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6020" windowHeight="13680" tabRatio="500" firstSheet="1" activeTab="6"/>
  </bookViews>
  <sheets>
    <sheet name="2010-2015 - v.1" sheetId="1" r:id="rId1"/>
    <sheet name="2010-2015 - v.2" sheetId="2" r:id="rId2"/>
    <sheet name="Sheet3" sheetId="3" r:id="rId3"/>
    <sheet name="Sheet1" sheetId="4" r:id="rId4"/>
    <sheet name="2010-2015 - v.3" sheetId="5" r:id="rId5"/>
    <sheet name="2010-2015 -stata v4" sheetId="6" r:id="rId6"/>
    <sheet name="STATA" sheetId="7"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2" i="6" l="1"/>
  <c r="I2" i="6"/>
  <c r="K2" i="6"/>
  <c r="L2" i="6"/>
  <c r="M2" i="6"/>
  <c r="J3" i="6"/>
  <c r="I3" i="6"/>
  <c r="K3" i="6"/>
  <c r="L3" i="6"/>
  <c r="M3" i="6"/>
  <c r="J4" i="6"/>
  <c r="I4" i="6"/>
  <c r="K4" i="6"/>
  <c r="L4" i="6"/>
  <c r="M4" i="6"/>
  <c r="J5" i="6"/>
  <c r="I5" i="6"/>
  <c r="K5" i="6"/>
  <c r="L5" i="6"/>
  <c r="M5" i="6"/>
  <c r="J6" i="6"/>
  <c r="I6" i="6"/>
  <c r="K6" i="6"/>
  <c r="L6" i="6"/>
  <c r="M6" i="6"/>
  <c r="J7" i="6"/>
  <c r="I7" i="6"/>
  <c r="K7" i="6"/>
  <c r="L7" i="6"/>
  <c r="M7" i="6"/>
  <c r="J8" i="6"/>
  <c r="I8" i="6"/>
  <c r="K8" i="6"/>
  <c r="L8" i="6"/>
  <c r="M8" i="6"/>
  <c r="J9" i="6"/>
  <c r="I9" i="6"/>
  <c r="K9" i="6"/>
  <c r="L9" i="6"/>
  <c r="M9" i="6"/>
  <c r="J10" i="6"/>
  <c r="I10" i="6"/>
  <c r="K10" i="6"/>
  <c r="L10" i="6"/>
  <c r="M10" i="6"/>
  <c r="J11" i="6"/>
  <c r="I11" i="6"/>
  <c r="K11" i="6"/>
  <c r="L11" i="6"/>
  <c r="M11" i="6"/>
  <c r="J12" i="6"/>
  <c r="I12" i="6"/>
  <c r="K12" i="6"/>
  <c r="L12" i="6"/>
  <c r="M12" i="6"/>
  <c r="J13" i="6"/>
  <c r="I13" i="6"/>
  <c r="K13" i="6"/>
  <c r="L13" i="6"/>
  <c r="M13" i="6"/>
  <c r="J14" i="6"/>
  <c r="I14" i="6"/>
  <c r="K14" i="6"/>
  <c r="L14" i="6"/>
  <c r="M14" i="6"/>
  <c r="J15" i="6"/>
  <c r="I15" i="6"/>
  <c r="K15" i="6"/>
  <c r="L15" i="6"/>
  <c r="M15" i="6"/>
  <c r="J16" i="6"/>
  <c r="I16" i="6"/>
  <c r="K16" i="6"/>
  <c r="L16" i="6"/>
  <c r="M16" i="6"/>
  <c r="J17" i="6"/>
  <c r="I17" i="6"/>
  <c r="K17" i="6"/>
  <c r="L17" i="6"/>
  <c r="M17" i="6"/>
  <c r="J18" i="6"/>
  <c r="I18" i="6"/>
  <c r="K18" i="6"/>
  <c r="L18" i="6"/>
  <c r="M18" i="6"/>
  <c r="J19" i="6"/>
  <c r="I19" i="6"/>
  <c r="K19" i="6"/>
  <c r="L19" i="6"/>
  <c r="M19" i="6"/>
  <c r="J20" i="6"/>
  <c r="I20" i="6"/>
  <c r="K20" i="6"/>
  <c r="L20" i="6"/>
  <c r="M20" i="6"/>
  <c r="J21" i="6"/>
  <c r="I21" i="6"/>
  <c r="K21" i="6"/>
  <c r="L21" i="6"/>
  <c r="M21" i="6"/>
  <c r="J22" i="6"/>
  <c r="I22" i="6"/>
  <c r="K22" i="6"/>
  <c r="L22" i="6"/>
  <c r="M22" i="6"/>
  <c r="J23" i="6"/>
  <c r="I23" i="6"/>
  <c r="K23" i="6"/>
  <c r="L23" i="6"/>
  <c r="M23" i="6"/>
  <c r="J24" i="6"/>
  <c r="I24" i="6"/>
  <c r="K24" i="6"/>
  <c r="L24" i="6"/>
  <c r="M24" i="6"/>
  <c r="J25" i="6"/>
  <c r="I25" i="6"/>
  <c r="K25" i="6"/>
  <c r="L25" i="6"/>
  <c r="M25" i="6"/>
  <c r="J26" i="6"/>
  <c r="I26" i="6"/>
  <c r="K26" i="6"/>
  <c r="L26" i="6"/>
  <c r="M26" i="6"/>
  <c r="J27" i="6"/>
  <c r="I27" i="6"/>
  <c r="K27" i="6"/>
  <c r="L27" i="6"/>
  <c r="M27" i="6"/>
  <c r="J28" i="6"/>
  <c r="I28" i="6"/>
  <c r="K28" i="6"/>
  <c r="L28" i="6"/>
  <c r="M28" i="6"/>
  <c r="J29" i="6"/>
  <c r="I29" i="6"/>
  <c r="K29" i="6"/>
  <c r="L29" i="6"/>
  <c r="M29" i="6"/>
  <c r="J30" i="6"/>
  <c r="I30" i="6"/>
  <c r="K30" i="6"/>
  <c r="L30" i="6"/>
  <c r="M30" i="6"/>
  <c r="J31" i="6"/>
  <c r="I31" i="6"/>
  <c r="K31" i="6"/>
  <c r="L31" i="6"/>
  <c r="M31" i="6"/>
  <c r="J32" i="6"/>
  <c r="I32" i="6"/>
  <c r="K32" i="6"/>
  <c r="L32" i="6"/>
  <c r="M32" i="6"/>
  <c r="J33" i="6"/>
  <c r="I33" i="6"/>
  <c r="K33" i="6"/>
  <c r="L33" i="6"/>
  <c r="M33" i="6"/>
  <c r="J34" i="6"/>
  <c r="I34" i="6"/>
  <c r="K34" i="6"/>
  <c r="L34" i="6"/>
  <c r="M34" i="6"/>
  <c r="J35" i="6"/>
  <c r="I35" i="6"/>
  <c r="K35" i="6"/>
  <c r="L35" i="6"/>
  <c r="M35" i="6"/>
  <c r="J36" i="6"/>
  <c r="I36" i="6"/>
  <c r="K36" i="6"/>
  <c r="L36" i="6"/>
  <c r="M36" i="6"/>
  <c r="J37" i="6"/>
  <c r="I37" i="6"/>
  <c r="K37" i="6"/>
  <c r="L37" i="6"/>
  <c r="M37" i="6"/>
  <c r="J38" i="6"/>
  <c r="I38" i="6"/>
  <c r="K38" i="6"/>
  <c r="L38" i="6"/>
  <c r="M38" i="6"/>
  <c r="J39" i="6"/>
  <c r="I39" i="6"/>
  <c r="K39" i="6"/>
  <c r="L39" i="6"/>
  <c r="M39" i="6"/>
  <c r="J40" i="6"/>
  <c r="I40" i="6"/>
  <c r="K40" i="6"/>
  <c r="L40" i="6"/>
  <c r="M40" i="6"/>
  <c r="J41" i="6"/>
  <c r="I41" i="6"/>
  <c r="K41" i="6"/>
  <c r="L41" i="6"/>
  <c r="M41" i="6"/>
  <c r="J42" i="6"/>
  <c r="I42" i="6"/>
  <c r="K42" i="6"/>
  <c r="L42" i="6"/>
  <c r="M42" i="6"/>
  <c r="J43" i="6"/>
  <c r="I43" i="6"/>
  <c r="K43" i="6"/>
  <c r="L43" i="6"/>
  <c r="M43" i="6"/>
  <c r="J44" i="6"/>
  <c r="I44" i="6"/>
  <c r="K44" i="6"/>
  <c r="L44" i="6"/>
  <c r="M44" i="6"/>
  <c r="J45" i="6"/>
  <c r="I45" i="6"/>
  <c r="K45" i="6"/>
  <c r="L45" i="6"/>
  <c r="M45" i="6"/>
  <c r="J46" i="6"/>
  <c r="I46" i="6"/>
  <c r="K46" i="6"/>
  <c r="L46" i="6"/>
  <c r="M46" i="6"/>
  <c r="J47" i="6"/>
  <c r="I47" i="6"/>
  <c r="K47" i="6"/>
  <c r="L47" i="6"/>
  <c r="M47" i="6"/>
  <c r="J48" i="6"/>
  <c r="I48" i="6"/>
  <c r="K48" i="6"/>
  <c r="L48" i="6"/>
  <c r="M48" i="6"/>
  <c r="J49" i="6"/>
  <c r="I49" i="6"/>
  <c r="K49" i="6"/>
  <c r="L49" i="6"/>
  <c r="M49" i="6"/>
  <c r="J50" i="6"/>
  <c r="I50" i="6"/>
  <c r="K50" i="6"/>
  <c r="L50" i="6"/>
  <c r="M50" i="6"/>
  <c r="J51" i="6"/>
  <c r="I51" i="6"/>
  <c r="K51" i="6"/>
  <c r="L51" i="6"/>
  <c r="M51" i="6"/>
  <c r="J52" i="6"/>
  <c r="I52" i="6"/>
  <c r="K52" i="6"/>
  <c r="L52" i="6"/>
  <c r="M52" i="6"/>
  <c r="J53" i="6"/>
  <c r="I53" i="6"/>
  <c r="K53" i="6"/>
  <c r="L53" i="6"/>
  <c r="M53" i="6"/>
  <c r="J54" i="6"/>
  <c r="I54" i="6"/>
  <c r="K54" i="6"/>
  <c r="L54" i="6"/>
  <c r="M54" i="6"/>
  <c r="J55" i="6"/>
  <c r="I55" i="6"/>
  <c r="K55" i="6"/>
  <c r="L55" i="6"/>
  <c r="M55" i="6"/>
  <c r="J56" i="6"/>
  <c r="I56" i="6"/>
  <c r="K56" i="6"/>
  <c r="L56" i="6"/>
  <c r="M56" i="6"/>
  <c r="J57" i="6"/>
  <c r="I57" i="6"/>
  <c r="K57" i="6"/>
  <c r="L57" i="6"/>
  <c r="M57" i="6"/>
  <c r="J58" i="6"/>
  <c r="I58" i="6"/>
  <c r="K58" i="6"/>
  <c r="L58" i="6"/>
  <c r="M58" i="6"/>
  <c r="J59" i="6"/>
  <c r="I59" i="6"/>
  <c r="K59" i="6"/>
  <c r="L59" i="6"/>
  <c r="M59" i="6"/>
  <c r="J60" i="6"/>
  <c r="I60" i="6"/>
  <c r="K60" i="6"/>
  <c r="L60" i="6"/>
  <c r="M60" i="6"/>
  <c r="J61" i="6"/>
  <c r="I61" i="6"/>
  <c r="K61" i="6"/>
  <c r="L61" i="6"/>
  <c r="M61" i="6"/>
  <c r="J62" i="6"/>
  <c r="I62" i="6"/>
  <c r="K62" i="6"/>
  <c r="L62" i="6"/>
  <c r="M62" i="6"/>
  <c r="J63" i="6"/>
  <c r="I63" i="6"/>
  <c r="K63" i="6"/>
  <c r="L63" i="6"/>
  <c r="M63" i="6"/>
  <c r="J64" i="6"/>
  <c r="I64" i="6"/>
  <c r="K64" i="6"/>
  <c r="L64" i="6"/>
  <c r="M64" i="6"/>
  <c r="J65" i="6"/>
  <c r="I65" i="6"/>
  <c r="K65" i="6"/>
  <c r="L65" i="6"/>
  <c r="M65" i="6"/>
  <c r="J66" i="6"/>
  <c r="I66" i="6"/>
  <c r="K66" i="6"/>
  <c r="L66" i="6"/>
  <c r="M66" i="6"/>
  <c r="J67" i="6"/>
  <c r="I67" i="6"/>
  <c r="K67" i="6"/>
  <c r="L67" i="6"/>
  <c r="M67" i="6"/>
  <c r="J68" i="6"/>
  <c r="I68" i="6"/>
  <c r="K68" i="6"/>
  <c r="L68" i="6"/>
  <c r="M68" i="6"/>
  <c r="J69" i="6"/>
  <c r="I69" i="6"/>
  <c r="K69" i="6"/>
  <c r="L69" i="6"/>
  <c r="M69" i="6"/>
  <c r="J70" i="6"/>
  <c r="I70" i="6"/>
  <c r="K70" i="6"/>
  <c r="L70" i="6"/>
  <c r="M70" i="6"/>
  <c r="J71" i="6"/>
  <c r="I71" i="6"/>
  <c r="K71" i="6"/>
  <c r="L71" i="6"/>
  <c r="M71" i="6"/>
  <c r="J72" i="6"/>
  <c r="I72" i="6"/>
  <c r="K72" i="6"/>
  <c r="L72" i="6"/>
  <c r="M72" i="6"/>
  <c r="J73" i="6"/>
  <c r="I73" i="6"/>
  <c r="K73" i="6"/>
  <c r="L73" i="6"/>
  <c r="M73" i="6"/>
  <c r="J74" i="6"/>
  <c r="I74" i="6"/>
  <c r="K74" i="6"/>
  <c r="L74" i="6"/>
  <c r="M74" i="6"/>
  <c r="J75" i="6"/>
  <c r="I75" i="6"/>
  <c r="K75" i="6"/>
  <c r="L75" i="6"/>
  <c r="M75" i="6"/>
  <c r="J76" i="6"/>
  <c r="I76" i="6"/>
  <c r="K76" i="6"/>
  <c r="L76" i="6"/>
  <c r="M76" i="6"/>
  <c r="J77" i="6"/>
  <c r="I77" i="6"/>
  <c r="K77" i="6"/>
  <c r="L77" i="6"/>
  <c r="M77" i="6"/>
  <c r="J78" i="6"/>
  <c r="I78" i="6"/>
  <c r="K78" i="6"/>
  <c r="L78" i="6"/>
  <c r="M78" i="6"/>
  <c r="J79" i="6"/>
  <c r="I79" i="6"/>
  <c r="K79" i="6"/>
  <c r="L79" i="6"/>
  <c r="M79" i="6"/>
  <c r="J80" i="6"/>
  <c r="I80" i="6"/>
  <c r="K80" i="6"/>
  <c r="L80" i="6"/>
  <c r="M80" i="6"/>
  <c r="J81" i="6"/>
  <c r="I81" i="6"/>
  <c r="K81" i="6"/>
  <c r="L81" i="6"/>
  <c r="M81" i="6"/>
  <c r="J82" i="6"/>
  <c r="I82" i="6"/>
  <c r="K82" i="6"/>
  <c r="L82" i="6"/>
  <c r="M82" i="6"/>
  <c r="J83" i="6"/>
  <c r="I83" i="6"/>
  <c r="K83" i="6"/>
  <c r="L83" i="6"/>
  <c r="M83" i="6"/>
  <c r="J84" i="6"/>
  <c r="I84" i="6"/>
  <c r="K84" i="6"/>
  <c r="L84" i="6"/>
  <c r="M84" i="6"/>
  <c r="J85" i="6"/>
  <c r="I85" i="6"/>
  <c r="K85" i="6"/>
  <c r="L85" i="6"/>
  <c r="M85" i="6"/>
  <c r="J86" i="6"/>
  <c r="I86" i="6"/>
  <c r="K86" i="6"/>
  <c r="L86" i="6"/>
  <c r="M86" i="6"/>
  <c r="J87" i="6"/>
  <c r="I87" i="6"/>
  <c r="K87" i="6"/>
  <c r="L87" i="6"/>
  <c r="M87" i="6"/>
  <c r="J88" i="6"/>
  <c r="I88" i="6"/>
  <c r="K88" i="6"/>
  <c r="L88" i="6"/>
  <c r="M88" i="6"/>
  <c r="J89" i="6"/>
  <c r="I89" i="6"/>
  <c r="K89" i="6"/>
  <c r="L89" i="6"/>
  <c r="M89" i="6"/>
  <c r="J90" i="6"/>
  <c r="I90" i="6"/>
  <c r="K90" i="6"/>
  <c r="L90" i="6"/>
  <c r="M90" i="6"/>
  <c r="J91" i="6"/>
  <c r="I91" i="6"/>
  <c r="K91" i="6"/>
  <c r="L91" i="6"/>
  <c r="M91" i="6"/>
  <c r="J92" i="6"/>
  <c r="I92" i="6"/>
  <c r="K92" i="6"/>
  <c r="L92" i="6"/>
  <c r="M92" i="6"/>
  <c r="J93" i="6"/>
  <c r="I93" i="6"/>
  <c r="K93" i="6"/>
  <c r="L93" i="6"/>
  <c r="M93" i="6"/>
  <c r="J94" i="6"/>
  <c r="I94" i="6"/>
  <c r="K94" i="6"/>
  <c r="L94" i="6"/>
  <c r="M94" i="6"/>
  <c r="J95" i="6"/>
  <c r="I95" i="6"/>
  <c r="K95" i="6"/>
  <c r="L95" i="6"/>
  <c r="M95" i="6"/>
  <c r="J96" i="6"/>
  <c r="I96" i="6"/>
  <c r="K96" i="6"/>
  <c r="L96" i="6"/>
  <c r="M96" i="6"/>
  <c r="J97" i="6"/>
  <c r="I97" i="6"/>
  <c r="K97" i="6"/>
  <c r="L97" i="6"/>
  <c r="M97" i="6"/>
  <c r="J98" i="6"/>
  <c r="I98" i="6"/>
  <c r="K98" i="6"/>
  <c r="L98" i="6"/>
  <c r="M98" i="6"/>
  <c r="J99" i="6"/>
  <c r="I99" i="6"/>
  <c r="K99" i="6"/>
  <c r="L99" i="6"/>
  <c r="M99" i="6"/>
  <c r="J100" i="6"/>
  <c r="I100" i="6"/>
  <c r="K100" i="6"/>
  <c r="L100" i="6"/>
  <c r="M100" i="6"/>
  <c r="J101" i="6"/>
  <c r="I101" i="6"/>
  <c r="K101" i="6"/>
  <c r="L101" i="6"/>
  <c r="M101" i="6"/>
  <c r="J102" i="6"/>
  <c r="I102" i="6"/>
  <c r="K102" i="6"/>
  <c r="L102" i="6"/>
  <c r="M102" i="6"/>
  <c r="J103" i="6"/>
  <c r="I103" i="6"/>
  <c r="K103" i="6"/>
  <c r="L103" i="6"/>
  <c r="M103" i="6"/>
  <c r="J104" i="6"/>
  <c r="I104" i="6"/>
  <c r="K104" i="6"/>
  <c r="L104" i="6"/>
  <c r="M104" i="6"/>
  <c r="AE104" i="6"/>
  <c r="AD104" i="6"/>
  <c r="Z104" i="6"/>
  <c r="E104" i="6"/>
  <c r="A104" i="6"/>
  <c r="AE103" i="6"/>
  <c r="AD103" i="6"/>
  <c r="Z103" i="6"/>
  <c r="E103" i="6"/>
  <c r="A103" i="6"/>
  <c r="AE102" i="6"/>
  <c r="AD102" i="6"/>
  <c r="Z102" i="6"/>
  <c r="E102" i="6"/>
  <c r="A102" i="6"/>
  <c r="AE101" i="6"/>
  <c r="AD101" i="6"/>
  <c r="Z101" i="6"/>
  <c r="E101" i="6"/>
  <c r="A101" i="6"/>
  <c r="AE100" i="6"/>
  <c r="AD100" i="6"/>
  <c r="Z100" i="6"/>
  <c r="E100" i="6"/>
  <c r="A100" i="6"/>
  <c r="AE99" i="6"/>
  <c r="AD99" i="6"/>
  <c r="Z99" i="6"/>
  <c r="E99" i="6"/>
  <c r="A99" i="6"/>
  <c r="AE98" i="6"/>
  <c r="AD98" i="6"/>
  <c r="Z98" i="6"/>
  <c r="E98" i="6"/>
  <c r="A98" i="6"/>
  <c r="AE97" i="6"/>
  <c r="AD97" i="6"/>
  <c r="E97" i="6"/>
  <c r="A97" i="6"/>
  <c r="AE96" i="6"/>
  <c r="AD96" i="6"/>
  <c r="E96" i="6"/>
  <c r="A96" i="6"/>
  <c r="AE95" i="6"/>
  <c r="AD95" i="6"/>
  <c r="Z95" i="6"/>
  <c r="E95" i="6"/>
  <c r="A95" i="6"/>
  <c r="AE94" i="6"/>
  <c r="AD94" i="6"/>
  <c r="Z94" i="6"/>
  <c r="E94" i="6"/>
  <c r="A94" i="6"/>
  <c r="AE93" i="6"/>
  <c r="AD93" i="6"/>
  <c r="E93" i="6"/>
  <c r="A93" i="6"/>
  <c r="AE92" i="6"/>
  <c r="AD92" i="6"/>
  <c r="Z92" i="6"/>
  <c r="E92" i="6"/>
  <c r="A92" i="6"/>
  <c r="AJ2" i="6"/>
  <c r="AJ3" i="6"/>
  <c r="AJ4" i="6"/>
  <c r="AJ5" i="6"/>
  <c r="AJ6" i="6"/>
  <c r="AJ7" i="6"/>
  <c r="AJ8" i="6"/>
  <c r="AJ9" i="6"/>
  <c r="AJ10" i="6"/>
  <c r="AJ11" i="6"/>
  <c r="AJ12" i="6"/>
  <c r="AJ13" i="6"/>
  <c r="AJ14" i="6"/>
  <c r="AJ15" i="6"/>
  <c r="AJ16" i="6"/>
  <c r="AJ17" i="6"/>
  <c r="AJ18" i="6"/>
  <c r="AJ19" i="6"/>
  <c r="AJ20" i="6"/>
  <c r="AJ21" i="6"/>
  <c r="AJ22" i="6"/>
  <c r="AJ23" i="6"/>
  <c r="AJ24" i="6"/>
  <c r="AJ25" i="6"/>
  <c r="AJ26" i="6"/>
  <c r="AJ27" i="6"/>
  <c r="AJ28" i="6"/>
  <c r="AJ29" i="6"/>
  <c r="AJ30" i="6"/>
  <c r="AJ31" i="6"/>
  <c r="AJ32" i="6"/>
  <c r="AJ33" i="6"/>
  <c r="AJ34" i="6"/>
  <c r="AJ35" i="6"/>
  <c r="AJ36" i="6"/>
  <c r="AJ37" i="6"/>
  <c r="AJ38" i="6"/>
  <c r="AJ39" i="6"/>
  <c r="AJ40" i="6"/>
  <c r="AJ41" i="6"/>
  <c r="AJ42" i="6"/>
  <c r="AJ43" i="6"/>
  <c r="AJ44" i="6"/>
  <c r="AJ45" i="6"/>
  <c r="AJ46" i="6"/>
  <c r="AJ47" i="6"/>
  <c r="AJ48" i="6"/>
  <c r="AJ49" i="6"/>
  <c r="AJ50" i="6"/>
  <c r="AJ51" i="6"/>
  <c r="AJ52" i="6"/>
  <c r="AJ53" i="6"/>
  <c r="AJ54" i="6"/>
  <c r="AJ55" i="6"/>
  <c r="AJ56" i="6"/>
  <c r="AJ57" i="6"/>
  <c r="AJ58" i="6"/>
  <c r="AJ59" i="6"/>
  <c r="AJ60" i="6"/>
  <c r="AJ61" i="6"/>
  <c r="AJ62" i="6"/>
  <c r="AJ63" i="6"/>
  <c r="AJ64" i="6"/>
  <c r="AJ65" i="6"/>
  <c r="AJ66" i="6"/>
  <c r="AJ67" i="6"/>
  <c r="AJ68" i="6"/>
  <c r="AJ69" i="6"/>
  <c r="AJ70" i="6"/>
  <c r="AJ71" i="6"/>
  <c r="AJ72" i="6"/>
  <c r="AJ73" i="6"/>
  <c r="AJ74" i="6"/>
  <c r="AJ75" i="6"/>
  <c r="AJ76" i="6"/>
  <c r="AJ77" i="6"/>
  <c r="AJ78" i="6"/>
  <c r="AJ79" i="6"/>
  <c r="AJ80" i="6"/>
  <c r="AJ81" i="6"/>
  <c r="AJ82" i="6"/>
  <c r="AJ83" i="6"/>
  <c r="AJ84" i="6"/>
  <c r="AJ85" i="6"/>
  <c r="AJ86" i="6"/>
  <c r="AJ87" i="6"/>
  <c r="AJ88" i="6"/>
  <c r="AJ89" i="6"/>
  <c r="AJ90" i="6"/>
  <c r="AJ91" i="6"/>
  <c r="AE91" i="6"/>
  <c r="AD91" i="6"/>
  <c r="Z91" i="6"/>
  <c r="E91" i="6"/>
  <c r="A91" i="6"/>
  <c r="AH90" i="6"/>
  <c r="AE90" i="6"/>
  <c r="AD90" i="6"/>
  <c r="Z90" i="6"/>
  <c r="E90" i="6"/>
  <c r="B90" i="6"/>
  <c r="A90" i="6"/>
  <c r="AH89" i="6"/>
  <c r="AE89" i="6"/>
  <c r="AD89" i="6"/>
  <c r="Z89" i="6"/>
  <c r="E89" i="6"/>
  <c r="B89" i="6"/>
  <c r="A89" i="6"/>
  <c r="AH88" i="6"/>
  <c r="AE88" i="6"/>
  <c r="AD88" i="6"/>
  <c r="E88" i="6"/>
  <c r="B88" i="6"/>
  <c r="A88" i="6"/>
  <c r="AH87" i="6"/>
  <c r="AE87" i="6"/>
  <c r="AD87" i="6"/>
  <c r="E87" i="6"/>
  <c r="B87" i="6"/>
  <c r="A87" i="6"/>
  <c r="AH86" i="6"/>
  <c r="AE86" i="6"/>
  <c r="AD86" i="6"/>
  <c r="Z86" i="6"/>
  <c r="E86" i="6"/>
  <c r="B86" i="6"/>
  <c r="A86" i="6"/>
  <c r="AH85" i="6"/>
  <c r="AE85" i="6"/>
  <c r="AD85" i="6"/>
  <c r="Z85" i="6"/>
  <c r="E85" i="6"/>
  <c r="B85" i="6"/>
  <c r="A85" i="6"/>
  <c r="AH84" i="6"/>
  <c r="AE84" i="6"/>
  <c r="AD84" i="6"/>
  <c r="Z84" i="6"/>
  <c r="E84" i="6"/>
  <c r="B84" i="6"/>
  <c r="A84" i="6"/>
  <c r="AH83" i="6"/>
  <c r="AE83" i="6"/>
  <c r="AD83" i="6"/>
  <c r="Z83" i="6"/>
  <c r="E83" i="6"/>
  <c r="B83" i="6"/>
  <c r="A83" i="6"/>
  <c r="AH82" i="6"/>
  <c r="AE82" i="6"/>
  <c r="AD82" i="6"/>
  <c r="Z82" i="6"/>
  <c r="E82" i="6"/>
  <c r="B82" i="6"/>
  <c r="A82" i="6"/>
  <c r="AH81" i="6"/>
  <c r="AE81" i="6"/>
  <c r="AD81" i="6"/>
  <c r="Z81" i="6"/>
  <c r="E81" i="6"/>
  <c r="B81" i="6"/>
  <c r="A81" i="6"/>
  <c r="AH80" i="6"/>
  <c r="AE80" i="6"/>
  <c r="AD80" i="6"/>
  <c r="Z80" i="6"/>
  <c r="E80" i="6"/>
  <c r="B80" i="6"/>
  <c r="A80" i="6"/>
  <c r="AH79" i="6"/>
  <c r="AE79" i="6"/>
  <c r="AD79" i="6"/>
  <c r="E79" i="6"/>
  <c r="B79" i="6"/>
  <c r="A79" i="6"/>
  <c r="AH78" i="6"/>
  <c r="AE78" i="6"/>
  <c r="AD78" i="6"/>
  <c r="Z78" i="6"/>
  <c r="E78" i="6"/>
  <c r="B78" i="6"/>
  <c r="A78" i="6"/>
  <c r="AH77" i="6"/>
  <c r="AE77" i="6"/>
  <c r="AD77" i="6"/>
  <c r="E77" i="6"/>
  <c r="B77" i="6"/>
  <c r="A77" i="6"/>
  <c r="AH76" i="6"/>
  <c r="AE76" i="6"/>
  <c r="AD76" i="6"/>
  <c r="Z76" i="6"/>
  <c r="E76" i="6"/>
  <c r="B76" i="6"/>
  <c r="A76" i="6"/>
  <c r="AH75" i="6"/>
  <c r="AE75" i="6"/>
  <c r="AD75" i="6"/>
  <c r="Z75" i="6"/>
  <c r="E75" i="6"/>
  <c r="B75" i="6"/>
  <c r="A75" i="6"/>
  <c r="AH74" i="6"/>
  <c r="AE74" i="6"/>
  <c r="AD74" i="6"/>
  <c r="Z74" i="6"/>
  <c r="E74" i="6"/>
  <c r="B74" i="6"/>
  <c r="A74" i="6"/>
  <c r="AH73" i="6"/>
  <c r="AE73" i="6"/>
  <c r="AD73" i="6"/>
  <c r="Z73" i="6"/>
  <c r="E73" i="6"/>
  <c r="B73" i="6"/>
  <c r="A73" i="6"/>
  <c r="AH72" i="6"/>
  <c r="AE72" i="6"/>
  <c r="AD72" i="6"/>
  <c r="E72" i="6"/>
  <c r="B72" i="6"/>
  <c r="A72" i="6"/>
  <c r="AH71" i="6"/>
  <c r="AE71" i="6"/>
  <c r="AD71" i="6"/>
  <c r="Z71" i="6"/>
  <c r="E71" i="6"/>
  <c r="B71" i="6"/>
  <c r="A71" i="6"/>
  <c r="AH70" i="6"/>
  <c r="AE70" i="6"/>
  <c r="AD70" i="6"/>
  <c r="Z70" i="6"/>
  <c r="E70" i="6"/>
  <c r="B70" i="6"/>
  <c r="A70" i="6"/>
  <c r="AH69" i="6"/>
  <c r="AE69" i="6"/>
  <c r="AD69" i="6"/>
  <c r="E69" i="6"/>
  <c r="B69" i="6"/>
  <c r="A69" i="6"/>
  <c r="AH68" i="6"/>
  <c r="AE68" i="6"/>
  <c r="AD68" i="6"/>
  <c r="E68" i="6"/>
  <c r="B68" i="6"/>
  <c r="A68" i="6"/>
  <c r="AH67" i="6"/>
  <c r="AE67" i="6"/>
  <c r="AD67" i="6"/>
  <c r="Z67" i="6"/>
  <c r="E67" i="6"/>
  <c r="B67" i="6"/>
  <c r="A67" i="6"/>
  <c r="AH66" i="6"/>
  <c r="AE66" i="6"/>
  <c r="AD66" i="6"/>
  <c r="Z66" i="6"/>
  <c r="E66" i="6"/>
  <c r="B66" i="6"/>
  <c r="A66" i="6"/>
  <c r="AH65" i="6"/>
  <c r="AE65" i="6"/>
  <c r="AD65" i="6"/>
  <c r="Z65" i="6"/>
  <c r="E65" i="6"/>
  <c r="B65" i="6"/>
  <c r="A65" i="6"/>
  <c r="AH64" i="6"/>
  <c r="AE64" i="6"/>
  <c r="AD64" i="6"/>
  <c r="Z64" i="6"/>
  <c r="E64" i="6"/>
  <c r="B64" i="6"/>
  <c r="A64" i="6"/>
  <c r="AH63" i="6"/>
  <c r="AE63" i="6"/>
  <c r="AD63" i="6"/>
  <c r="Z63" i="6"/>
  <c r="E63" i="6"/>
  <c r="B63" i="6"/>
  <c r="A63" i="6"/>
  <c r="AH62" i="6"/>
  <c r="AE62" i="6"/>
  <c r="AD62" i="6"/>
  <c r="Z62" i="6"/>
  <c r="E62" i="6"/>
  <c r="B62" i="6"/>
  <c r="A62" i="6"/>
  <c r="AH61" i="6"/>
  <c r="AE61" i="6"/>
  <c r="AD61" i="6"/>
  <c r="Z61" i="6"/>
  <c r="E61" i="6"/>
  <c r="B61" i="6"/>
  <c r="A61" i="6"/>
  <c r="AH60" i="6"/>
  <c r="AE60" i="6"/>
  <c r="AD60" i="6"/>
  <c r="Z60" i="6"/>
  <c r="E60" i="6"/>
  <c r="B60" i="6"/>
  <c r="A60" i="6"/>
  <c r="AH59" i="6"/>
  <c r="AE59" i="6"/>
  <c r="AD59" i="6"/>
  <c r="Z59" i="6"/>
  <c r="E59" i="6"/>
  <c r="B59" i="6"/>
  <c r="A59" i="6"/>
  <c r="AH58" i="6"/>
  <c r="AE58" i="6"/>
  <c r="AD58" i="6"/>
  <c r="Z58" i="6"/>
  <c r="E58" i="6"/>
  <c r="B58" i="6"/>
  <c r="A58" i="6"/>
  <c r="AH57" i="6"/>
  <c r="AE57" i="6"/>
  <c r="AD57" i="6"/>
  <c r="E57" i="6"/>
  <c r="B57" i="6"/>
  <c r="A57" i="6"/>
  <c r="AH56" i="6"/>
  <c r="AE56" i="6"/>
  <c r="AD56" i="6"/>
  <c r="E56" i="6"/>
  <c r="B56" i="6"/>
  <c r="A56" i="6"/>
  <c r="AH55" i="6"/>
  <c r="AE55" i="6"/>
  <c r="AD55" i="6"/>
  <c r="Z55" i="6"/>
  <c r="E55" i="6"/>
  <c r="B55" i="6"/>
  <c r="A55" i="6"/>
  <c r="AH54" i="6"/>
  <c r="AE54" i="6"/>
  <c r="AD54" i="6"/>
  <c r="Z54" i="6"/>
  <c r="E54" i="6"/>
  <c r="B54" i="6"/>
  <c r="A54" i="6"/>
  <c r="AH53" i="6"/>
  <c r="AE53" i="6"/>
  <c r="AD53" i="6"/>
  <c r="Z53" i="6"/>
  <c r="E53" i="6"/>
  <c r="B53" i="6"/>
  <c r="A53" i="6"/>
  <c r="AH52" i="6"/>
  <c r="AE52" i="6"/>
  <c r="AD52" i="6"/>
  <c r="Z52" i="6"/>
  <c r="E52" i="6"/>
  <c r="B52" i="6"/>
  <c r="A52" i="6"/>
  <c r="AH51" i="6"/>
  <c r="AE51" i="6"/>
  <c r="AD51" i="6"/>
  <c r="Z51" i="6"/>
  <c r="E51" i="6"/>
  <c r="B51" i="6"/>
  <c r="A51" i="6"/>
  <c r="AH50" i="6"/>
  <c r="AE50" i="6"/>
  <c r="AD50" i="6"/>
  <c r="Z50" i="6"/>
  <c r="E50" i="6"/>
  <c r="B50" i="6"/>
  <c r="A50" i="6"/>
  <c r="AH49" i="6"/>
  <c r="AE49" i="6"/>
  <c r="AD49" i="6"/>
  <c r="Z49" i="6"/>
  <c r="E49" i="6"/>
  <c r="B49" i="6"/>
  <c r="A49" i="6"/>
  <c r="AH48" i="6"/>
  <c r="AE48" i="6"/>
  <c r="AD48" i="6"/>
  <c r="E48" i="6"/>
  <c r="B48" i="6"/>
  <c r="A48" i="6"/>
  <c r="AH47" i="6"/>
  <c r="AE47" i="6"/>
  <c r="AD47" i="6"/>
  <c r="Z47" i="6"/>
  <c r="E47" i="6"/>
  <c r="B47" i="6"/>
  <c r="A47" i="6"/>
  <c r="AH46" i="6"/>
  <c r="AE46" i="6"/>
  <c r="AD46" i="6"/>
  <c r="Z46" i="6"/>
  <c r="E46" i="6"/>
  <c r="B46" i="6"/>
  <c r="A46" i="6"/>
  <c r="AH45" i="6"/>
  <c r="AE45" i="6"/>
  <c r="AD45" i="6"/>
  <c r="E45" i="6"/>
  <c r="B45" i="6"/>
  <c r="A45" i="6"/>
  <c r="AH44" i="6"/>
  <c r="AE44" i="6"/>
  <c r="AD44" i="6"/>
  <c r="Z44" i="6"/>
  <c r="E44" i="6"/>
  <c r="B44" i="6"/>
  <c r="A44" i="6"/>
  <c r="AH43" i="6"/>
  <c r="AE43" i="6"/>
  <c r="AD43" i="6"/>
  <c r="Z43" i="6"/>
  <c r="E43" i="6"/>
  <c r="B43" i="6"/>
  <c r="A43" i="6"/>
  <c r="AH42" i="6"/>
  <c r="AE42" i="6"/>
  <c r="AD42" i="6"/>
  <c r="E42" i="6"/>
  <c r="B42" i="6"/>
  <c r="A42" i="6"/>
  <c r="AH41" i="6"/>
  <c r="AE41" i="6"/>
  <c r="AD41" i="6"/>
  <c r="Z41" i="6"/>
  <c r="E41" i="6"/>
  <c r="B41" i="6"/>
  <c r="A41" i="6"/>
  <c r="AH40" i="6"/>
  <c r="AE40" i="6"/>
  <c r="AD40" i="6"/>
  <c r="Z40" i="6"/>
  <c r="E40" i="6"/>
  <c r="B40" i="6"/>
  <c r="A40" i="6"/>
  <c r="AH39" i="6"/>
  <c r="AE39" i="6"/>
  <c r="AD39" i="6"/>
  <c r="Z39" i="6"/>
  <c r="E39" i="6"/>
  <c r="B39" i="6"/>
  <c r="A39" i="6"/>
  <c r="AH38" i="6"/>
  <c r="AE38" i="6"/>
  <c r="AD38" i="6"/>
  <c r="E38" i="6"/>
  <c r="B38" i="6"/>
  <c r="A38" i="6"/>
  <c r="AH37" i="6"/>
  <c r="AE37" i="6"/>
  <c r="AD37" i="6"/>
  <c r="Z37" i="6"/>
  <c r="E37" i="6"/>
  <c r="B37" i="6"/>
  <c r="A37" i="6"/>
  <c r="AH36" i="6"/>
  <c r="AE36" i="6"/>
  <c r="AD36" i="6"/>
  <c r="Z36" i="6"/>
  <c r="E36" i="6"/>
  <c r="B36" i="6"/>
  <c r="A36" i="6"/>
  <c r="AH35" i="6"/>
  <c r="AE35" i="6"/>
  <c r="AD35" i="6"/>
  <c r="Z35" i="6"/>
  <c r="E35" i="6"/>
  <c r="B35" i="6"/>
  <c r="A35" i="6"/>
  <c r="AH34" i="6"/>
  <c r="AE34" i="6"/>
  <c r="AD34" i="6"/>
  <c r="Z34" i="6"/>
  <c r="E34" i="6"/>
  <c r="B34" i="6"/>
  <c r="A34" i="6"/>
  <c r="AH33" i="6"/>
  <c r="AE33" i="6"/>
  <c r="AD33" i="6"/>
  <c r="Z33" i="6"/>
  <c r="E33" i="6"/>
  <c r="B33" i="6"/>
  <c r="A33" i="6"/>
  <c r="AH32" i="6"/>
  <c r="AE32" i="6"/>
  <c r="AD32" i="6"/>
  <c r="E32" i="6"/>
  <c r="B32" i="6"/>
  <c r="A32" i="6"/>
  <c r="AH31" i="6"/>
  <c r="AE31" i="6"/>
  <c r="AD31" i="6"/>
  <c r="Z31" i="6"/>
  <c r="E31" i="6"/>
  <c r="B31" i="6"/>
  <c r="A31" i="6"/>
  <c r="AH30" i="6"/>
  <c r="AE30" i="6"/>
  <c r="AD30" i="6"/>
  <c r="Z30" i="6"/>
  <c r="E30" i="6"/>
  <c r="B30" i="6"/>
  <c r="A30" i="6"/>
  <c r="AH29" i="6"/>
  <c r="AE29" i="6"/>
  <c r="AD29" i="6"/>
  <c r="Z29" i="6"/>
  <c r="E29" i="6"/>
  <c r="B29" i="6"/>
  <c r="A29" i="6"/>
  <c r="AH28" i="6"/>
  <c r="AE28" i="6"/>
  <c r="AD28" i="6"/>
  <c r="Z28" i="6"/>
  <c r="E28" i="6"/>
  <c r="B28" i="6"/>
  <c r="A28" i="6"/>
  <c r="AH27" i="6"/>
  <c r="AE27" i="6"/>
  <c r="AD27" i="6"/>
  <c r="Z27" i="6"/>
  <c r="E27" i="6"/>
  <c r="B27" i="6"/>
  <c r="A27" i="6"/>
  <c r="AH26" i="6"/>
  <c r="AE26" i="6"/>
  <c r="AD26" i="6"/>
  <c r="Z26" i="6"/>
  <c r="E26" i="6"/>
  <c r="B26" i="6"/>
  <c r="A26" i="6"/>
  <c r="AH25" i="6"/>
  <c r="AE25" i="6"/>
  <c r="AD25" i="6"/>
  <c r="Z25" i="6"/>
  <c r="E25" i="6"/>
  <c r="B25" i="6"/>
  <c r="A25" i="6"/>
  <c r="AH24" i="6"/>
  <c r="AE24" i="6"/>
  <c r="AD24" i="6"/>
  <c r="Z24" i="6"/>
  <c r="E24" i="6"/>
  <c r="B24" i="6"/>
  <c r="A24" i="6"/>
  <c r="AH23" i="6"/>
  <c r="AE23" i="6"/>
  <c r="AD23" i="6"/>
  <c r="Z23" i="6"/>
  <c r="E23" i="6"/>
  <c r="B23" i="6"/>
  <c r="A23" i="6"/>
  <c r="AH22" i="6"/>
  <c r="AE22" i="6"/>
  <c r="AD22" i="6"/>
  <c r="Z22" i="6"/>
  <c r="E22" i="6"/>
  <c r="B22" i="6"/>
  <c r="A22" i="6"/>
  <c r="AH21" i="6"/>
  <c r="AE21" i="6"/>
  <c r="AD21" i="6"/>
  <c r="E21" i="6"/>
  <c r="B21" i="6"/>
  <c r="A21" i="6"/>
  <c r="AH20" i="6"/>
  <c r="AE20" i="6"/>
  <c r="AD20" i="6"/>
  <c r="E20" i="6"/>
  <c r="B20" i="6"/>
  <c r="A20" i="6"/>
  <c r="AH19" i="6"/>
  <c r="AE19" i="6"/>
  <c r="AD19" i="6"/>
  <c r="Z19" i="6"/>
  <c r="E19" i="6"/>
  <c r="B19" i="6"/>
  <c r="A19" i="6"/>
  <c r="AH18" i="6"/>
  <c r="AE18" i="6"/>
  <c r="AD18" i="6"/>
  <c r="E18" i="6"/>
  <c r="B18" i="6"/>
  <c r="A18" i="6"/>
  <c r="AH17" i="6"/>
  <c r="AE17" i="6"/>
  <c r="AD17" i="6"/>
  <c r="E17" i="6"/>
  <c r="B17" i="6"/>
  <c r="A17" i="6"/>
  <c r="AH16" i="6"/>
  <c r="AE16" i="6"/>
  <c r="AD16" i="6"/>
  <c r="E16" i="6"/>
  <c r="B16" i="6"/>
  <c r="A16" i="6"/>
  <c r="AH15" i="6"/>
  <c r="AE15" i="6"/>
  <c r="AD15" i="6"/>
  <c r="E15" i="6"/>
  <c r="B15" i="6"/>
  <c r="A15" i="6"/>
  <c r="AH14" i="6"/>
  <c r="AE14" i="6"/>
  <c r="AD14" i="6"/>
  <c r="E14" i="6"/>
  <c r="B14" i="6"/>
  <c r="A14" i="6"/>
  <c r="AH13" i="6"/>
  <c r="AE13" i="6"/>
  <c r="AD13" i="6"/>
  <c r="E13" i="6"/>
  <c r="B13" i="6"/>
  <c r="A13" i="6"/>
  <c r="AH12" i="6"/>
  <c r="AE12" i="6"/>
  <c r="AD12" i="6"/>
  <c r="E12" i="6"/>
  <c r="B12" i="6"/>
  <c r="A12" i="6"/>
  <c r="AH11" i="6"/>
  <c r="AE11" i="6"/>
  <c r="AD11" i="6"/>
  <c r="E11" i="6"/>
  <c r="B11" i="6"/>
  <c r="A11" i="6"/>
  <c r="AH10" i="6"/>
  <c r="AE10" i="6"/>
  <c r="AD10" i="6"/>
  <c r="E10" i="6"/>
  <c r="B10" i="6"/>
  <c r="A10" i="6"/>
  <c r="AH9" i="6"/>
  <c r="AE9" i="6"/>
  <c r="AD9" i="6"/>
  <c r="E9" i="6"/>
  <c r="B9" i="6"/>
  <c r="A9" i="6"/>
  <c r="AH8" i="6"/>
  <c r="AE8" i="6"/>
  <c r="AD8" i="6"/>
  <c r="E8" i="6"/>
  <c r="B8" i="6"/>
  <c r="A8" i="6"/>
  <c r="AH7" i="6"/>
  <c r="AE7" i="6"/>
  <c r="AD7" i="6"/>
  <c r="E7" i="6"/>
  <c r="B7" i="6"/>
  <c r="A7" i="6"/>
  <c r="AH6" i="6"/>
  <c r="AE6" i="6"/>
  <c r="AD6" i="6"/>
  <c r="E6" i="6"/>
  <c r="B6" i="6"/>
  <c r="A6" i="6"/>
  <c r="AH5" i="6"/>
  <c r="AE5" i="6"/>
  <c r="AD5" i="6"/>
  <c r="E5" i="6"/>
  <c r="B5" i="6"/>
  <c r="A5" i="6"/>
  <c r="AH4" i="6"/>
  <c r="AE4" i="6"/>
  <c r="AD4" i="6"/>
  <c r="E4" i="6"/>
  <c r="B4" i="6"/>
  <c r="A4" i="6"/>
  <c r="AH3" i="6"/>
  <c r="AE3" i="6"/>
  <c r="AD3" i="6"/>
  <c r="E3" i="6"/>
  <c r="B3" i="6"/>
  <c r="A3" i="6"/>
  <c r="AH2" i="6"/>
  <c r="AE2" i="6"/>
  <c r="AD2" i="6"/>
  <c r="E2" i="6"/>
  <c r="B2" i="6"/>
  <c r="A2" i="6"/>
  <c r="N105" i="5"/>
  <c r="J3" i="5"/>
  <c r="I3" i="5"/>
  <c r="K3" i="5"/>
  <c r="L3" i="5"/>
  <c r="M3" i="5"/>
  <c r="J4" i="5"/>
  <c r="I4" i="5"/>
  <c r="K4" i="5"/>
  <c r="L4" i="5"/>
  <c r="M4" i="5"/>
  <c r="J5" i="5"/>
  <c r="I5" i="5"/>
  <c r="K5" i="5"/>
  <c r="L5" i="5"/>
  <c r="M5" i="5"/>
  <c r="J6" i="5"/>
  <c r="I6" i="5"/>
  <c r="K6" i="5"/>
  <c r="L6" i="5"/>
  <c r="M6" i="5"/>
  <c r="J7" i="5"/>
  <c r="I7" i="5"/>
  <c r="K7" i="5"/>
  <c r="L7" i="5"/>
  <c r="M7" i="5"/>
  <c r="J8" i="5"/>
  <c r="I8" i="5"/>
  <c r="K8" i="5"/>
  <c r="L8" i="5"/>
  <c r="M8" i="5"/>
  <c r="J9" i="5"/>
  <c r="I9" i="5"/>
  <c r="K9" i="5"/>
  <c r="L9" i="5"/>
  <c r="M9" i="5"/>
  <c r="J10" i="5"/>
  <c r="I10" i="5"/>
  <c r="K10" i="5"/>
  <c r="L10" i="5"/>
  <c r="M10" i="5"/>
  <c r="J11" i="5"/>
  <c r="I11" i="5"/>
  <c r="K11" i="5"/>
  <c r="L11" i="5"/>
  <c r="M11" i="5"/>
  <c r="J12" i="5"/>
  <c r="I12" i="5"/>
  <c r="K12" i="5"/>
  <c r="L12" i="5"/>
  <c r="M12" i="5"/>
  <c r="J13" i="5"/>
  <c r="I13" i="5"/>
  <c r="K13" i="5"/>
  <c r="L13" i="5"/>
  <c r="M13" i="5"/>
  <c r="J14" i="5"/>
  <c r="I14" i="5"/>
  <c r="K14" i="5"/>
  <c r="L14" i="5"/>
  <c r="M14" i="5"/>
  <c r="J15" i="5"/>
  <c r="I15" i="5"/>
  <c r="K15" i="5"/>
  <c r="L15" i="5"/>
  <c r="M15" i="5"/>
  <c r="J16" i="5"/>
  <c r="I16" i="5"/>
  <c r="K16" i="5"/>
  <c r="L16" i="5"/>
  <c r="M16" i="5"/>
  <c r="J17" i="5"/>
  <c r="I17" i="5"/>
  <c r="K17" i="5"/>
  <c r="L17" i="5"/>
  <c r="M17" i="5"/>
  <c r="J18" i="5"/>
  <c r="I18" i="5"/>
  <c r="K18" i="5"/>
  <c r="L18" i="5"/>
  <c r="M18" i="5"/>
  <c r="J19" i="5"/>
  <c r="I19" i="5"/>
  <c r="K19" i="5"/>
  <c r="L19" i="5"/>
  <c r="M19" i="5"/>
  <c r="J20" i="5"/>
  <c r="I20" i="5"/>
  <c r="K20" i="5"/>
  <c r="L20" i="5"/>
  <c r="M20" i="5"/>
  <c r="J21" i="5"/>
  <c r="I21" i="5"/>
  <c r="K21" i="5"/>
  <c r="L21" i="5"/>
  <c r="M21" i="5"/>
  <c r="J22" i="5"/>
  <c r="I22" i="5"/>
  <c r="K22" i="5"/>
  <c r="L22" i="5"/>
  <c r="M22" i="5"/>
  <c r="J23" i="5"/>
  <c r="I23" i="5"/>
  <c r="K23" i="5"/>
  <c r="L23" i="5"/>
  <c r="M23" i="5"/>
  <c r="J24" i="5"/>
  <c r="I24" i="5"/>
  <c r="K24" i="5"/>
  <c r="L24" i="5"/>
  <c r="M24" i="5"/>
  <c r="J25" i="5"/>
  <c r="I25" i="5"/>
  <c r="K25" i="5"/>
  <c r="L25" i="5"/>
  <c r="M25" i="5"/>
  <c r="J26" i="5"/>
  <c r="I26" i="5"/>
  <c r="K26" i="5"/>
  <c r="L26" i="5"/>
  <c r="M26" i="5"/>
  <c r="J27" i="5"/>
  <c r="I27" i="5"/>
  <c r="K27" i="5"/>
  <c r="L27" i="5"/>
  <c r="M27" i="5"/>
  <c r="J28" i="5"/>
  <c r="I28" i="5"/>
  <c r="K28" i="5"/>
  <c r="L28" i="5"/>
  <c r="M28" i="5"/>
  <c r="J29" i="5"/>
  <c r="I29" i="5"/>
  <c r="K29" i="5"/>
  <c r="L29" i="5"/>
  <c r="M29" i="5"/>
  <c r="J30" i="5"/>
  <c r="I30" i="5"/>
  <c r="K30" i="5"/>
  <c r="L30" i="5"/>
  <c r="M30" i="5"/>
  <c r="J31" i="5"/>
  <c r="I31" i="5"/>
  <c r="K31" i="5"/>
  <c r="L31" i="5"/>
  <c r="M31" i="5"/>
  <c r="J32" i="5"/>
  <c r="I32" i="5"/>
  <c r="K32" i="5"/>
  <c r="L32" i="5"/>
  <c r="M32" i="5"/>
  <c r="J33" i="5"/>
  <c r="I33" i="5"/>
  <c r="K33" i="5"/>
  <c r="L33" i="5"/>
  <c r="M33" i="5"/>
  <c r="J34" i="5"/>
  <c r="I34" i="5"/>
  <c r="K34" i="5"/>
  <c r="L34" i="5"/>
  <c r="M34" i="5"/>
  <c r="J35" i="5"/>
  <c r="I35" i="5"/>
  <c r="K35" i="5"/>
  <c r="L35" i="5"/>
  <c r="M35" i="5"/>
  <c r="J36" i="5"/>
  <c r="I36" i="5"/>
  <c r="K36" i="5"/>
  <c r="L36" i="5"/>
  <c r="M36" i="5"/>
  <c r="J37" i="5"/>
  <c r="I37" i="5"/>
  <c r="K37" i="5"/>
  <c r="L37" i="5"/>
  <c r="M37" i="5"/>
  <c r="J38" i="5"/>
  <c r="I38" i="5"/>
  <c r="K38" i="5"/>
  <c r="L38" i="5"/>
  <c r="M38" i="5"/>
  <c r="J39" i="5"/>
  <c r="I39" i="5"/>
  <c r="K39" i="5"/>
  <c r="L39" i="5"/>
  <c r="M39" i="5"/>
  <c r="J40" i="5"/>
  <c r="I40" i="5"/>
  <c r="K40" i="5"/>
  <c r="L40" i="5"/>
  <c r="M40" i="5"/>
  <c r="J41" i="5"/>
  <c r="I41" i="5"/>
  <c r="K41" i="5"/>
  <c r="L41" i="5"/>
  <c r="M41" i="5"/>
  <c r="J42" i="5"/>
  <c r="I42" i="5"/>
  <c r="K42" i="5"/>
  <c r="L42" i="5"/>
  <c r="M42" i="5"/>
  <c r="J43" i="5"/>
  <c r="I43" i="5"/>
  <c r="K43" i="5"/>
  <c r="L43" i="5"/>
  <c r="M43" i="5"/>
  <c r="J44" i="5"/>
  <c r="I44" i="5"/>
  <c r="K44" i="5"/>
  <c r="L44" i="5"/>
  <c r="M44" i="5"/>
  <c r="J45" i="5"/>
  <c r="I45" i="5"/>
  <c r="K45" i="5"/>
  <c r="L45" i="5"/>
  <c r="M45" i="5"/>
  <c r="J46" i="5"/>
  <c r="I46" i="5"/>
  <c r="K46" i="5"/>
  <c r="L46" i="5"/>
  <c r="M46" i="5"/>
  <c r="J47" i="5"/>
  <c r="I47" i="5"/>
  <c r="K47" i="5"/>
  <c r="L47" i="5"/>
  <c r="M47" i="5"/>
  <c r="J48" i="5"/>
  <c r="I48" i="5"/>
  <c r="K48" i="5"/>
  <c r="L48" i="5"/>
  <c r="M48" i="5"/>
  <c r="J49" i="5"/>
  <c r="I49" i="5"/>
  <c r="K49" i="5"/>
  <c r="L49" i="5"/>
  <c r="M49" i="5"/>
  <c r="J50" i="5"/>
  <c r="I50" i="5"/>
  <c r="K50" i="5"/>
  <c r="L50" i="5"/>
  <c r="M50" i="5"/>
  <c r="J51" i="5"/>
  <c r="I51" i="5"/>
  <c r="K51" i="5"/>
  <c r="L51" i="5"/>
  <c r="M51" i="5"/>
  <c r="J52" i="5"/>
  <c r="I52" i="5"/>
  <c r="K52" i="5"/>
  <c r="L52" i="5"/>
  <c r="M52" i="5"/>
  <c r="J53" i="5"/>
  <c r="I53" i="5"/>
  <c r="K53" i="5"/>
  <c r="L53" i="5"/>
  <c r="M53" i="5"/>
  <c r="J54" i="5"/>
  <c r="I54" i="5"/>
  <c r="K54" i="5"/>
  <c r="L54" i="5"/>
  <c r="M54" i="5"/>
  <c r="J55" i="5"/>
  <c r="I55" i="5"/>
  <c r="K55" i="5"/>
  <c r="L55" i="5"/>
  <c r="M55" i="5"/>
  <c r="J56" i="5"/>
  <c r="I56" i="5"/>
  <c r="K56" i="5"/>
  <c r="L56" i="5"/>
  <c r="M56" i="5"/>
  <c r="J57" i="5"/>
  <c r="I57" i="5"/>
  <c r="K57" i="5"/>
  <c r="L57" i="5"/>
  <c r="M57" i="5"/>
  <c r="J58" i="5"/>
  <c r="I58" i="5"/>
  <c r="K58" i="5"/>
  <c r="L58" i="5"/>
  <c r="M58" i="5"/>
  <c r="J59" i="5"/>
  <c r="I59" i="5"/>
  <c r="K59" i="5"/>
  <c r="L59" i="5"/>
  <c r="M59" i="5"/>
  <c r="J60" i="5"/>
  <c r="I60" i="5"/>
  <c r="K60" i="5"/>
  <c r="L60" i="5"/>
  <c r="M60" i="5"/>
  <c r="J61" i="5"/>
  <c r="I61" i="5"/>
  <c r="K61" i="5"/>
  <c r="L61" i="5"/>
  <c r="M61" i="5"/>
  <c r="J62" i="5"/>
  <c r="I62" i="5"/>
  <c r="K62" i="5"/>
  <c r="L62" i="5"/>
  <c r="M62" i="5"/>
  <c r="J63" i="5"/>
  <c r="I63" i="5"/>
  <c r="K63" i="5"/>
  <c r="L63" i="5"/>
  <c r="M63" i="5"/>
  <c r="J64" i="5"/>
  <c r="I64" i="5"/>
  <c r="K64" i="5"/>
  <c r="L64" i="5"/>
  <c r="M64" i="5"/>
  <c r="J65" i="5"/>
  <c r="I65" i="5"/>
  <c r="K65" i="5"/>
  <c r="L65" i="5"/>
  <c r="M65" i="5"/>
  <c r="J66" i="5"/>
  <c r="I66" i="5"/>
  <c r="K66" i="5"/>
  <c r="L66" i="5"/>
  <c r="M66" i="5"/>
  <c r="J67" i="5"/>
  <c r="I67" i="5"/>
  <c r="K67" i="5"/>
  <c r="L67" i="5"/>
  <c r="M67" i="5"/>
  <c r="J68" i="5"/>
  <c r="I68" i="5"/>
  <c r="K68" i="5"/>
  <c r="L68" i="5"/>
  <c r="M68" i="5"/>
  <c r="J69" i="5"/>
  <c r="I69" i="5"/>
  <c r="K69" i="5"/>
  <c r="L69" i="5"/>
  <c r="M69" i="5"/>
  <c r="J70" i="5"/>
  <c r="I70" i="5"/>
  <c r="K70" i="5"/>
  <c r="L70" i="5"/>
  <c r="M70" i="5"/>
  <c r="J71" i="5"/>
  <c r="I71" i="5"/>
  <c r="K71" i="5"/>
  <c r="L71" i="5"/>
  <c r="M71" i="5"/>
  <c r="J72" i="5"/>
  <c r="I72" i="5"/>
  <c r="K72" i="5"/>
  <c r="L72" i="5"/>
  <c r="M72" i="5"/>
  <c r="J73" i="5"/>
  <c r="I73" i="5"/>
  <c r="K73" i="5"/>
  <c r="L73" i="5"/>
  <c r="M73" i="5"/>
  <c r="J74" i="5"/>
  <c r="I74" i="5"/>
  <c r="K74" i="5"/>
  <c r="L74" i="5"/>
  <c r="M74" i="5"/>
  <c r="J75" i="5"/>
  <c r="I75" i="5"/>
  <c r="K75" i="5"/>
  <c r="L75" i="5"/>
  <c r="M75" i="5"/>
  <c r="J76" i="5"/>
  <c r="I76" i="5"/>
  <c r="K76" i="5"/>
  <c r="L76" i="5"/>
  <c r="M76" i="5"/>
  <c r="J77" i="5"/>
  <c r="I77" i="5"/>
  <c r="K77" i="5"/>
  <c r="L77" i="5"/>
  <c r="M77" i="5"/>
  <c r="J78" i="5"/>
  <c r="I78" i="5"/>
  <c r="K78" i="5"/>
  <c r="L78" i="5"/>
  <c r="M78" i="5"/>
  <c r="J79" i="5"/>
  <c r="I79" i="5"/>
  <c r="K79" i="5"/>
  <c r="L79" i="5"/>
  <c r="M79" i="5"/>
  <c r="J80" i="5"/>
  <c r="I80" i="5"/>
  <c r="K80" i="5"/>
  <c r="L80" i="5"/>
  <c r="M80" i="5"/>
  <c r="J81" i="5"/>
  <c r="I81" i="5"/>
  <c r="K81" i="5"/>
  <c r="L81" i="5"/>
  <c r="M81" i="5"/>
  <c r="J82" i="5"/>
  <c r="I82" i="5"/>
  <c r="K82" i="5"/>
  <c r="L82" i="5"/>
  <c r="M82" i="5"/>
  <c r="J83" i="5"/>
  <c r="I83" i="5"/>
  <c r="K83" i="5"/>
  <c r="L83" i="5"/>
  <c r="M83" i="5"/>
  <c r="J84" i="5"/>
  <c r="I84" i="5"/>
  <c r="K84" i="5"/>
  <c r="L84" i="5"/>
  <c r="M84" i="5"/>
  <c r="J85" i="5"/>
  <c r="I85" i="5"/>
  <c r="K85" i="5"/>
  <c r="L85" i="5"/>
  <c r="M85" i="5"/>
  <c r="J86" i="5"/>
  <c r="I86" i="5"/>
  <c r="K86" i="5"/>
  <c r="L86" i="5"/>
  <c r="M86" i="5"/>
  <c r="J87" i="5"/>
  <c r="I87" i="5"/>
  <c r="K87" i="5"/>
  <c r="L87" i="5"/>
  <c r="M87" i="5"/>
  <c r="J88" i="5"/>
  <c r="I88" i="5"/>
  <c r="K88" i="5"/>
  <c r="L88" i="5"/>
  <c r="M88" i="5"/>
  <c r="J89" i="5"/>
  <c r="I89" i="5"/>
  <c r="K89" i="5"/>
  <c r="L89" i="5"/>
  <c r="M89" i="5"/>
  <c r="J90" i="5"/>
  <c r="I90" i="5"/>
  <c r="K90" i="5"/>
  <c r="L90" i="5"/>
  <c r="M90" i="5"/>
  <c r="J91" i="5"/>
  <c r="I91" i="5"/>
  <c r="K91" i="5"/>
  <c r="L91" i="5"/>
  <c r="M91" i="5"/>
  <c r="J92" i="5"/>
  <c r="I92" i="5"/>
  <c r="K92" i="5"/>
  <c r="L92" i="5"/>
  <c r="M92" i="5"/>
  <c r="J93" i="5"/>
  <c r="I93" i="5"/>
  <c r="K93" i="5"/>
  <c r="L93" i="5"/>
  <c r="M93" i="5"/>
  <c r="J94" i="5"/>
  <c r="I94" i="5"/>
  <c r="K94" i="5"/>
  <c r="L94" i="5"/>
  <c r="M94" i="5"/>
  <c r="J95" i="5"/>
  <c r="I95" i="5"/>
  <c r="K95" i="5"/>
  <c r="L95" i="5"/>
  <c r="M95" i="5"/>
  <c r="J96" i="5"/>
  <c r="I96" i="5"/>
  <c r="K96" i="5"/>
  <c r="L96" i="5"/>
  <c r="M96" i="5"/>
  <c r="J97" i="5"/>
  <c r="I97" i="5"/>
  <c r="K97" i="5"/>
  <c r="L97" i="5"/>
  <c r="M97" i="5"/>
  <c r="J98" i="5"/>
  <c r="I98" i="5"/>
  <c r="K98" i="5"/>
  <c r="L98" i="5"/>
  <c r="M98" i="5"/>
  <c r="J99" i="5"/>
  <c r="I99" i="5"/>
  <c r="K99" i="5"/>
  <c r="L99" i="5"/>
  <c r="M99" i="5"/>
  <c r="J100" i="5"/>
  <c r="I100" i="5"/>
  <c r="K100" i="5"/>
  <c r="L100" i="5"/>
  <c r="M100" i="5"/>
  <c r="J101" i="5"/>
  <c r="I101" i="5"/>
  <c r="K101" i="5"/>
  <c r="L101" i="5"/>
  <c r="M101" i="5"/>
  <c r="J102" i="5"/>
  <c r="I102" i="5"/>
  <c r="K102" i="5"/>
  <c r="L102" i="5"/>
  <c r="M102" i="5"/>
  <c r="J103" i="5"/>
  <c r="I103" i="5"/>
  <c r="K103" i="5"/>
  <c r="L103" i="5"/>
  <c r="M103" i="5"/>
  <c r="J104" i="5"/>
  <c r="I104" i="5"/>
  <c r="K104" i="5"/>
  <c r="L104" i="5"/>
  <c r="M104" i="5"/>
  <c r="J2" i="5"/>
  <c r="I2" i="5"/>
  <c r="K2" i="5"/>
  <c r="L2" i="5"/>
  <c r="M2"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Z92" i="5"/>
  <c r="Z94" i="5"/>
  <c r="Z95" i="5"/>
  <c r="Z98" i="5"/>
  <c r="Z99" i="5"/>
  <c r="Z100" i="5"/>
  <c r="Z101" i="5"/>
  <c r="Z102" i="5"/>
  <c r="Z103" i="5"/>
  <c r="Z104" i="5"/>
  <c r="Z91" i="5"/>
  <c r="O105" i="5"/>
  <c r="AE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51" i="5"/>
  <c r="AE52" i="5"/>
  <c r="AE53" i="5"/>
  <c r="AE54" i="5"/>
  <c r="AE55" i="5"/>
  <c r="AE56" i="5"/>
  <c r="AE57" i="5"/>
  <c r="AE58" i="5"/>
  <c r="AE59" i="5"/>
  <c r="AE60" i="5"/>
  <c r="AE61" i="5"/>
  <c r="AE62" i="5"/>
  <c r="AE63" i="5"/>
  <c r="AE64" i="5"/>
  <c r="AE65" i="5"/>
  <c r="AE66" i="5"/>
  <c r="AE67" i="5"/>
  <c r="AE68" i="5"/>
  <c r="AE69" i="5"/>
  <c r="AE70" i="5"/>
  <c r="AE71" i="5"/>
  <c r="AE72" i="5"/>
  <c r="AE73" i="5"/>
  <c r="AE74" i="5"/>
  <c r="AE75" i="5"/>
  <c r="AE76" i="5"/>
  <c r="AE77" i="5"/>
  <c r="AE78" i="5"/>
  <c r="AE79" i="5"/>
  <c r="AE80" i="5"/>
  <c r="AE81" i="5"/>
  <c r="AE82" i="5"/>
  <c r="AE83" i="5"/>
  <c r="AE84" i="5"/>
  <c r="AE85" i="5"/>
  <c r="AE86" i="5"/>
  <c r="AE87" i="5"/>
  <c r="AE88" i="5"/>
  <c r="AE89" i="5"/>
  <c r="AE90" i="5"/>
  <c r="AE2"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3" i="5"/>
  <c r="AD4" i="5"/>
  <c r="AD2" i="5"/>
  <c r="B3" i="5"/>
  <c r="A3" i="5"/>
  <c r="B4" i="5"/>
  <c r="A4" i="5"/>
  <c r="B5" i="5"/>
  <c r="A5" i="5"/>
  <c r="B6" i="5"/>
  <c r="A6" i="5"/>
  <c r="B7" i="5"/>
  <c r="A7" i="5"/>
  <c r="B8" i="5"/>
  <c r="A8" i="5"/>
  <c r="B9" i="5"/>
  <c r="A9" i="5"/>
  <c r="B10" i="5"/>
  <c r="A10" i="5"/>
  <c r="B11" i="5"/>
  <c r="A11" i="5"/>
  <c r="B12" i="5"/>
  <c r="A12" i="5"/>
  <c r="B13" i="5"/>
  <c r="A13" i="5"/>
  <c r="B14" i="5"/>
  <c r="A14" i="5"/>
  <c r="B15" i="5"/>
  <c r="A15" i="5"/>
  <c r="B16" i="5"/>
  <c r="A16" i="5"/>
  <c r="B17" i="5"/>
  <c r="A17" i="5"/>
  <c r="B18" i="5"/>
  <c r="A18" i="5"/>
  <c r="B19" i="5"/>
  <c r="A19" i="5"/>
  <c r="B20" i="5"/>
  <c r="A20" i="5"/>
  <c r="B21" i="5"/>
  <c r="A21" i="5"/>
  <c r="B22" i="5"/>
  <c r="A22" i="5"/>
  <c r="B23" i="5"/>
  <c r="A23" i="5"/>
  <c r="B24" i="5"/>
  <c r="A24" i="5"/>
  <c r="B25" i="5"/>
  <c r="A25" i="5"/>
  <c r="B26" i="5"/>
  <c r="A26" i="5"/>
  <c r="B27" i="5"/>
  <c r="A27" i="5"/>
  <c r="B28" i="5"/>
  <c r="A28" i="5"/>
  <c r="B29" i="5"/>
  <c r="A29" i="5"/>
  <c r="B30" i="5"/>
  <c r="A30" i="5"/>
  <c r="B31" i="5"/>
  <c r="A31" i="5"/>
  <c r="B32" i="5"/>
  <c r="A32" i="5"/>
  <c r="B33" i="5"/>
  <c r="A33" i="5"/>
  <c r="B34" i="5"/>
  <c r="A34" i="5"/>
  <c r="B35" i="5"/>
  <c r="A35" i="5"/>
  <c r="B36" i="5"/>
  <c r="A36" i="5"/>
  <c r="B37" i="5"/>
  <c r="A37" i="5"/>
  <c r="B38" i="5"/>
  <c r="A38" i="5"/>
  <c r="B39" i="5"/>
  <c r="A39" i="5"/>
  <c r="B40" i="5"/>
  <c r="A40" i="5"/>
  <c r="B41" i="5"/>
  <c r="A41" i="5"/>
  <c r="B42" i="5"/>
  <c r="A42" i="5"/>
  <c r="B43" i="5"/>
  <c r="A43" i="5"/>
  <c r="B44" i="5"/>
  <c r="A44" i="5"/>
  <c r="B45" i="5"/>
  <c r="A45" i="5"/>
  <c r="B46" i="5"/>
  <c r="A46" i="5"/>
  <c r="B47" i="5"/>
  <c r="A47" i="5"/>
  <c r="B48" i="5"/>
  <c r="A48" i="5"/>
  <c r="B49" i="5"/>
  <c r="A49" i="5"/>
  <c r="B50" i="5"/>
  <c r="A50" i="5"/>
  <c r="B51" i="5"/>
  <c r="A51" i="5"/>
  <c r="B52" i="5"/>
  <c r="A52" i="5"/>
  <c r="B53" i="5"/>
  <c r="A53" i="5"/>
  <c r="B54" i="5"/>
  <c r="A54" i="5"/>
  <c r="B55" i="5"/>
  <c r="A55" i="5"/>
  <c r="B56" i="5"/>
  <c r="A56" i="5"/>
  <c r="B57" i="5"/>
  <c r="A57" i="5"/>
  <c r="B58" i="5"/>
  <c r="A58" i="5"/>
  <c r="B59" i="5"/>
  <c r="A59" i="5"/>
  <c r="B60" i="5"/>
  <c r="A60" i="5"/>
  <c r="B61" i="5"/>
  <c r="A61" i="5"/>
  <c r="B62" i="5"/>
  <c r="A62" i="5"/>
  <c r="B63" i="5"/>
  <c r="A63" i="5"/>
  <c r="B64" i="5"/>
  <c r="A64" i="5"/>
  <c r="B65" i="5"/>
  <c r="A65" i="5"/>
  <c r="B66" i="5"/>
  <c r="A66" i="5"/>
  <c r="B67" i="5"/>
  <c r="A67" i="5"/>
  <c r="B68" i="5"/>
  <c r="A68" i="5"/>
  <c r="B69" i="5"/>
  <c r="A69" i="5"/>
  <c r="B70" i="5"/>
  <c r="A70" i="5"/>
  <c r="B71" i="5"/>
  <c r="A71" i="5"/>
  <c r="B72" i="5"/>
  <c r="A72" i="5"/>
  <c r="B73" i="5"/>
  <c r="A73" i="5"/>
  <c r="B74" i="5"/>
  <c r="A74" i="5"/>
  <c r="B75" i="5"/>
  <c r="A75" i="5"/>
  <c r="B76" i="5"/>
  <c r="A76" i="5"/>
  <c r="B77" i="5"/>
  <c r="A77" i="5"/>
  <c r="B78" i="5"/>
  <c r="A78" i="5"/>
  <c r="B79" i="5"/>
  <c r="A79" i="5"/>
  <c r="B80" i="5"/>
  <c r="A80" i="5"/>
  <c r="B81" i="5"/>
  <c r="A81" i="5"/>
  <c r="B82" i="5"/>
  <c r="A82" i="5"/>
  <c r="B83" i="5"/>
  <c r="A83" i="5"/>
  <c r="B84" i="5"/>
  <c r="A84" i="5"/>
  <c r="B85" i="5"/>
  <c r="A85" i="5"/>
  <c r="B86" i="5"/>
  <c r="A86" i="5"/>
  <c r="B87" i="5"/>
  <c r="A87" i="5"/>
  <c r="B88" i="5"/>
  <c r="A88" i="5"/>
  <c r="B89" i="5"/>
  <c r="A89" i="5"/>
  <c r="B90" i="5"/>
  <c r="A90" i="5"/>
  <c r="A91" i="5"/>
  <c r="A92" i="5"/>
  <c r="A93" i="5"/>
  <c r="A94" i="5"/>
  <c r="A95" i="5"/>
  <c r="A96" i="5"/>
  <c r="A97" i="5"/>
  <c r="A98" i="5"/>
  <c r="A99" i="5"/>
  <c r="A100" i="5"/>
  <c r="A101" i="5"/>
  <c r="A102" i="5"/>
  <c r="A103" i="5"/>
  <c r="A104" i="5"/>
  <c r="B2" i="5"/>
  <c r="A2" i="5"/>
  <c r="M105" i="5"/>
  <c r="K105" i="5"/>
  <c r="J105" i="5"/>
  <c r="L105" i="5"/>
  <c r="G105" i="5"/>
  <c r="H105" i="5"/>
  <c r="E104" i="5"/>
  <c r="E103" i="5"/>
  <c r="E102" i="5"/>
  <c r="E101" i="5"/>
  <c r="E100" i="5"/>
  <c r="E99" i="5"/>
  <c r="E98" i="5"/>
  <c r="E97" i="5"/>
  <c r="E96" i="5"/>
  <c r="E95" i="5"/>
  <c r="E94" i="5"/>
  <c r="E93" i="5"/>
  <c r="E92" i="5"/>
  <c r="AJ2" i="5"/>
  <c r="AJ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51" i="5"/>
  <c r="AJ52" i="5"/>
  <c r="AJ53" i="5"/>
  <c r="AJ54" i="5"/>
  <c r="AJ55" i="5"/>
  <c r="AJ56" i="5"/>
  <c r="AJ57" i="5"/>
  <c r="AJ58" i="5"/>
  <c r="AJ59" i="5"/>
  <c r="AJ60" i="5"/>
  <c r="AJ61" i="5"/>
  <c r="AJ62" i="5"/>
  <c r="AJ63" i="5"/>
  <c r="AJ64" i="5"/>
  <c r="AJ65" i="5"/>
  <c r="AJ66" i="5"/>
  <c r="AJ67" i="5"/>
  <c r="AJ68" i="5"/>
  <c r="AJ69" i="5"/>
  <c r="AJ70" i="5"/>
  <c r="AJ71" i="5"/>
  <c r="AJ72" i="5"/>
  <c r="AJ73" i="5"/>
  <c r="AJ74" i="5"/>
  <c r="AJ75" i="5"/>
  <c r="AJ76" i="5"/>
  <c r="AJ77" i="5"/>
  <c r="AJ78" i="5"/>
  <c r="AJ79" i="5"/>
  <c r="AJ80" i="5"/>
  <c r="AJ81" i="5"/>
  <c r="AJ82" i="5"/>
  <c r="AJ83" i="5"/>
  <c r="AJ84" i="5"/>
  <c r="AJ85" i="5"/>
  <c r="AJ86" i="5"/>
  <c r="AJ87" i="5"/>
  <c r="AJ88" i="5"/>
  <c r="AJ89" i="5"/>
  <c r="AJ90" i="5"/>
  <c r="AJ91" i="5"/>
  <c r="E91" i="5"/>
  <c r="AH90" i="5"/>
  <c r="Z90" i="5"/>
  <c r="E90" i="5"/>
  <c r="AH89" i="5"/>
  <c r="Z89" i="5"/>
  <c r="E89" i="5"/>
  <c r="AH88" i="5"/>
  <c r="E88" i="5"/>
  <c r="AH87" i="5"/>
  <c r="E87" i="5"/>
  <c r="AH86" i="5"/>
  <c r="Z86" i="5"/>
  <c r="E86" i="5"/>
  <c r="AH85" i="5"/>
  <c r="Z85" i="5"/>
  <c r="E85" i="5"/>
  <c r="AH84" i="5"/>
  <c r="Z84" i="5"/>
  <c r="E84" i="5"/>
  <c r="AH83" i="5"/>
  <c r="Z83" i="5"/>
  <c r="E83" i="5"/>
  <c r="AH82" i="5"/>
  <c r="Z82" i="5"/>
  <c r="E82" i="5"/>
  <c r="AH81" i="5"/>
  <c r="Z81" i="5"/>
  <c r="E81" i="5"/>
  <c r="AH80" i="5"/>
  <c r="Z80" i="5"/>
  <c r="E80" i="5"/>
  <c r="AH79" i="5"/>
  <c r="E79" i="5"/>
  <c r="AH78" i="5"/>
  <c r="Z78" i="5"/>
  <c r="E78" i="5"/>
  <c r="AH77" i="5"/>
  <c r="E77" i="5"/>
  <c r="AH76" i="5"/>
  <c r="Z76" i="5"/>
  <c r="E76" i="5"/>
  <c r="AH75" i="5"/>
  <c r="Z75" i="5"/>
  <c r="E75" i="5"/>
  <c r="AH74" i="5"/>
  <c r="Z74" i="5"/>
  <c r="E74" i="5"/>
  <c r="AH73" i="5"/>
  <c r="Z73" i="5"/>
  <c r="E73" i="5"/>
  <c r="AH72" i="5"/>
  <c r="E72" i="5"/>
  <c r="AH71" i="5"/>
  <c r="Z71" i="5"/>
  <c r="E71" i="5"/>
  <c r="AH70" i="5"/>
  <c r="Z70" i="5"/>
  <c r="E70" i="5"/>
  <c r="AH69" i="5"/>
  <c r="E69" i="5"/>
  <c r="AH68" i="5"/>
  <c r="E68" i="5"/>
  <c r="AH67" i="5"/>
  <c r="Z67" i="5"/>
  <c r="E67" i="5"/>
  <c r="AH66" i="5"/>
  <c r="Z66" i="5"/>
  <c r="E66" i="5"/>
  <c r="AH65" i="5"/>
  <c r="Z65" i="5"/>
  <c r="E65" i="5"/>
  <c r="AH64" i="5"/>
  <c r="Z64" i="5"/>
  <c r="E64" i="5"/>
  <c r="AH63" i="5"/>
  <c r="Z63" i="5"/>
  <c r="E63" i="5"/>
  <c r="AH62" i="5"/>
  <c r="Z62" i="5"/>
  <c r="E62" i="5"/>
  <c r="AH61" i="5"/>
  <c r="Z61" i="5"/>
  <c r="E61" i="5"/>
  <c r="AH60" i="5"/>
  <c r="Z60" i="5"/>
  <c r="E60" i="5"/>
  <c r="AH59" i="5"/>
  <c r="Z59" i="5"/>
  <c r="E59" i="5"/>
  <c r="AH58" i="5"/>
  <c r="Z58" i="5"/>
  <c r="E58" i="5"/>
  <c r="AH57" i="5"/>
  <c r="E57" i="5"/>
  <c r="AH56" i="5"/>
  <c r="E56" i="5"/>
  <c r="AH55" i="5"/>
  <c r="Z55" i="5"/>
  <c r="E55" i="5"/>
  <c r="AH54" i="5"/>
  <c r="Z54" i="5"/>
  <c r="E54" i="5"/>
  <c r="AH53" i="5"/>
  <c r="Z53" i="5"/>
  <c r="E53" i="5"/>
  <c r="AH52" i="5"/>
  <c r="Z52" i="5"/>
  <c r="E52" i="5"/>
  <c r="AH51" i="5"/>
  <c r="Z51" i="5"/>
  <c r="E51" i="5"/>
  <c r="AH50" i="5"/>
  <c r="Z50" i="5"/>
  <c r="E50" i="5"/>
  <c r="AH49" i="5"/>
  <c r="Z49" i="5"/>
  <c r="E49" i="5"/>
  <c r="AH48" i="5"/>
  <c r="E48" i="5"/>
  <c r="AH47" i="5"/>
  <c r="Z47" i="5"/>
  <c r="E47" i="5"/>
  <c r="AH46" i="5"/>
  <c r="Z46" i="5"/>
  <c r="E46" i="5"/>
  <c r="AH45" i="5"/>
  <c r="E45" i="5"/>
  <c r="AH44" i="5"/>
  <c r="Z44" i="5"/>
  <c r="E44" i="5"/>
  <c r="AH43" i="5"/>
  <c r="Z43" i="5"/>
  <c r="E43" i="5"/>
  <c r="AH42" i="5"/>
  <c r="E42" i="5"/>
  <c r="AH41" i="5"/>
  <c r="Z41" i="5"/>
  <c r="E41" i="5"/>
  <c r="AH40" i="5"/>
  <c r="Z40" i="5"/>
  <c r="E40" i="5"/>
  <c r="AH39" i="5"/>
  <c r="Z39" i="5"/>
  <c r="E39" i="5"/>
  <c r="AH38" i="5"/>
  <c r="E38" i="5"/>
  <c r="AH37" i="5"/>
  <c r="Z37" i="5"/>
  <c r="E37" i="5"/>
  <c r="AH36" i="5"/>
  <c r="Z36" i="5"/>
  <c r="E36" i="5"/>
  <c r="AH35" i="5"/>
  <c r="Z35" i="5"/>
  <c r="E35" i="5"/>
  <c r="AH34" i="5"/>
  <c r="Z34" i="5"/>
  <c r="E34" i="5"/>
  <c r="AH33" i="5"/>
  <c r="Z33" i="5"/>
  <c r="E33" i="5"/>
  <c r="AH32" i="5"/>
  <c r="E32" i="5"/>
  <c r="AH31" i="5"/>
  <c r="Z31" i="5"/>
  <c r="E31" i="5"/>
  <c r="AH30" i="5"/>
  <c r="Z30" i="5"/>
  <c r="E30" i="5"/>
  <c r="AH29" i="5"/>
  <c r="Z29" i="5"/>
  <c r="E29" i="5"/>
  <c r="AH28" i="5"/>
  <c r="Z28" i="5"/>
  <c r="E28" i="5"/>
  <c r="AH27" i="5"/>
  <c r="Z27" i="5"/>
  <c r="E27" i="5"/>
  <c r="AH26" i="5"/>
  <c r="Z26" i="5"/>
  <c r="E26" i="5"/>
  <c r="AH25" i="5"/>
  <c r="Z25" i="5"/>
  <c r="E25" i="5"/>
  <c r="AH24" i="5"/>
  <c r="Z24" i="5"/>
  <c r="E24" i="5"/>
  <c r="AH23" i="5"/>
  <c r="Z23" i="5"/>
  <c r="E23" i="5"/>
  <c r="AH22" i="5"/>
  <c r="Z22" i="5"/>
  <c r="E22" i="5"/>
  <c r="AH21" i="5"/>
  <c r="E21" i="5"/>
  <c r="AH20" i="5"/>
  <c r="E20" i="5"/>
  <c r="AH19" i="5"/>
  <c r="Z19" i="5"/>
  <c r="E19" i="5"/>
  <c r="AH18" i="5"/>
  <c r="E18" i="5"/>
  <c r="AH17" i="5"/>
  <c r="E17" i="5"/>
  <c r="AH16" i="5"/>
  <c r="E16" i="5"/>
  <c r="AH15" i="5"/>
  <c r="E15" i="5"/>
  <c r="AH14" i="5"/>
  <c r="E14" i="5"/>
  <c r="AH13" i="5"/>
  <c r="E13" i="5"/>
  <c r="AH12" i="5"/>
  <c r="E12" i="5"/>
  <c r="AH11" i="5"/>
  <c r="E11" i="5"/>
  <c r="AH10" i="5"/>
  <c r="E10" i="5"/>
  <c r="AH9" i="5"/>
  <c r="E9" i="5"/>
  <c r="AH8" i="5"/>
  <c r="E8" i="5"/>
  <c r="AH7" i="5"/>
  <c r="E7" i="5"/>
  <c r="AH6" i="5"/>
  <c r="E6" i="5"/>
  <c r="AH5" i="5"/>
  <c r="E5" i="5"/>
  <c r="AH4" i="5"/>
  <c r="E4" i="5"/>
  <c r="AH3" i="5"/>
  <c r="E3" i="5"/>
  <c r="AH2" i="5"/>
  <c r="E2" i="5"/>
  <c r="AJ91" i="2"/>
  <c r="J3" i="2"/>
  <c r="K3" i="2"/>
  <c r="M3" i="2"/>
  <c r="N3" i="2"/>
  <c r="AJ3" i="2"/>
  <c r="J4" i="2"/>
  <c r="K4" i="2"/>
  <c r="M4" i="2"/>
  <c r="N4" i="2"/>
  <c r="AJ4" i="2"/>
  <c r="J5" i="2"/>
  <c r="K5" i="2"/>
  <c r="M5" i="2"/>
  <c r="N5" i="2"/>
  <c r="AJ5" i="2"/>
  <c r="J6" i="2"/>
  <c r="K6" i="2"/>
  <c r="M6" i="2"/>
  <c r="N6" i="2"/>
  <c r="AJ6" i="2"/>
  <c r="J7" i="2"/>
  <c r="K7" i="2"/>
  <c r="M7" i="2"/>
  <c r="N7" i="2"/>
  <c r="AJ7" i="2"/>
  <c r="J8" i="2"/>
  <c r="K8" i="2"/>
  <c r="M8" i="2"/>
  <c r="N8" i="2"/>
  <c r="AJ8" i="2"/>
  <c r="J9" i="2"/>
  <c r="K9" i="2"/>
  <c r="M9" i="2"/>
  <c r="N9" i="2"/>
  <c r="AJ9" i="2"/>
  <c r="J10" i="2"/>
  <c r="K10" i="2"/>
  <c r="M10" i="2"/>
  <c r="N10" i="2"/>
  <c r="AJ10" i="2"/>
  <c r="J11" i="2"/>
  <c r="K11" i="2"/>
  <c r="M11" i="2"/>
  <c r="N11" i="2"/>
  <c r="AJ11" i="2"/>
  <c r="J12" i="2"/>
  <c r="K12" i="2"/>
  <c r="M12" i="2"/>
  <c r="N12" i="2"/>
  <c r="AJ12" i="2"/>
  <c r="J13" i="2"/>
  <c r="K13" i="2"/>
  <c r="M13" i="2"/>
  <c r="N13" i="2"/>
  <c r="AJ13" i="2"/>
  <c r="J14" i="2"/>
  <c r="K14" i="2"/>
  <c r="M14" i="2"/>
  <c r="N14" i="2"/>
  <c r="AJ14" i="2"/>
  <c r="J15" i="2"/>
  <c r="K15" i="2"/>
  <c r="M15" i="2"/>
  <c r="N15" i="2"/>
  <c r="AJ15" i="2"/>
  <c r="J16" i="2"/>
  <c r="K16" i="2"/>
  <c r="M16" i="2"/>
  <c r="N16" i="2"/>
  <c r="AJ16" i="2"/>
  <c r="J17" i="2"/>
  <c r="K17" i="2"/>
  <c r="M17" i="2"/>
  <c r="N17" i="2"/>
  <c r="AJ17" i="2"/>
  <c r="J18" i="2"/>
  <c r="K18" i="2"/>
  <c r="M18" i="2"/>
  <c r="N18" i="2"/>
  <c r="AJ18" i="2"/>
  <c r="J19" i="2"/>
  <c r="K19" i="2"/>
  <c r="M19" i="2"/>
  <c r="N19" i="2"/>
  <c r="AJ19" i="2"/>
  <c r="J20" i="2"/>
  <c r="K20" i="2"/>
  <c r="M20" i="2"/>
  <c r="N20" i="2"/>
  <c r="AJ20" i="2"/>
  <c r="J21" i="2"/>
  <c r="K21" i="2"/>
  <c r="M21" i="2"/>
  <c r="N21" i="2"/>
  <c r="AJ21" i="2"/>
  <c r="J22" i="2"/>
  <c r="K22" i="2"/>
  <c r="M22" i="2"/>
  <c r="N22" i="2"/>
  <c r="AJ22" i="2"/>
  <c r="J23" i="2"/>
  <c r="K23" i="2"/>
  <c r="M23" i="2"/>
  <c r="N23" i="2"/>
  <c r="AJ23" i="2"/>
  <c r="J24" i="2"/>
  <c r="K24" i="2"/>
  <c r="M24" i="2"/>
  <c r="N24" i="2"/>
  <c r="AJ24" i="2"/>
  <c r="J25" i="2"/>
  <c r="K25" i="2"/>
  <c r="M25" i="2"/>
  <c r="N25" i="2"/>
  <c r="AJ25" i="2"/>
  <c r="J26" i="2"/>
  <c r="K26" i="2"/>
  <c r="M26" i="2"/>
  <c r="N26" i="2"/>
  <c r="AJ26" i="2"/>
  <c r="J27" i="2"/>
  <c r="K27" i="2"/>
  <c r="M27" i="2"/>
  <c r="N27" i="2"/>
  <c r="AJ27" i="2"/>
  <c r="J28" i="2"/>
  <c r="K28" i="2"/>
  <c r="M28" i="2"/>
  <c r="N28" i="2"/>
  <c r="AJ28" i="2"/>
  <c r="J29" i="2"/>
  <c r="K29" i="2"/>
  <c r="M29" i="2"/>
  <c r="N29" i="2"/>
  <c r="AJ29" i="2"/>
  <c r="J30" i="2"/>
  <c r="K30" i="2"/>
  <c r="M30" i="2"/>
  <c r="N30" i="2"/>
  <c r="AJ30" i="2"/>
  <c r="J31" i="2"/>
  <c r="K31" i="2"/>
  <c r="M31" i="2"/>
  <c r="N31" i="2"/>
  <c r="AJ31" i="2"/>
  <c r="J32" i="2"/>
  <c r="K32" i="2"/>
  <c r="M32" i="2"/>
  <c r="N32" i="2"/>
  <c r="AJ32" i="2"/>
  <c r="J33" i="2"/>
  <c r="K33" i="2"/>
  <c r="M33" i="2"/>
  <c r="N33" i="2"/>
  <c r="AJ33" i="2"/>
  <c r="J34" i="2"/>
  <c r="K34" i="2"/>
  <c r="M34" i="2"/>
  <c r="N34" i="2"/>
  <c r="AJ34" i="2"/>
  <c r="J35" i="2"/>
  <c r="K35" i="2"/>
  <c r="M35" i="2"/>
  <c r="N35" i="2"/>
  <c r="AJ35" i="2"/>
  <c r="J36" i="2"/>
  <c r="K36" i="2"/>
  <c r="M36" i="2"/>
  <c r="N36" i="2"/>
  <c r="AJ36" i="2"/>
  <c r="J37" i="2"/>
  <c r="K37" i="2"/>
  <c r="M37" i="2"/>
  <c r="N37" i="2"/>
  <c r="AJ37" i="2"/>
  <c r="J38" i="2"/>
  <c r="K38" i="2"/>
  <c r="M38" i="2"/>
  <c r="N38" i="2"/>
  <c r="AJ38" i="2"/>
  <c r="J39" i="2"/>
  <c r="K39" i="2"/>
  <c r="M39" i="2"/>
  <c r="N39" i="2"/>
  <c r="AJ39" i="2"/>
  <c r="J40" i="2"/>
  <c r="K40" i="2"/>
  <c r="M40" i="2"/>
  <c r="N40" i="2"/>
  <c r="AJ40" i="2"/>
  <c r="J41" i="2"/>
  <c r="K41" i="2"/>
  <c r="M41" i="2"/>
  <c r="N41" i="2"/>
  <c r="AJ41" i="2"/>
  <c r="J42" i="2"/>
  <c r="K42" i="2"/>
  <c r="M42" i="2"/>
  <c r="N42" i="2"/>
  <c r="AJ42" i="2"/>
  <c r="J43" i="2"/>
  <c r="K43" i="2"/>
  <c r="M43" i="2"/>
  <c r="N43" i="2"/>
  <c r="AJ43" i="2"/>
  <c r="J44" i="2"/>
  <c r="K44" i="2"/>
  <c r="M44" i="2"/>
  <c r="N44" i="2"/>
  <c r="AJ44" i="2"/>
  <c r="J45" i="2"/>
  <c r="K45" i="2"/>
  <c r="M45" i="2"/>
  <c r="N45" i="2"/>
  <c r="AJ45" i="2"/>
  <c r="J46" i="2"/>
  <c r="K46" i="2"/>
  <c r="M46" i="2"/>
  <c r="N46" i="2"/>
  <c r="AJ46" i="2"/>
  <c r="J47" i="2"/>
  <c r="K47" i="2"/>
  <c r="M47" i="2"/>
  <c r="N47" i="2"/>
  <c r="AJ47" i="2"/>
  <c r="J48" i="2"/>
  <c r="K48" i="2"/>
  <c r="M48" i="2"/>
  <c r="N48" i="2"/>
  <c r="AJ48" i="2"/>
  <c r="J49" i="2"/>
  <c r="K49" i="2"/>
  <c r="M49" i="2"/>
  <c r="N49" i="2"/>
  <c r="AJ49" i="2"/>
  <c r="J50" i="2"/>
  <c r="K50" i="2"/>
  <c r="M50" i="2"/>
  <c r="N50" i="2"/>
  <c r="AJ50" i="2"/>
  <c r="J51" i="2"/>
  <c r="K51" i="2"/>
  <c r="M51" i="2"/>
  <c r="N51" i="2"/>
  <c r="AJ51" i="2"/>
  <c r="J52" i="2"/>
  <c r="K52" i="2"/>
  <c r="M52" i="2"/>
  <c r="N52" i="2"/>
  <c r="AJ52" i="2"/>
  <c r="J53" i="2"/>
  <c r="K53" i="2"/>
  <c r="M53" i="2"/>
  <c r="N53" i="2"/>
  <c r="AJ53" i="2"/>
  <c r="J54" i="2"/>
  <c r="K54" i="2"/>
  <c r="M54" i="2"/>
  <c r="N54" i="2"/>
  <c r="AJ54" i="2"/>
  <c r="J55" i="2"/>
  <c r="K55" i="2"/>
  <c r="M55" i="2"/>
  <c r="N55" i="2"/>
  <c r="AJ55" i="2"/>
  <c r="J56" i="2"/>
  <c r="K56" i="2"/>
  <c r="M56" i="2"/>
  <c r="N56" i="2"/>
  <c r="AJ56" i="2"/>
  <c r="J57" i="2"/>
  <c r="K57" i="2"/>
  <c r="M57" i="2"/>
  <c r="N57" i="2"/>
  <c r="AJ57" i="2"/>
  <c r="J58" i="2"/>
  <c r="K58" i="2"/>
  <c r="M58" i="2"/>
  <c r="N58" i="2"/>
  <c r="AJ58" i="2"/>
  <c r="J59" i="2"/>
  <c r="K59" i="2"/>
  <c r="M59" i="2"/>
  <c r="N59" i="2"/>
  <c r="AJ59" i="2"/>
  <c r="J60" i="2"/>
  <c r="K60" i="2"/>
  <c r="M60" i="2"/>
  <c r="N60" i="2"/>
  <c r="AJ60" i="2"/>
  <c r="J61" i="2"/>
  <c r="K61" i="2"/>
  <c r="M61" i="2"/>
  <c r="N61" i="2"/>
  <c r="AJ61" i="2"/>
  <c r="J62" i="2"/>
  <c r="K62" i="2"/>
  <c r="M62" i="2"/>
  <c r="N62" i="2"/>
  <c r="AJ62" i="2"/>
  <c r="J63" i="2"/>
  <c r="K63" i="2"/>
  <c r="M63" i="2"/>
  <c r="N63" i="2"/>
  <c r="AJ63" i="2"/>
  <c r="J64" i="2"/>
  <c r="K64" i="2"/>
  <c r="M64" i="2"/>
  <c r="N64" i="2"/>
  <c r="AJ64" i="2"/>
  <c r="J65" i="2"/>
  <c r="K65" i="2"/>
  <c r="M65" i="2"/>
  <c r="N65" i="2"/>
  <c r="AJ65" i="2"/>
  <c r="J66" i="2"/>
  <c r="K66" i="2"/>
  <c r="M66" i="2"/>
  <c r="N66" i="2"/>
  <c r="AJ66" i="2"/>
  <c r="J67" i="2"/>
  <c r="K67" i="2"/>
  <c r="M67" i="2"/>
  <c r="N67" i="2"/>
  <c r="AJ67" i="2"/>
  <c r="J68" i="2"/>
  <c r="K68" i="2"/>
  <c r="M68" i="2"/>
  <c r="N68" i="2"/>
  <c r="AJ68" i="2"/>
  <c r="J69" i="2"/>
  <c r="K69" i="2"/>
  <c r="M69" i="2"/>
  <c r="N69" i="2"/>
  <c r="AJ69" i="2"/>
  <c r="J70" i="2"/>
  <c r="K70" i="2"/>
  <c r="M70" i="2"/>
  <c r="N70" i="2"/>
  <c r="AJ70" i="2"/>
  <c r="J71" i="2"/>
  <c r="K71" i="2"/>
  <c r="M71" i="2"/>
  <c r="N71" i="2"/>
  <c r="AJ71" i="2"/>
  <c r="J72" i="2"/>
  <c r="K72" i="2"/>
  <c r="M72" i="2"/>
  <c r="N72" i="2"/>
  <c r="AJ72" i="2"/>
  <c r="J73" i="2"/>
  <c r="K73" i="2"/>
  <c r="M73" i="2"/>
  <c r="N73" i="2"/>
  <c r="AJ73" i="2"/>
  <c r="J74" i="2"/>
  <c r="K74" i="2"/>
  <c r="M74" i="2"/>
  <c r="N74" i="2"/>
  <c r="AJ74" i="2"/>
  <c r="J75" i="2"/>
  <c r="K75" i="2"/>
  <c r="M75" i="2"/>
  <c r="N75" i="2"/>
  <c r="AJ75" i="2"/>
  <c r="J76" i="2"/>
  <c r="K76" i="2"/>
  <c r="M76" i="2"/>
  <c r="N76" i="2"/>
  <c r="AJ76" i="2"/>
  <c r="J77" i="2"/>
  <c r="K77" i="2"/>
  <c r="M77" i="2"/>
  <c r="N77" i="2"/>
  <c r="AJ77" i="2"/>
  <c r="J78" i="2"/>
  <c r="K78" i="2"/>
  <c r="M78" i="2"/>
  <c r="N78" i="2"/>
  <c r="AJ78" i="2"/>
  <c r="J79" i="2"/>
  <c r="K79" i="2"/>
  <c r="M79" i="2"/>
  <c r="N79" i="2"/>
  <c r="AJ79" i="2"/>
  <c r="J80" i="2"/>
  <c r="K80" i="2"/>
  <c r="M80" i="2"/>
  <c r="N80" i="2"/>
  <c r="AJ80" i="2"/>
  <c r="J81" i="2"/>
  <c r="K81" i="2"/>
  <c r="M81" i="2"/>
  <c r="N81" i="2"/>
  <c r="AJ81" i="2"/>
  <c r="J82" i="2"/>
  <c r="K82" i="2"/>
  <c r="M82" i="2"/>
  <c r="N82" i="2"/>
  <c r="AJ82" i="2"/>
  <c r="J83" i="2"/>
  <c r="K83" i="2"/>
  <c r="M83" i="2"/>
  <c r="N83" i="2"/>
  <c r="AJ83" i="2"/>
  <c r="J84" i="2"/>
  <c r="K84" i="2"/>
  <c r="M84" i="2"/>
  <c r="N84" i="2"/>
  <c r="AJ84" i="2"/>
  <c r="J85" i="2"/>
  <c r="K85" i="2"/>
  <c r="M85" i="2"/>
  <c r="N85" i="2"/>
  <c r="AJ85" i="2"/>
  <c r="J86" i="2"/>
  <c r="K86" i="2"/>
  <c r="M86" i="2"/>
  <c r="N86" i="2"/>
  <c r="AJ86" i="2"/>
  <c r="J87" i="2"/>
  <c r="K87" i="2"/>
  <c r="M87" i="2"/>
  <c r="N87" i="2"/>
  <c r="AJ87" i="2"/>
  <c r="J88" i="2"/>
  <c r="K88" i="2"/>
  <c r="M88" i="2"/>
  <c r="N88" i="2"/>
  <c r="AJ88" i="2"/>
  <c r="J89" i="2"/>
  <c r="K89" i="2"/>
  <c r="M89" i="2"/>
  <c r="N89" i="2"/>
  <c r="AJ89" i="2"/>
  <c r="J90" i="2"/>
  <c r="K90" i="2"/>
  <c r="M90" i="2"/>
  <c r="N90" i="2"/>
  <c r="AJ90" i="2"/>
  <c r="J2" i="2"/>
  <c r="K2" i="2"/>
  <c r="M2" i="2"/>
  <c r="N2" i="2"/>
  <c r="AJ2" i="2"/>
  <c r="J91" i="2"/>
  <c r="K91" i="2"/>
  <c r="M91" i="2"/>
  <c r="N91" i="2"/>
  <c r="J92" i="2"/>
  <c r="K92" i="2"/>
  <c r="M92" i="2"/>
  <c r="N92" i="2"/>
  <c r="J93" i="2"/>
  <c r="K93" i="2"/>
  <c r="M93" i="2"/>
  <c r="N93" i="2"/>
  <c r="J94" i="2"/>
  <c r="K94" i="2"/>
  <c r="M94" i="2"/>
  <c r="N94" i="2"/>
  <c r="J95" i="2"/>
  <c r="K95" i="2"/>
  <c r="M95" i="2"/>
  <c r="N95" i="2"/>
  <c r="J96" i="2"/>
  <c r="K96" i="2"/>
  <c r="M96" i="2"/>
  <c r="N96" i="2"/>
  <c r="J97" i="2"/>
  <c r="K97" i="2"/>
  <c r="M97" i="2"/>
  <c r="N97" i="2"/>
  <c r="J98" i="2"/>
  <c r="K98" i="2"/>
  <c r="M98" i="2"/>
  <c r="N98" i="2"/>
  <c r="J99" i="2"/>
  <c r="K99" i="2"/>
  <c r="M99" i="2"/>
  <c r="N99" i="2"/>
  <c r="J100" i="2"/>
  <c r="K100" i="2"/>
  <c r="M100" i="2"/>
  <c r="N100" i="2"/>
  <c r="J101" i="2"/>
  <c r="K101" i="2"/>
  <c r="M101" i="2"/>
  <c r="N101" i="2"/>
  <c r="J102" i="2"/>
  <c r="K102" i="2"/>
  <c r="M102" i="2"/>
  <c r="N102" i="2"/>
  <c r="J103" i="2"/>
  <c r="K103" i="2"/>
  <c r="M103" i="2"/>
  <c r="N103" i="2"/>
  <c r="J104" i="2"/>
  <c r="K104" i="2"/>
  <c r="M104" i="2"/>
  <c r="N104" i="2"/>
  <c r="N105" i="2"/>
  <c r="M105"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K105" i="2"/>
  <c r="I105" i="2"/>
  <c r="H105" i="2"/>
  <c r="F104" i="2"/>
  <c r="F103" i="2"/>
  <c r="F102" i="2"/>
  <c r="F101" i="2"/>
  <c r="F100" i="2"/>
  <c r="F99" i="2"/>
  <c r="F98" i="2"/>
  <c r="F97" i="2"/>
  <c r="F96" i="2"/>
  <c r="F95" i="2"/>
  <c r="F94" i="2"/>
  <c r="F93" i="2"/>
  <c r="F92" i="2"/>
  <c r="F91" i="2"/>
  <c r="H25" i="3"/>
  <c r="G25" i="3"/>
  <c r="F25" i="3"/>
  <c r="F23" i="3"/>
  <c r="H22" i="3"/>
  <c r="G22" i="3"/>
  <c r="F22" i="3"/>
  <c r="Y69" i="2"/>
  <c r="Y70" i="2"/>
  <c r="Y71" i="2"/>
  <c r="Y72" i="2"/>
  <c r="Y73" i="2"/>
  <c r="Y74" i="2"/>
  <c r="Y75" i="2"/>
  <c r="Y76" i="2"/>
  <c r="Y77" i="2"/>
  <c r="Y78" i="2"/>
  <c r="Y79" i="2"/>
  <c r="Y80" i="2"/>
  <c r="Y81" i="2"/>
  <c r="Y82" i="2"/>
  <c r="Y83" i="2"/>
  <c r="Y84" i="2"/>
  <c r="Y85" i="2"/>
  <c r="Y86" i="2"/>
  <c r="Y87" i="2"/>
  <c r="Y88" i="2"/>
  <c r="Y89" i="2"/>
  <c r="Y90" i="2"/>
  <c r="Y67" i="2"/>
  <c r="Y66" i="2"/>
  <c r="Y59" i="2"/>
  <c r="Y57" i="2"/>
  <c r="Y58" i="2"/>
  <c r="Y60" i="2"/>
  <c r="Y61" i="2"/>
  <c r="Y62" i="2"/>
  <c r="Y63" i="2"/>
  <c r="Y64" i="2"/>
  <c r="Y65" i="2"/>
  <c r="Y55" i="2"/>
  <c r="Y46" i="2"/>
  <c r="Y47" i="2"/>
  <c r="Y49" i="2"/>
  <c r="Y50" i="2"/>
  <c r="Y51" i="2"/>
  <c r="Y52" i="2"/>
  <c r="Y53" i="2"/>
  <c r="Y54" i="2"/>
  <c r="Y44" i="2"/>
  <c r="Y35" i="2"/>
  <c r="Y36" i="2"/>
  <c r="Y37" i="2"/>
  <c r="Y39" i="2"/>
  <c r="Y40" i="2"/>
  <c r="Y41" i="2"/>
  <c r="Y43" i="2"/>
  <c r="C25" i="2"/>
  <c r="Y22" i="2"/>
  <c r="Y23" i="2"/>
  <c r="Y24" i="2"/>
  <c r="Y25" i="2"/>
  <c r="Y26" i="2"/>
  <c r="Y27" i="2"/>
  <c r="Y28" i="2"/>
  <c r="Y29" i="2"/>
  <c r="Y30" i="2"/>
  <c r="Y31" i="2"/>
  <c r="Y33" i="2"/>
  <c r="Y34" i="2"/>
  <c r="Y19" i="2"/>
  <c r="B13" i="3"/>
  <c r="C19" i="3"/>
  <c r="B19" i="3"/>
  <c r="G36" i="3"/>
  <c r="G37" i="3"/>
  <c r="C39" i="3"/>
  <c r="H36" i="3"/>
  <c r="H37" i="3"/>
  <c r="C26" i="3"/>
  <c r="B26" i="3"/>
  <c r="F36" i="3"/>
  <c r="F37" i="3"/>
  <c r="C35" i="3"/>
  <c r="C36" i="3"/>
  <c r="C37" i="3"/>
  <c r="C38" i="3"/>
  <c r="C40" i="3"/>
  <c r="C34" i="3"/>
  <c r="B27" i="3"/>
  <c r="C27" i="3"/>
  <c r="B28" i="3"/>
  <c r="C28" i="3"/>
  <c r="B29" i="3"/>
  <c r="C29" i="3"/>
  <c r="B30" i="3"/>
  <c r="C30" i="3"/>
  <c r="B31" i="3"/>
  <c r="C31" i="3"/>
  <c r="C25" i="3"/>
  <c r="B25" i="3"/>
  <c r="B17" i="3"/>
  <c r="C17" i="3"/>
  <c r="B18" i="3"/>
  <c r="C18" i="3"/>
  <c r="B20" i="3"/>
  <c r="C20" i="3"/>
  <c r="B21" i="3"/>
  <c r="C21" i="3"/>
  <c r="B22" i="3"/>
  <c r="C22" i="3"/>
  <c r="C16" i="3"/>
  <c r="B16" i="3"/>
  <c r="AH90" i="2"/>
  <c r="F90" i="2"/>
  <c r="C90" i="2"/>
  <c r="AH89" i="2"/>
  <c r="F89" i="2"/>
  <c r="C89" i="2"/>
  <c r="AH88" i="2"/>
  <c r="F88" i="2"/>
  <c r="C88" i="2"/>
  <c r="AH87" i="2"/>
  <c r="F87" i="2"/>
  <c r="C87" i="2"/>
  <c r="AH86" i="2"/>
  <c r="F86" i="2"/>
  <c r="C86" i="2"/>
  <c r="AH85" i="2"/>
  <c r="F85" i="2"/>
  <c r="C85" i="2"/>
  <c r="AH84" i="2"/>
  <c r="F84" i="2"/>
  <c r="C84" i="2"/>
  <c r="AH83" i="2"/>
  <c r="F83" i="2"/>
  <c r="C83" i="2"/>
  <c r="AH82" i="2"/>
  <c r="F82" i="2"/>
  <c r="C82" i="2"/>
  <c r="AH81" i="2"/>
  <c r="F81" i="2"/>
  <c r="C81" i="2"/>
  <c r="AH80" i="2"/>
  <c r="F80" i="2"/>
  <c r="C80" i="2"/>
  <c r="AH79" i="2"/>
  <c r="F79" i="2"/>
  <c r="C79" i="2"/>
  <c r="AH78" i="2"/>
  <c r="F78" i="2"/>
  <c r="C78" i="2"/>
  <c r="AH77" i="2"/>
  <c r="F77" i="2"/>
  <c r="C77" i="2"/>
  <c r="AH76" i="2"/>
  <c r="F76" i="2"/>
  <c r="C76" i="2"/>
  <c r="AH75" i="2"/>
  <c r="F75" i="2"/>
  <c r="C75" i="2"/>
  <c r="AH74" i="2"/>
  <c r="F74" i="2"/>
  <c r="C74" i="2"/>
  <c r="AH73" i="2"/>
  <c r="F73" i="2"/>
  <c r="C73" i="2"/>
  <c r="AH72" i="2"/>
  <c r="F72" i="2"/>
  <c r="C72" i="2"/>
  <c r="AH71" i="2"/>
  <c r="F71" i="2"/>
  <c r="C71" i="2"/>
  <c r="AH70" i="2"/>
  <c r="F70" i="2"/>
  <c r="C70" i="2"/>
  <c r="AH69" i="2"/>
  <c r="F69" i="2"/>
  <c r="C69" i="2"/>
  <c r="AH68" i="2"/>
  <c r="F68" i="2"/>
  <c r="C68" i="2"/>
  <c r="AH67" i="2"/>
  <c r="F67" i="2"/>
  <c r="C67" i="2"/>
  <c r="AH66" i="2"/>
  <c r="F66" i="2"/>
  <c r="C66" i="2"/>
  <c r="AH65" i="2"/>
  <c r="F65" i="2"/>
  <c r="C65" i="2"/>
  <c r="AH64" i="2"/>
  <c r="F64" i="2"/>
  <c r="C64" i="2"/>
  <c r="AH63" i="2"/>
  <c r="F63" i="2"/>
  <c r="C63" i="2"/>
  <c r="AH62" i="2"/>
  <c r="F62" i="2"/>
  <c r="C62" i="2"/>
  <c r="AH61" i="2"/>
  <c r="F61" i="2"/>
  <c r="C61" i="2"/>
  <c r="AH60" i="2"/>
  <c r="F60" i="2"/>
  <c r="C60" i="2"/>
  <c r="AH59" i="2"/>
  <c r="F59" i="2"/>
  <c r="C59" i="2"/>
  <c r="AH58" i="2"/>
  <c r="F58" i="2"/>
  <c r="C58" i="2"/>
  <c r="AH57" i="2"/>
  <c r="F57" i="2"/>
  <c r="C57" i="2"/>
  <c r="AH56" i="2"/>
  <c r="F56" i="2"/>
  <c r="C56" i="2"/>
  <c r="AH55" i="2"/>
  <c r="F55" i="2"/>
  <c r="C55" i="2"/>
  <c r="AH54" i="2"/>
  <c r="F54" i="2"/>
  <c r="C54" i="2"/>
  <c r="AH53" i="2"/>
  <c r="F53" i="2"/>
  <c r="C53" i="2"/>
  <c r="AH52" i="2"/>
  <c r="F52" i="2"/>
  <c r="C52" i="2"/>
  <c r="AH51" i="2"/>
  <c r="F51" i="2"/>
  <c r="C51" i="2"/>
  <c r="AH50" i="2"/>
  <c r="F50" i="2"/>
  <c r="C50" i="2"/>
  <c r="AH49" i="2"/>
  <c r="F49" i="2"/>
  <c r="C49" i="2"/>
  <c r="AH48" i="2"/>
  <c r="F48" i="2"/>
  <c r="C48" i="2"/>
  <c r="AH47" i="2"/>
  <c r="F47" i="2"/>
  <c r="C47" i="2"/>
  <c r="AH46" i="2"/>
  <c r="F46" i="2"/>
  <c r="C46" i="2"/>
  <c r="AH45" i="2"/>
  <c r="F45" i="2"/>
  <c r="C45" i="2"/>
  <c r="AH44" i="2"/>
  <c r="F44" i="2"/>
  <c r="C44" i="2"/>
  <c r="AH43" i="2"/>
  <c r="F43" i="2"/>
  <c r="C43" i="2"/>
  <c r="AH42" i="2"/>
  <c r="F42" i="2"/>
  <c r="C42" i="2"/>
  <c r="AH41" i="2"/>
  <c r="F41" i="2"/>
  <c r="C41" i="2"/>
  <c r="AH40" i="2"/>
  <c r="F40" i="2"/>
  <c r="C40" i="2"/>
  <c r="AH39" i="2"/>
  <c r="F39" i="2"/>
  <c r="C39" i="2"/>
  <c r="AH38" i="2"/>
  <c r="F38" i="2"/>
  <c r="C38" i="2"/>
  <c r="AH37" i="2"/>
  <c r="F37" i="2"/>
  <c r="C37" i="2"/>
  <c r="AH36" i="2"/>
  <c r="F36" i="2"/>
  <c r="C36" i="2"/>
  <c r="AH35" i="2"/>
  <c r="F35" i="2"/>
  <c r="C35" i="2"/>
  <c r="AH34" i="2"/>
  <c r="F34" i="2"/>
  <c r="C34" i="2"/>
  <c r="AH33" i="2"/>
  <c r="F33" i="2"/>
  <c r="C33" i="2"/>
  <c r="AH32" i="2"/>
  <c r="F32" i="2"/>
  <c r="C32" i="2"/>
  <c r="AH31" i="2"/>
  <c r="F31" i="2"/>
  <c r="C31" i="2"/>
  <c r="AH30" i="2"/>
  <c r="F30" i="2"/>
  <c r="C30" i="2"/>
  <c r="AH29" i="2"/>
  <c r="F29" i="2"/>
  <c r="C29" i="2"/>
  <c r="AH28" i="2"/>
  <c r="F28" i="2"/>
  <c r="C28" i="2"/>
  <c r="AH27" i="2"/>
  <c r="F27" i="2"/>
  <c r="C27" i="2"/>
  <c r="AH26" i="2"/>
  <c r="F26" i="2"/>
  <c r="C26" i="2"/>
  <c r="AH25" i="2"/>
  <c r="F25" i="2"/>
  <c r="AH24" i="2"/>
  <c r="F24" i="2"/>
  <c r="C24" i="2"/>
  <c r="AH23" i="2"/>
  <c r="F23" i="2"/>
  <c r="C23" i="2"/>
  <c r="AH22" i="2"/>
  <c r="F22" i="2"/>
  <c r="C22" i="2"/>
  <c r="AH21" i="2"/>
  <c r="F21" i="2"/>
  <c r="C21" i="2"/>
  <c r="AH20" i="2"/>
  <c r="F20" i="2"/>
  <c r="C20" i="2"/>
  <c r="AH19" i="2"/>
  <c r="F19" i="2"/>
  <c r="C19" i="2"/>
  <c r="AH18" i="2"/>
  <c r="F18" i="2"/>
  <c r="C18" i="2"/>
  <c r="AH17" i="2"/>
  <c r="F17" i="2"/>
  <c r="C17" i="2"/>
  <c r="AH16" i="2"/>
  <c r="F16" i="2"/>
  <c r="C16" i="2"/>
  <c r="AH15" i="2"/>
  <c r="F15" i="2"/>
  <c r="C15" i="2"/>
  <c r="AH14" i="2"/>
  <c r="F14" i="2"/>
  <c r="C14" i="2"/>
  <c r="AH13" i="2"/>
  <c r="F13" i="2"/>
  <c r="C13" i="2"/>
  <c r="AH12" i="2"/>
  <c r="F12" i="2"/>
  <c r="C12" i="2"/>
  <c r="AH11" i="2"/>
  <c r="F11" i="2"/>
  <c r="C11" i="2"/>
  <c r="AH10" i="2"/>
  <c r="F10" i="2"/>
  <c r="C10" i="2"/>
  <c r="AH9" i="2"/>
  <c r="F9" i="2"/>
  <c r="C9" i="2"/>
  <c r="AH8" i="2"/>
  <c r="F8" i="2"/>
  <c r="C8" i="2"/>
  <c r="AH7" i="2"/>
  <c r="F7" i="2"/>
  <c r="C7" i="2"/>
  <c r="AH6" i="2"/>
  <c r="F6" i="2"/>
  <c r="C6" i="2"/>
  <c r="AH5" i="2"/>
  <c r="F5" i="2"/>
  <c r="C5" i="2"/>
  <c r="AH4" i="2"/>
  <c r="F4" i="2"/>
  <c r="C4" i="2"/>
  <c r="AH3" i="2"/>
  <c r="F3" i="2"/>
  <c r="C3" i="2"/>
  <c r="AH2" i="2"/>
  <c r="F2" i="2"/>
  <c r="C2" i="2"/>
  <c r="C2" i="1"/>
  <c r="F2" i="1"/>
  <c r="T2" i="1"/>
  <c r="C3" i="1"/>
  <c r="F3" i="1"/>
  <c r="T3" i="1"/>
  <c r="C4" i="1"/>
  <c r="F4" i="1"/>
  <c r="T4" i="1"/>
  <c r="C5" i="1"/>
  <c r="F5" i="1"/>
  <c r="T5" i="1"/>
  <c r="C6" i="1"/>
  <c r="F6" i="1"/>
  <c r="T6" i="1"/>
  <c r="C7" i="1"/>
  <c r="F7" i="1"/>
  <c r="T7" i="1"/>
  <c r="C8" i="1"/>
  <c r="F8" i="1"/>
  <c r="T8" i="1"/>
  <c r="C9" i="1"/>
  <c r="F9" i="1"/>
  <c r="T9" i="1"/>
  <c r="C10" i="1"/>
  <c r="F10" i="1"/>
  <c r="T10" i="1"/>
  <c r="C11" i="1"/>
  <c r="F11" i="1"/>
  <c r="T11" i="1"/>
  <c r="C12" i="1"/>
  <c r="F12" i="1"/>
  <c r="T12" i="1"/>
  <c r="C13" i="1"/>
  <c r="F13" i="1"/>
  <c r="T13" i="1"/>
  <c r="C14" i="1"/>
  <c r="F14" i="1"/>
  <c r="T14" i="1"/>
  <c r="C15" i="1"/>
  <c r="F15" i="1"/>
  <c r="T15" i="1"/>
  <c r="C16" i="1"/>
  <c r="F16" i="1"/>
  <c r="T16" i="1"/>
  <c r="C17" i="1"/>
  <c r="F17" i="1"/>
  <c r="T17" i="1"/>
  <c r="C18" i="1"/>
  <c r="F18" i="1"/>
  <c r="T18" i="1"/>
  <c r="C19" i="1"/>
  <c r="F19" i="1"/>
  <c r="T19" i="1"/>
  <c r="C20" i="1"/>
  <c r="F20" i="1"/>
  <c r="T20" i="1"/>
  <c r="C21" i="1"/>
  <c r="F21" i="1"/>
  <c r="T21" i="1"/>
  <c r="C22" i="1"/>
  <c r="F22" i="1"/>
  <c r="T22" i="1"/>
  <c r="C23" i="1"/>
  <c r="F23" i="1"/>
  <c r="T23" i="1"/>
  <c r="C24" i="1"/>
  <c r="F24" i="1"/>
  <c r="T24" i="1"/>
  <c r="C25" i="1"/>
  <c r="F25" i="1"/>
  <c r="T25" i="1"/>
  <c r="C26" i="1"/>
  <c r="F26" i="1"/>
  <c r="T26" i="1"/>
  <c r="C27" i="1"/>
  <c r="F27" i="1"/>
  <c r="T27" i="1"/>
  <c r="C28" i="1"/>
  <c r="F28" i="1"/>
  <c r="T28" i="1"/>
  <c r="C29" i="1"/>
  <c r="F29" i="1"/>
  <c r="T29" i="1"/>
  <c r="C30" i="1"/>
  <c r="F30" i="1"/>
  <c r="T30" i="1"/>
  <c r="C31" i="1"/>
  <c r="F31" i="1"/>
  <c r="T31" i="1"/>
  <c r="C32" i="1"/>
  <c r="F32" i="1"/>
  <c r="T32" i="1"/>
  <c r="C33" i="1"/>
  <c r="F33" i="1"/>
  <c r="T33" i="1"/>
  <c r="C34" i="1"/>
  <c r="F34" i="1"/>
  <c r="T34" i="1"/>
  <c r="C35" i="1"/>
  <c r="F35" i="1"/>
  <c r="T35" i="1"/>
  <c r="C36" i="1"/>
  <c r="F36" i="1"/>
  <c r="T36" i="1"/>
  <c r="C37" i="1"/>
  <c r="F37" i="1"/>
  <c r="T37" i="1"/>
  <c r="C38" i="1"/>
  <c r="F38" i="1"/>
  <c r="T38" i="1"/>
  <c r="C39" i="1"/>
  <c r="F39" i="1"/>
  <c r="T39" i="1"/>
  <c r="C40" i="1"/>
  <c r="F40" i="1"/>
  <c r="T40" i="1"/>
  <c r="C41" i="1"/>
  <c r="F41" i="1"/>
  <c r="T41" i="1"/>
  <c r="C42" i="1"/>
  <c r="F42" i="1"/>
  <c r="T42" i="1"/>
  <c r="C43" i="1"/>
  <c r="F43" i="1"/>
  <c r="T43" i="1"/>
  <c r="C44" i="1"/>
  <c r="F44" i="1"/>
  <c r="T44" i="1"/>
  <c r="C45" i="1"/>
  <c r="F45" i="1"/>
  <c r="T45" i="1"/>
  <c r="C46" i="1"/>
  <c r="F46" i="1"/>
  <c r="T46" i="1"/>
  <c r="C47" i="1"/>
  <c r="F47" i="1"/>
  <c r="T47" i="1"/>
  <c r="C48" i="1"/>
  <c r="F48" i="1"/>
  <c r="T48" i="1"/>
  <c r="C49" i="1"/>
  <c r="F49" i="1"/>
  <c r="T49" i="1"/>
  <c r="C50" i="1"/>
  <c r="F50" i="1"/>
  <c r="T50" i="1"/>
  <c r="C51" i="1"/>
  <c r="F51" i="1"/>
  <c r="T51" i="1"/>
  <c r="C52" i="1"/>
  <c r="F52" i="1"/>
  <c r="T52" i="1"/>
  <c r="C53" i="1"/>
  <c r="F53" i="1"/>
  <c r="T53" i="1"/>
  <c r="C54" i="1"/>
  <c r="F54" i="1"/>
  <c r="T54" i="1"/>
  <c r="C55" i="1"/>
  <c r="F55" i="1"/>
  <c r="T55" i="1"/>
  <c r="C56" i="1"/>
  <c r="F56" i="1"/>
  <c r="T56" i="1"/>
  <c r="C57" i="1"/>
  <c r="F57" i="1"/>
  <c r="T57" i="1"/>
  <c r="C58" i="1"/>
  <c r="F58" i="1"/>
  <c r="T58" i="1"/>
  <c r="C59" i="1"/>
  <c r="F59" i="1"/>
  <c r="T59" i="1"/>
  <c r="C60" i="1"/>
  <c r="F60" i="1"/>
  <c r="T60" i="1"/>
  <c r="C61" i="1"/>
  <c r="F61" i="1"/>
  <c r="T61" i="1"/>
  <c r="C62" i="1"/>
  <c r="F62" i="1"/>
  <c r="T62" i="1"/>
  <c r="C63" i="1"/>
  <c r="F63" i="1"/>
  <c r="T63" i="1"/>
  <c r="C64" i="1"/>
  <c r="F64" i="1"/>
  <c r="T64" i="1"/>
  <c r="C65" i="1"/>
  <c r="F65" i="1"/>
  <c r="T65" i="1"/>
  <c r="C66" i="1"/>
  <c r="F66" i="1"/>
  <c r="T66" i="1"/>
  <c r="C67" i="1"/>
  <c r="F67" i="1"/>
  <c r="T67" i="1"/>
  <c r="C68" i="1"/>
  <c r="F68" i="1"/>
  <c r="T68" i="1"/>
  <c r="C69" i="1"/>
  <c r="F69" i="1"/>
  <c r="T69" i="1"/>
  <c r="C70" i="1"/>
  <c r="F70" i="1"/>
  <c r="T70" i="1"/>
  <c r="C71" i="1"/>
  <c r="F71" i="1"/>
  <c r="T71" i="1"/>
  <c r="C72" i="1"/>
  <c r="F72" i="1"/>
  <c r="T72" i="1"/>
  <c r="C73" i="1"/>
  <c r="F73" i="1"/>
  <c r="T73" i="1"/>
  <c r="C74" i="1"/>
  <c r="F74" i="1"/>
  <c r="T74" i="1"/>
  <c r="C75" i="1"/>
  <c r="F75" i="1"/>
  <c r="T75" i="1"/>
  <c r="C76" i="1"/>
  <c r="F76" i="1"/>
  <c r="T76" i="1"/>
  <c r="C77" i="1"/>
  <c r="F77" i="1"/>
  <c r="T77" i="1"/>
  <c r="C78" i="1"/>
  <c r="F78" i="1"/>
  <c r="T78" i="1"/>
  <c r="C79" i="1"/>
  <c r="F79" i="1"/>
  <c r="T79" i="1"/>
  <c r="C80" i="1"/>
  <c r="F80" i="1"/>
  <c r="T80" i="1"/>
  <c r="C81" i="1"/>
  <c r="F81" i="1"/>
  <c r="T81" i="1"/>
  <c r="C82" i="1"/>
  <c r="F82" i="1"/>
  <c r="T82" i="1"/>
  <c r="C83" i="1"/>
  <c r="F83" i="1"/>
  <c r="T83" i="1"/>
  <c r="C84" i="1"/>
  <c r="F84" i="1"/>
  <c r="T84" i="1"/>
  <c r="C85" i="1"/>
  <c r="F85" i="1"/>
  <c r="T85" i="1"/>
  <c r="C86" i="1"/>
  <c r="F86" i="1"/>
  <c r="T86" i="1"/>
  <c r="C87" i="1"/>
  <c r="F87" i="1"/>
  <c r="T87" i="1"/>
  <c r="C88" i="1"/>
  <c r="F88" i="1"/>
  <c r="T88" i="1"/>
  <c r="C89" i="1"/>
  <c r="F89" i="1"/>
  <c r="T89" i="1"/>
  <c r="C90" i="1"/>
  <c r="F90" i="1"/>
  <c r="T90" i="1"/>
</calcChain>
</file>

<file path=xl/sharedStrings.xml><?xml version="1.0" encoding="utf-8"?>
<sst xmlns="http://schemas.openxmlformats.org/spreadsheetml/2006/main" count="3087" uniqueCount="427">
  <si>
    <t>Flood</t>
  </si>
  <si>
    <t>Chittoor, Cuddapah, Prakasam, Nellore districts (Andhra Pradesh Province), Chennai, Cuddalore, Nagapattinam, Kancheepuram, Thiruvallur, Villupuram districts (Tamil Nadu province), Puducherry province</t>
  </si>
  <si>
    <t>India</t>
  </si>
  <si>
    <t>Ground movement</t>
  </si>
  <si>
    <t>Earthquake</t>
  </si>
  <si>
    <t>Administrative unit not available districts (Jammu and Kashmir province), Delhi, Punjab provinces</t>
  </si>
  <si>
    <t>Convective Storm</t>
  </si>
  <si>
    <t>Storm</t>
  </si>
  <si>
    <t>Maharashtra Province</t>
  </si>
  <si>
    <t>Deogarh, Nabarangpur, Malkangiri districts (Orissa province), Andhra Pradesh province</t>
  </si>
  <si>
    <t>Dhemaji, Kokrajhar, Bongaigaon, Sonitpur, Barpeta, Goalpara, Marigaon, Cachar, Lakhimpur, Jorhat, Tinsukia, Darrang, Nalbari, Kamrup, Dibrugarh, Sibsagar districts (Assam province)</t>
  </si>
  <si>
    <t>Assam province</t>
  </si>
  <si>
    <t>Riverine Flood</t>
  </si>
  <si>
    <t>Kachchh, Patan, Banas Kantha districts (Gujarat province),  Malda, Jalpaiguri districts (west Bengal province), Jorhat, Dhemaji, Lakhimpur, Dhubari, Darrang, Goalpara, Karbi Anglong, Marigaon districts (Assam province), Manipur, Orissa, Rajasthan, Madhya Pradesh provinces</t>
  </si>
  <si>
    <t>Sonitpur Lakhimpur, Kokrajhar, Dhemaji districts (Assam province), Arunachal Pradesh province</t>
  </si>
  <si>
    <t>Rajastham, Uttar Pradesh, Jammu and Kashmir, Arunachal Pradesh, Uttarakhand, Punjab, Haryana, Himachal Pradesh provinces</t>
  </si>
  <si>
    <t>Mirik, Kalimpong, Darjeeling villages (Darjiling district, West Bengal province)</t>
  </si>
  <si>
    <t>Riverine flood</t>
  </si>
  <si>
    <t>Amreli, Rajkot, Surat districts (Gujarat province), Maharashtra province</t>
  </si>
  <si>
    <t>Landslide</t>
  </si>
  <si>
    <t>Barpeta, Sonitpur, Goalpara, Dhemaji, Lakhimpur, Tinsukia, Darrang, Nalbari, Jorhat, Kamrup, Dibrugarh, Nagaon, Bongaigaon districts (Assam province)</t>
  </si>
  <si>
    <t>Heat wave</t>
  </si>
  <si>
    <t>Extreme Temperature</t>
  </si>
  <si>
    <t>Delhi, Andhra Pradesh, Orissa provinces</t>
  </si>
  <si>
    <t>Andhra Pradesh Province</t>
  </si>
  <si>
    <t>Flash flood</t>
  </si>
  <si>
    <t>Bhadrairuppu village (Virudhunagar district, Tamil Nadu province)</t>
  </si>
  <si>
    <t>Bihar province</t>
  </si>
  <si>
    <t>Bihar, Uttar Pradesh, West Bengal, Sikkim provinces</t>
  </si>
  <si>
    <t>Purnia, Madhepura, Madhubani, Supaul, Sitamarhi districts (Bihar province)</t>
  </si>
  <si>
    <t>Convective storm</t>
  </si>
  <si>
    <t>Tripura province</t>
  </si>
  <si>
    <t>Chadoora village (72811 district, Jammu and Kashmir province)</t>
  </si>
  <si>
    <t>Gujarat, Punjab, Himachal Pradesh, Haryana, Maharashtra, Bihar, Uttar Pradesh, Madhya Pradesh, Rajastham, Jammu and Kashmir, Uttarakhand, West Bengal provinces</t>
  </si>
  <si>
    <t>Severe Winter</t>
  </si>
  <si>
    <t>severe winter conditions</t>
  </si>
  <si>
    <t>Himachal Prades, Uttarakhan, Uttar Pradesh Provinces</t>
  </si>
  <si>
    <t>Uttar Pradesh Cold Wave</t>
  </si>
  <si>
    <t>cold wave</t>
  </si>
  <si>
    <t>Muzaffarnagar district (Uttar Pradesh Province)</t>
  </si>
  <si>
    <t>Andhra Pradesh Storm or Orissa Storm</t>
  </si>
  <si>
    <t>Tropical Cyclone</t>
  </si>
  <si>
    <t>Vishakhapatnam, Gangavaram, Andhra Pradesh, Orissa, Chattisgarh</t>
  </si>
  <si>
    <t xml:space="preserve">Assam flood </t>
  </si>
  <si>
    <t xml:space="preserve">Tura village Assam </t>
  </si>
  <si>
    <t>Kashmir Flood</t>
  </si>
  <si>
    <t>riverine flood</t>
  </si>
  <si>
    <t>Jammu and Kashmir provinces</t>
  </si>
  <si>
    <t>Uttarakhand flood or Assam flood</t>
  </si>
  <si>
    <t>Shravasti, Balrampur, Sitapur, Lakhimpur Kheri, Uttarakhand, Bihar, Assam provinces</t>
  </si>
  <si>
    <t>Odisha Flood</t>
  </si>
  <si>
    <t>Odisha province</t>
  </si>
  <si>
    <t>Orissa Flood</t>
  </si>
  <si>
    <t>Orissa</t>
  </si>
  <si>
    <t>Pune Landslide</t>
  </si>
  <si>
    <t>Malin village (pune, maharashtra)</t>
  </si>
  <si>
    <t>Uttarakhand flood OR Himachal Flood</t>
  </si>
  <si>
    <t>Uttarakhand, Himachal Pradesh provinces</t>
  </si>
  <si>
    <t>Assam flood</t>
  </si>
  <si>
    <t xml:space="preserve">Assam </t>
  </si>
  <si>
    <t>Delhi Storm OR Uttar Pradesh Storm</t>
  </si>
  <si>
    <t>Ghaziabad district, Delhi, UP, West Bengal</t>
  </si>
  <si>
    <t>Uttar Pradesh Storm</t>
  </si>
  <si>
    <t>Uttar Pradesh Province</t>
  </si>
  <si>
    <t>Kashmir Storm</t>
  </si>
  <si>
    <t>Doda Bhaderwah, J&amp;K</t>
  </si>
  <si>
    <t>Andhra Storm</t>
  </si>
  <si>
    <t>Hyderabad District (Andhra Pradesh province)</t>
  </si>
  <si>
    <t>Cold Wave</t>
  </si>
  <si>
    <t>Cold wave</t>
  </si>
  <si>
    <t>Uttar pradesh, J&amp;K, Delhi</t>
  </si>
  <si>
    <t>Andhra Pradesh Storm</t>
  </si>
  <si>
    <t>Krishna, Guntur, East Godavari, West Godavari, Vishakhapatnam districts (Andhra Pradesh province)</t>
  </si>
  <si>
    <t>Andhra Flood or Bengal Flood</t>
  </si>
  <si>
    <t>Orissa, Andhra Pradesh, West Bengal provinces</t>
  </si>
  <si>
    <t>Orissa Stor OR Andhra Pradesh Storm</t>
  </si>
  <si>
    <t>Orissa, Andhra Pradesh, Jharkhand, Bihar, West Bengal, Chhattisgarh provinces</t>
  </si>
  <si>
    <t>Bihar storm OR Jharkhand storm</t>
  </si>
  <si>
    <t>Bihar, Jharkhand provinces</t>
  </si>
  <si>
    <t>Uttar Pradesh Flood OR Madhya Pradesh Flood</t>
  </si>
  <si>
    <t>Bhopal, Hoshangabad, Seoni, Narsinghpur, Jabalpur districts (Madhya Pradesh province), Uttar Pradesh, Assam provinces</t>
  </si>
  <si>
    <t>Uttar Pradesh Flood</t>
  </si>
  <si>
    <t>Sultanpur, Sitapur, Rae Bareli, Bara Banki, Faizabad, Gorakhpur, Basti, Kushinagar, Bahraicj, Gonda, Shravasti districts (Uttar Pradesh province)</t>
  </si>
  <si>
    <t>Assam Flood</t>
  </si>
  <si>
    <t>Dhemaji, Tinsukia, Nagaon, Golaghat, Jorhat, Kamrup, Karimganj, Lakhimpur, Morigaon, Sibsaga, Bongaigaon, Kokrajha districts (Assam province)</t>
  </si>
  <si>
    <t>Himachal Flood OR Uttarakhand Flood</t>
  </si>
  <si>
    <t>Uttarakhand, Himachal Pradesh, Uttar Pradesh, Bihar, Karnataka, Kerala Gujarat, West Bengal provinces</t>
  </si>
  <si>
    <t>Andhra Pradesh province</t>
  </si>
  <si>
    <t>Kashmir Earthquake</t>
  </si>
  <si>
    <t>Ground Movement</t>
  </si>
  <si>
    <t>Jammu and Kashmir province</t>
  </si>
  <si>
    <t>Andhra Pradesh Heat Wave</t>
  </si>
  <si>
    <t>Adilabad, East Godavari, Guntur, Karimnagar, Khammam, Krishna, Nalgonda, Nizamabad, Prakasam, Vishakhapatnam, Warangal, West Godavari districts (Andhra Pradesh province)</t>
  </si>
  <si>
    <t>Bihar, Haryana, Himachal Pradesh, Jammu and Kashmir, Punjab, Rajasthan, Uttar Pradesh provinces</t>
  </si>
  <si>
    <t>Andhra Pradesh Storm or Tamil Nadu Storm</t>
  </si>
  <si>
    <t>Tropical cyclone</t>
  </si>
  <si>
    <t>Andhra Pradesh, Tamil Nadu provinces</t>
  </si>
  <si>
    <t>Assam Flood OR Bengal Flood</t>
  </si>
  <si>
    <t>Barpeta, Bongaigaon, Darrang, Dhemaji, Dhuburi, Dibrugarh, Goalpara, Golaghat, Jorhat, Kamrup, Lakhimpur, Marigaon, Nagaon, Nalbari, Papum Pare, Sibsagar, Sonitpur, Tinsukia districts (Assam province), Bhagalpur, Darbhanga, Katihar, Khagaria, Muzaffarpur, Patna, Siwan, Supaul districts (Bihar province), Sahibganj district (Jharkhand province), North Sikkim district (Sikkim province), Ballia, Bara Banki, Faizabad districts (Uttar Pradesh province), Murshidabad district (West Bengal province), West Siang, East Siang, Lohit, Papum Pare districts (Arunachal Pradesh province</t>
  </si>
  <si>
    <t>Uttarakhand flood</t>
  </si>
  <si>
    <t>Rudra Prayag, Bageshwar districts (Uttarakhand province)</t>
  </si>
  <si>
    <t>Himachal Pradesh Flood</t>
  </si>
  <si>
    <t>Himachal Pradesh province</t>
  </si>
  <si>
    <t>Rajasthan Flood OR Arunachal Flood</t>
  </si>
  <si>
    <t>Jaipur, Dhaulpur, Dausa, Tonk, Jhunjhunun, Sikar, Hanumangarh, Bikaner districts (Rajasthan province), Anjaw, Lower Dibang Valley, Upper Siang Valley (Arunachal Pradesh province)</t>
  </si>
  <si>
    <t>Uttar Pradesh Flood OR Kashmir Flood</t>
  </si>
  <si>
    <t>Palchan village (Kullu district, Himachal Pradesh province), Uttarkashi, Rudra Prayag, Chamoli districts (Uttarakhand province), Moradabad district (Uttar Pradesh province), Kathua village (Jammu and Kashmir province)</t>
  </si>
  <si>
    <t>Assam Flood OR Arunachal Pradesh Flood</t>
  </si>
  <si>
    <t>Anjaw, Lohit, Changlang, Lower Dibang Valley, East Siang, Upper Siang (Arunachal Pradesh province), Assam province</t>
  </si>
  <si>
    <t>Kashmir Avalanche</t>
  </si>
  <si>
    <t>Avalanche</t>
  </si>
  <si>
    <t>Mass movement (dry)</t>
  </si>
  <si>
    <t>Andhra Cold Wave</t>
  </si>
  <si>
    <t>Karimnagar, Vishakhapatnam, Guntur districts (Andhra Pradesh province)</t>
  </si>
  <si>
    <t>Tamil Nadu Storm OR Puducherry Storm</t>
  </si>
  <si>
    <t>Cuddalore district (Tamil Nadu province), Puducherry district (Puducherry province)</t>
  </si>
  <si>
    <t>Uttar Pradesh, Punjab, Haryana provinces</t>
  </si>
  <si>
    <t>Orissa flood</t>
  </si>
  <si>
    <t>Angul, Baleshwar, Baragarh, Bhadrak, Boudh, Cuttack, Deogarh, Dhenkanal, Jajpur, Jagatsinghpur, Jharsuguda, Kendrapara, Khordha, Mayurbhanj, Nayagarh, Nuapada, Puri, Sambalpur districts (Orissa province)</t>
  </si>
  <si>
    <t>Sikkim, West Bengal, Bihar, Assam, Meghalaya provinces</t>
  </si>
  <si>
    <t>Orissa province</t>
  </si>
  <si>
    <t>Bihar flood or Assam flood</t>
  </si>
  <si>
    <t>Barpeta, Bongaigaon, Darrang, Dhemaji, Dhuburi, Golaghat, Jorhat, Karbi Anglong, Sibsagar, Lakhimpur, Nagaon, Sonitpur districts, (Assam province), Begusarai, Bhagalpur, Bhojpur, Buxar, Gopalganj, Katihar, Khagaria, Kishanganj, Lakhisarai, Madhubani, Madhepura, Muzaffarpur, Patna, Purnia, Samastipur, Saran, Saharsa, Sitamarhi, Supaul, Vaishali, Pashchim Champaran districts (Bihar province), Azamgarh, Aligarh, Ambedkar Nagar, Badaun, Ballia, Bara Banki, Bahraich, Bareilly, Bijnor, Faizabad, Farrukhabad, Ghazipur, Gonda, Gorakhpur, Hardoi, Jyotiba Phule Nagar, Kannauj, Kanpur, Kushinagar, Lakhimpur Kheri, Meerut, Muzaffarnagar, Moradabad, Pilibhit, Rampur, Shahjahanpur, Sitapur, Unnao districts (Uttar Pradesh province)</t>
  </si>
  <si>
    <t>assam flood or meghalaya flood</t>
  </si>
  <si>
    <t>Dhemaji district (Assam province), East Garo Hills, South Garo Hills, West Garo Hills districts (Meghalaya province)</t>
  </si>
  <si>
    <t>bengal flood</t>
  </si>
  <si>
    <t>West Bengal province</t>
  </si>
  <si>
    <t>Uttar Pradesh Flood OR Rajasthan Flood</t>
  </si>
  <si>
    <t>Gonda, Balrampur, Faizabad, Bara Banki districts (Uttar Pradesh province), Rajasthan province</t>
  </si>
  <si>
    <t>Uttar Pradesh Flood and Uttarakhand Flood</t>
  </si>
  <si>
    <t>Uttar Pradesh, Uttarakhand province</t>
  </si>
  <si>
    <t>Uttar Pradesh province</t>
  </si>
  <si>
    <t>Karnataka Storm</t>
  </si>
  <si>
    <t>Karnataka province</t>
  </si>
  <si>
    <t>"Cold Wave"</t>
  </si>
  <si>
    <t>Delhi province, Allahabad, Pratapgarh, Jaunpur, Bara Banki districts (Uttar Pradesh province), Sundernagar city (Mandi district, Himachal Pradesh province), Bhuntar city (Kullu district, Himachal Pradesh province), Shimla, Solan districts (Himachal Pradesh province), Leh city ("40422" Jammu and Kashmir province), Qazigund city ("40425" Jammu and Kashmir province), Bihar province</t>
  </si>
  <si>
    <t>Chennai Flood</t>
  </si>
  <si>
    <t>Chennai, Cuddalore, Nagapattinam, Pudukottai, Ramanthapuram, Thanjavur, Thiruvallur, Villupuram, Thoothukudi, Tirunelveli Kattabo districts (Tamil Nadu province)</t>
  </si>
  <si>
    <t>Uttarakhand flood or Bihar flood</t>
  </si>
  <si>
    <t>Almora, Naini Tal districts (Uttarakhand province), Bihar, Uttar Pradesh provinces</t>
  </si>
  <si>
    <t>Haryana flood OR Punjab Flood</t>
  </si>
  <si>
    <t>Punjab, Haryana, Uttar Pradesh provinces</t>
  </si>
  <si>
    <t>Lakhimpur district (Assam province)</t>
  </si>
  <si>
    <t>Leh, Cholglamsar villages (Jammu and Kashmir provinces)</t>
  </si>
  <si>
    <t>Delhi Flood</t>
  </si>
  <si>
    <t>Delhi province</t>
  </si>
  <si>
    <t>Haryana Flood and Punjab Flood</t>
  </si>
  <si>
    <t>Ambala, Kurukshetra districts (Haryana province), Punjab, Kerala provinces</t>
  </si>
  <si>
    <t>Nawabganj town (Gonda district, Uttar Pradesh province), Allahabad, Unnao districts (Uttar Pradesh province)</t>
  </si>
  <si>
    <t>Krishna, Prakasam, Nellore, Guntur districts (Andhra Pradesh province), Tamil Nadu province</t>
  </si>
  <si>
    <t>Andhra Pradesh Flood</t>
  </si>
  <si>
    <t>Uttar Pradesh Storm or Bihar Storm</t>
  </si>
  <si>
    <t>Uttar Pradesh, Bihar provinces</t>
  </si>
  <si>
    <t>Bengal storm or Bihar storm</t>
  </si>
  <si>
    <t>Bihar, West Bengal, Assam provinces</t>
  </si>
  <si>
    <t>Assam Storm</t>
  </si>
  <si>
    <t>Mushalpur, Baksa towns (Nalbari district, Assam province)</t>
  </si>
  <si>
    <t>Srinagar City (Jammu and Kashmir province), Uttar Pradesh, Himachal Pradesh, Delhi, Bihar provinces</t>
  </si>
  <si>
    <t>Urban</t>
  </si>
  <si>
    <t>Ratio</t>
  </si>
  <si>
    <t>search term average</t>
  </si>
  <si>
    <t>gravity average</t>
  </si>
  <si>
    <t>gravity' searches</t>
  </si>
  <si>
    <t>disaster's searches</t>
  </si>
  <si>
    <t>Search Term</t>
  </si>
  <si>
    <t>#articles in top 4</t>
  </si>
  <si>
    <t>Total Damage ('000 USD$)</t>
  </si>
  <si>
    <t>Total Affected</t>
  </si>
  <si>
    <t>Total Deaths</t>
  </si>
  <si>
    <t>Disaster Subtype</t>
  </si>
  <si>
    <t>Disaster Type</t>
  </si>
  <si>
    <t>Location</t>
  </si>
  <si>
    <t>Country</t>
  </si>
  <si>
    <t>EndSearchDate</t>
  </si>
  <si>
    <t>End Date</t>
  </si>
  <si>
    <t>Start Date</t>
  </si>
  <si>
    <t>Year</t>
  </si>
  <si>
    <t>Disaster ID</t>
  </si>
  <si>
    <t>Disaster Search</t>
  </si>
  <si>
    <t>Constant Term Search</t>
  </si>
  <si>
    <t>week 1 2015</t>
  </si>
  <si>
    <t>week 1 2010</t>
  </si>
  <si>
    <t>M</t>
  </si>
  <si>
    <t>T</t>
  </si>
  <si>
    <t>W</t>
  </si>
  <si>
    <t>Th</t>
  </si>
  <si>
    <t>F</t>
  </si>
  <si>
    <t>Saturday</t>
  </si>
  <si>
    <t>Sunday</t>
  </si>
  <si>
    <t>gravity - movie - google</t>
  </si>
  <si>
    <t>INDIA</t>
  </si>
  <si>
    <t>grav</t>
  </si>
  <si>
    <t>earthquake</t>
  </si>
  <si>
    <t>assam flood</t>
  </si>
  <si>
    <t>PEAK</t>
  </si>
  <si>
    <t>none</t>
  </si>
  <si>
    <t>TH</t>
  </si>
  <si>
    <t>Tuesday</t>
  </si>
  <si>
    <t>assam floods</t>
  </si>
  <si>
    <t>Peak Week 1</t>
  </si>
  <si>
    <t>Peak Week 2</t>
  </si>
  <si>
    <t>google on 1st week 2015</t>
  </si>
  <si>
    <t>All 0</t>
  </si>
  <si>
    <t>N</t>
  </si>
  <si>
    <t>Y</t>
  </si>
  <si>
    <t>-</t>
  </si>
  <si>
    <t>CYCLONE SPIKE</t>
  </si>
  <si>
    <t>Peak Week = Disaster Week  (Starting)</t>
  </si>
  <si>
    <t>Bihar flood</t>
  </si>
  <si>
    <t xml:space="preserve">assam flood </t>
  </si>
  <si>
    <t>Rajasthan Flood</t>
  </si>
  <si>
    <t>Uttarakhand Flood</t>
  </si>
  <si>
    <t>"Cold wave"</t>
  </si>
  <si>
    <t>Sikkim earthquake</t>
  </si>
  <si>
    <t xml:space="preserve">Rajasthan Flood </t>
  </si>
  <si>
    <t>Himachal Flood</t>
  </si>
  <si>
    <t>Bihar storm</t>
  </si>
  <si>
    <t>Orissa Storm</t>
  </si>
  <si>
    <t>Andhra Flood</t>
  </si>
  <si>
    <t>Delhi Storm</t>
  </si>
  <si>
    <t xml:space="preserve">Storm North India </t>
  </si>
  <si>
    <t>Chadoora Flood / Kashmir flood</t>
  </si>
  <si>
    <t>Tripura Storm</t>
  </si>
  <si>
    <t xml:space="preserve">Sikkim earthquake / north india </t>
  </si>
  <si>
    <t>Bihar earthquake</t>
  </si>
  <si>
    <t>Tamil nadu flood</t>
  </si>
  <si>
    <t>Andhra storm</t>
  </si>
  <si>
    <t>Delhi heat wabe</t>
  </si>
  <si>
    <t>Assam Landslide</t>
  </si>
  <si>
    <t>Gujarat / Maharashtra Flood</t>
  </si>
  <si>
    <t>Bengal flood</t>
  </si>
  <si>
    <t>Flood north states</t>
  </si>
  <si>
    <t>Assam Flood or arunachal flood</t>
  </si>
  <si>
    <t>Flood (gujarat, bengal, assam, rajasthan, MP)</t>
  </si>
  <si>
    <t>Orissa/Andhra Storm</t>
  </si>
  <si>
    <t>Mahrashtra storm</t>
  </si>
  <si>
    <t>Delhi/punjab/kashmir earthwuakes</t>
  </si>
  <si>
    <t>Chennai flood</t>
  </si>
  <si>
    <t>can</t>
  </si>
  <si>
    <t>assam</t>
  </si>
  <si>
    <t>Guwahati city (Kamrup district, Assam province), East Imphal, West Imphal, Senapati, Thoubal, Bishnupur, Tamenglong districts (Manipur province)</t>
  </si>
  <si>
    <t>Earthwuake</t>
  </si>
  <si>
    <t>Jammu and Kashmir (Administrative unit not available) (Siachen glacier)</t>
  </si>
  <si>
    <t>Andhra Pradesh, Rajasthan Provinces</t>
  </si>
  <si>
    <t>Arunachal Pradesh, Assam, Nagaland provinces</t>
  </si>
  <si>
    <t>Uttarakhand province</t>
  </si>
  <si>
    <t>Muzaffarpur, Patna, Siwan districts (Bihar province)</t>
  </si>
  <si>
    <t>Bihar, Uttar Pradesh, Jharkhand, Madhya Pradesh provinces</t>
  </si>
  <si>
    <t>Chamoli, Pithoragahr districts (Uttarakhand province), Assam Arunachal Pradesh provinces</t>
  </si>
  <si>
    <t>Lakhimpur, Golaghat, Jorhat, Barheta, Bongaigaon, Goalpara, Dhubri, Morigaon, Darrang, Nalbari districts (Assam province)</t>
  </si>
  <si>
    <t>Bhopal, Hoshangabad, Rewa, Sagar, Shajapur, Jabalpur, Satna, Harda, Panna districts (Madhya Pradesh province)</t>
  </si>
  <si>
    <t>Maharastra, Gujarat</t>
  </si>
  <si>
    <t>Uttar Pradesh, Bihar, Uttarakhand, Madhya Pradesh, Rajasthan provinces</t>
  </si>
  <si>
    <t>Telangara, Andhra Pradesh</t>
  </si>
  <si>
    <t>JUST STATE INFO</t>
  </si>
  <si>
    <t>Ghaziabad district(uttar pradesh), Delhi, West Bengal</t>
  </si>
  <si>
    <t>&gt;= 3 states</t>
  </si>
  <si>
    <t>#Urban States</t>
  </si>
  <si>
    <t>bihar</t>
  </si>
  <si>
    <t>delhi</t>
  </si>
  <si>
    <t>gujarat</t>
  </si>
  <si>
    <t>karnataka</t>
  </si>
  <si>
    <t>kerala</t>
  </si>
  <si>
    <t>madhya pradesh</t>
  </si>
  <si>
    <t>maharastra</t>
  </si>
  <si>
    <t>rajasthan</t>
  </si>
  <si>
    <t>tamil nadu</t>
  </si>
  <si>
    <t>andhra pradesh</t>
  </si>
  <si>
    <t>uttar pradesh</t>
  </si>
  <si>
    <t>urban cuz &gt; 3 states and atleast 1 is urban</t>
  </si>
  <si>
    <t>URBAN STATES</t>
  </si>
  <si>
    <t>URBAN CITIES</t>
  </si>
  <si>
    <t>Patna</t>
  </si>
  <si>
    <t>Delhi</t>
  </si>
  <si>
    <t>Ahmedabad</t>
  </si>
  <si>
    <t>Surat</t>
  </si>
  <si>
    <t>Bangalore</t>
  </si>
  <si>
    <t>Kochi</t>
  </si>
  <si>
    <t>Kozhikode</t>
  </si>
  <si>
    <t>Indore</t>
  </si>
  <si>
    <t>Bhopal</t>
  </si>
  <si>
    <t>Mumbai</t>
  </si>
  <si>
    <t>Pune</t>
  </si>
  <si>
    <t>Nagpur</t>
  </si>
  <si>
    <t>Jaipur</t>
  </si>
  <si>
    <t>Chennai</t>
  </si>
  <si>
    <t>Coimbatore</t>
  </si>
  <si>
    <t>Hyderabad</t>
  </si>
  <si>
    <t>Kanpur</t>
  </si>
  <si>
    <t>Lucknow</t>
  </si>
  <si>
    <t>Ghaziabad</t>
  </si>
  <si>
    <t>Kolkata</t>
  </si>
  <si>
    <t>urban city or no?</t>
  </si>
  <si>
    <t>2 urban states</t>
  </si>
  <si>
    <t>URBAN</t>
  </si>
  <si>
    <t>bengal</t>
  </si>
  <si>
    <t>oldurban</t>
  </si>
  <si>
    <t>ratio to day1</t>
  </si>
  <si>
    <t>ratio on day</t>
  </si>
  <si>
    <t>NORTHEAST (if no northeast=0, if only northeast=1, if northeast+other=2)</t>
  </si>
  <si>
    <t>cyclone spike</t>
  </si>
  <si>
    <t>notes</t>
  </si>
  <si>
    <t>oldurban==new urban</t>
  </si>
  <si>
    <t>Guwahati Earthquake</t>
  </si>
  <si>
    <t>Rajasthan Heat Wave</t>
  </si>
  <si>
    <t>delhi heat wave</t>
  </si>
  <si>
    <t>Siachen Avalanche</t>
  </si>
  <si>
    <t>Uttarakhand Landslide</t>
  </si>
  <si>
    <t>bihar storm</t>
  </si>
  <si>
    <t>jharkhand storm</t>
  </si>
  <si>
    <t>uttarakhand flood</t>
  </si>
  <si>
    <t>bihar flood</t>
  </si>
  <si>
    <t>bhopal flood</t>
  </si>
  <si>
    <t>maharashtra flood</t>
  </si>
  <si>
    <t>telangana flood</t>
  </si>
  <si>
    <t>Delhi/punjab/kashmir earthquakes</t>
  </si>
  <si>
    <t>Gujarat, Punjab, Himachal Pradesh, Haryana, Maharashtra, Bihar, Uttar Pradesh, Madhya Pradesh, Rajasthan, Jammu and Kashmir, Uttarakhand, West Bengal provinces</t>
  </si>
  <si>
    <t>Rajasthan, Uttar Pradesh, Jammu and Kashmir, Arunachal Pradesh, Uttarakhand, Punjab, Haryana, Himachal Pradesh provinces</t>
  </si>
  <si>
    <t>EndSearchDate (news)</t>
  </si>
  <si>
    <t>coverage</t>
  </si>
  <si>
    <t>urban cuz &gt; 3 states and atleast 1 is urban + no direct urban city</t>
  </si>
  <si>
    <t>exactly 2 urban states no urban city</t>
  </si>
  <si>
    <t>2010 "Cold Wave"</t>
  </si>
  <si>
    <t>2010 Kashmir Avalanche</t>
  </si>
  <si>
    <t>2010 Assam Storm</t>
  </si>
  <si>
    <t>2010 Bengal storm or Bihar storm</t>
  </si>
  <si>
    <t>2010 Uttar Pradesh Storm or Bihar Storm</t>
  </si>
  <si>
    <t>2010 Andhra Pradesh Flood</t>
  </si>
  <si>
    <t>2010 Andhra Pradesh Storm or Tamil Nadu Storm</t>
  </si>
  <si>
    <t>2010 Uttar Pradesh Storm</t>
  </si>
  <si>
    <t>2010 Haryana Flood and Punjab Flood</t>
  </si>
  <si>
    <t>2010 Delhi Flood</t>
  </si>
  <si>
    <t>2010 Kashmir Flood</t>
  </si>
  <si>
    <t>2010 Bihar storm OR Jharkhand storm</t>
  </si>
  <si>
    <t xml:space="preserve">2010 Assam flood </t>
  </si>
  <si>
    <t>2010 Haryana flood OR Punjab Flood</t>
  </si>
  <si>
    <t>2010 Uttarakhand flood or Bihar flood</t>
  </si>
  <si>
    <t>2010 Andhra Pradesh Storm</t>
  </si>
  <si>
    <t>2010 Chennai Flood</t>
  </si>
  <si>
    <t>2011 "Cold Wave"</t>
  </si>
  <si>
    <t>2011 Karnataka Storm</t>
  </si>
  <si>
    <t>2011 Uttar Pradesh Storm</t>
  </si>
  <si>
    <t>2011 Uttarakhand Flood</t>
  </si>
  <si>
    <t>2011 Rajasthan Flood</t>
  </si>
  <si>
    <t>2011 bengal flood</t>
  </si>
  <si>
    <t xml:space="preserve">2011 assam flood </t>
  </si>
  <si>
    <t>2011 Bihar flood</t>
  </si>
  <si>
    <t>2011 Orissa flood</t>
  </si>
  <si>
    <t>2011 Sikkim earthquake</t>
  </si>
  <si>
    <t>2011 "Cold wave"</t>
  </si>
  <si>
    <t>2011 Tamil Nadu Storm OR Puducherry Storm</t>
  </si>
  <si>
    <t>2012 Andhra Cold Wave</t>
  </si>
  <si>
    <t>2012 Kashmir Avalanche</t>
  </si>
  <si>
    <t>2012 Assam Flood</t>
  </si>
  <si>
    <t>2012 Uttar Pradesh Flood OR Kashmir Flood</t>
  </si>
  <si>
    <t xml:space="preserve">2012 Rajasthan Flood </t>
  </si>
  <si>
    <t>2012 Himachal Pradesh Flood</t>
  </si>
  <si>
    <t>2012 Uttarakhand flood</t>
  </si>
  <si>
    <t>2012 Assam Flood OR Bengal Flood</t>
  </si>
  <si>
    <t>2012 Andhra Pradesh Storm or Tamil Nadu Storm</t>
  </si>
  <si>
    <t>2012 Cold Wave</t>
  </si>
  <si>
    <t>2013 Uttar Pradesh Storm</t>
  </si>
  <si>
    <t>2013 Andhra Pradesh Heat Wave</t>
  </si>
  <si>
    <t>2013 Kashmir Earthquake</t>
  </si>
  <si>
    <t>2013 Andhra Pradesh Storm</t>
  </si>
  <si>
    <t>2013 Himachal Flood</t>
  </si>
  <si>
    <t>2013 Assam Flood</t>
  </si>
  <si>
    <t>2013 Uttar Pradesh Flood</t>
  </si>
  <si>
    <t>2013 Uttar Pradesh Flood OR Madhya Pradesh Flood</t>
  </si>
  <si>
    <t>2013 Bihar storm</t>
  </si>
  <si>
    <t>2013 Orissa Storm</t>
  </si>
  <si>
    <t>2013 Andhra Flood</t>
  </si>
  <si>
    <t>2013 Andhra Storm</t>
  </si>
  <si>
    <t>2014 Cold Wave</t>
  </si>
  <si>
    <t>2014 Andhra Storm</t>
  </si>
  <si>
    <t>2014 Kashmir Storm</t>
  </si>
  <si>
    <t>2014 Uttar Pradesh Storm</t>
  </si>
  <si>
    <t>2014 Delhi Storm</t>
  </si>
  <si>
    <t>2014 Assam flood</t>
  </si>
  <si>
    <t>2014 Uttarakhand flood</t>
  </si>
  <si>
    <t>2014 Pune Landslide</t>
  </si>
  <si>
    <t>2014 Orissa Flood</t>
  </si>
  <si>
    <t>2014 Odisha Flood</t>
  </si>
  <si>
    <t>2014 Kashmir Flood</t>
  </si>
  <si>
    <t xml:space="preserve">2014 Assam flood </t>
  </si>
  <si>
    <t>2014 Uttar Pradesh Cold Wave</t>
  </si>
  <si>
    <t>2014 Severe Winter</t>
  </si>
  <si>
    <t xml:space="preserve">2015 Storm North India </t>
  </si>
  <si>
    <t>2015 Chadoora Flood / Kashmir flood</t>
  </si>
  <si>
    <t>2015 Tripura Storm</t>
  </si>
  <si>
    <t>2015 Bihar storm</t>
  </si>
  <si>
    <t>2015 Bihar earthquake</t>
  </si>
  <si>
    <t>2015 Tamil nadu flood</t>
  </si>
  <si>
    <t>2015 Andhra storm</t>
  </si>
  <si>
    <t>2015 delhi heat wave</t>
  </si>
  <si>
    <t>2015 Assam Landslide</t>
  </si>
  <si>
    <t>2015 Gujarat / Maharashtra Flood</t>
  </si>
  <si>
    <t>2015 Bengal flood</t>
  </si>
  <si>
    <t>2015 Flood north states</t>
  </si>
  <si>
    <t>2015 Assam Flood or arunachal flood</t>
  </si>
  <si>
    <t>2015 Flood (gujarat, bengal, assam, rajasthan, MP)</t>
  </si>
  <si>
    <t>2015 Assam flood</t>
  </si>
  <si>
    <t>2015 Orissa/Andhra Storm</t>
  </si>
  <si>
    <t>2015 Mahrashtra storm</t>
  </si>
  <si>
    <t>2015 Delhi/punjab/kashmir earthquakes</t>
  </si>
  <si>
    <t>2015 Chennai flood</t>
  </si>
  <si>
    <t>2016 Guwahati Earthquake</t>
  </si>
  <si>
    <t>2016 Siachen Avalanche</t>
  </si>
  <si>
    <t>2016 Rajasthan Heat Wave</t>
  </si>
  <si>
    <t>2016 assam flood</t>
  </si>
  <si>
    <t>2016 Uttarakhand Landslide</t>
  </si>
  <si>
    <t>2016 bihar storm</t>
  </si>
  <si>
    <t>2016 jharkhand storm</t>
  </si>
  <si>
    <t>2016 uttarakhand flood</t>
  </si>
  <si>
    <t>2016 bihar flood</t>
  </si>
  <si>
    <t>2016 bhopal flood</t>
  </si>
  <si>
    <t>2016 maharashtra flood</t>
  </si>
  <si>
    <t>2016 telangana flood</t>
  </si>
  <si>
    <t>atleast3states</t>
  </si>
  <si>
    <t>juststateslocation</t>
  </si>
  <si>
    <t>urbanstatescount</t>
  </si>
  <si>
    <t>urbancity</t>
  </si>
  <si>
    <t>3statesandurban</t>
  </si>
  <si>
    <t>2urbanstates</t>
  </si>
  <si>
    <t>urban</t>
  </si>
  <si>
    <t>northeast</t>
  </si>
  <si>
    <t>location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</si>
</sst>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
    <numFmt numFmtId="165" formatCode="[$-409]mmmm\ d\,\ yyyy;@"/>
    <numFmt numFmtId="166" formatCode="[$-14009]dd\ mmmm\ yyyy;@"/>
    <numFmt numFmtId="167" formatCode="[$-14009]dd\-mm\-yyyy;@"/>
    <numFmt numFmtId="169" formatCode="0.000"/>
  </numFmts>
  <fonts count="13"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sz val="11"/>
      <color theme="1" tint="4.9989318521683403E-2"/>
      <name val="Calibri"/>
      <family val="2"/>
      <scheme val="minor"/>
    </font>
    <font>
      <sz val="11"/>
      <color rgb="FF222222"/>
      <name val="Calibri"/>
      <scheme val="minor"/>
    </font>
    <font>
      <b/>
      <u/>
      <sz val="12"/>
      <color theme="1"/>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
      <b/>
      <u/>
      <sz val="12"/>
      <color rgb="FF000000"/>
      <name val="Calibri"/>
      <scheme val="minor"/>
    </font>
    <font>
      <b/>
      <sz val="11"/>
      <color theme="1"/>
      <name val="Calibri"/>
      <scheme val="minor"/>
    </font>
    <font>
      <b/>
      <sz val="11"/>
      <color theme="1" tint="4.9989318521683403E-2"/>
      <name val="Calibri"/>
      <scheme val="minor"/>
    </font>
  </fonts>
  <fills count="2">
    <fill>
      <patternFill patternType="none"/>
    </fill>
    <fill>
      <patternFill patternType="gray125"/>
    </fill>
  </fills>
  <borders count="1">
    <border>
      <left/>
      <right/>
      <top/>
      <bottom/>
      <diagonal/>
    </border>
  </borders>
  <cellStyleXfs count="52">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8">
    <xf numFmtId="0" fontId="0" fillId="0" borderId="0" xfId="0"/>
    <xf numFmtId="0" fontId="3" fillId="0" borderId="0" xfId="0" applyFont="1"/>
    <xf numFmtId="164" fontId="3" fillId="0" borderId="0" xfId="0" applyNumberFormat="1" applyFont="1"/>
    <xf numFmtId="165" fontId="4" fillId="0" borderId="0" xfId="0" applyNumberFormat="1" applyFont="1"/>
    <xf numFmtId="166" fontId="3" fillId="0" borderId="0" xfId="0" applyNumberFormat="1" applyFont="1"/>
    <xf numFmtId="0" fontId="4" fillId="0" borderId="0" xfId="0" applyFont="1"/>
    <xf numFmtId="167" fontId="3" fillId="0" borderId="0" xfId="0" applyNumberFormat="1" applyFont="1"/>
    <xf numFmtId="0" fontId="3" fillId="0" borderId="0" xfId="1" applyNumberFormat="1" applyFont="1"/>
    <xf numFmtId="165" fontId="3" fillId="0" borderId="0" xfId="0" applyNumberFormat="1" applyFont="1"/>
    <xf numFmtId="0" fontId="5" fillId="0" borderId="0" xfId="0" applyFont="1"/>
    <xf numFmtId="0" fontId="2" fillId="0" borderId="0" xfId="0" applyFont="1"/>
    <xf numFmtId="0" fontId="2" fillId="0" borderId="0" xfId="0" quotePrefix="1" applyFont="1"/>
    <xf numFmtId="0" fontId="6" fillId="0" borderId="0" xfId="0" applyFont="1"/>
    <xf numFmtId="0" fontId="9" fillId="0" borderId="0" xfId="0" applyFont="1"/>
    <xf numFmtId="0" fontId="10" fillId="0" borderId="0" xfId="0" applyFont="1"/>
    <xf numFmtId="165" fontId="2" fillId="0" borderId="0" xfId="0" applyNumberFormat="1" applyFont="1"/>
    <xf numFmtId="165" fontId="3" fillId="0" borderId="0" xfId="1" applyNumberFormat="1" applyFont="1"/>
    <xf numFmtId="165" fontId="0" fillId="0" borderId="0" xfId="0" applyNumberFormat="1"/>
    <xf numFmtId="14" fontId="4" fillId="0" borderId="0" xfId="0" applyNumberFormat="1" applyFont="1"/>
    <xf numFmtId="14" fontId="3" fillId="0" borderId="0" xfId="0" applyNumberFormat="1" applyFont="1"/>
    <xf numFmtId="0" fontId="3" fillId="0" borderId="0" xfId="0" applyNumberFormat="1" applyFont="1"/>
    <xf numFmtId="0" fontId="11" fillId="0" borderId="0" xfId="0" applyFont="1"/>
    <xf numFmtId="169" fontId="4" fillId="0" borderId="0" xfId="0" applyNumberFormat="1" applyFont="1"/>
    <xf numFmtId="0" fontId="12" fillId="0" borderId="0" xfId="0" applyFont="1"/>
    <xf numFmtId="169" fontId="0" fillId="0" borderId="0" xfId="0" applyNumberFormat="1"/>
    <xf numFmtId="164" fontId="0" fillId="0" borderId="0" xfId="0" applyNumberFormat="1"/>
    <xf numFmtId="166" fontId="0" fillId="0" borderId="0" xfId="0" applyNumberFormat="1"/>
    <xf numFmtId="167" fontId="0" fillId="0" borderId="0" xfId="0" applyNumberFormat="1"/>
  </cellXfs>
  <cellStyles count="5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Normal" xfId="0" builtinId="0"/>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showRuler="0" topLeftCell="G59" workbookViewId="0">
      <selection activeCell="O89" sqref="O89"/>
    </sheetView>
  </sheetViews>
  <sheetFormatPr baseColWidth="10" defaultRowHeight="15" x14ac:dyDescent="0"/>
  <cols>
    <col min="4" max="4" width="16.33203125" bestFit="1" customWidth="1"/>
    <col min="5" max="5" width="16.33203125" customWidth="1"/>
    <col min="6" max="6" width="17" customWidth="1"/>
    <col min="7" max="7" width="7.83203125" customWidth="1"/>
    <col min="8" max="8" width="80.33203125" customWidth="1"/>
    <col min="10" max="10" width="13" customWidth="1"/>
    <col min="11" max="13" width="10.83203125" customWidth="1"/>
    <col min="14" max="14" width="6" customWidth="1"/>
    <col min="15" max="15" width="26" customWidth="1"/>
    <col min="16" max="20" width="10.83203125" customWidth="1"/>
  </cols>
  <sheetData>
    <row r="1" spans="2:21">
      <c r="B1" s="10" t="s">
        <v>177</v>
      </c>
      <c r="C1" s="10" t="s">
        <v>176</v>
      </c>
      <c r="D1" s="10" t="s">
        <v>175</v>
      </c>
      <c r="E1" s="10" t="s">
        <v>174</v>
      </c>
      <c r="F1" s="10" t="s">
        <v>173</v>
      </c>
      <c r="G1" s="10" t="s">
        <v>172</v>
      </c>
      <c r="H1" s="10" t="s">
        <v>171</v>
      </c>
      <c r="I1" s="10" t="s">
        <v>170</v>
      </c>
      <c r="J1" s="10" t="s">
        <v>169</v>
      </c>
      <c r="K1" s="10" t="s">
        <v>168</v>
      </c>
      <c r="L1" s="10" t="s">
        <v>167</v>
      </c>
      <c r="M1" s="10" t="s">
        <v>166</v>
      </c>
      <c r="N1" s="10" t="s">
        <v>165</v>
      </c>
      <c r="O1" s="10" t="s">
        <v>164</v>
      </c>
      <c r="P1" s="10" t="s">
        <v>163</v>
      </c>
      <c r="Q1" s="11" t="s">
        <v>162</v>
      </c>
      <c r="R1" s="11" t="s">
        <v>161</v>
      </c>
      <c r="S1" s="11" t="s">
        <v>160</v>
      </c>
      <c r="T1" s="10" t="s">
        <v>159</v>
      </c>
      <c r="U1" s="10" t="s">
        <v>158</v>
      </c>
    </row>
    <row r="2" spans="2:21" s="1" customFormat="1" ht="14">
      <c r="B2" s="5"/>
      <c r="C2" s="5">
        <f t="shared" ref="C2:C33" si="0">YEAR(D2)</f>
        <v>2010</v>
      </c>
      <c r="D2" s="3">
        <v>40180</v>
      </c>
      <c r="E2" s="3">
        <v>40191</v>
      </c>
      <c r="F2" s="3">
        <f t="shared" ref="F2:F33" si="1">E2+10</f>
        <v>40201</v>
      </c>
      <c r="G2" s="5" t="s">
        <v>2</v>
      </c>
      <c r="H2" s="5" t="s">
        <v>157</v>
      </c>
      <c r="I2" s="5" t="s">
        <v>22</v>
      </c>
      <c r="J2" s="5" t="s">
        <v>69</v>
      </c>
      <c r="K2" s="5">
        <v>10</v>
      </c>
      <c r="L2" s="5"/>
      <c r="M2" s="5"/>
      <c r="N2" s="5">
        <v>93</v>
      </c>
      <c r="O2" s="5" t="s">
        <v>134</v>
      </c>
      <c r="P2" s="5">
        <v>3</v>
      </c>
      <c r="Q2" s="5">
        <v>30</v>
      </c>
      <c r="R2" s="5">
        <v>40</v>
      </c>
      <c r="S2" s="5">
        <v>1</v>
      </c>
      <c r="T2" s="2">
        <f t="shared" ref="T2:T33" si="2">P2/Q2</f>
        <v>0.1</v>
      </c>
      <c r="U2" s="5">
        <v>1</v>
      </c>
    </row>
    <row r="3" spans="2:21" s="1" customFormat="1" ht="14">
      <c r="B3" s="5"/>
      <c r="C3" s="5">
        <f t="shared" si="0"/>
        <v>2010</v>
      </c>
      <c r="D3" s="3">
        <v>40217</v>
      </c>
      <c r="E3" s="3">
        <v>40217</v>
      </c>
      <c r="F3" s="3">
        <f t="shared" si="1"/>
        <v>40227</v>
      </c>
      <c r="G3" s="5" t="s">
        <v>2</v>
      </c>
      <c r="H3" s="5" t="s">
        <v>90</v>
      </c>
      <c r="I3" s="5" t="s">
        <v>19</v>
      </c>
      <c r="J3" s="5" t="s">
        <v>110</v>
      </c>
      <c r="K3" s="5">
        <v>17</v>
      </c>
      <c r="L3" s="5"/>
      <c r="M3" s="5"/>
      <c r="N3" s="5">
        <v>9</v>
      </c>
      <c r="O3" s="5" t="s">
        <v>109</v>
      </c>
      <c r="P3" s="5">
        <v>2</v>
      </c>
      <c r="Q3" s="5">
        <v>30</v>
      </c>
      <c r="R3" s="5">
        <v>40</v>
      </c>
      <c r="S3" s="5">
        <v>0</v>
      </c>
      <c r="T3" s="2">
        <f t="shared" si="2"/>
        <v>6.6666666666666666E-2</v>
      </c>
      <c r="U3" s="5">
        <v>0</v>
      </c>
    </row>
    <row r="4" spans="2:21" s="1" customFormat="1" ht="14">
      <c r="B4" s="5"/>
      <c r="C4" s="5">
        <f t="shared" si="0"/>
        <v>2010</v>
      </c>
      <c r="D4" s="3">
        <v>40278</v>
      </c>
      <c r="E4" s="3">
        <v>40278</v>
      </c>
      <c r="F4" s="3">
        <f t="shared" si="1"/>
        <v>40288</v>
      </c>
      <c r="G4" s="5" t="s">
        <v>2</v>
      </c>
      <c r="H4" s="5" t="s">
        <v>156</v>
      </c>
      <c r="I4" s="5" t="s">
        <v>7</v>
      </c>
      <c r="J4" s="5" t="s">
        <v>30</v>
      </c>
      <c r="K4" s="5">
        <v>28</v>
      </c>
      <c r="L4" s="5">
        <v>5000</v>
      </c>
      <c r="M4" s="5"/>
      <c r="N4" s="5">
        <v>5</v>
      </c>
      <c r="O4" s="5" t="s">
        <v>155</v>
      </c>
      <c r="P4" s="5">
        <v>0</v>
      </c>
      <c r="Q4" s="5">
        <v>22</v>
      </c>
      <c r="R4" s="5">
        <v>38</v>
      </c>
      <c r="S4" s="5">
        <v>0</v>
      </c>
      <c r="T4" s="2">
        <f t="shared" si="2"/>
        <v>0</v>
      </c>
      <c r="U4" s="5">
        <v>0</v>
      </c>
    </row>
    <row r="5" spans="2:21" s="1" customFormat="1" ht="14">
      <c r="B5" s="5"/>
      <c r="C5" s="5">
        <f t="shared" si="0"/>
        <v>2010</v>
      </c>
      <c r="D5" s="3">
        <v>40281</v>
      </c>
      <c r="E5" s="3">
        <v>40282</v>
      </c>
      <c r="F5" s="3">
        <f t="shared" si="1"/>
        <v>40292</v>
      </c>
      <c r="G5" s="5" t="s">
        <v>2</v>
      </c>
      <c r="H5" s="5" t="s">
        <v>154</v>
      </c>
      <c r="I5" s="5" t="s">
        <v>7</v>
      </c>
      <c r="J5" s="5" t="s">
        <v>95</v>
      </c>
      <c r="K5" s="5">
        <v>114</v>
      </c>
      <c r="L5" s="5">
        <v>500000</v>
      </c>
      <c r="M5" s="5"/>
      <c r="N5" s="5">
        <v>16</v>
      </c>
      <c r="O5" s="5" t="s">
        <v>153</v>
      </c>
      <c r="P5" s="5">
        <v>2</v>
      </c>
      <c r="Q5" s="5">
        <v>29</v>
      </c>
      <c r="R5" s="5">
        <v>40</v>
      </c>
      <c r="S5" s="5">
        <v>0</v>
      </c>
      <c r="T5" s="2">
        <f t="shared" si="2"/>
        <v>6.8965517241379309E-2</v>
      </c>
      <c r="U5" s="5">
        <v>1</v>
      </c>
    </row>
    <row r="6" spans="2:21" s="1" customFormat="1" ht="14">
      <c r="B6" s="5"/>
      <c r="C6" s="5">
        <f t="shared" si="0"/>
        <v>2010</v>
      </c>
      <c r="D6" s="3">
        <v>40304</v>
      </c>
      <c r="E6" s="3">
        <v>40306</v>
      </c>
      <c r="F6" s="3">
        <f t="shared" si="1"/>
        <v>40316</v>
      </c>
      <c r="G6" s="5" t="s">
        <v>2</v>
      </c>
      <c r="H6" s="5" t="s">
        <v>152</v>
      </c>
      <c r="I6" s="5" t="s">
        <v>7</v>
      </c>
      <c r="J6" s="5" t="s">
        <v>30</v>
      </c>
      <c r="K6" s="5">
        <v>54</v>
      </c>
      <c r="L6" s="5">
        <v>50</v>
      </c>
      <c r="M6" s="5"/>
      <c r="N6" s="5">
        <v>6</v>
      </c>
      <c r="O6" s="5" t="s">
        <v>151</v>
      </c>
      <c r="P6" s="5">
        <v>0</v>
      </c>
      <c r="Q6" s="5">
        <v>27</v>
      </c>
      <c r="R6" s="5">
        <v>40</v>
      </c>
      <c r="S6" s="5">
        <v>0</v>
      </c>
      <c r="T6" s="2">
        <f t="shared" si="2"/>
        <v>0</v>
      </c>
      <c r="U6" s="5">
        <v>1</v>
      </c>
    </row>
    <row r="7" spans="2:21" s="1" customFormat="1" ht="14">
      <c r="B7" s="5"/>
      <c r="C7" s="5">
        <f t="shared" si="0"/>
        <v>2010</v>
      </c>
      <c r="D7" s="3">
        <v>40316</v>
      </c>
      <c r="E7" s="3">
        <v>40322</v>
      </c>
      <c r="F7" s="3">
        <f t="shared" si="1"/>
        <v>40332</v>
      </c>
      <c r="G7" s="5" t="s">
        <v>2</v>
      </c>
      <c r="H7" s="5" t="s">
        <v>87</v>
      </c>
      <c r="I7" s="5" t="s">
        <v>0</v>
      </c>
      <c r="J7" s="5" t="s">
        <v>12</v>
      </c>
      <c r="K7" s="5">
        <v>27</v>
      </c>
      <c r="L7" s="5">
        <v>50000</v>
      </c>
      <c r="M7" s="5"/>
      <c r="N7" s="5">
        <v>6</v>
      </c>
      <c r="O7" s="5" t="s">
        <v>150</v>
      </c>
      <c r="P7" s="5">
        <v>1</v>
      </c>
      <c r="Q7" s="5">
        <v>25</v>
      </c>
      <c r="R7" s="5">
        <v>40</v>
      </c>
      <c r="S7" s="5">
        <v>0</v>
      </c>
      <c r="T7" s="2">
        <f t="shared" si="2"/>
        <v>0.04</v>
      </c>
      <c r="U7" s="5">
        <v>0</v>
      </c>
    </row>
    <row r="8" spans="2:21" s="1" customFormat="1" ht="14">
      <c r="B8" s="5"/>
      <c r="C8" s="5">
        <f t="shared" si="0"/>
        <v>2010</v>
      </c>
      <c r="D8" s="3">
        <v>40318</v>
      </c>
      <c r="E8" s="3">
        <v>40318</v>
      </c>
      <c r="F8" s="3">
        <f t="shared" si="1"/>
        <v>40328</v>
      </c>
      <c r="G8" s="5" t="s">
        <v>2</v>
      </c>
      <c r="H8" s="5" t="s">
        <v>149</v>
      </c>
      <c r="I8" s="5" t="s">
        <v>7</v>
      </c>
      <c r="J8" s="5" t="s">
        <v>95</v>
      </c>
      <c r="K8" s="5">
        <v>32</v>
      </c>
      <c r="L8" s="5"/>
      <c r="M8" s="5"/>
      <c r="N8" s="5">
        <v>27</v>
      </c>
      <c r="O8" s="5" t="s">
        <v>94</v>
      </c>
      <c r="P8" s="5">
        <v>21</v>
      </c>
      <c r="Q8" s="5">
        <v>25</v>
      </c>
      <c r="R8" s="5">
        <v>38</v>
      </c>
      <c r="S8" s="5">
        <v>1</v>
      </c>
      <c r="T8" s="2">
        <f t="shared" si="2"/>
        <v>0.84</v>
      </c>
      <c r="U8" s="5">
        <v>0</v>
      </c>
    </row>
    <row r="9" spans="2:21" s="1" customFormat="1" ht="14">
      <c r="B9" s="5"/>
      <c r="C9" s="5">
        <f t="shared" si="0"/>
        <v>2010</v>
      </c>
      <c r="D9" s="3">
        <v>40322</v>
      </c>
      <c r="E9" s="3">
        <v>40322</v>
      </c>
      <c r="F9" s="3">
        <f t="shared" si="1"/>
        <v>40332</v>
      </c>
      <c r="G9" s="5" t="s">
        <v>2</v>
      </c>
      <c r="H9" s="5" t="s">
        <v>148</v>
      </c>
      <c r="I9" s="5" t="s">
        <v>7</v>
      </c>
      <c r="J9" s="5" t="s">
        <v>30</v>
      </c>
      <c r="K9" s="5">
        <v>12</v>
      </c>
      <c r="L9" s="5">
        <v>2030</v>
      </c>
      <c r="M9" s="5"/>
      <c r="N9" s="5">
        <v>3</v>
      </c>
      <c r="O9" s="5" t="s">
        <v>62</v>
      </c>
      <c r="P9" s="5">
        <v>0</v>
      </c>
      <c r="Q9" s="5">
        <v>30</v>
      </c>
      <c r="R9" s="5">
        <v>40</v>
      </c>
      <c r="S9" s="5">
        <v>0</v>
      </c>
      <c r="T9" s="2">
        <f t="shared" si="2"/>
        <v>0</v>
      </c>
      <c r="U9" s="5">
        <v>0</v>
      </c>
    </row>
    <row r="10" spans="2:21" s="1" customFormat="1" ht="14">
      <c r="B10" s="5"/>
      <c r="C10" s="5">
        <f t="shared" si="0"/>
        <v>2010</v>
      </c>
      <c r="D10" s="3">
        <v>40364</v>
      </c>
      <c r="E10" s="3">
        <v>40374</v>
      </c>
      <c r="F10" s="3">
        <f t="shared" si="1"/>
        <v>40384</v>
      </c>
      <c r="G10" s="5" t="s">
        <v>2</v>
      </c>
      <c r="H10" s="5" t="s">
        <v>147</v>
      </c>
      <c r="I10" s="5" t="s">
        <v>0</v>
      </c>
      <c r="J10" s="5" t="s">
        <v>12</v>
      </c>
      <c r="K10" s="5">
        <v>53</v>
      </c>
      <c r="L10" s="5">
        <v>400000</v>
      </c>
      <c r="M10" s="5">
        <v>447000</v>
      </c>
      <c r="N10" s="5">
        <v>46</v>
      </c>
      <c r="O10" s="5" t="s">
        <v>146</v>
      </c>
      <c r="P10" s="5">
        <v>8</v>
      </c>
      <c r="Q10" s="5">
        <v>25</v>
      </c>
      <c r="R10" s="5">
        <v>40</v>
      </c>
      <c r="S10" s="5">
        <v>0</v>
      </c>
      <c r="T10" s="2">
        <f t="shared" si="2"/>
        <v>0.32</v>
      </c>
      <c r="U10" s="5">
        <v>0</v>
      </c>
    </row>
    <row r="11" spans="2:21" s="1" customFormat="1" ht="14">
      <c r="B11" s="5"/>
      <c r="C11" s="5">
        <f t="shared" si="0"/>
        <v>2010</v>
      </c>
      <c r="D11" s="3">
        <v>40372</v>
      </c>
      <c r="E11" s="3">
        <v>40372</v>
      </c>
      <c r="F11" s="3">
        <f t="shared" si="1"/>
        <v>40382</v>
      </c>
      <c r="G11" s="5" t="s">
        <v>2</v>
      </c>
      <c r="H11" s="5" t="s">
        <v>145</v>
      </c>
      <c r="I11" s="5" t="s">
        <v>0</v>
      </c>
      <c r="J11" s="5" t="s">
        <v>12</v>
      </c>
      <c r="K11" s="5">
        <v>11</v>
      </c>
      <c r="L11" s="5"/>
      <c r="M11" s="5"/>
      <c r="N11" s="5">
        <v>17</v>
      </c>
      <c r="O11" s="5" t="s">
        <v>144</v>
      </c>
      <c r="P11" s="5">
        <v>2</v>
      </c>
      <c r="Q11" s="5">
        <v>28</v>
      </c>
      <c r="R11" s="5">
        <v>38</v>
      </c>
      <c r="S11" s="5">
        <v>3</v>
      </c>
      <c r="T11" s="2">
        <f t="shared" si="2"/>
        <v>7.1428571428571425E-2</v>
      </c>
      <c r="U11" s="5">
        <v>1</v>
      </c>
    </row>
    <row r="12" spans="2:21" s="1" customFormat="1" ht="14">
      <c r="B12" s="5"/>
      <c r="C12" s="5">
        <f t="shared" si="0"/>
        <v>2010</v>
      </c>
      <c r="D12" s="3">
        <v>40396</v>
      </c>
      <c r="E12" s="3">
        <v>40398</v>
      </c>
      <c r="F12" s="3">
        <f t="shared" si="1"/>
        <v>40408</v>
      </c>
      <c r="G12" s="5" t="s">
        <v>2</v>
      </c>
      <c r="H12" s="5" t="s">
        <v>143</v>
      </c>
      <c r="I12" s="5" t="s">
        <v>0</v>
      </c>
      <c r="J12" s="5" t="s">
        <v>25</v>
      </c>
      <c r="K12" s="5">
        <v>196</v>
      </c>
      <c r="L12" s="5">
        <v>12725</v>
      </c>
      <c r="M12" s="5"/>
      <c r="N12" s="5">
        <v>12</v>
      </c>
      <c r="O12" s="5" t="s">
        <v>45</v>
      </c>
      <c r="P12" s="5">
        <v>9</v>
      </c>
      <c r="Q12" s="5">
        <v>48</v>
      </c>
      <c r="R12" s="5">
        <v>40</v>
      </c>
      <c r="S12" s="5">
        <v>1</v>
      </c>
      <c r="T12" s="2">
        <f t="shared" si="2"/>
        <v>0.1875</v>
      </c>
      <c r="U12" s="5">
        <v>0</v>
      </c>
    </row>
    <row r="13" spans="2:21" s="1" customFormat="1" ht="14">
      <c r="B13" s="5"/>
      <c r="C13" s="5">
        <f t="shared" si="0"/>
        <v>2010</v>
      </c>
      <c r="D13" s="3">
        <v>40415</v>
      </c>
      <c r="E13" s="3">
        <v>40415</v>
      </c>
      <c r="F13" s="3">
        <f t="shared" si="1"/>
        <v>40425</v>
      </c>
      <c r="G13" s="5" t="s">
        <v>2</v>
      </c>
      <c r="H13" s="5" t="s">
        <v>78</v>
      </c>
      <c r="I13" s="5" t="s">
        <v>7</v>
      </c>
      <c r="J13" s="5" t="s">
        <v>30</v>
      </c>
      <c r="K13" s="5">
        <v>25</v>
      </c>
      <c r="L13" s="5"/>
      <c r="M13" s="5"/>
      <c r="N13" s="5">
        <v>0</v>
      </c>
      <c r="O13" s="5" t="s">
        <v>77</v>
      </c>
      <c r="P13" s="5">
        <v>0</v>
      </c>
      <c r="Q13" s="5">
        <v>36</v>
      </c>
      <c r="R13" s="5">
        <v>40</v>
      </c>
      <c r="S13" s="5">
        <v>0</v>
      </c>
      <c r="T13" s="2">
        <f t="shared" si="2"/>
        <v>0</v>
      </c>
      <c r="U13" s="5">
        <v>1</v>
      </c>
    </row>
    <row r="14" spans="2:21" s="1" customFormat="1" ht="14">
      <c r="B14" s="5"/>
      <c r="C14" s="5">
        <f t="shared" si="0"/>
        <v>2010</v>
      </c>
      <c r="D14" s="3">
        <v>40426</v>
      </c>
      <c r="E14" s="3">
        <v>40438</v>
      </c>
      <c r="F14" s="3">
        <f t="shared" si="1"/>
        <v>40448</v>
      </c>
      <c r="G14" s="5" t="s">
        <v>2</v>
      </c>
      <c r="H14" s="5" t="s">
        <v>142</v>
      </c>
      <c r="I14" s="5" t="s">
        <v>0</v>
      </c>
      <c r="J14" s="5" t="s">
        <v>12</v>
      </c>
      <c r="K14" s="5"/>
      <c r="L14" s="5">
        <v>30000</v>
      </c>
      <c r="M14" s="5"/>
      <c r="N14" s="5">
        <v>6</v>
      </c>
      <c r="O14" s="5" t="s">
        <v>43</v>
      </c>
      <c r="P14" s="5">
        <v>1</v>
      </c>
      <c r="Q14" s="5">
        <v>67</v>
      </c>
      <c r="R14" s="5">
        <v>40</v>
      </c>
      <c r="S14" s="5">
        <v>1</v>
      </c>
      <c r="T14" s="2">
        <f t="shared" si="2"/>
        <v>1.4925373134328358E-2</v>
      </c>
      <c r="U14" s="5">
        <v>0</v>
      </c>
    </row>
    <row r="15" spans="2:21" s="1" customFormat="1" ht="14">
      <c r="B15" s="5"/>
      <c r="C15" s="5">
        <f t="shared" si="0"/>
        <v>2010</v>
      </c>
      <c r="D15" s="3">
        <v>40430</v>
      </c>
      <c r="E15" s="3">
        <v>40430</v>
      </c>
      <c r="F15" s="3">
        <f t="shared" si="1"/>
        <v>40440</v>
      </c>
      <c r="G15" s="5" t="s">
        <v>2</v>
      </c>
      <c r="H15" s="5" t="s">
        <v>141</v>
      </c>
      <c r="I15" s="5" t="s">
        <v>0</v>
      </c>
      <c r="J15" s="5" t="s">
        <v>12</v>
      </c>
      <c r="K15" s="5"/>
      <c r="L15" s="5">
        <v>12500</v>
      </c>
      <c r="M15" s="5"/>
      <c r="N15" s="5">
        <v>24</v>
      </c>
      <c r="O15" s="5" t="s">
        <v>140</v>
      </c>
      <c r="P15" s="5">
        <v>2</v>
      </c>
      <c r="Q15" s="5">
        <v>65</v>
      </c>
      <c r="R15" s="5">
        <v>40</v>
      </c>
      <c r="S15" s="5">
        <v>1</v>
      </c>
      <c r="T15" s="2">
        <f t="shared" si="2"/>
        <v>3.0769230769230771E-2</v>
      </c>
      <c r="U15" s="5">
        <v>0</v>
      </c>
    </row>
    <row r="16" spans="2:21" s="1" customFormat="1" ht="14">
      <c r="B16" s="5"/>
      <c r="C16" s="5">
        <f t="shared" si="0"/>
        <v>2010</v>
      </c>
      <c r="D16" s="3">
        <v>40439</v>
      </c>
      <c r="E16" s="3">
        <v>40451</v>
      </c>
      <c r="F16" s="3">
        <f t="shared" si="1"/>
        <v>40461</v>
      </c>
      <c r="G16" s="5" t="s">
        <v>2</v>
      </c>
      <c r="H16" s="5" t="s">
        <v>139</v>
      </c>
      <c r="I16" s="5" t="s">
        <v>0</v>
      </c>
      <c r="J16" s="5" t="s">
        <v>12</v>
      </c>
      <c r="K16" s="5">
        <v>200</v>
      </c>
      <c r="L16" s="5">
        <v>3267183</v>
      </c>
      <c r="M16" s="5">
        <v>1680000</v>
      </c>
      <c r="N16" s="5">
        <v>42</v>
      </c>
      <c r="O16" s="5" t="s">
        <v>138</v>
      </c>
      <c r="P16" s="5">
        <v>8</v>
      </c>
      <c r="Q16" s="5">
        <v>52</v>
      </c>
      <c r="R16" s="5">
        <v>40</v>
      </c>
      <c r="S16" s="5">
        <v>1</v>
      </c>
      <c r="T16" s="2">
        <f t="shared" si="2"/>
        <v>0.15384615384615385</v>
      </c>
      <c r="U16" s="5">
        <v>0</v>
      </c>
    </row>
    <row r="17" spans="2:21" s="1" customFormat="1" ht="14">
      <c r="B17" s="5"/>
      <c r="C17" s="5">
        <f t="shared" si="0"/>
        <v>2010</v>
      </c>
      <c r="D17" s="3">
        <v>40482</v>
      </c>
      <c r="E17" s="3">
        <v>40485</v>
      </c>
      <c r="F17" s="3">
        <f t="shared" si="1"/>
        <v>40495</v>
      </c>
      <c r="G17" s="5" t="s">
        <v>2</v>
      </c>
      <c r="H17" s="5" t="s">
        <v>87</v>
      </c>
      <c r="I17" s="5" t="s">
        <v>7</v>
      </c>
      <c r="J17" s="5" t="s">
        <v>95</v>
      </c>
      <c r="K17" s="5">
        <v>22</v>
      </c>
      <c r="L17" s="5"/>
      <c r="M17" s="5"/>
      <c r="N17" s="5">
        <v>22</v>
      </c>
      <c r="O17" s="5" t="s">
        <v>71</v>
      </c>
      <c r="P17" s="5">
        <v>5</v>
      </c>
      <c r="Q17" s="5">
        <v>43</v>
      </c>
      <c r="R17" s="5">
        <v>40</v>
      </c>
      <c r="S17" s="5">
        <v>1</v>
      </c>
      <c r="T17" s="2">
        <f t="shared" si="2"/>
        <v>0.11627906976744186</v>
      </c>
      <c r="U17" s="5">
        <v>1</v>
      </c>
    </row>
    <row r="18" spans="2:21" s="1" customFormat="1" ht="14">
      <c r="B18" s="5"/>
      <c r="C18" s="5">
        <f t="shared" si="0"/>
        <v>2010</v>
      </c>
      <c r="D18" s="3">
        <v>40497</v>
      </c>
      <c r="E18" s="3">
        <v>40519</v>
      </c>
      <c r="F18" s="3">
        <f t="shared" si="1"/>
        <v>40529</v>
      </c>
      <c r="G18" s="5" t="s">
        <v>2</v>
      </c>
      <c r="H18" s="5" t="s">
        <v>137</v>
      </c>
      <c r="I18" s="5" t="s">
        <v>0</v>
      </c>
      <c r="J18" s="5" t="s">
        <v>12</v>
      </c>
      <c r="K18" s="5">
        <v>203</v>
      </c>
      <c r="L18" s="5"/>
      <c r="M18" s="5"/>
      <c r="N18" s="5">
        <v>228</v>
      </c>
      <c r="O18" s="5" t="s">
        <v>136</v>
      </c>
      <c r="P18" s="5">
        <v>2</v>
      </c>
      <c r="Q18" s="5">
        <v>52</v>
      </c>
      <c r="R18" s="5">
        <v>40</v>
      </c>
      <c r="S18" s="5">
        <v>0</v>
      </c>
      <c r="T18" s="2">
        <f t="shared" si="2"/>
        <v>3.8461538461538464E-2</v>
      </c>
      <c r="U18" s="5">
        <v>1</v>
      </c>
    </row>
    <row r="19" spans="2:21" s="1" customFormat="1" ht="14">
      <c r="C19" s="5">
        <f t="shared" si="0"/>
        <v>2011</v>
      </c>
      <c r="D19" s="8">
        <v>40544</v>
      </c>
      <c r="E19" s="8">
        <v>40561</v>
      </c>
      <c r="F19" s="3">
        <f t="shared" si="1"/>
        <v>40571</v>
      </c>
      <c r="G19" s="1" t="s">
        <v>2</v>
      </c>
      <c r="H19" s="9" t="s">
        <v>135</v>
      </c>
      <c r="I19" s="1" t="s">
        <v>22</v>
      </c>
      <c r="J19" s="1" t="s">
        <v>69</v>
      </c>
      <c r="K19" s="1">
        <v>80</v>
      </c>
      <c r="N19" s="1">
        <v>182</v>
      </c>
      <c r="O19" s="1" t="s">
        <v>134</v>
      </c>
      <c r="P19" s="1">
        <v>1</v>
      </c>
      <c r="Q19" s="1">
        <v>6</v>
      </c>
      <c r="R19" s="1">
        <v>15</v>
      </c>
      <c r="S19" s="1">
        <v>0</v>
      </c>
      <c r="T19" s="2">
        <f t="shared" si="2"/>
        <v>0.16666666666666666</v>
      </c>
      <c r="U19" s="1">
        <v>1</v>
      </c>
    </row>
    <row r="20" spans="2:21" s="1" customFormat="1" ht="14">
      <c r="C20" s="5">
        <f t="shared" si="0"/>
        <v>2011</v>
      </c>
      <c r="D20" s="8">
        <v>40648</v>
      </c>
      <c r="E20" s="8">
        <v>40648</v>
      </c>
      <c r="F20" s="3">
        <f t="shared" si="1"/>
        <v>40658</v>
      </c>
      <c r="G20" s="1" t="s">
        <v>2</v>
      </c>
      <c r="H20" s="1" t="s">
        <v>133</v>
      </c>
      <c r="I20" s="1" t="s">
        <v>7</v>
      </c>
      <c r="J20" s="1" t="s">
        <v>30</v>
      </c>
      <c r="K20" s="1">
        <v>17</v>
      </c>
      <c r="N20" s="1">
        <v>13</v>
      </c>
      <c r="O20" s="1" t="s">
        <v>132</v>
      </c>
      <c r="P20" s="1">
        <v>0</v>
      </c>
      <c r="Q20" s="1">
        <v>7</v>
      </c>
      <c r="R20" s="1">
        <v>16</v>
      </c>
      <c r="S20" s="1">
        <v>0</v>
      </c>
      <c r="T20" s="2">
        <f t="shared" si="2"/>
        <v>0</v>
      </c>
      <c r="U20" s="1">
        <v>1</v>
      </c>
    </row>
    <row r="21" spans="2:21" s="1" customFormat="1" ht="14">
      <c r="C21" s="5">
        <f t="shared" si="0"/>
        <v>2011</v>
      </c>
      <c r="D21" s="8">
        <v>40683</v>
      </c>
      <c r="E21" s="8">
        <v>40683</v>
      </c>
      <c r="F21" s="3">
        <f t="shared" si="1"/>
        <v>40693</v>
      </c>
      <c r="G21" s="1" t="s">
        <v>2</v>
      </c>
      <c r="H21" s="1" t="s">
        <v>131</v>
      </c>
      <c r="I21" s="1" t="s">
        <v>7</v>
      </c>
      <c r="J21" s="1" t="s">
        <v>30</v>
      </c>
      <c r="K21" s="1">
        <v>42</v>
      </c>
      <c r="L21" s="1">
        <v>50</v>
      </c>
      <c r="N21" s="1">
        <v>5</v>
      </c>
      <c r="O21" s="1" t="s">
        <v>62</v>
      </c>
      <c r="P21" s="1">
        <v>0</v>
      </c>
      <c r="Q21" s="1">
        <v>6</v>
      </c>
      <c r="R21" s="1">
        <v>16</v>
      </c>
      <c r="S21" s="1">
        <v>0</v>
      </c>
      <c r="T21" s="2">
        <f t="shared" si="2"/>
        <v>0</v>
      </c>
      <c r="U21" s="1">
        <v>1</v>
      </c>
    </row>
    <row r="22" spans="2:21" s="1" customFormat="1" ht="14">
      <c r="C22" s="5">
        <f t="shared" si="0"/>
        <v>2011</v>
      </c>
      <c r="D22" s="8">
        <v>40709</v>
      </c>
      <c r="E22" s="8">
        <v>40740</v>
      </c>
      <c r="F22" s="3">
        <f t="shared" si="1"/>
        <v>40750</v>
      </c>
      <c r="G22" s="1" t="s">
        <v>2</v>
      </c>
      <c r="H22" s="1" t="s">
        <v>130</v>
      </c>
      <c r="I22" s="1" t="s">
        <v>0</v>
      </c>
      <c r="J22" s="1" t="s">
        <v>17</v>
      </c>
      <c r="K22" s="1">
        <v>50</v>
      </c>
      <c r="M22" s="1">
        <v>20000</v>
      </c>
      <c r="N22" s="1">
        <v>9</v>
      </c>
      <c r="O22" s="1" t="s">
        <v>129</v>
      </c>
      <c r="P22" s="1">
        <v>0</v>
      </c>
      <c r="Q22" s="1">
        <v>7</v>
      </c>
      <c r="R22" s="1">
        <v>16</v>
      </c>
      <c r="S22" s="1">
        <v>0</v>
      </c>
      <c r="T22" s="2">
        <f t="shared" si="2"/>
        <v>0</v>
      </c>
      <c r="U22" s="1">
        <v>1</v>
      </c>
    </row>
    <row r="23" spans="2:21" s="1" customFormat="1" ht="14">
      <c r="C23" s="5">
        <f t="shared" si="0"/>
        <v>2011</v>
      </c>
      <c r="D23" s="8">
        <v>40747</v>
      </c>
      <c r="E23" s="8">
        <v>40764</v>
      </c>
      <c r="F23" s="3">
        <f t="shared" si="1"/>
        <v>40774</v>
      </c>
      <c r="G23" s="1" t="s">
        <v>2</v>
      </c>
      <c r="H23" s="1" t="s">
        <v>128</v>
      </c>
      <c r="I23" s="1" t="s">
        <v>0</v>
      </c>
      <c r="J23" s="1" t="s">
        <v>17</v>
      </c>
      <c r="K23" s="1">
        <v>19</v>
      </c>
      <c r="L23" s="1">
        <v>200000</v>
      </c>
      <c r="N23" s="1">
        <v>9</v>
      </c>
      <c r="O23" s="1" t="s">
        <v>127</v>
      </c>
      <c r="P23" s="1">
        <v>0</v>
      </c>
      <c r="Q23" s="1">
        <v>7</v>
      </c>
      <c r="R23" s="1">
        <v>16</v>
      </c>
      <c r="S23" s="1">
        <v>0</v>
      </c>
      <c r="T23" s="2">
        <f t="shared" si="2"/>
        <v>0</v>
      </c>
      <c r="U23" s="1">
        <v>0</v>
      </c>
    </row>
    <row r="24" spans="2:21" s="1" customFormat="1" ht="14">
      <c r="C24" s="5">
        <f t="shared" si="0"/>
        <v>2011</v>
      </c>
      <c r="D24" s="8">
        <v>40765</v>
      </c>
      <c r="E24" s="8">
        <v>40799</v>
      </c>
      <c r="F24" s="3">
        <f t="shared" si="1"/>
        <v>40809</v>
      </c>
      <c r="G24" s="1" t="s">
        <v>2</v>
      </c>
      <c r="H24" s="1" t="s">
        <v>126</v>
      </c>
      <c r="I24" s="1" t="s">
        <v>0</v>
      </c>
      <c r="J24" s="1" t="s">
        <v>17</v>
      </c>
      <c r="K24" s="1">
        <v>47</v>
      </c>
      <c r="L24" s="1">
        <v>700000</v>
      </c>
      <c r="M24" s="1">
        <v>275000</v>
      </c>
      <c r="N24" s="1">
        <v>42</v>
      </c>
      <c r="O24" s="1" t="s">
        <v>125</v>
      </c>
      <c r="P24" s="1">
        <v>0</v>
      </c>
      <c r="Q24" s="1">
        <v>6</v>
      </c>
      <c r="R24" s="1">
        <v>16</v>
      </c>
      <c r="S24" s="1">
        <v>0</v>
      </c>
      <c r="T24" s="2">
        <f t="shared" si="2"/>
        <v>0</v>
      </c>
      <c r="U24" s="1">
        <v>1</v>
      </c>
    </row>
    <row r="25" spans="2:21" s="1" customFormat="1" ht="14">
      <c r="C25" s="5">
        <f t="shared" si="0"/>
        <v>2011</v>
      </c>
      <c r="D25" s="8">
        <v>40770</v>
      </c>
      <c r="E25" s="8">
        <v>40794</v>
      </c>
      <c r="F25" s="3">
        <f t="shared" si="1"/>
        <v>40804</v>
      </c>
      <c r="G25" s="1" t="s">
        <v>2</v>
      </c>
      <c r="H25" s="9" t="s">
        <v>124</v>
      </c>
      <c r="I25" s="1" t="s">
        <v>0</v>
      </c>
      <c r="J25" s="1" t="s">
        <v>17</v>
      </c>
      <c r="K25" s="1">
        <v>7</v>
      </c>
      <c r="L25" s="1">
        <v>11000</v>
      </c>
      <c r="N25" s="1">
        <v>7</v>
      </c>
      <c r="O25" s="1" t="s">
        <v>123</v>
      </c>
      <c r="P25" s="1">
        <v>0</v>
      </c>
      <c r="Q25" s="1">
        <v>6</v>
      </c>
      <c r="R25" s="1">
        <v>16</v>
      </c>
      <c r="S25" s="1">
        <v>0</v>
      </c>
      <c r="T25" s="2">
        <f t="shared" si="2"/>
        <v>0</v>
      </c>
      <c r="U25" s="1">
        <v>0</v>
      </c>
    </row>
    <row r="26" spans="2:21" s="1" customFormat="1" ht="14">
      <c r="C26" s="5">
        <f t="shared" si="0"/>
        <v>2011</v>
      </c>
      <c r="D26" s="8">
        <v>40770</v>
      </c>
      <c r="E26" s="8">
        <v>40818</v>
      </c>
      <c r="F26" s="3">
        <f t="shared" si="1"/>
        <v>40828</v>
      </c>
      <c r="G26" s="1" t="s">
        <v>2</v>
      </c>
      <c r="H26" s="1" t="s">
        <v>122</v>
      </c>
      <c r="I26" s="1" t="s">
        <v>0</v>
      </c>
      <c r="J26" s="1" t="s">
        <v>17</v>
      </c>
      <c r="K26" s="1">
        <v>204</v>
      </c>
      <c r="L26" s="1">
        <v>5549080</v>
      </c>
      <c r="N26" s="1">
        <v>20</v>
      </c>
      <c r="O26" s="1" t="s">
        <v>121</v>
      </c>
      <c r="P26" s="1">
        <v>0</v>
      </c>
      <c r="Q26" s="1">
        <v>6</v>
      </c>
      <c r="R26" s="1">
        <v>16</v>
      </c>
      <c r="S26" s="1">
        <v>0</v>
      </c>
      <c r="T26" s="2">
        <f t="shared" si="2"/>
        <v>0</v>
      </c>
      <c r="U26" s="1">
        <v>0</v>
      </c>
    </row>
    <row r="27" spans="2:21" s="1" customFormat="1" ht="14">
      <c r="C27" s="5">
        <f t="shared" si="0"/>
        <v>2011</v>
      </c>
      <c r="D27" s="8">
        <v>40791</v>
      </c>
      <c r="E27" s="8">
        <v>40801</v>
      </c>
      <c r="F27" s="3">
        <f t="shared" si="1"/>
        <v>40811</v>
      </c>
      <c r="G27" s="1" t="s">
        <v>2</v>
      </c>
      <c r="H27" s="1" t="s">
        <v>120</v>
      </c>
      <c r="I27" s="1" t="s">
        <v>0</v>
      </c>
      <c r="J27" s="1" t="s">
        <v>17</v>
      </c>
      <c r="K27" s="1">
        <v>42</v>
      </c>
      <c r="L27" s="1">
        <v>21000000</v>
      </c>
      <c r="M27" s="1">
        <v>432000</v>
      </c>
      <c r="N27" s="1">
        <v>24</v>
      </c>
      <c r="O27" s="1" t="s">
        <v>117</v>
      </c>
      <c r="P27" s="1">
        <v>1</v>
      </c>
      <c r="Q27" s="1">
        <v>38</v>
      </c>
      <c r="R27" s="1">
        <v>16</v>
      </c>
      <c r="S27" s="1">
        <v>0</v>
      </c>
      <c r="T27" s="2">
        <f t="shared" si="2"/>
        <v>2.6315789473684209E-2</v>
      </c>
      <c r="U27" s="1">
        <v>1</v>
      </c>
    </row>
    <row r="28" spans="2:21" s="1" customFormat="1" ht="14">
      <c r="C28" s="5">
        <f t="shared" si="0"/>
        <v>2011</v>
      </c>
      <c r="D28" s="8">
        <v>40804</v>
      </c>
      <c r="E28" s="8">
        <v>40804</v>
      </c>
      <c r="F28" s="3">
        <f t="shared" si="1"/>
        <v>40814</v>
      </c>
      <c r="G28" s="1" t="s">
        <v>2</v>
      </c>
      <c r="H28" s="1" t="s">
        <v>119</v>
      </c>
      <c r="I28" s="1" t="s">
        <v>4</v>
      </c>
      <c r="J28" s="1" t="s">
        <v>3</v>
      </c>
      <c r="K28" s="1">
        <v>112</v>
      </c>
      <c r="L28" s="1">
        <v>575200</v>
      </c>
      <c r="N28" s="1">
        <v>136</v>
      </c>
      <c r="O28" s="1" t="s">
        <v>4</v>
      </c>
      <c r="P28" s="1">
        <v>20</v>
      </c>
      <c r="Q28" s="1">
        <v>62</v>
      </c>
      <c r="R28" s="1">
        <v>16</v>
      </c>
      <c r="S28" s="1">
        <v>1</v>
      </c>
      <c r="T28" s="2">
        <f t="shared" si="2"/>
        <v>0.32258064516129031</v>
      </c>
      <c r="U28" s="1">
        <v>1</v>
      </c>
    </row>
    <row r="29" spans="2:21" s="1" customFormat="1" ht="14">
      <c r="C29" s="5">
        <f t="shared" si="0"/>
        <v>2011</v>
      </c>
      <c r="D29" s="8">
        <v>40809</v>
      </c>
      <c r="E29" s="8">
        <v>40839</v>
      </c>
      <c r="F29" s="3">
        <f t="shared" si="1"/>
        <v>40849</v>
      </c>
      <c r="G29" s="1" t="s">
        <v>2</v>
      </c>
      <c r="H29" s="9" t="s">
        <v>118</v>
      </c>
      <c r="I29" s="1" t="s">
        <v>0</v>
      </c>
      <c r="J29" s="1" t="s">
        <v>17</v>
      </c>
      <c r="K29" s="1">
        <v>239</v>
      </c>
      <c r="L29" s="1">
        <v>3443989</v>
      </c>
      <c r="M29" s="1">
        <v>930000</v>
      </c>
      <c r="N29" s="1">
        <v>28</v>
      </c>
      <c r="O29" s="1" t="s">
        <v>117</v>
      </c>
      <c r="P29" s="1">
        <v>1</v>
      </c>
      <c r="Q29" s="1">
        <v>26</v>
      </c>
      <c r="R29" s="1">
        <v>16</v>
      </c>
      <c r="S29" s="1">
        <v>0</v>
      </c>
      <c r="T29" s="2">
        <f t="shared" si="2"/>
        <v>3.8461538461538464E-2</v>
      </c>
      <c r="U29" s="1">
        <v>0</v>
      </c>
    </row>
    <row r="30" spans="2:21" s="1" customFormat="1" ht="14">
      <c r="C30" s="5">
        <f t="shared" si="0"/>
        <v>2011</v>
      </c>
      <c r="D30" s="8">
        <v>40893</v>
      </c>
      <c r="E30" s="8">
        <v>40908</v>
      </c>
      <c r="F30" s="3">
        <f t="shared" si="1"/>
        <v>40918</v>
      </c>
      <c r="G30" s="1" t="s">
        <v>2</v>
      </c>
      <c r="H30" s="1" t="s">
        <v>116</v>
      </c>
      <c r="I30" s="1" t="s">
        <v>22</v>
      </c>
      <c r="J30" s="1" t="s">
        <v>69</v>
      </c>
      <c r="K30" s="1">
        <v>132</v>
      </c>
      <c r="N30" s="1">
        <v>99</v>
      </c>
      <c r="O30" s="1" t="s">
        <v>68</v>
      </c>
      <c r="P30" s="1">
        <v>0</v>
      </c>
      <c r="Q30" s="1">
        <v>35</v>
      </c>
      <c r="R30" s="1">
        <v>16</v>
      </c>
      <c r="S30" s="1">
        <v>0</v>
      </c>
      <c r="T30" s="2">
        <f t="shared" si="2"/>
        <v>0</v>
      </c>
      <c r="U30" s="1">
        <v>1</v>
      </c>
    </row>
    <row r="31" spans="2:21" s="1" customFormat="1" ht="14">
      <c r="C31" s="5">
        <f t="shared" si="0"/>
        <v>2011</v>
      </c>
      <c r="D31" s="8">
        <v>40906</v>
      </c>
      <c r="E31" s="8">
        <v>40907</v>
      </c>
      <c r="F31" s="3">
        <f t="shared" si="1"/>
        <v>40917</v>
      </c>
      <c r="G31" s="1" t="s">
        <v>2</v>
      </c>
      <c r="H31" s="1" t="s">
        <v>115</v>
      </c>
      <c r="I31" s="1" t="s">
        <v>7</v>
      </c>
      <c r="J31" s="1" t="s">
        <v>95</v>
      </c>
      <c r="K31" s="1">
        <v>47</v>
      </c>
      <c r="L31" s="1">
        <v>250000</v>
      </c>
      <c r="M31" s="1">
        <v>375625</v>
      </c>
      <c r="N31" s="1">
        <v>75</v>
      </c>
      <c r="O31" s="1" t="s">
        <v>114</v>
      </c>
      <c r="P31" s="1">
        <v>0</v>
      </c>
      <c r="Q31" s="1">
        <v>21</v>
      </c>
      <c r="R31" s="1">
        <v>16</v>
      </c>
      <c r="S31" s="1">
        <v>0</v>
      </c>
      <c r="T31" s="2">
        <f t="shared" si="2"/>
        <v>0</v>
      </c>
      <c r="U31" s="1">
        <v>1</v>
      </c>
    </row>
    <row r="32" spans="2:21" s="1" customFormat="1" ht="14">
      <c r="C32" s="5">
        <f t="shared" si="0"/>
        <v>2012</v>
      </c>
      <c r="D32" s="8">
        <v>40923</v>
      </c>
      <c r="E32" s="8">
        <v>40925</v>
      </c>
      <c r="F32" s="3">
        <f t="shared" si="1"/>
        <v>40935</v>
      </c>
      <c r="G32" s="1" t="s">
        <v>2</v>
      </c>
      <c r="H32" s="1" t="s">
        <v>113</v>
      </c>
      <c r="I32" s="1" t="s">
        <v>22</v>
      </c>
      <c r="J32" s="1" t="s">
        <v>69</v>
      </c>
      <c r="K32" s="1">
        <v>15</v>
      </c>
      <c r="N32" s="1">
        <v>13</v>
      </c>
      <c r="O32" s="1" t="s">
        <v>112</v>
      </c>
      <c r="P32" s="1">
        <v>1</v>
      </c>
      <c r="Q32" s="1">
        <v>65</v>
      </c>
      <c r="R32" s="1">
        <v>40</v>
      </c>
      <c r="S32" s="1">
        <v>0</v>
      </c>
      <c r="T32" s="2">
        <f t="shared" si="2"/>
        <v>1.5384615384615385E-2</v>
      </c>
      <c r="U32" s="1">
        <v>1</v>
      </c>
    </row>
    <row r="33" spans="3:21" s="1" customFormat="1" ht="14">
      <c r="C33" s="5">
        <f t="shared" si="0"/>
        <v>2012</v>
      </c>
      <c r="D33" s="8">
        <v>40962</v>
      </c>
      <c r="E33" s="8">
        <v>40962</v>
      </c>
      <c r="F33" s="3">
        <f t="shared" si="1"/>
        <v>40972</v>
      </c>
      <c r="G33" s="1" t="s">
        <v>2</v>
      </c>
      <c r="H33" s="1" t="s">
        <v>90</v>
      </c>
      <c r="I33" s="1" t="s">
        <v>111</v>
      </c>
      <c r="J33" s="1" t="s">
        <v>110</v>
      </c>
      <c r="K33" s="1">
        <v>16</v>
      </c>
      <c r="N33" s="1">
        <v>10</v>
      </c>
      <c r="O33" s="1" t="s">
        <v>109</v>
      </c>
      <c r="P33" s="1">
        <v>1</v>
      </c>
      <c r="Q33" s="1">
        <v>47</v>
      </c>
      <c r="R33" s="1">
        <v>40</v>
      </c>
      <c r="S33" s="1">
        <v>0</v>
      </c>
      <c r="T33" s="2">
        <f t="shared" si="2"/>
        <v>2.1276595744680851E-2</v>
      </c>
      <c r="U33" s="1">
        <v>0</v>
      </c>
    </row>
    <row r="34" spans="3:21" s="1" customFormat="1" ht="14">
      <c r="C34" s="5">
        <f t="shared" ref="C34:C65" si="3">YEAR(D34)</f>
        <v>2012</v>
      </c>
      <c r="D34" s="8">
        <v>41086</v>
      </c>
      <c r="E34" s="8">
        <v>41103</v>
      </c>
      <c r="F34" s="3">
        <f t="shared" ref="F34:F65" si="4">E34+10</f>
        <v>41113</v>
      </c>
      <c r="G34" s="1" t="s">
        <v>2</v>
      </c>
      <c r="H34" s="1" t="s">
        <v>108</v>
      </c>
      <c r="I34" s="1" t="s">
        <v>0</v>
      </c>
      <c r="J34" s="1" t="s">
        <v>17</v>
      </c>
      <c r="K34" s="1">
        <v>120</v>
      </c>
      <c r="L34" s="1">
        <v>2200000</v>
      </c>
      <c r="N34" s="1">
        <v>80</v>
      </c>
      <c r="O34" s="1" t="s">
        <v>107</v>
      </c>
      <c r="P34" s="1">
        <v>4</v>
      </c>
      <c r="Q34" s="1">
        <v>35</v>
      </c>
      <c r="R34" s="1">
        <v>40</v>
      </c>
      <c r="S34" s="1">
        <v>1</v>
      </c>
      <c r="T34" s="2">
        <f t="shared" ref="T34:T65" si="5">P34/Q34</f>
        <v>0.11428571428571428</v>
      </c>
      <c r="U34" s="1">
        <v>0</v>
      </c>
    </row>
    <row r="35" spans="3:21" s="1" customFormat="1" ht="14">
      <c r="C35" s="5">
        <f t="shared" si="3"/>
        <v>2012</v>
      </c>
      <c r="D35" s="8">
        <v>41125</v>
      </c>
      <c r="E35" s="8">
        <v>41130</v>
      </c>
      <c r="F35" s="3">
        <f t="shared" si="4"/>
        <v>41140</v>
      </c>
      <c r="G35" s="1" t="s">
        <v>2</v>
      </c>
      <c r="H35" s="1" t="s">
        <v>106</v>
      </c>
      <c r="I35" s="1" t="s">
        <v>0</v>
      </c>
      <c r="J35" s="1" t="s">
        <v>17</v>
      </c>
      <c r="K35" s="1">
        <v>30</v>
      </c>
      <c r="L35" s="1">
        <v>1200</v>
      </c>
      <c r="M35" s="1">
        <v>110000</v>
      </c>
      <c r="N35" s="1">
        <v>4</v>
      </c>
      <c r="O35" s="1" t="s">
        <v>105</v>
      </c>
      <c r="P35" s="1">
        <v>0</v>
      </c>
      <c r="Q35" s="1">
        <v>37</v>
      </c>
      <c r="R35" s="1">
        <v>40</v>
      </c>
      <c r="S35" s="1">
        <v>0</v>
      </c>
      <c r="T35" s="2">
        <f t="shared" si="5"/>
        <v>0</v>
      </c>
      <c r="U35" s="1">
        <v>0</v>
      </c>
    </row>
    <row r="36" spans="3:21" s="1" customFormat="1" ht="14">
      <c r="C36" s="5">
        <f t="shared" si="3"/>
        <v>2012</v>
      </c>
      <c r="D36" s="8">
        <v>41142</v>
      </c>
      <c r="E36" s="8">
        <v>41144</v>
      </c>
      <c r="F36" s="3">
        <f t="shared" si="4"/>
        <v>41154</v>
      </c>
      <c r="G36" s="1" t="s">
        <v>2</v>
      </c>
      <c r="H36" s="1" t="s">
        <v>104</v>
      </c>
      <c r="I36" s="1" t="s">
        <v>0</v>
      </c>
      <c r="J36" s="1" t="s">
        <v>17</v>
      </c>
      <c r="K36" s="1">
        <v>37</v>
      </c>
      <c r="N36" s="1">
        <v>18</v>
      </c>
      <c r="O36" s="1" t="s">
        <v>103</v>
      </c>
      <c r="P36" s="1">
        <v>1</v>
      </c>
      <c r="Q36" s="1">
        <v>33</v>
      </c>
      <c r="R36" s="1">
        <v>40</v>
      </c>
      <c r="S36" s="1">
        <v>0</v>
      </c>
      <c r="T36" s="2">
        <f t="shared" si="5"/>
        <v>3.0303030303030304E-2</v>
      </c>
      <c r="U36" s="1">
        <v>1</v>
      </c>
    </row>
    <row r="37" spans="3:21" s="1" customFormat="1" ht="14">
      <c r="C37" s="5">
        <f t="shared" si="3"/>
        <v>2012</v>
      </c>
      <c r="D37" s="8">
        <v>41142</v>
      </c>
      <c r="E37" s="8">
        <v>41144</v>
      </c>
      <c r="F37" s="3">
        <f t="shared" si="4"/>
        <v>41154</v>
      </c>
      <c r="G37" s="1" t="s">
        <v>2</v>
      </c>
      <c r="H37" s="1" t="s">
        <v>102</v>
      </c>
      <c r="I37" s="1" t="s">
        <v>0</v>
      </c>
      <c r="J37" s="1" t="s">
        <v>17</v>
      </c>
      <c r="K37" s="1">
        <v>26</v>
      </c>
      <c r="L37" s="1">
        <v>9460</v>
      </c>
      <c r="M37" s="1">
        <v>16000</v>
      </c>
      <c r="N37" s="1">
        <v>3</v>
      </c>
      <c r="O37" s="1" t="s">
        <v>101</v>
      </c>
      <c r="P37" s="1">
        <v>0</v>
      </c>
      <c r="Q37" s="1">
        <v>34</v>
      </c>
      <c r="R37" s="1">
        <v>40</v>
      </c>
      <c r="S37" s="1">
        <v>0</v>
      </c>
      <c r="T37" s="2">
        <f t="shared" si="5"/>
        <v>0</v>
      </c>
      <c r="U37" s="1">
        <v>1</v>
      </c>
    </row>
    <row r="38" spans="3:21" s="1" customFormat="1" ht="14">
      <c r="C38" s="5">
        <f t="shared" si="3"/>
        <v>2012</v>
      </c>
      <c r="D38" s="8">
        <v>41168</v>
      </c>
      <c r="E38" s="8">
        <v>41170</v>
      </c>
      <c r="F38" s="3">
        <f t="shared" si="4"/>
        <v>41180</v>
      </c>
      <c r="G38" s="1" t="s">
        <v>2</v>
      </c>
      <c r="H38" s="1" t="s">
        <v>100</v>
      </c>
      <c r="I38" s="1" t="s">
        <v>0</v>
      </c>
      <c r="J38" s="1" t="s">
        <v>17</v>
      </c>
      <c r="K38" s="1">
        <v>45</v>
      </c>
      <c r="L38" s="1">
        <v>200</v>
      </c>
      <c r="M38" s="1">
        <v>20000</v>
      </c>
      <c r="N38" s="1">
        <v>2</v>
      </c>
      <c r="O38" s="1" t="s">
        <v>99</v>
      </c>
      <c r="P38" s="1">
        <v>0</v>
      </c>
      <c r="Q38" s="1">
        <v>36</v>
      </c>
      <c r="R38" s="1">
        <v>40</v>
      </c>
      <c r="S38" s="1">
        <v>0</v>
      </c>
      <c r="T38" s="2">
        <f t="shared" si="5"/>
        <v>0</v>
      </c>
      <c r="U38" s="1">
        <v>0</v>
      </c>
    </row>
    <row r="39" spans="3:21" s="1" customFormat="1" ht="14">
      <c r="C39" s="5">
        <f t="shared" si="3"/>
        <v>2012</v>
      </c>
      <c r="D39" s="8">
        <v>41171</v>
      </c>
      <c r="E39" s="8">
        <v>41175</v>
      </c>
      <c r="F39" s="3">
        <f t="shared" si="4"/>
        <v>41185</v>
      </c>
      <c r="G39" s="1" t="s">
        <v>2</v>
      </c>
      <c r="H39" s="1" t="s">
        <v>98</v>
      </c>
      <c r="I39" s="1" t="s">
        <v>0</v>
      </c>
      <c r="J39" s="1" t="s">
        <v>17</v>
      </c>
      <c r="K39" s="1">
        <v>21</v>
      </c>
      <c r="L39" s="1">
        <v>2000000</v>
      </c>
      <c r="M39" s="1">
        <v>98000</v>
      </c>
      <c r="N39" s="1">
        <v>38</v>
      </c>
      <c r="O39" s="1" t="s">
        <v>97</v>
      </c>
      <c r="P39" s="1">
        <v>2</v>
      </c>
      <c r="Q39" s="1">
        <v>43</v>
      </c>
      <c r="R39" s="1">
        <v>40</v>
      </c>
      <c r="S39" s="1">
        <v>1</v>
      </c>
      <c r="T39" s="2">
        <f t="shared" si="5"/>
        <v>4.6511627906976744E-2</v>
      </c>
      <c r="U39" s="1">
        <v>0</v>
      </c>
    </row>
    <row r="40" spans="3:21" s="1" customFormat="1" ht="14">
      <c r="C40" s="5">
        <f t="shared" si="3"/>
        <v>2012</v>
      </c>
      <c r="D40" s="8">
        <v>41217</v>
      </c>
      <c r="E40" s="8">
        <v>41221</v>
      </c>
      <c r="F40" s="3">
        <f t="shared" si="4"/>
        <v>41231</v>
      </c>
      <c r="G40" s="1" t="s">
        <v>2</v>
      </c>
      <c r="H40" s="1" t="s">
        <v>96</v>
      </c>
      <c r="I40" s="1" t="s">
        <v>7</v>
      </c>
      <c r="J40" s="1" t="s">
        <v>95</v>
      </c>
      <c r="K40" s="1">
        <v>40</v>
      </c>
      <c r="L40" s="1">
        <v>70000</v>
      </c>
      <c r="N40" s="1">
        <v>35</v>
      </c>
      <c r="O40" s="1" t="s">
        <v>94</v>
      </c>
      <c r="P40" s="1">
        <v>5</v>
      </c>
      <c r="Q40" s="1">
        <v>32</v>
      </c>
      <c r="R40" s="1">
        <v>40</v>
      </c>
      <c r="S40" s="1">
        <v>0</v>
      </c>
      <c r="T40" s="2">
        <f t="shared" si="5"/>
        <v>0.15625</v>
      </c>
      <c r="U40" s="1">
        <v>1</v>
      </c>
    </row>
    <row r="41" spans="3:21" s="1" customFormat="1" ht="14">
      <c r="C41" s="5">
        <f t="shared" si="3"/>
        <v>2012</v>
      </c>
      <c r="D41" s="8">
        <v>41265</v>
      </c>
      <c r="E41" s="8">
        <v>41294</v>
      </c>
      <c r="F41" s="3">
        <f t="shared" si="4"/>
        <v>41304</v>
      </c>
      <c r="G41" s="1" t="s">
        <v>2</v>
      </c>
      <c r="H41" s="1" t="s">
        <v>93</v>
      </c>
      <c r="I41" s="1" t="s">
        <v>22</v>
      </c>
      <c r="J41" s="1" t="s">
        <v>69</v>
      </c>
      <c r="K41" s="1">
        <v>249</v>
      </c>
      <c r="N41" s="1">
        <v>248</v>
      </c>
      <c r="O41" s="1" t="s">
        <v>68</v>
      </c>
      <c r="P41" s="1">
        <v>1</v>
      </c>
      <c r="Q41" s="1">
        <v>29</v>
      </c>
      <c r="R41" s="1">
        <v>40</v>
      </c>
      <c r="S41" s="1">
        <v>0</v>
      </c>
      <c r="T41" s="2">
        <f t="shared" si="5"/>
        <v>3.4482758620689655E-2</v>
      </c>
      <c r="U41" s="1">
        <v>1</v>
      </c>
    </row>
    <row r="42" spans="3:21" s="1" customFormat="1" ht="14">
      <c r="C42" s="5">
        <f t="shared" si="3"/>
        <v>2013</v>
      </c>
      <c r="D42" s="8">
        <v>41362</v>
      </c>
      <c r="E42" s="8">
        <v>41363</v>
      </c>
      <c r="F42" s="3">
        <f t="shared" si="4"/>
        <v>41373</v>
      </c>
      <c r="G42" s="1" t="s">
        <v>2</v>
      </c>
      <c r="H42" s="1" t="s">
        <v>63</v>
      </c>
      <c r="I42" s="1" t="s">
        <v>7</v>
      </c>
      <c r="J42" s="1" t="s">
        <v>6</v>
      </c>
      <c r="K42" s="1">
        <v>9</v>
      </c>
      <c r="N42" s="1">
        <v>4</v>
      </c>
      <c r="O42" s="1" t="s">
        <v>62</v>
      </c>
      <c r="P42" s="1">
        <v>0</v>
      </c>
      <c r="Q42" s="1">
        <v>12</v>
      </c>
      <c r="R42" s="1">
        <v>20</v>
      </c>
      <c r="S42" s="1">
        <v>0</v>
      </c>
      <c r="T42" s="2">
        <f t="shared" si="5"/>
        <v>0</v>
      </c>
      <c r="U42" s="1">
        <v>1</v>
      </c>
    </row>
    <row r="43" spans="3:21" s="1" customFormat="1" ht="14">
      <c r="C43" s="5">
        <f t="shared" si="3"/>
        <v>2013</v>
      </c>
      <c r="D43" s="8">
        <v>41365</v>
      </c>
      <c r="E43" s="8">
        <v>41424</v>
      </c>
      <c r="F43" s="3">
        <f t="shared" si="4"/>
        <v>41434</v>
      </c>
      <c r="G43" s="1" t="s">
        <v>2</v>
      </c>
      <c r="H43" s="1" t="s">
        <v>92</v>
      </c>
      <c r="I43" s="1" t="s">
        <v>22</v>
      </c>
      <c r="J43" s="1" t="s">
        <v>21</v>
      </c>
      <c r="K43" s="1">
        <v>557</v>
      </c>
      <c r="N43" s="1">
        <v>86</v>
      </c>
      <c r="O43" s="1" t="s">
        <v>91</v>
      </c>
      <c r="P43" s="1">
        <v>0</v>
      </c>
      <c r="Q43" s="1">
        <v>13</v>
      </c>
      <c r="R43" s="1">
        <v>20</v>
      </c>
      <c r="S43" s="1">
        <v>0</v>
      </c>
      <c r="T43" s="2">
        <f t="shared" si="5"/>
        <v>0</v>
      </c>
      <c r="U43" s="1">
        <v>1</v>
      </c>
    </row>
    <row r="44" spans="3:21" s="1" customFormat="1" ht="14">
      <c r="C44" s="5">
        <f t="shared" si="3"/>
        <v>2013</v>
      </c>
      <c r="D44" s="8">
        <v>41395</v>
      </c>
      <c r="E44" s="8">
        <v>41395</v>
      </c>
      <c r="F44" s="3">
        <f t="shared" si="4"/>
        <v>41405</v>
      </c>
      <c r="G44" s="1" t="s">
        <v>2</v>
      </c>
      <c r="H44" s="1" t="s">
        <v>90</v>
      </c>
      <c r="I44" s="1" t="s">
        <v>4</v>
      </c>
      <c r="J44" s="1" t="s">
        <v>89</v>
      </c>
      <c r="K44" s="1">
        <v>3</v>
      </c>
      <c r="L44" s="1">
        <v>59350</v>
      </c>
      <c r="M44" s="1">
        <v>120000</v>
      </c>
      <c r="N44" s="1">
        <v>12</v>
      </c>
      <c r="O44" s="1" t="s">
        <v>88</v>
      </c>
      <c r="P44" s="1">
        <v>1</v>
      </c>
      <c r="Q44" s="1">
        <v>12</v>
      </c>
      <c r="R44" s="1">
        <v>21</v>
      </c>
      <c r="S44" s="1">
        <v>0</v>
      </c>
      <c r="T44" s="2">
        <f t="shared" si="5"/>
        <v>8.3333333333333329E-2</v>
      </c>
      <c r="U44" s="1">
        <v>1</v>
      </c>
    </row>
    <row r="45" spans="3:21" s="1" customFormat="1" ht="14">
      <c r="C45" s="5">
        <f t="shared" si="3"/>
        <v>2013</v>
      </c>
      <c r="D45" s="8">
        <v>41410</v>
      </c>
      <c r="E45" s="8">
        <v>41410</v>
      </c>
      <c r="F45" s="3">
        <f t="shared" si="4"/>
        <v>41420</v>
      </c>
      <c r="G45" s="1" t="s">
        <v>2</v>
      </c>
      <c r="H45" s="1" t="s">
        <v>87</v>
      </c>
      <c r="I45" s="1" t="s">
        <v>7</v>
      </c>
      <c r="J45" s="1" t="s">
        <v>41</v>
      </c>
      <c r="K45" s="1">
        <v>8</v>
      </c>
      <c r="L45" s="1">
        <v>4</v>
      </c>
      <c r="N45" s="1">
        <v>7</v>
      </c>
      <c r="O45" s="1" t="s">
        <v>71</v>
      </c>
      <c r="P45" s="1">
        <v>0</v>
      </c>
      <c r="Q45" s="1">
        <v>13</v>
      </c>
      <c r="R45" s="1">
        <v>20</v>
      </c>
      <c r="S45" s="1">
        <v>0</v>
      </c>
      <c r="T45" s="2">
        <f t="shared" si="5"/>
        <v>0</v>
      </c>
      <c r="U45" s="1">
        <v>1</v>
      </c>
    </row>
    <row r="46" spans="3:21" s="1" customFormat="1" ht="14">
      <c r="C46" s="5">
        <f t="shared" si="3"/>
        <v>2013</v>
      </c>
      <c r="D46" s="8">
        <v>41437</v>
      </c>
      <c r="E46" s="8">
        <v>41452</v>
      </c>
      <c r="F46" s="3">
        <f t="shared" si="4"/>
        <v>41462</v>
      </c>
      <c r="G46" s="1" t="s">
        <v>2</v>
      </c>
      <c r="H46" s="1" t="s">
        <v>86</v>
      </c>
      <c r="I46" s="1" t="s">
        <v>0</v>
      </c>
      <c r="J46" s="1" t="s">
        <v>17</v>
      </c>
      <c r="K46" s="1">
        <v>6054</v>
      </c>
      <c r="L46" s="1">
        <v>504473</v>
      </c>
      <c r="M46" s="1">
        <v>1100000</v>
      </c>
      <c r="N46" s="1">
        <v>865</v>
      </c>
      <c r="O46" s="1" t="s">
        <v>85</v>
      </c>
      <c r="P46" s="1">
        <v>35</v>
      </c>
      <c r="Q46" s="1">
        <v>11</v>
      </c>
      <c r="R46" s="1">
        <v>20</v>
      </c>
      <c r="S46" s="1">
        <v>2</v>
      </c>
      <c r="T46" s="2">
        <f t="shared" si="5"/>
        <v>3.1818181818181817</v>
      </c>
      <c r="U46" s="1">
        <v>1</v>
      </c>
    </row>
    <row r="47" spans="3:21" s="1" customFormat="1" ht="14">
      <c r="C47" s="5">
        <f t="shared" si="3"/>
        <v>2013</v>
      </c>
      <c r="D47" s="8">
        <v>41448</v>
      </c>
      <c r="E47" s="8">
        <v>41470</v>
      </c>
      <c r="F47" s="3">
        <f t="shared" si="4"/>
        <v>41480</v>
      </c>
      <c r="G47" s="1" t="s">
        <v>2</v>
      </c>
      <c r="H47" s="1" t="s">
        <v>84</v>
      </c>
      <c r="I47" s="1" t="s">
        <v>0</v>
      </c>
      <c r="K47" s="1">
        <v>80</v>
      </c>
      <c r="L47" s="1">
        <v>2000000</v>
      </c>
      <c r="N47" s="1">
        <v>37</v>
      </c>
      <c r="O47" s="1" t="s">
        <v>83</v>
      </c>
      <c r="P47" s="1">
        <v>1</v>
      </c>
      <c r="Q47" s="1">
        <v>11</v>
      </c>
      <c r="R47" s="1">
        <v>20</v>
      </c>
      <c r="S47" s="1">
        <v>0</v>
      </c>
      <c r="T47" s="2">
        <f t="shared" si="5"/>
        <v>9.0909090909090912E-2</v>
      </c>
      <c r="U47" s="1">
        <v>0</v>
      </c>
    </row>
    <row r="48" spans="3:21" s="1" customFormat="1" ht="14">
      <c r="C48" s="5">
        <f t="shared" si="3"/>
        <v>2013</v>
      </c>
      <c r="D48" s="8">
        <v>41464</v>
      </c>
      <c r="E48" s="8">
        <v>41465</v>
      </c>
      <c r="F48" s="3">
        <f t="shared" si="4"/>
        <v>41475</v>
      </c>
      <c r="G48" s="1" t="s">
        <v>2</v>
      </c>
      <c r="H48" s="1" t="s">
        <v>82</v>
      </c>
      <c r="I48" s="1" t="s">
        <v>0</v>
      </c>
      <c r="J48" s="1" t="s">
        <v>17</v>
      </c>
      <c r="K48" s="1">
        <v>174</v>
      </c>
      <c r="L48" s="1">
        <v>500000</v>
      </c>
      <c r="N48" s="1">
        <v>13</v>
      </c>
      <c r="O48" s="1" t="s">
        <v>81</v>
      </c>
      <c r="P48" s="1">
        <v>0</v>
      </c>
      <c r="Q48" s="1">
        <v>11</v>
      </c>
      <c r="R48" s="1">
        <v>20</v>
      </c>
      <c r="S48" s="1">
        <v>0</v>
      </c>
      <c r="T48" s="2">
        <f t="shared" si="5"/>
        <v>0</v>
      </c>
      <c r="U48" s="1">
        <v>0</v>
      </c>
    </row>
    <row r="49" spans="3:21" s="1" customFormat="1" ht="14">
      <c r="C49" s="5">
        <f t="shared" si="3"/>
        <v>2013</v>
      </c>
      <c r="D49" s="8">
        <v>41508</v>
      </c>
      <c r="E49" s="8">
        <v>41513</v>
      </c>
      <c r="F49" s="3">
        <f t="shared" si="4"/>
        <v>41523</v>
      </c>
      <c r="G49" s="1" t="s">
        <v>2</v>
      </c>
      <c r="H49" s="1" t="s">
        <v>80</v>
      </c>
      <c r="I49" s="1" t="s">
        <v>0</v>
      </c>
      <c r="J49" s="1" t="s">
        <v>17</v>
      </c>
      <c r="K49" s="1">
        <v>73</v>
      </c>
      <c r="L49" s="1">
        <v>40000</v>
      </c>
      <c r="N49" s="1">
        <v>28</v>
      </c>
      <c r="O49" s="1" t="s">
        <v>79</v>
      </c>
      <c r="P49" s="1">
        <v>0</v>
      </c>
      <c r="Q49" s="1">
        <v>11</v>
      </c>
      <c r="R49" s="1">
        <v>20</v>
      </c>
      <c r="S49" s="1">
        <v>0</v>
      </c>
      <c r="T49" s="2">
        <f t="shared" si="5"/>
        <v>0</v>
      </c>
      <c r="U49" s="1">
        <v>1</v>
      </c>
    </row>
    <row r="50" spans="3:21" s="1" customFormat="1" ht="14">
      <c r="C50" s="5">
        <f t="shared" si="3"/>
        <v>2013</v>
      </c>
      <c r="D50" s="8">
        <v>41552</v>
      </c>
      <c r="E50" s="8">
        <v>41553</v>
      </c>
      <c r="F50" s="3">
        <f t="shared" si="4"/>
        <v>41563</v>
      </c>
      <c r="G50" s="1" t="s">
        <v>2</v>
      </c>
      <c r="H50" s="1" t="s">
        <v>78</v>
      </c>
      <c r="I50" s="1" t="s">
        <v>7</v>
      </c>
      <c r="J50" s="1" t="s">
        <v>6</v>
      </c>
      <c r="K50" s="1">
        <v>32</v>
      </c>
      <c r="N50" s="1">
        <v>24</v>
      </c>
      <c r="O50" s="1" t="s">
        <v>77</v>
      </c>
      <c r="P50" s="1">
        <v>0</v>
      </c>
      <c r="Q50" s="1">
        <v>67</v>
      </c>
      <c r="R50" s="1">
        <v>20</v>
      </c>
      <c r="S50" s="1">
        <v>0</v>
      </c>
      <c r="T50" s="2">
        <f t="shared" si="5"/>
        <v>0</v>
      </c>
      <c r="U50" s="1">
        <v>1</v>
      </c>
    </row>
    <row r="51" spans="3:21" s="1" customFormat="1" ht="14">
      <c r="C51" s="5">
        <f t="shared" si="3"/>
        <v>2013</v>
      </c>
      <c r="D51" s="8">
        <v>41559</v>
      </c>
      <c r="E51" s="8">
        <v>41561</v>
      </c>
      <c r="F51" s="3">
        <f t="shared" si="4"/>
        <v>41571</v>
      </c>
      <c r="G51" s="1" t="s">
        <v>2</v>
      </c>
      <c r="H51" s="1" t="s">
        <v>76</v>
      </c>
      <c r="I51" s="1" t="s">
        <v>7</v>
      </c>
      <c r="J51" s="1" t="s">
        <v>41</v>
      </c>
      <c r="K51" s="1">
        <v>47</v>
      </c>
      <c r="L51" s="1">
        <v>13230000</v>
      </c>
      <c r="M51" s="1">
        <v>633471</v>
      </c>
      <c r="N51" s="1">
        <v>107</v>
      </c>
      <c r="O51" s="1" t="s">
        <v>75</v>
      </c>
      <c r="P51" s="1">
        <v>2</v>
      </c>
      <c r="Q51" s="1">
        <v>67</v>
      </c>
      <c r="R51" s="1">
        <v>20</v>
      </c>
      <c r="S51" s="1">
        <v>0</v>
      </c>
      <c r="T51" s="2">
        <f t="shared" si="5"/>
        <v>2.9850746268656716E-2</v>
      </c>
      <c r="U51" s="1">
        <v>1</v>
      </c>
    </row>
    <row r="52" spans="3:21" s="1" customFormat="1" ht="14">
      <c r="C52" s="5">
        <f t="shared" si="3"/>
        <v>2013</v>
      </c>
      <c r="D52" s="8">
        <v>41568</v>
      </c>
      <c r="E52" s="8">
        <v>41573</v>
      </c>
      <c r="F52" s="3">
        <f t="shared" si="4"/>
        <v>41583</v>
      </c>
      <c r="G52" s="1" t="s">
        <v>2</v>
      </c>
      <c r="H52" s="1" t="s">
        <v>74</v>
      </c>
      <c r="I52" s="1" t="s">
        <v>0</v>
      </c>
      <c r="J52" s="1" t="s">
        <v>17</v>
      </c>
      <c r="K52" s="1">
        <v>72</v>
      </c>
      <c r="L52" s="1">
        <v>375000</v>
      </c>
      <c r="M52" s="1">
        <v>260000</v>
      </c>
      <c r="N52" s="1">
        <v>137</v>
      </c>
      <c r="O52" s="1" t="s">
        <v>73</v>
      </c>
      <c r="P52" s="1">
        <v>1</v>
      </c>
      <c r="Q52" s="1">
        <v>65</v>
      </c>
      <c r="R52" s="1">
        <v>20</v>
      </c>
      <c r="S52" s="1">
        <v>0</v>
      </c>
      <c r="T52" s="2">
        <f t="shared" si="5"/>
        <v>1.5384615384615385E-2</v>
      </c>
      <c r="U52" s="1">
        <v>1</v>
      </c>
    </row>
    <row r="53" spans="3:21" s="1" customFormat="1" ht="14">
      <c r="C53" s="5">
        <f t="shared" si="3"/>
        <v>2013</v>
      </c>
      <c r="D53" s="8">
        <v>41600</v>
      </c>
      <c r="E53" s="8">
        <v>41600</v>
      </c>
      <c r="F53" s="3">
        <f t="shared" si="4"/>
        <v>41610</v>
      </c>
      <c r="G53" s="1" t="s">
        <v>2</v>
      </c>
      <c r="H53" s="1" t="s">
        <v>72</v>
      </c>
      <c r="I53" s="1" t="s">
        <v>7</v>
      </c>
      <c r="J53" s="1" t="s">
        <v>41</v>
      </c>
      <c r="K53" s="1">
        <v>10</v>
      </c>
      <c r="M53" s="1">
        <v>262000</v>
      </c>
      <c r="N53" s="1">
        <v>68</v>
      </c>
      <c r="O53" s="1" t="s">
        <v>71</v>
      </c>
      <c r="P53" s="1">
        <v>0</v>
      </c>
      <c r="Q53" s="1">
        <v>27</v>
      </c>
      <c r="R53" s="1">
        <v>20</v>
      </c>
      <c r="S53" s="1">
        <v>0</v>
      </c>
      <c r="T53" s="2">
        <f t="shared" si="5"/>
        <v>0</v>
      </c>
      <c r="U53" s="1">
        <v>1</v>
      </c>
    </row>
    <row r="54" spans="3:21" s="1" customFormat="1" ht="14">
      <c r="C54" s="5">
        <f t="shared" si="3"/>
        <v>2014</v>
      </c>
      <c r="D54" s="4">
        <v>41659</v>
      </c>
      <c r="E54" s="4">
        <v>41663</v>
      </c>
      <c r="F54" s="3">
        <f t="shared" si="4"/>
        <v>41673</v>
      </c>
      <c r="G54" s="1" t="s">
        <v>2</v>
      </c>
      <c r="H54" s="1" t="s">
        <v>70</v>
      </c>
      <c r="I54" s="1" t="s">
        <v>22</v>
      </c>
      <c r="J54" s="1" t="s">
        <v>69</v>
      </c>
      <c r="K54" s="1">
        <v>24</v>
      </c>
      <c r="N54" s="1">
        <v>21</v>
      </c>
      <c r="O54" s="1" t="s">
        <v>68</v>
      </c>
      <c r="P54" s="1">
        <v>0</v>
      </c>
      <c r="Q54" s="1">
        <v>48</v>
      </c>
      <c r="R54" s="1">
        <v>37</v>
      </c>
      <c r="S54" s="1">
        <v>0</v>
      </c>
      <c r="T54" s="2">
        <f t="shared" si="5"/>
        <v>0</v>
      </c>
      <c r="U54" s="1">
        <v>0</v>
      </c>
    </row>
    <row r="55" spans="3:21" s="1" customFormat="1" ht="14">
      <c r="C55" s="5">
        <f t="shared" si="3"/>
        <v>2014</v>
      </c>
      <c r="D55" s="4">
        <v>41704</v>
      </c>
      <c r="E55" s="4">
        <v>41705</v>
      </c>
      <c r="F55" s="3">
        <f t="shared" si="4"/>
        <v>41715</v>
      </c>
      <c r="G55" s="1" t="s">
        <v>2</v>
      </c>
      <c r="H55" s="1" t="s">
        <v>67</v>
      </c>
      <c r="I55" s="1" t="s">
        <v>7</v>
      </c>
      <c r="J55" s="1" t="s">
        <v>6</v>
      </c>
      <c r="K55" s="1">
        <v>7</v>
      </c>
      <c r="L55" s="1">
        <v>1928</v>
      </c>
      <c r="N55" s="1">
        <v>4</v>
      </c>
      <c r="O55" s="1" t="s">
        <v>66</v>
      </c>
      <c r="P55" s="1">
        <v>0</v>
      </c>
      <c r="Q55" s="1">
        <v>54</v>
      </c>
      <c r="R55" s="1">
        <v>38</v>
      </c>
      <c r="S55" s="1">
        <v>0</v>
      </c>
      <c r="T55" s="2">
        <f t="shared" si="5"/>
        <v>0</v>
      </c>
      <c r="U55" s="1">
        <v>1</v>
      </c>
    </row>
    <row r="56" spans="3:21" s="1" customFormat="1" ht="14">
      <c r="C56" s="5">
        <f t="shared" si="3"/>
        <v>2014</v>
      </c>
      <c r="D56" s="4">
        <v>41708</v>
      </c>
      <c r="E56" s="4">
        <v>41710</v>
      </c>
      <c r="F56" s="3">
        <f t="shared" si="4"/>
        <v>41720</v>
      </c>
      <c r="G56" s="1" t="s">
        <v>2</v>
      </c>
      <c r="H56" s="1" t="s">
        <v>65</v>
      </c>
      <c r="I56" s="1" t="s">
        <v>7</v>
      </c>
      <c r="J56" s="1" t="s">
        <v>6</v>
      </c>
      <c r="K56" s="1">
        <v>17</v>
      </c>
      <c r="L56" s="1">
        <v>9610</v>
      </c>
      <c r="N56" s="1">
        <v>1</v>
      </c>
      <c r="O56" s="1" t="s">
        <v>64</v>
      </c>
      <c r="P56" s="1">
        <v>0</v>
      </c>
      <c r="Q56" s="1">
        <v>54</v>
      </c>
      <c r="R56" s="1">
        <v>38</v>
      </c>
      <c r="S56" s="1">
        <v>0</v>
      </c>
      <c r="T56" s="2">
        <f t="shared" si="5"/>
        <v>0</v>
      </c>
      <c r="U56" s="1">
        <v>0</v>
      </c>
    </row>
    <row r="57" spans="3:21" s="1" customFormat="1" ht="14">
      <c r="C57" s="5">
        <f t="shared" si="3"/>
        <v>2014</v>
      </c>
      <c r="D57" s="4">
        <v>41746</v>
      </c>
      <c r="E57" s="4">
        <v>41749</v>
      </c>
      <c r="F57" s="3">
        <f t="shared" si="4"/>
        <v>41759</v>
      </c>
      <c r="G57" s="1" t="s">
        <v>2</v>
      </c>
      <c r="H57" s="1" t="s">
        <v>63</v>
      </c>
      <c r="I57" s="1" t="s">
        <v>7</v>
      </c>
      <c r="J57" s="1" t="s">
        <v>6</v>
      </c>
      <c r="K57" s="1">
        <v>27</v>
      </c>
      <c r="N57" s="1">
        <v>7</v>
      </c>
      <c r="O57" s="1" t="s">
        <v>62</v>
      </c>
      <c r="P57" s="1">
        <v>0</v>
      </c>
      <c r="Q57" s="1">
        <v>34</v>
      </c>
      <c r="R57" s="1">
        <v>36</v>
      </c>
      <c r="S57" s="1">
        <v>0</v>
      </c>
      <c r="T57" s="2">
        <f t="shared" si="5"/>
        <v>0</v>
      </c>
      <c r="U57" s="1">
        <v>1</v>
      </c>
    </row>
    <row r="58" spans="3:21" s="1" customFormat="1" ht="14">
      <c r="C58" s="5">
        <f t="shared" si="3"/>
        <v>2014</v>
      </c>
      <c r="D58" s="4">
        <v>41789</v>
      </c>
      <c r="E58" s="4">
        <v>41790</v>
      </c>
      <c r="F58" s="3">
        <f t="shared" si="4"/>
        <v>41800</v>
      </c>
      <c r="G58" s="1" t="s">
        <v>2</v>
      </c>
      <c r="H58" s="1" t="s">
        <v>61</v>
      </c>
      <c r="I58" s="1" t="s">
        <v>7</v>
      </c>
      <c r="J58" s="1" t="s">
        <v>30</v>
      </c>
      <c r="K58" s="1">
        <v>15</v>
      </c>
      <c r="L58" s="1">
        <v>26</v>
      </c>
      <c r="N58" s="1">
        <v>109</v>
      </c>
      <c r="O58" s="1" t="s">
        <v>60</v>
      </c>
      <c r="P58" s="1">
        <v>7</v>
      </c>
      <c r="Q58" s="1">
        <v>24</v>
      </c>
      <c r="R58" s="1">
        <v>36</v>
      </c>
      <c r="S58" s="1">
        <v>0</v>
      </c>
      <c r="T58" s="2">
        <f t="shared" si="5"/>
        <v>0.29166666666666669</v>
      </c>
      <c r="U58" s="1">
        <v>0</v>
      </c>
    </row>
    <row r="59" spans="3:21" s="1" customFormat="1" ht="14">
      <c r="C59" s="5">
        <f t="shared" si="3"/>
        <v>2014</v>
      </c>
      <c r="D59" s="4">
        <v>41816</v>
      </c>
      <c r="E59" s="4">
        <v>41818</v>
      </c>
      <c r="F59" s="3">
        <f t="shared" si="4"/>
        <v>41828</v>
      </c>
      <c r="G59" s="1" t="s">
        <v>2</v>
      </c>
      <c r="H59" s="1" t="s">
        <v>59</v>
      </c>
      <c r="I59" s="1" t="s">
        <v>0</v>
      </c>
      <c r="J59" s="1" t="s">
        <v>17</v>
      </c>
      <c r="K59" s="1">
        <v>27</v>
      </c>
      <c r="L59" s="1">
        <v>18500</v>
      </c>
      <c r="N59" s="1">
        <v>7</v>
      </c>
      <c r="O59" s="1" t="s">
        <v>58</v>
      </c>
      <c r="P59" s="1">
        <v>1</v>
      </c>
      <c r="Q59" s="1">
        <v>26</v>
      </c>
      <c r="R59" s="1">
        <v>36</v>
      </c>
      <c r="S59" s="1">
        <v>0</v>
      </c>
      <c r="T59" s="2">
        <f t="shared" si="5"/>
        <v>3.8461538461538464E-2</v>
      </c>
      <c r="U59" s="1">
        <v>0</v>
      </c>
    </row>
    <row r="60" spans="3:21" s="1" customFormat="1" ht="14">
      <c r="C60" s="5">
        <f t="shared" si="3"/>
        <v>2014</v>
      </c>
      <c r="D60" s="4">
        <v>41836</v>
      </c>
      <c r="E60" s="4">
        <v>41842</v>
      </c>
      <c r="F60" s="3">
        <f t="shared" si="4"/>
        <v>41852</v>
      </c>
      <c r="G60" s="1" t="s">
        <v>2</v>
      </c>
      <c r="H60" s="1" t="s">
        <v>57</v>
      </c>
      <c r="I60" s="1" t="s">
        <v>0</v>
      </c>
      <c r="J60" s="1" t="s">
        <v>12</v>
      </c>
      <c r="K60" s="1">
        <v>26</v>
      </c>
      <c r="N60" s="1">
        <v>13</v>
      </c>
      <c r="O60" s="7" t="s">
        <v>56</v>
      </c>
      <c r="P60" s="1">
        <v>2</v>
      </c>
      <c r="Q60" s="1">
        <v>31</v>
      </c>
      <c r="R60" s="1">
        <v>36</v>
      </c>
      <c r="S60" s="1">
        <v>1</v>
      </c>
      <c r="T60" s="2">
        <f t="shared" si="5"/>
        <v>6.4516129032258063E-2</v>
      </c>
      <c r="U60" s="1">
        <v>1</v>
      </c>
    </row>
    <row r="61" spans="3:21" s="1" customFormat="1" ht="14">
      <c r="C61" s="5">
        <f t="shared" si="3"/>
        <v>2014</v>
      </c>
      <c r="D61" s="4">
        <v>41850</v>
      </c>
      <c r="E61" s="4">
        <v>41850</v>
      </c>
      <c r="F61" s="3">
        <f t="shared" si="4"/>
        <v>41860</v>
      </c>
      <c r="G61" s="1" t="s">
        <v>2</v>
      </c>
      <c r="H61" s="1" t="s">
        <v>55</v>
      </c>
      <c r="I61" s="1" t="s">
        <v>19</v>
      </c>
      <c r="J61" s="1" t="s">
        <v>19</v>
      </c>
      <c r="K61" s="1">
        <v>151</v>
      </c>
      <c r="L61" s="1">
        <v>200</v>
      </c>
      <c r="N61" s="1">
        <v>186</v>
      </c>
      <c r="O61" s="1" t="s">
        <v>54</v>
      </c>
      <c r="P61" s="1">
        <v>14</v>
      </c>
      <c r="Q61" s="1">
        <v>28</v>
      </c>
      <c r="R61" s="1">
        <v>37</v>
      </c>
      <c r="S61" s="1">
        <v>0</v>
      </c>
      <c r="T61" s="2">
        <f t="shared" si="5"/>
        <v>0.5</v>
      </c>
      <c r="U61" s="1">
        <v>1</v>
      </c>
    </row>
    <row r="62" spans="3:21" s="1" customFormat="1" ht="14">
      <c r="C62" s="5">
        <f t="shared" si="3"/>
        <v>2014</v>
      </c>
      <c r="D62" s="4">
        <v>41854</v>
      </c>
      <c r="E62" s="4">
        <v>41855</v>
      </c>
      <c r="F62" s="3">
        <f t="shared" si="4"/>
        <v>41865</v>
      </c>
      <c r="G62" s="1" t="s">
        <v>2</v>
      </c>
      <c r="H62" s="1" t="s">
        <v>53</v>
      </c>
      <c r="I62" s="1" t="s">
        <v>0</v>
      </c>
      <c r="J62" s="1" t="s">
        <v>17</v>
      </c>
      <c r="K62" s="1">
        <v>35</v>
      </c>
      <c r="L62" s="1">
        <v>179000</v>
      </c>
      <c r="N62" s="1">
        <v>1</v>
      </c>
      <c r="O62" s="1" t="s">
        <v>52</v>
      </c>
      <c r="P62" s="1">
        <v>2</v>
      </c>
      <c r="Q62" s="1">
        <v>32</v>
      </c>
      <c r="R62" s="1">
        <v>36</v>
      </c>
      <c r="S62" s="1">
        <v>0</v>
      </c>
      <c r="T62" s="2">
        <f t="shared" si="5"/>
        <v>6.25E-2</v>
      </c>
      <c r="U62" s="1">
        <v>0</v>
      </c>
    </row>
    <row r="63" spans="3:21" s="1" customFormat="1" ht="14">
      <c r="C63" s="5">
        <f t="shared" si="3"/>
        <v>2014</v>
      </c>
      <c r="D63" s="4">
        <v>41860</v>
      </c>
      <c r="E63" s="4">
        <v>41867</v>
      </c>
      <c r="F63" s="3">
        <f t="shared" si="4"/>
        <v>41877</v>
      </c>
      <c r="G63" s="1" t="s">
        <v>2</v>
      </c>
      <c r="H63" s="1" t="s">
        <v>51</v>
      </c>
      <c r="I63" s="1" t="s">
        <v>0</v>
      </c>
      <c r="J63" s="1" t="s">
        <v>12</v>
      </c>
      <c r="K63" s="1">
        <v>47</v>
      </c>
      <c r="L63" s="1">
        <v>3600000</v>
      </c>
      <c r="M63" s="1">
        <v>100000</v>
      </c>
      <c r="N63" s="1">
        <v>17</v>
      </c>
      <c r="O63" s="1" t="s">
        <v>50</v>
      </c>
      <c r="P63" s="1">
        <v>1</v>
      </c>
      <c r="Q63" s="1">
        <v>28</v>
      </c>
      <c r="R63" s="1">
        <v>37</v>
      </c>
      <c r="S63" s="1">
        <v>0</v>
      </c>
      <c r="T63" s="2">
        <f t="shared" si="5"/>
        <v>3.5714285714285712E-2</v>
      </c>
      <c r="U63" s="1">
        <v>0</v>
      </c>
    </row>
    <row r="64" spans="3:21" s="1" customFormat="1" ht="14">
      <c r="C64" s="5">
        <f t="shared" si="3"/>
        <v>2014</v>
      </c>
      <c r="D64" s="4">
        <v>41867</v>
      </c>
      <c r="E64" s="4">
        <v>41883</v>
      </c>
      <c r="F64" s="3">
        <f t="shared" si="4"/>
        <v>41893</v>
      </c>
      <c r="G64" s="1" t="s">
        <v>2</v>
      </c>
      <c r="H64" s="1" t="s">
        <v>49</v>
      </c>
      <c r="I64" s="1" t="s">
        <v>0</v>
      </c>
      <c r="J64" s="1" t="s">
        <v>17</v>
      </c>
      <c r="K64" s="1">
        <v>94</v>
      </c>
      <c r="L64" s="1">
        <v>500000</v>
      </c>
      <c r="N64" s="1">
        <v>77</v>
      </c>
      <c r="O64" s="1" t="s">
        <v>48</v>
      </c>
      <c r="P64" s="1">
        <v>1</v>
      </c>
      <c r="Q64" s="1">
        <v>30</v>
      </c>
      <c r="R64" s="1">
        <v>36</v>
      </c>
      <c r="S64" s="1">
        <v>0</v>
      </c>
      <c r="T64" s="2">
        <f t="shared" si="5"/>
        <v>3.3333333333333333E-2</v>
      </c>
      <c r="U64" s="1">
        <v>0</v>
      </c>
    </row>
    <row r="65" spans="3:21" s="1" customFormat="1" ht="14">
      <c r="C65" s="5">
        <f t="shared" si="3"/>
        <v>2014</v>
      </c>
      <c r="D65" s="4">
        <v>41883</v>
      </c>
      <c r="E65" s="4">
        <v>41912</v>
      </c>
      <c r="F65" s="3">
        <f t="shared" si="4"/>
        <v>41922</v>
      </c>
      <c r="G65" s="1" t="s">
        <v>2</v>
      </c>
      <c r="H65" s="1" t="s">
        <v>47</v>
      </c>
      <c r="I65" s="1" t="s">
        <v>0</v>
      </c>
      <c r="J65" s="1" t="s">
        <v>46</v>
      </c>
      <c r="K65" s="1">
        <v>298</v>
      </c>
      <c r="L65" s="1">
        <v>275000</v>
      </c>
      <c r="M65" s="1">
        <v>16000000</v>
      </c>
      <c r="N65" s="1">
        <v>706</v>
      </c>
      <c r="O65" s="1" t="s">
        <v>45</v>
      </c>
      <c r="P65" s="1">
        <v>68</v>
      </c>
      <c r="Q65" s="1">
        <v>32</v>
      </c>
      <c r="R65" s="1">
        <v>37</v>
      </c>
      <c r="S65" s="1">
        <v>4</v>
      </c>
      <c r="T65" s="2">
        <f t="shared" si="5"/>
        <v>2.125</v>
      </c>
      <c r="U65" s="1">
        <v>0</v>
      </c>
    </row>
    <row r="66" spans="3:21" s="1" customFormat="1" ht="14">
      <c r="C66" s="5">
        <f t="shared" ref="C66:C90" si="6">YEAR(D66)</f>
        <v>2014</v>
      </c>
      <c r="D66" s="4">
        <v>41906</v>
      </c>
      <c r="E66" s="4">
        <v>41923</v>
      </c>
      <c r="F66" s="3">
        <f t="shared" ref="F66:F90" si="7">E66+10</f>
        <v>41933</v>
      </c>
      <c r="G66" s="1" t="s">
        <v>2</v>
      </c>
      <c r="H66" s="1" t="s">
        <v>44</v>
      </c>
      <c r="I66" s="1" t="s">
        <v>0</v>
      </c>
      <c r="J66" s="1" t="s">
        <v>17</v>
      </c>
      <c r="K66" s="1">
        <v>95</v>
      </c>
      <c r="L66" s="1">
        <v>650000</v>
      </c>
      <c r="M66" s="1">
        <v>163000</v>
      </c>
      <c r="N66" s="1">
        <v>55</v>
      </c>
      <c r="O66" s="1" t="s">
        <v>43</v>
      </c>
      <c r="P66" s="1">
        <v>3</v>
      </c>
      <c r="Q66" s="1">
        <v>40</v>
      </c>
      <c r="R66" s="1">
        <v>36</v>
      </c>
      <c r="S66" s="1">
        <v>0</v>
      </c>
      <c r="T66" s="2">
        <f t="shared" ref="T66:T90" si="8">P66/Q66</f>
        <v>7.4999999999999997E-2</v>
      </c>
      <c r="U66" s="1">
        <v>0</v>
      </c>
    </row>
    <row r="67" spans="3:21" s="1" customFormat="1" ht="14">
      <c r="C67" s="5">
        <f t="shared" si="6"/>
        <v>2014</v>
      </c>
      <c r="D67" s="4">
        <v>41924</v>
      </c>
      <c r="E67" s="4">
        <v>41924</v>
      </c>
      <c r="F67" s="3">
        <f t="shared" si="7"/>
        <v>41934</v>
      </c>
      <c r="G67" s="1" t="s">
        <v>2</v>
      </c>
      <c r="H67" s="1" t="s">
        <v>42</v>
      </c>
      <c r="I67" s="1" t="s">
        <v>7</v>
      </c>
      <c r="J67" s="1" t="s">
        <v>41</v>
      </c>
      <c r="K67" s="1">
        <v>45</v>
      </c>
      <c r="L67" s="1">
        <v>920000</v>
      </c>
      <c r="M67" s="1">
        <v>7000000</v>
      </c>
      <c r="N67" s="1">
        <v>110</v>
      </c>
      <c r="O67" s="1" t="s">
        <v>40</v>
      </c>
      <c r="P67" s="1">
        <v>9</v>
      </c>
      <c r="Q67" s="1">
        <v>29</v>
      </c>
      <c r="R67" s="1">
        <v>37</v>
      </c>
      <c r="S67" s="1">
        <v>0</v>
      </c>
      <c r="T67" s="2">
        <f t="shared" si="8"/>
        <v>0.31034482758620691</v>
      </c>
      <c r="U67" s="1">
        <v>1</v>
      </c>
    </row>
    <row r="68" spans="3:21" s="1" customFormat="1" ht="14">
      <c r="C68" s="5">
        <f t="shared" si="6"/>
        <v>2014</v>
      </c>
      <c r="D68" s="4">
        <v>41980</v>
      </c>
      <c r="E68" s="4">
        <v>41982</v>
      </c>
      <c r="F68" s="3">
        <f t="shared" si="7"/>
        <v>41992</v>
      </c>
      <c r="G68" s="1" t="s">
        <v>2</v>
      </c>
      <c r="H68" s="1" t="s">
        <v>39</v>
      </c>
      <c r="I68" s="1" t="s">
        <v>22</v>
      </c>
      <c r="J68" s="1" t="s">
        <v>38</v>
      </c>
      <c r="K68" s="1">
        <v>16</v>
      </c>
      <c r="N68" s="1">
        <v>3</v>
      </c>
      <c r="O68" s="1" t="s">
        <v>37</v>
      </c>
      <c r="P68" s="1">
        <v>0</v>
      </c>
      <c r="Q68" s="1">
        <v>32</v>
      </c>
      <c r="R68" s="1">
        <v>36</v>
      </c>
      <c r="S68" s="1">
        <v>0</v>
      </c>
      <c r="T68" s="2">
        <f t="shared" si="8"/>
        <v>0</v>
      </c>
      <c r="U68" s="1">
        <v>1</v>
      </c>
    </row>
    <row r="69" spans="3:21" s="1" customFormat="1" ht="14">
      <c r="C69" s="5">
        <f t="shared" si="6"/>
        <v>2014</v>
      </c>
      <c r="D69" s="4">
        <v>41990</v>
      </c>
      <c r="E69" s="4">
        <v>41991</v>
      </c>
      <c r="F69" s="3">
        <f t="shared" si="7"/>
        <v>42001</v>
      </c>
      <c r="G69" s="1" t="s">
        <v>2</v>
      </c>
      <c r="H69" s="1" t="s">
        <v>36</v>
      </c>
      <c r="I69" s="1" t="s">
        <v>22</v>
      </c>
      <c r="J69" s="1" t="s">
        <v>35</v>
      </c>
      <c r="K69" s="1">
        <v>140</v>
      </c>
      <c r="N69" s="1">
        <v>24</v>
      </c>
      <c r="O69" s="1" t="s">
        <v>34</v>
      </c>
      <c r="P69" s="1">
        <v>0</v>
      </c>
      <c r="Q69" s="1">
        <v>32</v>
      </c>
      <c r="R69" s="1">
        <v>37</v>
      </c>
      <c r="S69" s="1">
        <v>0</v>
      </c>
      <c r="T69" s="2">
        <f t="shared" si="8"/>
        <v>0</v>
      </c>
      <c r="U69" s="1">
        <v>1</v>
      </c>
    </row>
    <row r="70" spans="3:21" s="1" customFormat="1" ht="14">
      <c r="C70" s="5">
        <f t="shared" si="6"/>
        <v>2015</v>
      </c>
      <c r="D70" s="4">
        <v>42069</v>
      </c>
      <c r="E70" s="4">
        <v>42081</v>
      </c>
      <c r="F70" s="3">
        <f t="shared" si="7"/>
        <v>42091</v>
      </c>
      <c r="G70" s="1" t="s">
        <v>2</v>
      </c>
      <c r="H70" s="1" t="s">
        <v>33</v>
      </c>
      <c r="I70" s="1" t="s">
        <v>7</v>
      </c>
      <c r="J70" s="1" t="s">
        <v>30</v>
      </c>
      <c r="K70" s="1">
        <v>27</v>
      </c>
      <c r="M70" s="1">
        <v>906000</v>
      </c>
      <c r="N70" s="1">
        <v>6</v>
      </c>
      <c r="P70" s="1">
        <v>0</v>
      </c>
      <c r="Q70" s="1">
        <v>83</v>
      </c>
      <c r="T70" s="2">
        <f t="shared" si="8"/>
        <v>0</v>
      </c>
      <c r="U70" s="1">
        <v>1</v>
      </c>
    </row>
    <row r="71" spans="3:21" s="1" customFormat="1" ht="14">
      <c r="C71" s="5">
        <f t="shared" si="6"/>
        <v>2015</v>
      </c>
      <c r="D71" s="4">
        <v>42083</v>
      </c>
      <c r="E71" s="4">
        <v>42094</v>
      </c>
      <c r="F71" s="3">
        <f t="shared" si="7"/>
        <v>42104</v>
      </c>
      <c r="G71" s="1" t="s">
        <v>2</v>
      </c>
      <c r="H71" s="1" t="s">
        <v>32</v>
      </c>
      <c r="I71" s="1" t="s">
        <v>0</v>
      </c>
      <c r="J71" s="1" t="s">
        <v>25</v>
      </c>
      <c r="K71" s="1">
        <v>44</v>
      </c>
      <c r="L71" s="1">
        <v>2122</v>
      </c>
      <c r="M71" s="1">
        <v>76000</v>
      </c>
      <c r="N71" s="1">
        <v>62</v>
      </c>
      <c r="P71" s="1">
        <v>49</v>
      </c>
      <c r="Q71" s="1">
        <v>100</v>
      </c>
      <c r="T71" s="2">
        <f t="shared" si="8"/>
        <v>0.49</v>
      </c>
      <c r="U71" s="1">
        <v>1</v>
      </c>
    </row>
    <row r="72" spans="3:21" s="1" customFormat="1" ht="14">
      <c r="C72" s="5">
        <f t="shared" si="6"/>
        <v>2015</v>
      </c>
      <c r="D72" s="4">
        <v>42098</v>
      </c>
      <c r="E72" s="4">
        <v>42099</v>
      </c>
      <c r="F72" s="3">
        <f t="shared" si="7"/>
        <v>42109</v>
      </c>
      <c r="G72" s="1" t="s">
        <v>2</v>
      </c>
      <c r="H72" s="1" t="s">
        <v>31</v>
      </c>
      <c r="I72" s="1" t="s">
        <v>7</v>
      </c>
      <c r="J72" s="1" t="s">
        <v>30</v>
      </c>
      <c r="K72" s="1">
        <v>1</v>
      </c>
      <c r="L72" s="1">
        <v>1000</v>
      </c>
      <c r="M72" s="1">
        <v>3000</v>
      </c>
      <c r="N72" s="1">
        <v>9</v>
      </c>
      <c r="P72" s="1">
        <v>0</v>
      </c>
      <c r="Q72" s="1">
        <v>86</v>
      </c>
      <c r="T72" s="2">
        <f t="shared" si="8"/>
        <v>0</v>
      </c>
      <c r="U72" s="1">
        <v>0</v>
      </c>
    </row>
    <row r="73" spans="3:21" s="1" customFormat="1" ht="14">
      <c r="C73" s="5">
        <f t="shared" si="6"/>
        <v>2015</v>
      </c>
      <c r="D73" s="4">
        <v>42115</v>
      </c>
      <c r="E73" s="4">
        <v>42115</v>
      </c>
      <c r="F73" s="3">
        <f t="shared" si="7"/>
        <v>42125</v>
      </c>
      <c r="G73" s="1" t="s">
        <v>2</v>
      </c>
      <c r="H73" s="1" t="s">
        <v>29</v>
      </c>
      <c r="I73" s="1" t="s">
        <v>7</v>
      </c>
      <c r="J73" s="1" t="s">
        <v>6</v>
      </c>
      <c r="K73" s="1">
        <v>100</v>
      </c>
      <c r="L73" s="1">
        <v>125100</v>
      </c>
      <c r="N73" s="1">
        <v>50</v>
      </c>
      <c r="P73" s="1">
        <v>7</v>
      </c>
      <c r="Q73" s="1">
        <v>99</v>
      </c>
      <c r="T73" s="2">
        <f t="shared" si="8"/>
        <v>7.0707070707070704E-2</v>
      </c>
      <c r="U73" s="1">
        <v>0</v>
      </c>
    </row>
    <row r="74" spans="3:21" s="1" customFormat="1" ht="14">
      <c r="C74" s="5">
        <f t="shared" si="6"/>
        <v>2015</v>
      </c>
      <c r="D74" s="4">
        <v>42119</v>
      </c>
      <c r="E74" s="4">
        <v>42119</v>
      </c>
      <c r="F74" s="3">
        <f t="shared" si="7"/>
        <v>42129</v>
      </c>
      <c r="G74" s="1" t="s">
        <v>2</v>
      </c>
      <c r="H74" s="1" t="s">
        <v>28</v>
      </c>
      <c r="I74" s="1" t="s">
        <v>4</v>
      </c>
      <c r="J74" s="1" t="s">
        <v>3</v>
      </c>
      <c r="K74" s="1">
        <v>69</v>
      </c>
      <c r="N74" s="1">
        <v>195</v>
      </c>
      <c r="P74" s="1">
        <v>77</v>
      </c>
      <c r="Q74" s="1">
        <v>77</v>
      </c>
      <c r="T74" s="2">
        <f t="shared" si="8"/>
        <v>1</v>
      </c>
      <c r="U74" s="1">
        <v>1</v>
      </c>
    </row>
    <row r="75" spans="3:21" s="1" customFormat="1" ht="14">
      <c r="C75" s="5">
        <f t="shared" si="6"/>
        <v>2015</v>
      </c>
      <c r="D75" s="4">
        <v>42136</v>
      </c>
      <c r="E75" s="4">
        <v>42136</v>
      </c>
      <c r="F75" s="3">
        <f t="shared" si="7"/>
        <v>42146</v>
      </c>
      <c r="G75" s="1" t="s">
        <v>2</v>
      </c>
      <c r="H75" s="1" t="s">
        <v>27</v>
      </c>
      <c r="I75" s="1" t="s">
        <v>4</v>
      </c>
      <c r="J75" s="1" t="s">
        <v>3</v>
      </c>
      <c r="K75" s="1">
        <v>20</v>
      </c>
      <c r="N75" s="1">
        <v>49</v>
      </c>
      <c r="P75" s="1">
        <v>50</v>
      </c>
      <c r="Q75" s="1">
        <v>77</v>
      </c>
      <c r="T75" s="2">
        <f t="shared" si="8"/>
        <v>0.64935064935064934</v>
      </c>
      <c r="U75" s="1">
        <v>1</v>
      </c>
    </row>
    <row r="76" spans="3:21" s="1" customFormat="1" ht="14">
      <c r="C76" s="5">
        <f t="shared" si="6"/>
        <v>2015</v>
      </c>
      <c r="D76" s="4">
        <v>42141</v>
      </c>
      <c r="E76" s="4">
        <v>42145</v>
      </c>
      <c r="F76" s="3">
        <f t="shared" si="7"/>
        <v>42155</v>
      </c>
      <c r="G76" s="1" t="s">
        <v>2</v>
      </c>
      <c r="H76" s="1" t="s">
        <v>26</v>
      </c>
      <c r="I76" s="1" t="s">
        <v>0</v>
      </c>
      <c r="J76" s="1" t="s">
        <v>25</v>
      </c>
      <c r="K76" s="1">
        <v>8</v>
      </c>
      <c r="L76" s="1">
        <v>200</v>
      </c>
      <c r="N76" s="1">
        <v>10</v>
      </c>
      <c r="P76" s="1">
        <v>0</v>
      </c>
      <c r="Q76" s="1">
        <v>72</v>
      </c>
      <c r="T76" s="2">
        <f t="shared" si="8"/>
        <v>0</v>
      </c>
      <c r="U76" s="1">
        <v>0</v>
      </c>
    </row>
    <row r="77" spans="3:21" s="1" customFormat="1" ht="14">
      <c r="C77" s="5">
        <f t="shared" si="6"/>
        <v>2015</v>
      </c>
      <c r="D77" s="4">
        <v>42143</v>
      </c>
      <c r="E77" s="4">
        <v>42143</v>
      </c>
      <c r="F77" s="3">
        <f t="shared" si="7"/>
        <v>42153</v>
      </c>
      <c r="G77" s="1" t="s">
        <v>2</v>
      </c>
      <c r="H77" s="1" t="s">
        <v>24</v>
      </c>
      <c r="I77" s="1" t="s">
        <v>7</v>
      </c>
      <c r="J77" s="1" t="s">
        <v>6</v>
      </c>
      <c r="K77" s="1">
        <v>23</v>
      </c>
      <c r="N77" s="1">
        <v>0</v>
      </c>
      <c r="P77" s="1">
        <v>0</v>
      </c>
      <c r="Q77" s="1">
        <v>72</v>
      </c>
      <c r="T77" s="2">
        <f t="shared" si="8"/>
        <v>0</v>
      </c>
      <c r="U77" s="1">
        <v>1</v>
      </c>
    </row>
    <row r="78" spans="3:21" s="1" customFormat="1" ht="14">
      <c r="C78" s="5">
        <f t="shared" si="6"/>
        <v>2015</v>
      </c>
      <c r="D78" s="4">
        <v>42144</v>
      </c>
      <c r="E78" s="4">
        <v>42155</v>
      </c>
      <c r="F78" s="3">
        <f t="shared" si="7"/>
        <v>42165</v>
      </c>
      <c r="G78" s="1" t="s">
        <v>2</v>
      </c>
      <c r="H78" s="1" t="s">
        <v>23</v>
      </c>
      <c r="I78" s="1" t="s">
        <v>22</v>
      </c>
      <c r="J78" s="1" t="s">
        <v>21</v>
      </c>
      <c r="K78" s="1">
        <v>2248</v>
      </c>
      <c r="N78" s="1">
        <v>145</v>
      </c>
      <c r="P78" s="1">
        <v>2</v>
      </c>
      <c r="Q78" s="1">
        <v>74</v>
      </c>
      <c r="T78" s="2">
        <f t="shared" si="8"/>
        <v>2.7027027027027029E-2</v>
      </c>
      <c r="U78" s="1">
        <v>1</v>
      </c>
    </row>
    <row r="79" spans="3:21" s="1" customFormat="1" ht="14">
      <c r="C79" s="5">
        <f t="shared" si="6"/>
        <v>2015</v>
      </c>
      <c r="D79" s="4">
        <v>42157</v>
      </c>
      <c r="E79" s="4">
        <v>42184</v>
      </c>
      <c r="F79" s="3">
        <f t="shared" si="7"/>
        <v>42194</v>
      </c>
      <c r="G79" s="1" t="s">
        <v>2</v>
      </c>
      <c r="H79" s="1" t="s">
        <v>20</v>
      </c>
      <c r="I79" s="1" t="s">
        <v>19</v>
      </c>
      <c r="J79" s="1" t="s">
        <v>19</v>
      </c>
      <c r="K79" s="1">
        <v>3</v>
      </c>
      <c r="L79" s="1">
        <v>9000</v>
      </c>
      <c r="N79" s="1">
        <v>0</v>
      </c>
      <c r="P79" s="1">
        <v>6</v>
      </c>
      <c r="Q79" s="1">
        <v>91</v>
      </c>
      <c r="T79" s="2">
        <f t="shared" si="8"/>
        <v>6.5934065934065936E-2</v>
      </c>
      <c r="U79" s="1">
        <v>0</v>
      </c>
    </row>
    <row r="80" spans="3:21" s="1" customFormat="1" ht="14">
      <c r="C80" s="5">
        <f t="shared" si="6"/>
        <v>2015</v>
      </c>
      <c r="D80" s="4">
        <v>42174</v>
      </c>
      <c r="E80" s="4">
        <v>42175</v>
      </c>
      <c r="F80" s="3">
        <f t="shared" si="7"/>
        <v>42185</v>
      </c>
      <c r="G80" s="1" t="s">
        <v>2</v>
      </c>
      <c r="H80" s="1" t="s">
        <v>18</v>
      </c>
      <c r="I80" s="1" t="s">
        <v>0</v>
      </c>
      <c r="J80" s="1" t="s">
        <v>17</v>
      </c>
      <c r="K80" s="1">
        <v>81</v>
      </c>
      <c r="L80" s="1">
        <v>9000</v>
      </c>
      <c r="M80" s="1">
        <v>604000</v>
      </c>
      <c r="N80" s="1">
        <v>29</v>
      </c>
      <c r="P80" s="1">
        <v>2</v>
      </c>
      <c r="Q80" s="1">
        <v>76</v>
      </c>
      <c r="T80" s="2">
        <f t="shared" si="8"/>
        <v>2.6315789473684209E-2</v>
      </c>
      <c r="U80" s="1">
        <v>1</v>
      </c>
    </row>
    <row r="81" spans="3:21" s="1" customFormat="1" ht="14">
      <c r="C81" s="5">
        <f t="shared" si="6"/>
        <v>2015</v>
      </c>
      <c r="D81" s="4">
        <v>42178</v>
      </c>
      <c r="E81" s="4">
        <v>42185</v>
      </c>
      <c r="F81" s="3">
        <f t="shared" si="7"/>
        <v>42195</v>
      </c>
      <c r="G81" s="1" t="s">
        <v>2</v>
      </c>
      <c r="H81" s="1" t="s">
        <v>16</v>
      </c>
      <c r="I81" s="1" t="s">
        <v>0</v>
      </c>
      <c r="J81" s="1" t="s">
        <v>12</v>
      </c>
      <c r="K81" s="1">
        <v>40</v>
      </c>
      <c r="L81" s="1">
        <v>1000</v>
      </c>
      <c r="N81" s="1">
        <v>8</v>
      </c>
      <c r="P81" s="1">
        <v>0</v>
      </c>
      <c r="Q81" s="1">
        <v>76</v>
      </c>
      <c r="T81" s="2">
        <f t="shared" si="8"/>
        <v>0</v>
      </c>
      <c r="U81" s="1">
        <v>0</v>
      </c>
    </row>
    <row r="82" spans="3:21" s="1" customFormat="1" ht="14">
      <c r="C82" s="5">
        <f t="shared" si="6"/>
        <v>2015</v>
      </c>
      <c r="D82" s="4">
        <v>42192</v>
      </c>
      <c r="E82" s="4">
        <v>42198</v>
      </c>
      <c r="F82" s="3">
        <f t="shared" si="7"/>
        <v>42208</v>
      </c>
      <c r="G82" s="1" t="s">
        <v>2</v>
      </c>
      <c r="H82" s="1" t="s">
        <v>15</v>
      </c>
      <c r="I82" s="1" t="s">
        <v>0</v>
      </c>
      <c r="J82" s="1" t="s">
        <v>12</v>
      </c>
      <c r="K82" s="1">
        <v>25</v>
      </c>
      <c r="N82" s="1">
        <v>11</v>
      </c>
      <c r="P82" s="1">
        <v>1</v>
      </c>
      <c r="Q82" s="1">
        <v>78</v>
      </c>
      <c r="T82" s="2">
        <f t="shared" si="8"/>
        <v>1.282051282051282E-2</v>
      </c>
      <c r="U82" s="1">
        <v>1</v>
      </c>
    </row>
    <row r="83" spans="3:21" s="1" customFormat="1" ht="14">
      <c r="C83" s="5">
        <f t="shared" si="6"/>
        <v>2015</v>
      </c>
      <c r="D83" s="4">
        <v>42199</v>
      </c>
      <c r="E83" s="4">
        <v>42201</v>
      </c>
      <c r="F83" s="3">
        <f t="shared" si="7"/>
        <v>42211</v>
      </c>
      <c r="G83" s="1" t="s">
        <v>2</v>
      </c>
      <c r="H83" s="1" t="s">
        <v>14</v>
      </c>
      <c r="I83" s="1" t="s">
        <v>0</v>
      </c>
      <c r="M83" s="1">
        <v>85250</v>
      </c>
      <c r="N83" s="1">
        <v>0</v>
      </c>
      <c r="P83" s="1">
        <v>1</v>
      </c>
      <c r="Q83" s="1">
        <v>73</v>
      </c>
      <c r="T83" s="2">
        <f t="shared" si="8"/>
        <v>1.3698630136986301E-2</v>
      </c>
      <c r="U83" s="1">
        <v>0</v>
      </c>
    </row>
    <row r="84" spans="3:21" s="1" customFormat="1" ht="14">
      <c r="C84" s="5">
        <f t="shared" si="6"/>
        <v>2015</v>
      </c>
      <c r="D84" s="4">
        <v>42200</v>
      </c>
      <c r="E84" s="4">
        <v>42235</v>
      </c>
      <c r="F84" s="3">
        <f t="shared" si="7"/>
        <v>42245</v>
      </c>
      <c r="G84" s="1" t="s">
        <v>2</v>
      </c>
      <c r="H84" s="1" t="s">
        <v>13</v>
      </c>
      <c r="I84" s="1" t="s">
        <v>0</v>
      </c>
      <c r="J84" s="1" t="s">
        <v>12</v>
      </c>
      <c r="K84" s="1">
        <v>293</v>
      </c>
      <c r="L84" s="1">
        <v>13709887</v>
      </c>
      <c r="N84" s="1">
        <v>68</v>
      </c>
      <c r="P84" s="1">
        <v>4</v>
      </c>
      <c r="Q84" s="1">
        <v>76</v>
      </c>
      <c r="T84" s="2">
        <f t="shared" si="8"/>
        <v>5.2631578947368418E-2</v>
      </c>
      <c r="U84" s="1">
        <v>0</v>
      </c>
    </row>
    <row r="85" spans="3:21" s="1" customFormat="1" ht="14">
      <c r="C85" s="5">
        <f t="shared" si="6"/>
        <v>2015</v>
      </c>
      <c r="D85" s="4">
        <v>42229</v>
      </c>
      <c r="E85" s="4">
        <v>42235</v>
      </c>
      <c r="F85" s="3">
        <f t="shared" si="7"/>
        <v>42245</v>
      </c>
      <c r="G85" s="1" t="s">
        <v>2</v>
      </c>
      <c r="H85" s="1" t="s">
        <v>11</v>
      </c>
      <c r="I85" s="1" t="s">
        <v>0</v>
      </c>
      <c r="K85" s="1">
        <v>5</v>
      </c>
      <c r="L85" s="1">
        <v>18000</v>
      </c>
      <c r="N85" s="1">
        <v>22</v>
      </c>
      <c r="P85" s="1">
        <v>4</v>
      </c>
      <c r="Q85" s="1">
        <v>80</v>
      </c>
      <c r="T85" s="2">
        <f t="shared" si="8"/>
        <v>0.05</v>
      </c>
      <c r="U85" s="1">
        <v>0</v>
      </c>
    </row>
    <row r="86" spans="3:21" s="1" customFormat="1" ht="14">
      <c r="C86" s="5">
        <f t="shared" si="6"/>
        <v>2015</v>
      </c>
      <c r="D86" s="4">
        <v>42244</v>
      </c>
      <c r="E86" s="4">
        <v>42246</v>
      </c>
      <c r="F86" s="3">
        <f t="shared" si="7"/>
        <v>42256</v>
      </c>
      <c r="G86" s="1" t="s">
        <v>2</v>
      </c>
      <c r="H86" s="1" t="s">
        <v>10</v>
      </c>
      <c r="I86" s="1" t="s">
        <v>0</v>
      </c>
      <c r="K86" s="1">
        <v>18</v>
      </c>
      <c r="L86" s="1">
        <v>787000</v>
      </c>
      <c r="N86" s="1">
        <v>20</v>
      </c>
      <c r="P86" s="1">
        <v>6</v>
      </c>
      <c r="Q86" s="1">
        <v>85</v>
      </c>
      <c r="T86" s="2">
        <f t="shared" si="8"/>
        <v>7.0588235294117646E-2</v>
      </c>
      <c r="U86" s="1">
        <v>0</v>
      </c>
    </row>
    <row r="87" spans="3:21" s="1" customFormat="1" ht="14">
      <c r="C87" s="5">
        <f t="shared" si="6"/>
        <v>2015</v>
      </c>
      <c r="D87" s="4">
        <v>42253</v>
      </c>
      <c r="E87" s="4">
        <v>42253</v>
      </c>
      <c r="F87" s="3">
        <f t="shared" si="7"/>
        <v>42263</v>
      </c>
      <c r="G87" s="1" t="s">
        <v>2</v>
      </c>
      <c r="H87" s="1" t="s">
        <v>9</v>
      </c>
      <c r="I87" s="1" t="s">
        <v>7</v>
      </c>
      <c r="J87" s="1" t="s">
        <v>6</v>
      </c>
      <c r="K87" s="1">
        <v>32</v>
      </c>
      <c r="N87" s="1">
        <v>0</v>
      </c>
      <c r="P87" s="1">
        <v>0</v>
      </c>
      <c r="Q87" s="1">
        <v>86</v>
      </c>
      <c r="T87" s="2">
        <f t="shared" si="8"/>
        <v>0</v>
      </c>
      <c r="U87" s="1">
        <v>0</v>
      </c>
    </row>
    <row r="88" spans="3:21" s="1" customFormat="1" ht="14">
      <c r="C88" s="5">
        <f t="shared" si="6"/>
        <v>2015</v>
      </c>
      <c r="D88" s="4">
        <v>42280</v>
      </c>
      <c r="E88" s="4">
        <v>42281</v>
      </c>
      <c r="F88" s="3">
        <f t="shared" si="7"/>
        <v>42291</v>
      </c>
      <c r="G88" s="1" t="s">
        <v>2</v>
      </c>
      <c r="H88" s="1" t="s">
        <v>8</v>
      </c>
      <c r="I88" s="1" t="s">
        <v>7</v>
      </c>
      <c r="J88" s="1" t="s">
        <v>6</v>
      </c>
      <c r="K88" s="1">
        <v>29</v>
      </c>
      <c r="N88" s="1">
        <v>0</v>
      </c>
      <c r="P88" s="1">
        <v>0</v>
      </c>
      <c r="Q88" s="1">
        <v>92</v>
      </c>
      <c r="T88" s="2">
        <f t="shared" si="8"/>
        <v>0</v>
      </c>
      <c r="U88" s="1">
        <v>1</v>
      </c>
    </row>
    <row r="89" spans="3:21" s="1" customFormat="1" ht="14">
      <c r="C89" s="5">
        <f t="shared" si="6"/>
        <v>2015</v>
      </c>
      <c r="D89" s="4">
        <v>42303</v>
      </c>
      <c r="E89" s="4">
        <v>42303</v>
      </c>
      <c r="F89" s="3">
        <f t="shared" si="7"/>
        <v>42313</v>
      </c>
      <c r="G89" s="6" t="s">
        <v>2</v>
      </c>
      <c r="H89" s="6" t="s">
        <v>5</v>
      </c>
      <c r="I89" s="6" t="s">
        <v>4</v>
      </c>
      <c r="J89" s="6" t="s">
        <v>3</v>
      </c>
      <c r="L89" s="1">
        <v>10</v>
      </c>
      <c r="N89" s="1">
        <v>21</v>
      </c>
      <c r="P89" s="1">
        <v>92</v>
      </c>
      <c r="Q89" s="1">
        <v>28</v>
      </c>
      <c r="T89" s="2">
        <f t="shared" si="8"/>
        <v>3.2857142857142856</v>
      </c>
      <c r="U89" s="1">
        <v>1</v>
      </c>
    </row>
    <row r="90" spans="3:21" s="1" customFormat="1" ht="14">
      <c r="C90" s="5">
        <f t="shared" si="6"/>
        <v>2015</v>
      </c>
      <c r="D90" s="4">
        <v>42316</v>
      </c>
      <c r="E90" s="4">
        <v>42342</v>
      </c>
      <c r="F90" s="3">
        <f t="shared" si="7"/>
        <v>42352</v>
      </c>
      <c r="G90" s="1" t="s">
        <v>2</v>
      </c>
      <c r="H90" s="1" t="s">
        <v>1</v>
      </c>
      <c r="I90" s="1" t="s">
        <v>0</v>
      </c>
      <c r="K90" s="1">
        <v>325</v>
      </c>
      <c r="L90" s="1">
        <v>1801000</v>
      </c>
      <c r="M90" s="1">
        <v>2200000</v>
      </c>
      <c r="N90" s="1">
        <v>295</v>
      </c>
      <c r="O90" s="1" t="s">
        <v>136</v>
      </c>
      <c r="P90" s="1">
        <v>100</v>
      </c>
      <c r="Q90" s="1">
        <v>14</v>
      </c>
      <c r="T90" s="2">
        <f t="shared" si="8"/>
        <v>7.1428571428571432</v>
      </c>
      <c r="U90" s="1">
        <v>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2"/>
  <sheetViews>
    <sheetView showRuler="0" topLeftCell="B1" workbookViewId="0">
      <selection activeCell="N9" sqref="N9"/>
    </sheetView>
  </sheetViews>
  <sheetFormatPr baseColWidth="10" defaultRowHeight="15" x14ac:dyDescent="0"/>
  <cols>
    <col min="1" max="1" width="9.6640625" customWidth="1"/>
    <col min="3" max="3" width="7.33203125" customWidth="1"/>
    <col min="4" max="4" width="21.5" customWidth="1"/>
    <col min="5" max="5" width="16.33203125" customWidth="1"/>
    <col min="6" max="6" width="18.5" customWidth="1"/>
    <col min="7" max="7" width="7.83203125" customWidth="1"/>
    <col min="8" max="8" width="10.6640625" bestFit="1" customWidth="1"/>
    <col min="9" max="9" width="10.6640625" customWidth="1"/>
    <col min="10" max="10" width="12.33203125" customWidth="1"/>
    <col min="11" max="11" width="10.6640625" customWidth="1"/>
    <col min="12" max="12" width="17.1640625" customWidth="1"/>
    <col min="13" max="14" width="12.5" customWidth="1"/>
    <col min="15" max="15" width="80.33203125" customWidth="1"/>
    <col min="16" max="16" width="10.83203125" customWidth="1"/>
    <col min="17" max="17" width="13" customWidth="1"/>
    <col min="18" max="20" width="10.83203125" customWidth="1"/>
    <col min="21" max="21" width="2.1640625" customWidth="1"/>
    <col min="22" max="23" width="21.83203125" customWidth="1"/>
    <col min="24" max="24" width="16.33203125" style="17" bestFit="1" customWidth="1"/>
    <col min="25" max="25" width="22.5" style="17" customWidth="1"/>
    <col min="26" max="26" width="14" bestFit="1" customWidth="1"/>
    <col min="27" max="27" width="19.5" bestFit="1" customWidth="1"/>
    <col min="28" max="28" width="19.5" customWidth="1"/>
    <col min="29" max="29" width="14.83203125" customWidth="1"/>
    <col min="30" max="34" width="10.83203125" customWidth="1"/>
  </cols>
  <sheetData>
    <row r="1" spans="1:36">
      <c r="A1" s="10" t="s">
        <v>177</v>
      </c>
      <c r="B1" s="10"/>
      <c r="C1" s="10" t="s">
        <v>176</v>
      </c>
      <c r="D1" s="10" t="s">
        <v>175</v>
      </c>
      <c r="E1" s="10" t="s">
        <v>174</v>
      </c>
      <c r="F1" s="10" t="s">
        <v>173</v>
      </c>
      <c r="G1" s="10" t="s">
        <v>172</v>
      </c>
      <c r="H1" s="10" t="s">
        <v>254</v>
      </c>
      <c r="I1" s="10" t="s">
        <v>256</v>
      </c>
      <c r="J1" s="10" t="s">
        <v>257</v>
      </c>
      <c r="K1" s="10" t="s">
        <v>269</v>
      </c>
      <c r="L1" s="10" t="s">
        <v>292</v>
      </c>
      <c r="M1" s="10" t="s">
        <v>293</v>
      </c>
      <c r="N1" s="10" t="s">
        <v>294</v>
      </c>
      <c r="O1" s="10" t="s">
        <v>171</v>
      </c>
      <c r="P1" s="10" t="s">
        <v>170</v>
      </c>
      <c r="Q1" s="10" t="s">
        <v>169</v>
      </c>
      <c r="R1" s="10" t="s">
        <v>168</v>
      </c>
      <c r="S1" s="10" t="s">
        <v>167</v>
      </c>
      <c r="T1" s="10" t="s">
        <v>166</v>
      </c>
      <c r="U1" s="10" t="s">
        <v>165</v>
      </c>
      <c r="V1" s="10" t="s">
        <v>164</v>
      </c>
      <c r="W1" s="10" t="s">
        <v>202</v>
      </c>
      <c r="X1" s="15" t="s">
        <v>199</v>
      </c>
      <c r="Y1" s="15" t="s">
        <v>200</v>
      </c>
      <c r="Z1" s="10" t="s">
        <v>178</v>
      </c>
      <c r="AA1" s="10" t="s">
        <v>179</v>
      </c>
      <c r="AB1" s="10" t="s">
        <v>201</v>
      </c>
      <c r="AC1" s="10" t="s">
        <v>207</v>
      </c>
      <c r="AD1" s="10" t="s">
        <v>163</v>
      </c>
      <c r="AE1" s="11" t="s">
        <v>162</v>
      </c>
      <c r="AF1" s="11" t="s">
        <v>161</v>
      </c>
      <c r="AG1" s="11" t="s">
        <v>160</v>
      </c>
      <c r="AH1" s="10" t="s">
        <v>159</v>
      </c>
      <c r="AI1" s="10" t="s">
        <v>158</v>
      </c>
    </row>
    <row r="2" spans="1:36" s="1" customFormat="1" ht="14">
      <c r="A2" s="5"/>
      <c r="B2" s="5"/>
      <c r="C2" s="5">
        <f t="shared" ref="C2:C33" si="0">YEAR(D2)</f>
        <v>2010</v>
      </c>
      <c r="D2" s="3">
        <v>40180</v>
      </c>
      <c r="E2" s="3">
        <v>40191</v>
      </c>
      <c r="F2" s="3">
        <f t="shared" ref="F2:F33" si="1">E2+10</f>
        <v>40201</v>
      </c>
      <c r="G2" s="5" t="s">
        <v>2</v>
      </c>
      <c r="H2" s="5">
        <v>0</v>
      </c>
      <c r="I2" s="5">
        <v>1</v>
      </c>
      <c r="J2" s="5">
        <f>SUMPRODUCT(--ISNUMBER(SEARCH(O$113:O$125, O2)))</f>
        <v>3</v>
      </c>
      <c r="K2" s="5">
        <f>IF(AND(I2=1,J2&gt;0),1,0)</f>
        <v>1</v>
      </c>
      <c r="L2" s="5">
        <f>MIN(SUMPRODUCT(--ISNUMBER(SEARCH(P$113:P$132, O2))),1)</f>
        <v>1</v>
      </c>
      <c r="M2" s="5">
        <f>IF(AND(H2=1, J2&gt;1),1,0)</f>
        <v>0</v>
      </c>
      <c r="N2" s="5">
        <f>MIN(1,SUM(K2:M2))</f>
        <v>1</v>
      </c>
      <c r="O2" s="5" t="s">
        <v>157</v>
      </c>
      <c r="P2" s="5" t="s">
        <v>22</v>
      </c>
      <c r="Q2" s="5" t="s">
        <v>69</v>
      </c>
      <c r="R2" s="5">
        <v>10</v>
      </c>
      <c r="S2" s="5"/>
      <c r="T2" s="5"/>
      <c r="U2" s="5">
        <v>93</v>
      </c>
      <c r="V2" s="5" t="s">
        <v>134</v>
      </c>
      <c r="W2" s="5" t="s">
        <v>203</v>
      </c>
      <c r="X2" s="3">
        <v>40181</v>
      </c>
      <c r="Y2" s="3">
        <v>40187</v>
      </c>
      <c r="Z2" s="5">
        <v>21</v>
      </c>
      <c r="AA2" s="5">
        <v>100</v>
      </c>
      <c r="AB2" s="5">
        <v>100</v>
      </c>
      <c r="AC2" s="5"/>
      <c r="AD2" s="5">
        <v>3</v>
      </c>
      <c r="AE2" s="5">
        <v>30</v>
      </c>
      <c r="AF2" s="5">
        <v>40</v>
      </c>
      <c r="AG2" s="5">
        <v>1</v>
      </c>
      <c r="AH2" s="2">
        <f t="shared" ref="AH2:AH33" si="2">AD2/AE2</f>
        <v>0.1</v>
      </c>
      <c r="AI2" s="5">
        <v>1</v>
      </c>
      <c r="AJ2" s="1">
        <f>IF(AI2=N2,1,0)</f>
        <v>1</v>
      </c>
    </row>
    <row r="3" spans="1:36" s="1" customFormat="1" ht="14">
      <c r="A3" s="5"/>
      <c r="B3" s="5"/>
      <c r="C3" s="5">
        <f t="shared" si="0"/>
        <v>2010</v>
      </c>
      <c r="D3" s="3">
        <v>40217</v>
      </c>
      <c r="E3" s="3">
        <v>40217</v>
      </c>
      <c r="F3" s="3">
        <f t="shared" si="1"/>
        <v>40227</v>
      </c>
      <c r="G3" s="5" t="s">
        <v>2</v>
      </c>
      <c r="H3" s="5">
        <v>1</v>
      </c>
      <c r="I3" s="5">
        <v>0</v>
      </c>
      <c r="J3" s="5">
        <f t="shared" ref="J3:J66" si="3">SUMPRODUCT(--ISNUMBER(SEARCH(O$113:O$125, O3)))</f>
        <v>0</v>
      </c>
      <c r="K3" s="5">
        <f t="shared" ref="K3:K66" si="4">IF(AND(I3=1,J3&gt;0),1,0)</f>
        <v>0</v>
      </c>
      <c r="L3" s="5">
        <f t="shared" ref="L3:L66" si="5">MIN(SUMPRODUCT(--ISNUMBER(SEARCH(P$113:P$132, O3))),1)</f>
        <v>0</v>
      </c>
      <c r="M3" s="5">
        <f t="shared" ref="M3:M66" si="6">IF(AND(H3=1, J3&gt;1),1,0)</f>
        <v>0</v>
      </c>
      <c r="N3" s="5">
        <f t="shared" ref="N3:N66" si="7">MIN(1,SUM(K3:M3))</f>
        <v>0</v>
      </c>
      <c r="O3" s="5" t="s">
        <v>90</v>
      </c>
      <c r="P3" s="5" t="s">
        <v>19</v>
      </c>
      <c r="Q3" s="5" t="s">
        <v>110</v>
      </c>
      <c r="R3" s="5">
        <v>17</v>
      </c>
      <c r="S3" s="5"/>
      <c r="T3" s="5"/>
      <c r="U3" s="5">
        <v>9</v>
      </c>
      <c r="V3" s="5" t="s">
        <v>109</v>
      </c>
      <c r="W3" s="5" t="s">
        <v>203</v>
      </c>
      <c r="X3" s="3">
        <v>40216</v>
      </c>
      <c r="Y3" s="3">
        <v>40222</v>
      </c>
      <c r="Z3" s="5">
        <v>7</v>
      </c>
      <c r="AA3" s="5">
        <v>86</v>
      </c>
      <c r="AB3" s="5">
        <v>100</v>
      </c>
      <c r="AC3" s="5"/>
      <c r="AD3" s="5">
        <v>2</v>
      </c>
      <c r="AE3" s="5">
        <v>30</v>
      </c>
      <c r="AF3" s="5">
        <v>40</v>
      </c>
      <c r="AG3" s="5">
        <v>0</v>
      </c>
      <c r="AH3" s="2">
        <f t="shared" si="2"/>
        <v>6.6666666666666666E-2</v>
      </c>
      <c r="AI3" s="5">
        <v>0</v>
      </c>
      <c r="AJ3" s="1">
        <f t="shared" ref="AJ3:AJ66" si="8">IF(AI3=N3,1,0)</f>
        <v>1</v>
      </c>
    </row>
    <row r="4" spans="1:36" s="1" customFormat="1" ht="14">
      <c r="A4" s="5"/>
      <c r="B4" s="5"/>
      <c r="C4" s="5">
        <f t="shared" si="0"/>
        <v>2010</v>
      </c>
      <c r="D4" s="3">
        <v>40278</v>
      </c>
      <c r="E4" s="3">
        <v>40278</v>
      </c>
      <c r="F4" s="3">
        <f t="shared" si="1"/>
        <v>40288</v>
      </c>
      <c r="G4" s="5" t="s">
        <v>2</v>
      </c>
      <c r="H4" s="5">
        <v>0</v>
      </c>
      <c r="I4" s="5">
        <v>0</v>
      </c>
      <c r="J4" s="5">
        <f t="shared" si="3"/>
        <v>0</v>
      </c>
      <c r="K4" s="5">
        <f t="shared" si="4"/>
        <v>0</v>
      </c>
      <c r="L4" s="5">
        <f t="shared" si="5"/>
        <v>0</v>
      </c>
      <c r="M4" s="5">
        <f t="shared" si="6"/>
        <v>0</v>
      </c>
      <c r="N4" s="5">
        <f t="shared" si="7"/>
        <v>0</v>
      </c>
      <c r="O4" s="5" t="s">
        <v>156</v>
      </c>
      <c r="P4" s="5" t="s">
        <v>7</v>
      </c>
      <c r="Q4" s="5" t="s">
        <v>30</v>
      </c>
      <c r="R4" s="5">
        <v>28</v>
      </c>
      <c r="S4" s="5">
        <v>5000</v>
      </c>
      <c r="T4" s="5"/>
      <c r="U4" s="5">
        <v>5</v>
      </c>
      <c r="V4" s="5" t="s">
        <v>155</v>
      </c>
      <c r="W4" s="5" t="s">
        <v>204</v>
      </c>
      <c r="X4" s="3" t="s">
        <v>205</v>
      </c>
      <c r="Y4" s="3" t="s">
        <v>205</v>
      </c>
      <c r="Z4" s="5">
        <v>0</v>
      </c>
      <c r="AA4" s="5">
        <v>83</v>
      </c>
      <c r="AB4" s="5">
        <v>100</v>
      </c>
      <c r="AC4" s="5"/>
      <c r="AD4" s="5">
        <v>0</v>
      </c>
      <c r="AE4" s="5">
        <v>22</v>
      </c>
      <c r="AF4" s="5">
        <v>38</v>
      </c>
      <c r="AG4" s="5">
        <v>0</v>
      </c>
      <c r="AH4" s="2">
        <f t="shared" si="2"/>
        <v>0</v>
      </c>
      <c r="AI4" s="5">
        <v>0</v>
      </c>
      <c r="AJ4" s="1">
        <f t="shared" si="8"/>
        <v>1</v>
      </c>
    </row>
    <row r="5" spans="1:36" s="1" customFormat="1" ht="14">
      <c r="A5" s="5"/>
      <c r="B5" s="5"/>
      <c r="C5" s="5">
        <f t="shared" si="0"/>
        <v>2010</v>
      </c>
      <c r="D5" s="3">
        <v>40281</v>
      </c>
      <c r="E5" s="3">
        <v>40282</v>
      </c>
      <c r="F5" s="3">
        <f t="shared" si="1"/>
        <v>40292</v>
      </c>
      <c r="G5" s="5" t="s">
        <v>2</v>
      </c>
      <c r="H5" s="5">
        <v>1</v>
      </c>
      <c r="I5" s="5">
        <v>1</v>
      </c>
      <c r="J5" s="5">
        <f t="shared" si="3"/>
        <v>2</v>
      </c>
      <c r="K5" s="5">
        <f t="shared" si="4"/>
        <v>1</v>
      </c>
      <c r="L5" s="5">
        <f t="shared" si="5"/>
        <v>0</v>
      </c>
      <c r="M5" s="5">
        <f t="shared" si="6"/>
        <v>1</v>
      </c>
      <c r="N5" s="5">
        <f t="shared" si="7"/>
        <v>1</v>
      </c>
      <c r="O5" s="5" t="s">
        <v>154</v>
      </c>
      <c r="P5" s="5" t="s">
        <v>7</v>
      </c>
      <c r="Q5" s="5" t="s">
        <v>95</v>
      </c>
      <c r="R5" s="5">
        <v>114</v>
      </c>
      <c r="S5" s="5">
        <v>500000</v>
      </c>
      <c r="T5" s="5"/>
      <c r="U5" s="5">
        <v>16</v>
      </c>
      <c r="V5" s="5" t="s">
        <v>153</v>
      </c>
      <c r="W5" s="5" t="s">
        <v>203</v>
      </c>
      <c r="X5" s="3">
        <v>40279</v>
      </c>
      <c r="Y5" s="3">
        <v>40285</v>
      </c>
      <c r="Z5" s="5">
        <v>17</v>
      </c>
      <c r="AA5" s="5">
        <v>91</v>
      </c>
      <c r="AB5" s="5">
        <v>100</v>
      </c>
      <c r="AC5" s="5"/>
      <c r="AD5" s="5">
        <v>2</v>
      </c>
      <c r="AE5" s="5">
        <v>29</v>
      </c>
      <c r="AF5" s="5">
        <v>40</v>
      </c>
      <c r="AG5" s="5">
        <v>0</v>
      </c>
      <c r="AH5" s="2">
        <f t="shared" si="2"/>
        <v>6.8965517241379309E-2</v>
      </c>
      <c r="AI5" s="5">
        <v>1</v>
      </c>
      <c r="AJ5" s="1">
        <f t="shared" si="8"/>
        <v>1</v>
      </c>
    </row>
    <row r="6" spans="1:36" s="1" customFormat="1" ht="14">
      <c r="A6" s="5"/>
      <c r="B6" s="5"/>
      <c r="C6" s="5">
        <f t="shared" si="0"/>
        <v>2010</v>
      </c>
      <c r="D6" s="3">
        <v>40304</v>
      </c>
      <c r="E6" s="3">
        <v>40306</v>
      </c>
      <c r="F6" s="3">
        <f t="shared" si="1"/>
        <v>40316</v>
      </c>
      <c r="G6" s="5" t="s">
        <v>2</v>
      </c>
      <c r="H6" s="5">
        <v>1</v>
      </c>
      <c r="I6" s="5">
        <v>0</v>
      </c>
      <c r="J6" s="5">
        <f t="shared" si="3"/>
        <v>2</v>
      </c>
      <c r="K6" s="5">
        <f t="shared" si="4"/>
        <v>0</v>
      </c>
      <c r="L6" s="5">
        <f t="shared" si="5"/>
        <v>0</v>
      </c>
      <c r="M6" s="5">
        <f t="shared" si="6"/>
        <v>1</v>
      </c>
      <c r="N6" s="5">
        <f t="shared" si="7"/>
        <v>1</v>
      </c>
      <c r="O6" s="5" t="s">
        <v>152</v>
      </c>
      <c r="P6" s="5" t="s">
        <v>7</v>
      </c>
      <c r="Q6" s="5" t="s">
        <v>30</v>
      </c>
      <c r="R6" s="5">
        <v>54</v>
      </c>
      <c r="S6" s="5">
        <v>50</v>
      </c>
      <c r="T6" s="5"/>
      <c r="U6" s="5">
        <v>6</v>
      </c>
      <c r="V6" s="5" t="s">
        <v>151</v>
      </c>
      <c r="W6" s="5" t="s">
        <v>204</v>
      </c>
      <c r="X6" s="3" t="s">
        <v>205</v>
      </c>
      <c r="Y6" s="3" t="s">
        <v>205</v>
      </c>
      <c r="Z6" s="5">
        <v>0</v>
      </c>
      <c r="AA6" s="5">
        <v>77</v>
      </c>
      <c r="AB6" s="5">
        <v>100</v>
      </c>
      <c r="AC6" s="5"/>
      <c r="AD6" s="5">
        <v>0</v>
      </c>
      <c r="AE6" s="5">
        <v>27</v>
      </c>
      <c r="AF6" s="5">
        <v>40</v>
      </c>
      <c r="AG6" s="5">
        <v>0</v>
      </c>
      <c r="AH6" s="2">
        <f t="shared" si="2"/>
        <v>0</v>
      </c>
      <c r="AI6" s="5">
        <v>1</v>
      </c>
      <c r="AJ6" s="1">
        <f t="shared" si="8"/>
        <v>1</v>
      </c>
    </row>
    <row r="7" spans="1:36" s="1" customFormat="1" ht="14">
      <c r="A7" s="5"/>
      <c r="B7" s="5"/>
      <c r="C7" s="5">
        <f t="shared" si="0"/>
        <v>2010</v>
      </c>
      <c r="D7" s="3">
        <v>40316</v>
      </c>
      <c r="E7" s="3">
        <v>40322</v>
      </c>
      <c r="F7" s="3">
        <f t="shared" si="1"/>
        <v>40332</v>
      </c>
      <c r="G7" s="5" t="s">
        <v>2</v>
      </c>
      <c r="H7" s="5">
        <v>1</v>
      </c>
      <c r="I7" s="5">
        <v>0</v>
      </c>
      <c r="J7" s="5">
        <f t="shared" si="3"/>
        <v>1</v>
      </c>
      <c r="K7" s="5">
        <f t="shared" si="4"/>
        <v>0</v>
      </c>
      <c r="L7" s="5">
        <f t="shared" si="5"/>
        <v>0</v>
      </c>
      <c r="M7" s="5">
        <f t="shared" si="6"/>
        <v>0</v>
      </c>
      <c r="N7" s="5">
        <f t="shared" si="7"/>
        <v>0</v>
      </c>
      <c r="O7" s="5" t="s">
        <v>87</v>
      </c>
      <c r="P7" s="5" t="s">
        <v>0</v>
      </c>
      <c r="Q7" s="5" t="s">
        <v>12</v>
      </c>
      <c r="R7" s="5">
        <v>27</v>
      </c>
      <c r="S7" s="5">
        <v>50000</v>
      </c>
      <c r="T7" s="5"/>
      <c r="U7" s="5">
        <v>6</v>
      </c>
      <c r="V7" s="5" t="s">
        <v>150</v>
      </c>
      <c r="W7" s="5" t="s">
        <v>203</v>
      </c>
      <c r="X7" s="3">
        <v>40314</v>
      </c>
      <c r="Y7" s="3">
        <v>40320</v>
      </c>
      <c r="Z7" s="5">
        <v>3</v>
      </c>
      <c r="AA7" s="5">
        <v>80</v>
      </c>
      <c r="AB7" s="5">
        <v>100</v>
      </c>
      <c r="AC7" s="5"/>
      <c r="AD7" s="5">
        <v>1</v>
      </c>
      <c r="AE7" s="5">
        <v>25</v>
      </c>
      <c r="AF7" s="5">
        <v>40</v>
      </c>
      <c r="AG7" s="5">
        <v>0</v>
      </c>
      <c r="AH7" s="2">
        <f t="shared" si="2"/>
        <v>0.04</v>
      </c>
      <c r="AI7" s="5">
        <v>0</v>
      </c>
      <c r="AJ7" s="1">
        <f t="shared" si="8"/>
        <v>1</v>
      </c>
    </row>
    <row r="8" spans="1:36" s="1" customFormat="1" ht="14">
      <c r="A8" s="5"/>
      <c r="B8" s="5" t="s">
        <v>206</v>
      </c>
      <c r="C8" s="5">
        <f t="shared" si="0"/>
        <v>2010</v>
      </c>
      <c r="D8" s="3">
        <v>40318</v>
      </c>
      <c r="E8" s="3">
        <v>40318</v>
      </c>
      <c r="F8" s="3">
        <f t="shared" si="1"/>
        <v>40328</v>
      </c>
      <c r="G8" s="5" t="s">
        <v>2</v>
      </c>
      <c r="H8" s="5">
        <v>0</v>
      </c>
      <c r="I8" s="5">
        <v>0</v>
      </c>
      <c r="J8" s="5">
        <f t="shared" si="3"/>
        <v>2</v>
      </c>
      <c r="K8" s="5">
        <f t="shared" si="4"/>
        <v>0</v>
      </c>
      <c r="L8" s="5">
        <f t="shared" si="5"/>
        <v>0</v>
      </c>
      <c r="M8" s="5">
        <f t="shared" si="6"/>
        <v>0</v>
      </c>
      <c r="N8" s="5">
        <f t="shared" si="7"/>
        <v>0</v>
      </c>
      <c r="O8" s="5" t="s">
        <v>149</v>
      </c>
      <c r="P8" s="5" t="s">
        <v>7</v>
      </c>
      <c r="Q8" s="5" t="s">
        <v>95</v>
      </c>
      <c r="R8" s="5">
        <v>32</v>
      </c>
      <c r="S8" s="5"/>
      <c r="T8" s="5"/>
      <c r="U8" s="5">
        <v>27</v>
      </c>
      <c r="V8" s="5" t="s">
        <v>94</v>
      </c>
      <c r="W8" s="5" t="s">
        <v>203</v>
      </c>
      <c r="X8" s="3">
        <v>40314</v>
      </c>
      <c r="Y8" s="3">
        <v>40320</v>
      </c>
      <c r="Z8" s="5">
        <v>3</v>
      </c>
      <c r="AA8" s="5">
        <v>80</v>
      </c>
      <c r="AB8" s="5">
        <v>100</v>
      </c>
      <c r="AC8" s="5"/>
      <c r="AD8" s="5">
        <v>21</v>
      </c>
      <c r="AE8" s="5">
        <v>25</v>
      </c>
      <c r="AF8" s="5">
        <v>38</v>
      </c>
      <c r="AG8" s="5">
        <v>1</v>
      </c>
      <c r="AH8" s="2">
        <f t="shared" si="2"/>
        <v>0.84</v>
      </c>
      <c r="AI8" s="5">
        <v>0</v>
      </c>
      <c r="AJ8" s="1">
        <f t="shared" si="8"/>
        <v>1</v>
      </c>
    </row>
    <row r="9" spans="1:36" s="1" customFormat="1" ht="14">
      <c r="A9" s="5"/>
      <c r="B9" s="5"/>
      <c r="C9" s="5">
        <f t="shared" si="0"/>
        <v>2010</v>
      </c>
      <c r="D9" s="3">
        <v>40322</v>
      </c>
      <c r="E9" s="3">
        <v>40322</v>
      </c>
      <c r="F9" s="3">
        <f t="shared" si="1"/>
        <v>40332</v>
      </c>
      <c r="G9" s="5" t="s">
        <v>2</v>
      </c>
      <c r="H9" s="5">
        <v>0</v>
      </c>
      <c r="I9" s="5">
        <v>0</v>
      </c>
      <c r="J9" s="5">
        <f t="shared" si="3"/>
        <v>1</v>
      </c>
      <c r="K9" s="5">
        <f t="shared" si="4"/>
        <v>0</v>
      </c>
      <c r="L9" s="5">
        <f t="shared" si="5"/>
        <v>0</v>
      </c>
      <c r="M9" s="5">
        <f t="shared" si="6"/>
        <v>0</v>
      </c>
      <c r="N9" s="5">
        <f t="shared" si="7"/>
        <v>0</v>
      </c>
      <c r="O9" s="5" t="s">
        <v>148</v>
      </c>
      <c r="P9" s="5" t="s">
        <v>7</v>
      </c>
      <c r="Q9" s="5" t="s">
        <v>30</v>
      </c>
      <c r="R9" s="5">
        <v>12</v>
      </c>
      <c r="S9" s="5">
        <v>2030</v>
      </c>
      <c r="T9" s="5"/>
      <c r="U9" s="5">
        <v>3</v>
      </c>
      <c r="V9" s="5" t="s">
        <v>62</v>
      </c>
      <c r="W9" s="5" t="s">
        <v>204</v>
      </c>
      <c r="X9" s="3" t="s">
        <v>205</v>
      </c>
      <c r="Y9" s="3" t="s">
        <v>205</v>
      </c>
      <c r="Z9" s="5">
        <v>0</v>
      </c>
      <c r="AA9" s="5">
        <v>83</v>
      </c>
      <c r="AB9" s="5">
        <v>100</v>
      </c>
      <c r="AC9" s="5"/>
      <c r="AD9" s="5">
        <v>0</v>
      </c>
      <c r="AE9" s="5">
        <v>30</v>
      </c>
      <c r="AF9" s="5">
        <v>40</v>
      </c>
      <c r="AG9" s="5">
        <v>0</v>
      </c>
      <c r="AH9" s="2">
        <f t="shared" si="2"/>
        <v>0</v>
      </c>
      <c r="AI9" s="5">
        <v>0</v>
      </c>
      <c r="AJ9" s="1">
        <f t="shared" si="8"/>
        <v>1</v>
      </c>
    </row>
    <row r="10" spans="1:36" s="1" customFormat="1" ht="14">
      <c r="A10" s="5"/>
      <c r="B10" s="5"/>
      <c r="C10" s="5">
        <f t="shared" si="0"/>
        <v>2010</v>
      </c>
      <c r="D10" s="3">
        <v>40364</v>
      </c>
      <c r="E10" s="3">
        <v>40374</v>
      </c>
      <c r="F10" s="3">
        <f t="shared" si="1"/>
        <v>40384</v>
      </c>
      <c r="G10" s="5" t="s">
        <v>2</v>
      </c>
      <c r="H10" s="5">
        <v>0</v>
      </c>
      <c r="I10" s="5">
        <v>1</v>
      </c>
      <c r="J10" s="5">
        <f t="shared" si="3"/>
        <v>1</v>
      </c>
      <c r="K10" s="5">
        <f t="shared" si="4"/>
        <v>1</v>
      </c>
      <c r="L10" s="5">
        <f t="shared" si="5"/>
        <v>0</v>
      </c>
      <c r="M10" s="5">
        <f t="shared" si="6"/>
        <v>0</v>
      </c>
      <c r="N10" s="5">
        <f t="shared" si="7"/>
        <v>1</v>
      </c>
      <c r="O10" s="5" t="s">
        <v>147</v>
      </c>
      <c r="P10" s="5" t="s">
        <v>0</v>
      </c>
      <c r="Q10" s="5" t="s">
        <v>12</v>
      </c>
      <c r="R10" s="5">
        <v>53</v>
      </c>
      <c r="S10" s="5">
        <v>400000</v>
      </c>
      <c r="T10" s="5">
        <v>447000</v>
      </c>
      <c r="U10" s="5">
        <v>46</v>
      </c>
      <c r="V10" s="5" t="s">
        <v>146</v>
      </c>
      <c r="W10" s="5" t="s">
        <v>203</v>
      </c>
      <c r="X10" s="3">
        <v>40363</v>
      </c>
      <c r="Y10" s="3">
        <v>40369</v>
      </c>
      <c r="Z10" s="5">
        <v>33</v>
      </c>
      <c r="AA10" s="5">
        <v>80</v>
      </c>
      <c r="AB10" s="5">
        <v>100</v>
      </c>
      <c r="AC10" s="5"/>
      <c r="AD10" s="5">
        <v>8</v>
      </c>
      <c r="AE10" s="5">
        <v>25</v>
      </c>
      <c r="AF10" s="5">
        <v>40</v>
      </c>
      <c r="AG10" s="5">
        <v>0</v>
      </c>
      <c r="AH10" s="2">
        <f t="shared" si="2"/>
        <v>0.32</v>
      </c>
      <c r="AI10" s="5">
        <v>0</v>
      </c>
      <c r="AJ10" s="1">
        <f t="shared" si="8"/>
        <v>0</v>
      </c>
    </row>
    <row r="11" spans="1:36" s="1" customFormat="1" ht="14">
      <c r="A11" s="5"/>
      <c r="B11" s="5"/>
      <c r="C11" s="5">
        <f t="shared" si="0"/>
        <v>2010</v>
      </c>
      <c r="D11" s="3">
        <v>40372</v>
      </c>
      <c r="E11" s="3">
        <v>40372</v>
      </c>
      <c r="F11" s="3">
        <f t="shared" si="1"/>
        <v>40382</v>
      </c>
      <c r="G11" s="5" t="s">
        <v>2</v>
      </c>
      <c r="H11" s="5">
        <v>0</v>
      </c>
      <c r="I11" s="5">
        <v>0</v>
      </c>
      <c r="J11" s="5">
        <f t="shared" si="3"/>
        <v>1</v>
      </c>
      <c r="K11" s="5">
        <f t="shared" si="4"/>
        <v>0</v>
      </c>
      <c r="L11" s="5">
        <f t="shared" si="5"/>
        <v>1</v>
      </c>
      <c r="M11" s="5">
        <f t="shared" si="6"/>
        <v>0</v>
      </c>
      <c r="N11" s="5">
        <f t="shared" si="7"/>
        <v>1</v>
      </c>
      <c r="O11" s="5" t="s">
        <v>145</v>
      </c>
      <c r="P11" s="5" t="s">
        <v>0</v>
      </c>
      <c r="Q11" s="5" t="s">
        <v>12</v>
      </c>
      <c r="R11" s="5">
        <v>11</v>
      </c>
      <c r="S11" s="5"/>
      <c r="T11" s="5"/>
      <c r="U11" s="5">
        <v>17</v>
      </c>
      <c r="V11" s="5" t="s">
        <v>144</v>
      </c>
      <c r="W11" s="5" t="s">
        <v>203</v>
      </c>
      <c r="X11" s="3">
        <v>40370</v>
      </c>
      <c r="Y11" s="3">
        <v>40376</v>
      </c>
      <c r="Z11" s="5">
        <v>1</v>
      </c>
      <c r="AA11" s="5">
        <v>38</v>
      </c>
      <c r="AB11" s="5">
        <v>52</v>
      </c>
      <c r="AC11" s="18">
        <v>40440</v>
      </c>
      <c r="AD11" s="5">
        <v>2</v>
      </c>
      <c r="AE11" s="5">
        <v>28</v>
      </c>
      <c r="AF11" s="5">
        <v>38</v>
      </c>
      <c r="AG11" s="5">
        <v>3</v>
      </c>
      <c r="AH11" s="2">
        <f t="shared" si="2"/>
        <v>7.1428571428571425E-2</v>
      </c>
      <c r="AI11" s="5">
        <v>1</v>
      </c>
      <c r="AJ11" s="1">
        <f t="shared" si="8"/>
        <v>1</v>
      </c>
    </row>
    <row r="12" spans="1:36" s="1" customFormat="1" ht="14">
      <c r="A12" s="5"/>
      <c r="B12" s="5"/>
      <c r="C12" s="5">
        <f t="shared" si="0"/>
        <v>2010</v>
      </c>
      <c r="D12" s="3">
        <v>40396</v>
      </c>
      <c r="E12" s="3">
        <v>40398</v>
      </c>
      <c r="F12" s="3">
        <f t="shared" si="1"/>
        <v>40408</v>
      </c>
      <c r="G12" s="5" t="s">
        <v>2</v>
      </c>
      <c r="H12" s="5">
        <v>0</v>
      </c>
      <c r="I12" s="5">
        <v>0</v>
      </c>
      <c r="J12" s="5">
        <f t="shared" si="3"/>
        <v>0</v>
      </c>
      <c r="K12" s="5">
        <f t="shared" si="4"/>
        <v>0</v>
      </c>
      <c r="L12" s="5">
        <f t="shared" si="5"/>
        <v>0</v>
      </c>
      <c r="M12" s="5">
        <f t="shared" si="6"/>
        <v>0</v>
      </c>
      <c r="N12" s="5">
        <f t="shared" si="7"/>
        <v>0</v>
      </c>
      <c r="O12" s="5" t="s">
        <v>143</v>
      </c>
      <c r="P12" s="5" t="s">
        <v>0</v>
      </c>
      <c r="Q12" s="5" t="s">
        <v>25</v>
      </c>
      <c r="R12" s="5">
        <v>196</v>
      </c>
      <c r="S12" s="5">
        <v>12725</v>
      </c>
      <c r="T12" s="5"/>
      <c r="U12" s="5">
        <v>12</v>
      </c>
      <c r="V12" s="5" t="s">
        <v>45</v>
      </c>
      <c r="W12" s="5" t="s">
        <v>203</v>
      </c>
      <c r="X12" s="3">
        <v>40391</v>
      </c>
      <c r="Y12" s="3">
        <v>40397</v>
      </c>
      <c r="Z12" s="5">
        <v>7</v>
      </c>
      <c r="AA12" s="5">
        <v>84</v>
      </c>
      <c r="AB12" s="5">
        <v>100</v>
      </c>
      <c r="AC12" s="5"/>
      <c r="AD12" s="5">
        <v>9</v>
      </c>
      <c r="AE12" s="5">
        <v>48</v>
      </c>
      <c r="AF12" s="5">
        <v>40</v>
      </c>
      <c r="AG12" s="5">
        <v>1</v>
      </c>
      <c r="AH12" s="2">
        <f t="shared" si="2"/>
        <v>0.1875</v>
      </c>
      <c r="AI12" s="5">
        <v>0</v>
      </c>
      <c r="AJ12" s="1">
        <f t="shared" si="8"/>
        <v>1</v>
      </c>
    </row>
    <row r="13" spans="1:36" s="1" customFormat="1" ht="14">
      <c r="A13" s="5"/>
      <c r="B13" s="5"/>
      <c r="C13" s="5">
        <f t="shared" si="0"/>
        <v>2010</v>
      </c>
      <c r="D13" s="3">
        <v>40415</v>
      </c>
      <c r="E13" s="3">
        <v>40415</v>
      </c>
      <c r="F13" s="3">
        <f t="shared" si="1"/>
        <v>40425</v>
      </c>
      <c r="G13" s="5" t="s">
        <v>2</v>
      </c>
      <c r="H13" s="5">
        <v>1</v>
      </c>
      <c r="I13" s="5">
        <v>0</v>
      </c>
      <c r="J13" s="5">
        <f t="shared" si="3"/>
        <v>1</v>
      </c>
      <c r="K13" s="5">
        <f t="shared" si="4"/>
        <v>0</v>
      </c>
      <c r="L13" s="5">
        <f t="shared" si="5"/>
        <v>0</v>
      </c>
      <c r="M13" s="5">
        <f t="shared" si="6"/>
        <v>0</v>
      </c>
      <c r="N13" s="5">
        <f t="shared" si="7"/>
        <v>0</v>
      </c>
      <c r="O13" s="5" t="s">
        <v>78</v>
      </c>
      <c r="P13" s="5" t="s">
        <v>7</v>
      </c>
      <c r="Q13" s="5" t="s">
        <v>30</v>
      </c>
      <c r="R13" s="5">
        <v>25</v>
      </c>
      <c r="S13" s="5"/>
      <c r="T13" s="5"/>
      <c r="U13" s="5">
        <v>0</v>
      </c>
      <c r="V13" s="5" t="s">
        <v>77</v>
      </c>
      <c r="W13" s="5" t="s">
        <v>204</v>
      </c>
      <c r="X13" s="3">
        <v>40405</v>
      </c>
      <c r="Y13" s="3">
        <v>40411</v>
      </c>
      <c r="Z13" s="5">
        <v>0</v>
      </c>
      <c r="AA13" s="5">
        <v>92</v>
      </c>
      <c r="AB13" s="5">
        <v>100</v>
      </c>
      <c r="AC13" s="5"/>
      <c r="AD13" s="5">
        <v>0</v>
      </c>
      <c r="AE13" s="5">
        <v>36</v>
      </c>
      <c r="AF13" s="5">
        <v>40</v>
      </c>
      <c r="AG13" s="5">
        <v>0</v>
      </c>
      <c r="AH13" s="2">
        <f t="shared" si="2"/>
        <v>0</v>
      </c>
      <c r="AI13" s="5">
        <v>1</v>
      </c>
      <c r="AJ13" s="1">
        <f t="shared" si="8"/>
        <v>0</v>
      </c>
    </row>
    <row r="14" spans="1:36" s="1" customFormat="1" ht="14">
      <c r="A14" s="5"/>
      <c r="B14" s="5"/>
      <c r="C14" s="5">
        <f t="shared" si="0"/>
        <v>2010</v>
      </c>
      <c r="D14" s="3">
        <v>40426</v>
      </c>
      <c r="E14" s="3">
        <v>40438</v>
      </c>
      <c r="F14" s="3">
        <f t="shared" si="1"/>
        <v>40448</v>
      </c>
      <c r="G14" s="5" t="s">
        <v>2</v>
      </c>
      <c r="H14" s="5">
        <v>0</v>
      </c>
      <c r="I14" s="5">
        <v>0</v>
      </c>
      <c r="J14" s="5">
        <f t="shared" si="3"/>
        <v>0</v>
      </c>
      <c r="K14" s="5">
        <f t="shared" si="4"/>
        <v>0</v>
      </c>
      <c r="L14" s="5">
        <f t="shared" si="5"/>
        <v>0</v>
      </c>
      <c r="M14" s="5">
        <f t="shared" si="6"/>
        <v>0</v>
      </c>
      <c r="N14" s="5">
        <f t="shared" si="7"/>
        <v>0</v>
      </c>
      <c r="O14" s="5" t="s">
        <v>142</v>
      </c>
      <c r="P14" s="5" t="s">
        <v>0</v>
      </c>
      <c r="Q14" s="5" t="s">
        <v>12</v>
      </c>
      <c r="R14" s="5"/>
      <c r="S14" s="5">
        <v>30000</v>
      </c>
      <c r="T14" s="5"/>
      <c r="U14" s="5">
        <v>6</v>
      </c>
      <c r="V14" s="5" t="s">
        <v>43</v>
      </c>
      <c r="W14" s="5" t="s">
        <v>203</v>
      </c>
      <c r="X14" s="3">
        <v>40433</v>
      </c>
      <c r="Y14" s="3">
        <v>40439</v>
      </c>
      <c r="Z14" s="5">
        <v>5</v>
      </c>
      <c r="AA14" s="5">
        <v>88</v>
      </c>
      <c r="AB14" s="5">
        <v>100</v>
      </c>
      <c r="AC14" s="5"/>
      <c r="AD14" s="5">
        <v>1</v>
      </c>
      <c r="AE14" s="5">
        <v>67</v>
      </c>
      <c r="AF14" s="5">
        <v>40</v>
      </c>
      <c r="AG14" s="5">
        <v>1</v>
      </c>
      <c r="AH14" s="2">
        <f t="shared" si="2"/>
        <v>1.4925373134328358E-2</v>
      </c>
      <c r="AI14" s="5">
        <v>0</v>
      </c>
      <c r="AJ14" s="1">
        <f t="shared" si="8"/>
        <v>1</v>
      </c>
    </row>
    <row r="15" spans="1:36" s="1" customFormat="1" ht="14">
      <c r="A15" s="5"/>
      <c r="B15" s="5"/>
      <c r="C15" s="5">
        <f t="shared" si="0"/>
        <v>2010</v>
      </c>
      <c r="D15" s="3">
        <v>40430</v>
      </c>
      <c r="E15" s="3">
        <v>40430</v>
      </c>
      <c r="F15" s="3">
        <f t="shared" si="1"/>
        <v>40440</v>
      </c>
      <c r="G15" s="5" t="s">
        <v>2</v>
      </c>
      <c r="H15" s="5">
        <v>1</v>
      </c>
      <c r="I15" s="5">
        <v>1</v>
      </c>
      <c r="J15" s="5">
        <f t="shared" si="3"/>
        <v>1</v>
      </c>
      <c r="K15" s="5">
        <f t="shared" si="4"/>
        <v>1</v>
      </c>
      <c r="L15" s="5">
        <f t="shared" si="5"/>
        <v>0</v>
      </c>
      <c r="M15" s="5">
        <f t="shared" si="6"/>
        <v>0</v>
      </c>
      <c r="N15" s="5">
        <f t="shared" si="7"/>
        <v>1</v>
      </c>
      <c r="O15" s="5" t="s">
        <v>141</v>
      </c>
      <c r="P15" s="5" t="s">
        <v>0</v>
      </c>
      <c r="Q15" s="5" t="s">
        <v>12</v>
      </c>
      <c r="R15" s="5"/>
      <c r="S15" s="5">
        <v>12500</v>
      </c>
      <c r="T15" s="5"/>
      <c r="U15" s="5">
        <v>24</v>
      </c>
      <c r="V15" s="5" t="s">
        <v>140</v>
      </c>
      <c r="W15" s="5" t="s">
        <v>203</v>
      </c>
      <c r="X15" s="3">
        <v>40791</v>
      </c>
      <c r="Y15" s="3">
        <v>40432</v>
      </c>
      <c r="Z15" s="5">
        <v>5</v>
      </c>
      <c r="AA15" s="5">
        <v>86</v>
      </c>
      <c r="AB15" s="5">
        <v>100</v>
      </c>
      <c r="AC15" s="5"/>
      <c r="AD15" s="5">
        <v>2</v>
      </c>
      <c r="AE15" s="5">
        <v>65</v>
      </c>
      <c r="AF15" s="5">
        <v>40</v>
      </c>
      <c r="AG15" s="5">
        <v>1</v>
      </c>
      <c r="AH15" s="2">
        <f t="shared" si="2"/>
        <v>3.0769230769230771E-2</v>
      </c>
      <c r="AI15" s="5">
        <v>0</v>
      </c>
      <c r="AJ15" s="1">
        <f t="shared" si="8"/>
        <v>0</v>
      </c>
    </row>
    <row r="16" spans="1:36" s="1" customFormat="1" ht="14">
      <c r="A16" s="5"/>
      <c r="B16" s="5"/>
      <c r="C16" s="5">
        <f t="shared" si="0"/>
        <v>2010</v>
      </c>
      <c r="D16" s="3">
        <v>40439</v>
      </c>
      <c r="E16" s="3">
        <v>40451</v>
      </c>
      <c r="F16" s="3">
        <f t="shared" si="1"/>
        <v>40461</v>
      </c>
      <c r="G16" s="5" t="s">
        <v>2</v>
      </c>
      <c r="H16" s="5">
        <v>0</v>
      </c>
      <c r="I16" s="5">
        <v>1</v>
      </c>
      <c r="J16" s="5">
        <f t="shared" si="3"/>
        <v>2</v>
      </c>
      <c r="K16" s="5">
        <f t="shared" si="4"/>
        <v>1</v>
      </c>
      <c r="L16" s="5">
        <f t="shared" si="5"/>
        <v>0</v>
      </c>
      <c r="M16" s="5">
        <f t="shared" si="6"/>
        <v>0</v>
      </c>
      <c r="N16" s="5">
        <f t="shared" si="7"/>
        <v>1</v>
      </c>
      <c r="O16" s="5" t="s">
        <v>139</v>
      </c>
      <c r="P16" s="5" t="s">
        <v>0</v>
      </c>
      <c r="Q16" s="5" t="s">
        <v>12</v>
      </c>
      <c r="R16" s="5">
        <v>200</v>
      </c>
      <c r="S16" s="5">
        <v>3267183</v>
      </c>
      <c r="T16" s="5">
        <v>1680000</v>
      </c>
      <c r="U16" s="5">
        <v>42</v>
      </c>
      <c r="V16" s="5" t="s">
        <v>138</v>
      </c>
      <c r="W16" s="5" t="s">
        <v>203</v>
      </c>
      <c r="X16" s="3">
        <v>40440</v>
      </c>
      <c r="Y16" s="3">
        <v>40446</v>
      </c>
      <c r="Z16" s="5">
        <v>30</v>
      </c>
      <c r="AA16" s="5">
        <v>84</v>
      </c>
      <c r="AB16" s="5">
        <v>100</v>
      </c>
      <c r="AC16" s="5"/>
      <c r="AD16" s="5">
        <v>8</v>
      </c>
      <c r="AE16" s="5">
        <v>52</v>
      </c>
      <c r="AF16" s="5">
        <v>40</v>
      </c>
      <c r="AG16" s="5">
        <v>1</v>
      </c>
      <c r="AH16" s="2">
        <f t="shared" si="2"/>
        <v>0.15384615384615385</v>
      </c>
      <c r="AI16" s="5">
        <v>0</v>
      </c>
      <c r="AJ16" s="1">
        <f t="shared" si="8"/>
        <v>0</v>
      </c>
    </row>
    <row r="17" spans="1:36" s="1" customFormat="1" ht="14">
      <c r="A17" s="5"/>
      <c r="B17" s="5" t="s">
        <v>206</v>
      </c>
      <c r="C17" s="5">
        <f t="shared" si="0"/>
        <v>2010</v>
      </c>
      <c r="D17" s="3">
        <v>40482</v>
      </c>
      <c r="E17" s="3">
        <v>40485</v>
      </c>
      <c r="F17" s="3">
        <f t="shared" si="1"/>
        <v>40495</v>
      </c>
      <c r="G17" s="5" t="s">
        <v>2</v>
      </c>
      <c r="H17" s="5">
        <v>1</v>
      </c>
      <c r="I17" s="5">
        <v>0</v>
      </c>
      <c r="J17" s="5">
        <f t="shared" si="3"/>
        <v>1</v>
      </c>
      <c r="K17" s="5">
        <f t="shared" si="4"/>
        <v>0</v>
      </c>
      <c r="L17" s="5">
        <f t="shared" si="5"/>
        <v>0</v>
      </c>
      <c r="M17" s="5">
        <f t="shared" si="6"/>
        <v>0</v>
      </c>
      <c r="N17" s="5">
        <f t="shared" si="7"/>
        <v>0</v>
      </c>
      <c r="O17" s="5" t="s">
        <v>87</v>
      </c>
      <c r="P17" s="5" t="s">
        <v>7</v>
      </c>
      <c r="Q17" s="5" t="s">
        <v>95</v>
      </c>
      <c r="R17" s="5">
        <v>22</v>
      </c>
      <c r="S17" s="5"/>
      <c r="T17" s="5"/>
      <c r="U17" s="5">
        <v>22</v>
      </c>
      <c r="V17" s="5" t="s">
        <v>71</v>
      </c>
      <c r="W17" s="5"/>
      <c r="X17" s="8"/>
      <c r="AC17" s="5"/>
      <c r="AD17" s="5">
        <v>5</v>
      </c>
      <c r="AE17" s="5">
        <v>43</v>
      </c>
      <c r="AF17" s="5">
        <v>40</v>
      </c>
      <c r="AG17" s="5">
        <v>1</v>
      </c>
      <c r="AH17" s="2">
        <f t="shared" si="2"/>
        <v>0.11627906976744186</v>
      </c>
      <c r="AI17" s="5">
        <v>1</v>
      </c>
      <c r="AJ17" s="1">
        <f t="shared" si="8"/>
        <v>0</v>
      </c>
    </row>
    <row r="18" spans="1:36" s="1" customFormat="1" ht="14">
      <c r="A18" s="5"/>
      <c r="B18" s="5"/>
      <c r="C18" s="5">
        <f t="shared" si="0"/>
        <v>2010</v>
      </c>
      <c r="D18" s="3">
        <v>40497</v>
      </c>
      <c r="E18" s="3">
        <v>40519</v>
      </c>
      <c r="F18" s="3">
        <f t="shared" si="1"/>
        <v>40529</v>
      </c>
      <c r="G18" s="5" t="s">
        <v>2</v>
      </c>
      <c r="H18" s="5">
        <v>0</v>
      </c>
      <c r="I18" s="5">
        <v>0</v>
      </c>
      <c r="J18" s="5">
        <f t="shared" si="3"/>
        <v>1</v>
      </c>
      <c r="K18" s="5">
        <f t="shared" si="4"/>
        <v>0</v>
      </c>
      <c r="L18" s="5">
        <f t="shared" si="5"/>
        <v>1</v>
      </c>
      <c r="M18" s="5">
        <f t="shared" si="6"/>
        <v>0</v>
      </c>
      <c r="N18" s="5">
        <f t="shared" si="7"/>
        <v>1</v>
      </c>
      <c r="O18" s="5" t="s">
        <v>137</v>
      </c>
      <c r="P18" s="5" t="s">
        <v>0</v>
      </c>
      <c r="Q18" s="5" t="s">
        <v>12</v>
      </c>
      <c r="R18" s="5">
        <v>203</v>
      </c>
      <c r="S18" s="5"/>
      <c r="T18" s="5"/>
      <c r="U18" s="5">
        <v>228</v>
      </c>
      <c r="V18" s="5" t="s">
        <v>136</v>
      </c>
      <c r="W18" s="5" t="s">
        <v>203</v>
      </c>
      <c r="X18" s="3">
        <v>40517</v>
      </c>
      <c r="Y18" s="3">
        <v>40523</v>
      </c>
      <c r="Z18" s="5">
        <v>8</v>
      </c>
      <c r="AA18" s="5">
        <v>86</v>
      </c>
      <c r="AB18" s="5">
        <v>100</v>
      </c>
      <c r="AC18" s="5"/>
      <c r="AD18" s="5">
        <v>2</v>
      </c>
      <c r="AE18" s="5">
        <v>52</v>
      </c>
      <c r="AF18" s="5">
        <v>40</v>
      </c>
      <c r="AG18" s="5">
        <v>0</v>
      </c>
      <c r="AH18" s="2">
        <f t="shared" si="2"/>
        <v>3.8461538461538464E-2</v>
      </c>
      <c r="AI18" s="5">
        <v>1</v>
      </c>
      <c r="AJ18" s="1">
        <f t="shared" si="8"/>
        <v>1</v>
      </c>
    </row>
    <row r="19" spans="1:36" s="1" customFormat="1" ht="14">
      <c r="C19" s="5">
        <f t="shared" si="0"/>
        <v>2011</v>
      </c>
      <c r="D19" s="8">
        <v>40544</v>
      </c>
      <c r="E19" s="8">
        <v>40561</v>
      </c>
      <c r="F19" s="3">
        <f t="shared" si="1"/>
        <v>40571</v>
      </c>
      <c r="G19" s="1" t="s">
        <v>2</v>
      </c>
      <c r="H19" s="1">
        <v>0</v>
      </c>
      <c r="I19" s="1">
        <v>1</v>
      </c>
      <c r="J19" s="5">
        <f t="shared" si="3"/>
        <v>3</v>
      </c>
      <c r="K19" s="5">
        <f t="shared" si="4"/>
        <v>1</v>
      </c>
      <c r="L19" s="5">
        <f t="shared" si="5"/>
        <v>1</v>
      </c>
      <c r="M19" s="5">
        <f t="shared" si="6"/>
        <v>0</v>
      </c>
      <c r="N19" s="5">
        <f t="shared" si="7"/>
        <v>1</v>
      </c>
      <c r="O19" s="9" t="s">
        <v>135</v>
      </c>
      <c r="P19" s="1" t="s">
        <v>22</v>
      </c>
      <c r="Q19" s="1" t="s">
        <v>69</v>
      </c>
      <c r="R19" s="1">
        <v>80</v>
      </c>
      <c r="U19" s="1">
        <v>182</v>
      </c>
      <c r="V19" s="1" t="s">
        <v>134</v>
      </c>
      <c r="W19" s="1" t="s">
        <v>203</v>
      </c>
      <c r="X19" s="8">
        <v>40545</v>
      </c>
      <c r="Y19" s="8">
        <f>X19+6</f>
        <v>40551</v>
      </c>
      <c r="Z19" s="1">
        <v>11</v>
      </c>
      <c r="AA19" s="1">
        <v>100</v>
      </c>
      <c r="AB19" s="1">
        <v>100</v>
      </c>
      <c r="AD19" s="1">
        <v>1</v>
      </c>
      <c r="AE19" s="1">
        <v>6</v>
      </c>
      <c r="AF19" s="1">
        <v>15</v>
      </c>
      <c r="AG19" s="1">
        <v>0</v>
      </c>
      <c r="AH19" s="2">
        <f t="shared" si="2"/>
        <v>0.16666666666666666</v>
      </c>
      <c r="AI19" s="1">
        <v>1</v>
      </c>
      <c r="AJ19" s="1">
        <f t="shared" si="8"/>
        <v>1</v>
      </c>
    </row>
    <row r="20" spans="1:36" s="1" customFormat="1" ht="14">
      <c r="C20" s="5">
        <f t="shared" si="0"/>
        <v>2011</v>
      </c>
      <c r="D20" s="8">
        <v>40648</v>
      </c>
      <c r="E20" s="8">
        <v>40648</v>
      </c>
      <c r="F20" s="3">
        <f t="shared" si="1"/>
        <v>40658</v>
      </c>
      <c r="G20" s="1" t="s">
        <v>2</v>
      </c>
      <c r="H20" s="1">
        <v>1</v>
      </c>
      <c r="I20" s="1">
        <v>0</v>
      </c>
      <c r="J20" s="5">
        <f t="shared" si="3"/>
        <v>1</v>
      </c>
      <c r="K20" s="5">
        <f t="shared" si="4"/>
        <v>0</v>
      </c>
      <c r="L20" s="5">
        <f t="shared" si="5"/>
        <v>0</v>
      </c>
      <c r="M20" s="5">
        <f t="shared" si="6"/>
        <v>0</v>
      </c>
      <c r="N20" s="5">
        <f t="shared" si="7"/>
        <v>0</v>
      </c>
      <c r="O20" s="1" t="s">
        <v>133</v>
      </c>
      <c r="P20" s="1" t="s">
        <v>7</v>
      </c>
      <c r="Q20" s="1" t="s">
        <v>30</v>
      </c>
      <c r="R20" s="1">
        <v>17</v>
      </c>
      <c r="U20" s="1">
        <v>13</v>
      </c>
      <c r="V20" s="1" t="s">
        <v>132</v>
      </c>
      <c r="W20" s="1" t="s">
        <v>204</v>
      </c>
      <c r="X20" s="8"/>
      <c r="Y20" s="8"/>
      <c r="AD20" s="1">
        <v>0</v>
      </c>
      <c r="AE20" s="1">
        <v>7</v>
      </c>
      <c r="AF20" s="1">
        <v>16</v>
      </c>
      <c r="AG20" s="1">
        <v>0</v>
      </c>
      <c r="AH20" s="2">
        <f t="shared" si="2"/>
        <v>0</v>
      </c>
      <c r="AI20" s="1">
        <v>1</v>
      </c>
      <c r="AJ20" s="1">
        <f t="shared" si="8"/>
        <v>0</v>
      </c>
    </row>
    <row r="21" spans="1:36" s="1" customFormat="1" ht="14">
      <c r="C21" s="5">
        <f t="shared" si="0"/>
        <v>2011</v>
      </c>
      <c r="D21" s="8">
        <v>40683</v>
      </c>
      <c r="E21" s="8">
        <v>40683</v>
      </c>
      <c r="F21" s="3">
        <f t="shared" si="1"/>
        <v>40693</v>
      </c>
      <c r="G21" s="1" t="s">
        <v>2</v>
      </c>
      <c r="H21" s="1">
        <v>1</v>
      </c>
      <c r="I21" s="1">
        <v>0</v>
      </c>
      <c r="J21" s="5">
        <f t="shared" si="3"/>
        <v>1</v>
      </c>
      <c r="K21" s="5">
        <f t="shared" si="4"/>
        <v>0</v>
      </c>
      <c r="L21" s="5">
        <f t="shared" si="5"/>
        <v>0</v>
      </c>
      <c r="M21" s="5">
        <f t="shared" si="6"/>
        <v>0</v>
      </c>
      <c r="N21" s="5">
        <f t="shared" si="7"/>
        <v>0</v>
      </c>
      <c r="O21" s="1" t="s">
        <v>131</v>
      </c>
      <c r="P21" s="1" t="s">
        <v>7</v>
      </c>
      <c r="Q21" s="1" t="s">
        <v>30</v>
      </c>
      <c r="R21" s="1">
        <v>42</v>
      </c>
      <c r="S21" s="1">
        <v>50</v>
      </c>
      <c r="U21" s="1">
        <v>5</v>
      </c>
      <c r="V21" s="1" t="s">
        <v>62</v>
      </c>
      <c r="W21" s="1" t="s">
        <v>204</v>
      </c>
      <c r="X21" s="8"/>
      <c r="Y21" s="8"/>
      <c r="AD21" s="1">
        <v>0</v>
      </c>
      <c r="AE21" s="1">
        <v>6</v>
      </c>
      <c r="AF21" s="1">
        <v>16</v>
      </c>
      <c r="AG21" s="1">
        <v>0</v>
      </c>
      <c r="AH21" s="2">
        <f t="shared" si="2"/>
        <v>0</v>
      </c>
      <c r="AI21" s="1">
        <v>1</v>
      </c>
      <c r="AJ21" s="1">
        <f t="shared" si="8"/>
        <v>0</v>
      </c>
    </row>
    <row r="22" spans="1:36" s="1" customFormat="1" ht="14">
      <c r="C22" s="5">
        <f t="shared" si="0"/>
        <v>2011</v>
      </c>
      <c r="D22" s="8">
        <v>40709</v>
      </c>
      <c r="E22" s="8">
        <v>40740</v>
      </c>
      <c r="F22" s="3">
        <f t="shared" si="1"/>
        <v>40750</v>
      </c>
      <c r="G22" s="1" t="s">
        <v>2</v>
      </c>
      <c r="H22" s="1">
        <v>1</v>
      </c>
      <c r="I22" s="1">
        <v>0</v>
      </c>
      <c r="J22" s="5">
        <f t="shared" si="3"/>
        <v>1</v>
      </c>
      <c r="K22" s="5">
        <f t="shared" si="4"/>
        <v>0</v>
      </c>
      <c r="L22" s="5">
        <f t="shared" si="5"/>
        <v>0</v>
      </c>
      <c r="M22" s="5">
        <f t="shared" si="6"/>
        <v>0</v>
      </c>
      <c r="N22" s="5">
        <f t="shared" si="7"/>
        <v>0</v>
      </c>
      <c r="O22" s="1" t="s">
        <v>130</v>
      </c>
      <c r="P22" s="1" t="s">
        <v>0</v>
      </c>
      <c r="Q22" s="1" t="s">
        <v>17</v>
      </c>
      <c r="R22" s="1">
        <v>50</v>
      </c>
      <c r="T22" s="1">
        <v>20000</v>
      </c>
      <c r="U22" s="1">
        <v>9</v>
      </c>
      <c r="V22" s="1" t="s">
        <v>211</v>
      </c>
      <c r="W22" s="1" t="s">
        <v>203</v>
      </c>
      <c r="X22" s="8">
        <v>40709</v>
      </c>
      <c r="Y22" s="8">
        <f t="shared" ref="Y22:Y83" si="9">X22+6</f>
        <v>40715</v>
      </c>
      <c r="Z22" s="1">
        <v>1</v>
      </c>
      <c r="AA22" s="1">
        <v>83</v>
      </c>
      <c r="AB22" s="1">
        <v>96</v>
      </c>
      <c r="AD22" s="1">
        <v>0</v>
      </c>
      <c r="AE22" s="1">
        <v>7</v>
      </c>
      <c r="AF22" s="1">
        <v>16</v>
      </c>
      <c r="AG22" s="1">
        <v>0</v>
      </c>
      <c r="AH22" s="2">
        <f t="shared" si="2"/>
        <v>0</v>
      </c>
      <c r="AI22" s="1">
        <v>1</v>
      </c>
      <c r="AJ22" s="1">
        <f t="shared" si="8"/>
        <v>0</v>
      </c>
    </row>
    <row r="23" spans="1:36" s="1" customFormat="1" ht="14">
      <c r="C23" s="5">
        <f t="shared" si="0"/>
        <v>2011</v>
      </c>
      <c r="D23" s="8">
        <v>40747</v>
      </c>
      <c r="E23" s="8">
        <v>40764</v>
      </c>
      <c r="F23" s="3">
        <f t="shared" si="1"/>
        <v>40774</v>
      </c>
      <c r="G23" s="1" t="s">
        <v>2</v>
      </c>
      <c r="H23" s="1">
        <v>0</v>
      </c>
      <c r="I23" s="1">
        <v>0</v>
      </c>
      <c r="J23" s="5">
        <f t="shared" si="3"/>
        <v>2</v>
      </c>
      <c r="K23" s="5">
        <f t="shared" si="4"/>
        <v>0</v>
      </c>
      <c r="L23" s="5">
        <f t="shared" si="5"/>
        <v>0</v>
      </c>
      <c r="M23" s="5">
        <f t="shared" si="6"/>
        <v>0</v>
      </c>
      <c r="N23" s="5">
        <f t="shared" si="7"/>
        <v>0</v>
      </c>
      <c r="O23" s="1" t="s">
        <v>128</v>
      </c>
      <c r="P23" s="1" t="s">
        <v>0</v>
      </c>
      <c r="Q23" s="1" t="s">
        <v>17</v>
      </c>
      <c r="R23" s="1">
        <v>19</v>
      </c>
      <c r="S23" s="1">
        <v>200000</v>
      </c>
      <c r="U23" s="1">
        <v>9</v>
      </c>
      <c r="V23" s="1" t="s">
        <v>210</v>
      </c>
      <c r="W23" s="1" t="s">
        <v>203</v>
      </c>
      <c r="X23" s="8">
        <v>40748</v>
      </c>
      <c r="Y23" s="8">
        <f t="shared" si="9"/>
        <v>40754</v>
      </c>
      <c r="Z23" s="1">
        <v>1</v>
      </c>
      <c r="AA23" s="1">
        <v>78</v>
      </c>
      <c r="AB23" s="1">
        <v>100</v>
      </c>
      <c r="AD23" s="1">
        <v>0</v>
      </c>
      <c r="AE23" s="1">
        <v>7</v>
      </c>
      <c r="AF23" s="1">
        <v>16</v>
      </c>
      <c r="AG23" s="1">
        <v>0</v>
      </c>
      <c r="AH23" s="2">
        <f t="shared" si="2"/>
        <v>0</v>
      </c>
      <c r="AI23" s="1">
        <v>0</v>
      </c>
      <c r="AJ23" s="1">
        <f t="shared" si="8"/>
        <v>1</v>
      </c>
    </row>
    <row r="24" spans="1:36" s="1" customFormat="1" ht="14">
      <c r="C24" s="5">
        <f t="shared" si="0"/>
        <v>2011</v>
      </c>
      <c r="D24" s="8">
        <v>40765</v>
      </c>
      <c r="E24" s="8">
        <v>40799</v>
      </c>
      <c r="F24" s="3">
        <f t="shared" si="1"/>
        <v>40809</v>
      </c>
      <c r="G24" s="1" t="s">
        <v>2</v>
      </c>
      <c r="H24" s="1">
        <v>1</v>
      </c>
      <c r="I24" s="1">
        <v>0</v>
      </c>
      <c r="J24" s="5">
        <f t="shared" si="3"/>
        <v>1</v>
      </c>
      <c r="K24" s="5">
        <f t="shared" si="4"/>
        <v>0</v>
      </c>
      <c r="L24" s="5">
        <f t="shared" si="5"/>
        <v>0</v>
      </c>
      <c r="M24" s="5">
        <f t="shared" si="6"/>
        <v>0</v>
      </c>
      <c r="N24" s="5">
        <f t="shared" si="7"/>
        <v>0</v>
      </c>
      <c r="O24" s="1" t="s">
        <v>126</v>
      </c>
      <c r="P24" s="1" t="s">
        <v>0</v>
      </c>
      <c r="Q24" s="1" t="s">
        <v>17</v>
      </c>
      <c r="R24" s="1">
        <v>47</v>
      </c>
      <c r="S24" s="1">
        <v>700000</v>
      </c>
      <c r="T24" s="1">
        <v>275000</v>
      </c>
      <c r="U24" s="1">
        <v>42</v>
      </c>
      <c r="V24" s="1" t="s">
        <v>125</v>
      </c>
      <c r="W24" s="1" t="s">
        <v>203</v>
      </c>
      <c r="X24" s="8">
        <v>40762</v>
      </c>
      <c r="Y24" s="8">
        <f t="shared" si="9"/>
        <v>40768</v>
      </c>
      <c r="Z24" s="1">
        <v>8</v>
      </c>
      <c r="AA24" s="1">
        <v>85</v>
      </c>
      <c r="AB24" s="1">
        <v>100</v>
      </c>
      <c r="AD24" s="1">
        <v>0</v>
      </c>
      <c r="AE24" s="1">
        <v>6</v>
      </c>
      <c r="AF24" s="1">
        <v>16</v>
      </c>
      <c r="AG24" s="1">
        <v>0</v>
      </c>
      <c r="AH24" s="2">
        <f t="shared" si="2"/>
        <v>0</v>
      </c>
      <c r="AI24" s="1">
        <v>1</v>
      </c>
      <c r="AJ24" s="1">
        <f t="shared" si="8"/>
        <v>0</v>
      </c>
    </row>
    <row r="25" spans="1:36" s="1" customFormat="1" ht="14">
      <c r="C25" s="5">
        <f t="shared" si="0"/>
        <v>2011</v>
      </c>
      <c r="D25" s="8">
        <v>40770</v>
      </c>
      <c r="E25" s="8">
        <v>40794</v>
      </c>
      <c r="F25" s="3">
        <f t="shared" si="1"/>
        <v>40804</v>
      </c>
      <c r="G25" s="1" t="s">
        <v>2</v>
      </c>
      <c r="H25" s="1">
        <v>0</v>
      </c>
      <c r="I25" s="1">
        <v>0</v>
      </c>
      <c r="J25" s="5">
        <f t="shared" si="3"/>
        <v>0</v>
      </c>
      <c r="K25" s="5">
        <f t="shared" si="4"/>
        <v>0</v>
      </c>
      <c r="L25" s="5">
        <f t="shared" si="5"/>
        <v>0</v>
      </c>
      <c r="M25" s="5">
        <f t="shared" si="6"/>
        <v>0</v>
      </c>
      <c r="N25" s="5">
        <f t="shared" si="7"/>
        <v>0</v>
      </c>
      <c r="O25" s="9" t="s">
        <v>124</v>
      </c>
      <c r="P25" s="1" t="s">
        <v>0</v>
      </c>
      <c r="Q25" s="1" t="s">
        <v>17</v>
      </c>
      <c r="R25" s="1">
        <v>7</v>
      </c>
      <c r="S25" s="1">
        <v>11000</v>
      </c>
      <c r="U25" s="1">
        <v>7</v>
      </c>
      <c r="V25" s="1" t="s">
        <v>209</v>
      </c>
      <c r="W25" s="1" t="s">
        <v>203</v>
      </c>
      <c r="X25" s="8">
        <v>40769</v>
      </c>
      <c r="Y25" s="8">
        <f t="shared" si="9"/>
        <v>40775</v>
      </c>
      <c r="Z25" s="1">
        <v>2</v>
      </c>
      <c r="AA25" s="1">
        <v>89</v>
      </c>
      <c r="AB25" s="1">
        <v>96</v>
      </c>
      <c r="AD25" s="1">
        <v>0</v>
      </c>
      <c r="AE25" s="1">
        <v>6</v>
      </c>
      <c r="AF25" s="1">
        <v>16</v>
      </c>
      <c r="AG25" s="1">
        <v>0</v>
      </c>
      <c r="AH25" s="2">
        <f t="shared" si="2"/>
        <v>0</v>
      </c>
      <c r="AI25" s="1">
        <v>0</v>
      </c>
      <c r="AJ25" s="1">
        <f t="shared" si="8"/>
        <v>1</v>
      </c>
    </row>
    <row r="26" spans="1:36" s="1" customFormat="1" ht="14">
      <c r="C26" s="5">
        <f t="shared" si="0"/>
        <v>2011</v>
      </c>
      <c r="D26" s="8">
        <v>40770</v>
      </c>
      <c r="E26" s="8">
        <v>40818</v>
      </c>
      <c r="F26" s="3">
        <f t="shared" si="1"/>
        <v>40828</v>
      </c>
      <c r="G26" s="1" t="s">
        <v>2</v>
      </c>
      <c r="H26" s="1">
        <v>0</v>
      </c>
      <c r="I26" s="1">
        <v>1</v>
      </c>
      <c r="J26" s="5">
        <f t="shared" si="3"/>
        <v>2</v>
      </c>
      <c r="K26" s="5">
        <f t="shared" si="4"/>
        <v>1</v>
      </c>
      <c r="L26" s="5">
        <f t="shared" si="5"/>
        <v>1</v>
      </c>
      <c r="M26" s="5">
        <f t="shared" si="6"/>
        <v>0</v>
      </c>
      <c r="N26" s="5">
        <f t="shared" si="7"/>
        <v>1</v>
      </c>
      <c r="O26" s="1" t="s">
        <v>122</v>
      </c>
      <c r="P26" s="1" t="s">
        <v>0</v>
      </c>
      <c r="Q26" s="1" t="s">
        <v>17</v>
      </c>
      <c r="R26" s="1">
        <v>204</v>
      </c>
      <c r="S26" s="1">
        <v>5549080</v>
      </c>
      <c r="U26" s="1">
        <v>20</v>
      </c>
      <c r="V26" s="1" t="s">
        <v>208</v>
      </c>
      <c r="W26" s="1" t="s">
        <v>203</v>
      </c>
      <c r="X26" s="8">
        <v>40769</v>
      </c>
      <c r="Y26" s="8">
        <f t="shared" si="9"/>
        <v>40775</v>
      </c>
      <c r="Z26" s="1">
        <v>6</v>
      </c>
      <c r="AA26" s="1">
        <v>92</v>
      </c>
      <c r="AB26" s="1">
        <v>100</v>
      </c>
      <c r="AD26" s="1">
        <v>0</v>
      </c>
      <c r="AE26" s="1">
        <v>6</v>
      </c>
      <c r="AF26" s="1">
        <v>16</v>
      </c>
      <c r="AG26" s="1">
        <v>0</v>
      </c>
      <c r="AH26" s="2">
        <f t="shared" si="2"/>
        <v>0</v>
      </c>
      <c r="AI26" s="1">
        <v>0</v>
      </c>
      <c r="AJ26" s="1">
        <f t="shared" si="8"/>
        <v>0</v>
      </c>
    </row>
    <row r="27" spans="1:36" s="1" customFormat="1" ht="14">
      <c r="C27" s="5">
        <f t="shared" si="0"/>
        <v>2011</v>
      </c>
      <c r="D27" s="8">
        <v>40791</v>
      </c>
      <c r="E27" s="8">
        <v>40801</v>
      </c>
      <c r="F27" s="3">
        <f t="shared" si="1"/>
        <v>40811</v>
      </c>
      <c r="G27" s="1" t="s">
        <v>2</v>
      </c>
      <c r="H27" s="1">
        <v>1</v>
      </c>
      <c r="I27" s="1">
        <v>0</v>
      </c>
      <c r="J27" s="5">
        <f t="shared" si="3"/>
        <v>0</v>
      </c>
      <c r="K27" s="5">
        <f t="shared" si="4"/>
        <v>0</v>
      </c>
      <c r="L27" s="5">
        <f t="shared" si="5"/>
        <v>0</v>
      </c>
      <c r="M27" s="5">
        <f t="shared" si="6"/>
        <v>0</v>
      </c>
      <c r="N27" s="5">
        <f t="shared" si="7"/>
        <v>0</v>
      </c>
      <c r="O27" s="1" t="s">
        <v>120</v>
      </c>
      <c r="P27" s="1" t="s">
        <v>0</v>
      </c>
      <c r="Q27" s="1" t="s">
        <v>17</v>
      </c>
      <c r="R27" s="1">
        <v>42</v>
      </c>
      <c r="S27" s="1">
        <v>21000000</v>
      </c>
      <c r="T27" s="1">
        <v>432000</v>
      </c>
      <c r="U27" s="1">
        <v>24</v>
      </c>
      <c r="V27" s="1" t="s">
        <v>117</v>
      </c>
      <c r="W27" s="1" t="s">
        <v>203</v>
      </c>
      <c r="X27" s="8">
        <v>40797</v>
      </c>
      <c r="Y27" s="8">
        <f t="shared" si="9"/>
        <v>40803</v>
      </c>
      <c r="Z27" s="1">
        <v>38</v>
      </c>
      <c r="AA27" s="1">
        <v>85</v>
      </c>
      <c r="AB27" s="1">
        <v>100</v>
      </c>
      <c r="AD27" s="1">
        <v>1</v>
      </c>
      <c r="AE27" s="1">
        <v>38</v>
      </c>
      <c r="AF27" s="1">
        <v>16</v>
      </c>
      <c r="AG27" s="1">
        <v>0</v>
      </c>
      <c r="AH27" s="2">
        <f t="shared" si="2"/>
        <v>2.6315789473684209E-2</v>
      </c>
      <c r="AI27" s="1">
        <v>1</v>
      </c>
      <c r="AJ27" s="1">
        <f t="shared" si="8"/>
        <v>0</v>
      </c>
    </row>
    <row r="28" spans="1:36" s="1" customFormat="1" ht="14">
      <c r="C28" s="5">
        <f t="shared" si="0"/>
        <v>2011</v>
      </c>
      <c r="D28" s="8">
        <v>40804</v>
      </c>
      <c r="E28" s="8">
        <v>40804</v>
      </c>
      <c r="F28" s="3">
        <f t="shared" si="1"/>
        <v>40814</v>
      </c>
      <c r="G28" s="1" t="s">
        <v>2</v>
      </c>
      <c r="H28" s="1">
        <v>0</v>
      </c>
      <c r="I28" s="1">
        <v>1</v>
      </c>
      <c r="J28" s="5">
        <f t="shared" si="3"/>
        <v>2</v>
      </c>
      <c r="K28" s="5">
        <f t="shared" si="4"/>
        <v>1</v>
      </c>
      <c r="L28" s="5">
        <f t="shared" si="5"/>
        <v>0</v>
      </c>
      <c r="M28" s="5">
        <f t="shared" si="6"/>
        <v>0</v>
      </c>
      <c r="N28" s="5">
        <f t="shared" si="7"/>
        <v>1</v>
      </c>
      <c r="O28" s="1" t="s">
        <v>119</v>
      </c>
      <c r="P28" s="1" t="s">
        <v>4</v>
      </c>
      <c r="Q28" s="1" t="s">
        <v>3</v>
      </c>
      <c r="R28" s="1">
        <v>112</v>
      </c>
      <c r="S28" s="1">
        <v>575200</v>
      </c>
      <c r="U28" s="1">
        <v>136</v>
      </c>
      <c r="V28" s="1" t="s">
        <v>213</v>
      </c>
      <c r="W28" s="1" t="s">
        <v>203</v>
      </c>
      <c r="X28" s="8">
        <v>40804</v>
      </c>
      <c r="Y28" s="8">
        <f t="shared" si="9"/>
        <v>40810</v>
      </c>
      <c r="Z28" s="1">
        <v>100</v>
      </c>
      <c r="AA28" s="1">
        <v>17</v>
      </c>
      <c r="AB28" s="1">
        <v>20</v>
      </c>
      <c r="AD28" s="1">
        <v>20</v>
      </c>
      <c r="AE28" s="1">
        <v>62</v>
      </c>
      <c r="AF28" s="1">
        <v>16</v>
      </c>
      <c r="AG28" s="1">
        <v>1</v>
      </c>
      <c r="AH28" s="2">
        <f t="shared" si="2"/>
        <v>0.32258064516129031</v>
      </c>
      <c r="AI28" s="1">
        <v>1</v>
      </c>
      <c r="AJ28" s="1">
        <f t="shared" si="8"/>
        <v>1</v>
      </c>
    </row>
    <row r="29" spans="1:36" s="1" customFormat="1" ht="14">
      <c r="C29" s="5">
        <f t="shared" si="0"/>
        <v>2011</v>
      </c>
      <c r="D29" s="8">
        <v>40809</v>
      </c>
      <c r="E29" s="8">
        <v>40839</v>
      </c>
      <c r="F29" s="3">
        <f t="shared" si="1"/>
        <v>40849</v>
      </c>
      <c r="G29" s="1" t="s">
        <v>2</v>
      </c>
      <c r="H29" s="1">
        <v>0</v>
      </c>
      <c r="I29" s="1">
        <v>0</v>
      </c>
      <c r="J29" s="5">
        <f t="shared" si="3"/>
        <v>0</v>
      </c>
      <c r="K29" s="5">
        <f t="shared" si="4"/>
        <v>0</v>
      </c>
      <c r="L29" s="5">
        <f t="shared" si="5"/>
        <v>0</v>
      </c>
      <c r="M29" s="5">
        <f t="shared" si="6"/>
        <v>0</v>
      </c>
      <c r="N29" s="5">
        <f t="shared" si="7"/>
        <v>0</v>
      </c>
      <c r="O29" s="9" t="s">
        <v>118</v>
      </c>
      <c r="P29" s="1" t="s">
        <v>0</v>
      </c>
      <c r="Q29" s="1" t="s">
        <v>17</v>
      </c>
      <c r="R29" s="1">
        <v>239</v>
      </c>
      <c r="S29" s="1">
        <v>3443989</v>
      </c>
      <c r="T29" s="1">
        <v>930000</v>
      </c>
      <c r="U29" s="1">
        <v>28</v>
      </c>
      <c r="V29" s="1" t="s">
        <v>117</v>
      </c>
      <c r="W29" s="1" t="s">
        <v>203</v>
      </c>
      <c r="X29" s="8">
        <v>40811</v>
      </c>
      <c r="Y29" s="8">
        <f t="shared" si="9"/>
        <v>40817</v>
      </c>
      <c r="Z29" s="1">
        <v>31</v>
      </c>
      <c r="AA29" s="1">
        <v>95</v>
      </c>
      <c r="AB29" s="1">
        <v>96</v>
      </c>
      <c r="AD29" s="1">
        <v>1</v>
      </c>
      <c r="AE29" s="1">
        <v>26</v>
      </c>
      <c r="AF29" s="1">
        <v>16</v>
      </c>
      <c r="AG29" s="1">
        <v>0</v>
      </c>
      <c r="AH29" s="2">
        <f t="shared" si="2"/>
        <v>3.8461538461538464E-2</v>
      </c>
      <c r="AI29" s="1">
        <v>0</v>
      </c>
      <c r="AJ29" s="1">
        <f t="shared" si="8"/>
        <v>1</v>
      </c>
    </row>
    <row r="30" spans="1:36" s="1" customFormat="1" ht="14">
      <c r="C30" s="5">
        <f t="shared" si="0"/>
        <v>2011</v>
      </c>
      <c r="D30" s="8">
        <v>40893</v>
      </c>
      <c r="E30" s="8">
        <v>40908</v>
      </c>
      <c r="F30" s="3">
        <f t="shared" si="1"/>
        <v>40918</v>
      </c>
      <c r="G30" s="1" t="s">
        <v>2</v>
      </c>
      <c r="H30" s="1">
        <v>1</v>
      </c>
      <c r="I30" s="1">
        <v>1</v>
      </c>
      <c r="J30" s="5">
        <f t="shared" si="3"/>
        <v>1</v>
      </c>
      <c r="K30" s="5">
        <f t="shared" si="4"/>
        <v>1</v>
      </c>
      <c r="L30" s="5">
        <f t="shared" si="5"/>
        <v>0</v>
      </c>
      <c r="M30" s="5">
        <f t="shared" si="6"/>
        <v>0</v>
      </c>
      <c r="N30" s="5">
        <f t="shared" si="7"/>
        <v>1</v>
      </c>
      <c r="O30" s="1" t="s">
        <v>116</v>
      </c>
      <c r="P30" s="1" t="s">
        <v>22</v>
      </c>
      <c r="Q30" s="1" t="s">
        <v>69</v>
      </c>
      <c r="R30" s="1">
        <v>132</v>
      </c>
      <c r="U30" s="1">
        <v>99</v>
      </c>
      <c r="V30" s="1" t="s">
        <v>212</v>
      </c>
      <c r="W30" s="1" t="s">
        <v>203</v>
      </c>
      <c r="X30" s="8">
        <v>40895</v>
      </c>
      <c r="Y30" s="8">
        <f t="shared" si="9"/>
        <v>40901</v>
      </c>
      <c r="Z30" s="1">
        <v>7</v>
      </c>
      <c r="AA30" s="1">
        <v>77</v>
      </c>
      <c r="AB30" s="1">
        <v>11</v>
      </c>
      <c r="AD30" s="1">
        <v>0</v>
      </c>
      <c r="AE30" s="1">
        <v>35</v>
      </c>
      <c r="AF30" s="1">
        <v>16</v>
      </c>
      <c r="AG30" s="1">
        <v>0</v>
      </c>
      <c r="AH30" s="2">
        <f t="shared" si="2"/>
        <v>0</v>
      </c>
      <c r="AI30" s="1">
        <v>1</v>
      </c>
      <c r="AJ30" s="1">
        <f t="shared" si="8"/>
        <v>1</v>
      </c>
    </row>
    <row r="31" spans="1:36" s="1" customFormat="1" ht="14">
      <c r="C31" s="5">
        <f t="shared" si="0"/>
        <v>2011</v>
      </c>
      <c r="D31" s="8">
        <v>40906</v>
      </c>
      <c r="E31" s="8">
        <v>40907</v>
      </c>
      <c r="F31" s="3">
        <f t="shared" si="1"/>
        <v>40917</v>
      </c>
      <c r="G31" s="1" t="s">
        <v>2</v>
      </c>
      <c r="H31" s="1">
        <v>0</v>
      </c>
      <c r="I31" s="1">
        <v>0</v>
      </c>
      <c r="J31" s="5">
        <f t="shared" si="3"/>
        <v>1</v>
      </c>
      <c r="K31" s="5">
        <f t="shared" si="4"/>
        <v>0</v>
      </c>
      <c r="L31" s="5">
        <f t="shared" si="5"/>
        <v>0</v>
      </c>
      <c r="M31" s="5">
        <f t="shared" si="6"/>
        <v>0</v>
      </c>
      <c r="N31" s="5">
        <f t="shared" si="7"/>
        <v>0</v>
      </c>
      <c r="O31" s="1" t="s">
        <v>115</v>
      </c>
      <c r="P31" s="1" t="s">
        <v>7</v>
      </c>
      <c r="Q31" s="1" t="s">
        <v>95</v>
      </c>
      <c r="R31" s="1">
        <v>47</v>
      </c>
      <c r="S31" s="1">
        <v>250000</v>
      </c>
      <c r="T31" s="1">
        <v>375625</v>
      </c>
      <c r="U31" s="1">
        <v>75</v>
      </c>
      <c r="V31" s="1" t="s">
        <v>114</v>
      </c>
      <c r="W31" s="1" t="s">
        <v>203</v>
      </c>
      <c r="X31" s="8">
        <v>40902</v>
      </c>
      <c r="Y31" s="8">
        <f t="shared" si="9"/>
        <v>40908</v>
      </c>
      <c r="Z31" s="1">
        <v>5</v>
      </c>
      <c r="AA31" s="1">
        <v>82</v>
      </c>
      <c r="AB31" s="1">
        <v>100</v>
      </c>
      <c r="AD31" s="1">
        <v>0</v>
      </c>
      <c r="AE31" s="1">
        <v>21</v>
      </c>
      <c r="AF31" s="1">
        <v>16</v>
      </c>
      <c r="AG31" s="1">
        <v>0</v>
      </c>
      <c r="AH31" s="2">
        <f t="shared" si="2"/>
        <v>0</v>
      </c>
      <c r="AI31" s="1">
        <v>1</v>
      </c>
      <c r="AJ31" s="1">
        <f t="shared" si="8"/>
        <v>0</v>
      </c>
    </row>
    <row r="32" spans="1:36" s="1" customFormat="1" ht="14">
      <c r="C32" s="5">
        <f t="shared" si="0"/>
        <v>2012</v>
      </c>
      <c r="D32" s="8">
        <v>40923</v>
      </c>
      <c r="E32" s="8">
        <v>40925</v>
      </c>
      <c r="F32" s="3">
        <f t="shared" si="1"/>
        <v>40935</v>
      </c>
      <c r="G32" s="1" t="s">
        <v>2</v>
      </c>
      <c r="H32" s="1">
        <v>0</v>
      </c>
      <c r="I32" s="1">
        <v>0</v>
      </c>
      <c r="J32" s="5">
        <f t="shared" si="3"/>
        <v>1</v>
      </c>
      <c r="K32" s="5">
        <f t="shared" si="4"/>
        <v>0</v>
      </c>
      <c r="L32" s="5">
        <f t="shared" si="5"/>
        <v>1</v>
      </c>
      <c r="M32" s="5">
        <f t="shared" si="6"/>
        <v>0</v>
      </c>
      <c r="N32" s="5">
        <f t="shared" si="7"/>
        <v>1</v>
      </c>
      <c r="O32" s="1" t="s">
        <v>113</v>
      </c>
      <c r="P32" s="1" t="s">
        <v>22</v>
      </c>
      <c r="Q32" s="1" t="s">
        <v>69</v>
      </c>
      <c r="R32" s="1">
        <v>15</v>
      </c>
      <c r="U32" s="1">
        <v>13</v>
      </c>
      <c r="V32" s="1" t="s">
        <v>112</v>
      </c>
      <c r="W32" s="1" t="s">
        <v>204</v>
      </c>
      <c r="X32" s="8"/>
      <c r="Y32" s="8"/>
      <c r="AD32" s="1">
        <v>1</v>
      </c>
      <c r="AE32" s="1">
        <v>65</v>
      </c>
      <c r="AF32" s="1">
        <v>40</v>
      </c>
      <c r="AG32" s="1">
        <v>0</v>
      </c>
      <c r="AH32" s="2">
        <f t="shared" si="2"/>
        <v>1.5384615384615385E-2</v>
      </c>
      <c r="AI32" s="1">
        <v>1</v>
      </c>
      <c r="AJ32" s="1">
        <f t="shared" si="8"/>
        <v>1</v>
      </c>
    </row>
    <row r="33" spans="3:36" s="1" customFormat="1" ht="14">
      <c r="C33" s="5">
        <f t="shared" si="0"/>
        <v>2012</v>
      </c>
      <c r="D33" s="8">
        <v>40962</v>
      </c>
      <c r="E33" s="8">
        <v>40962</v>
      </c>
      <c r="F33" s="3">
        <f t="shared" si="1"/>
        <v>40972</v>
      </c>
      <c r="G33" s="1" t="s">
        <v>2</v>
      </c>
      <c r="H33" s="1">
        <v>1</v>
      </c>
      <c r="I33" s="1">
        <v>0</v>
      </c>
      <c r="J33" s="5">
        <f t="shared" si="3"/>
        <v>0</v>
      </c>
      <c r="K33" s="5">
        <f t="shared" si="4"/>
        <v>0</v>
      </c>
      <c r="L33" s="5">
        <f t="shared" si="5"/>
        <v>0</v>
      </c>
      <c r="M33" s="5">
        <f t="shared" si="6"/>
        <v>0</v>
      </c>
      <c r="N33" s="5">
        <f t="shared" si="7"/>
        <v>0</v>
      </c>
      <c r="O33" s="1" t="s">
        <v>90</v>
      </c>
      <c r="P33" s="1" t="s">
        <v>111</v>
      </c>
      <c r="Q33" s="1" t="s">
        <v>110</v>
      </c>
      <c r="R33" s="1">
        <v>16</v>
      </c>
      <c r="U33" s="1">
        <v>10</v>
      </c>
      <c r="V33" s="1" t="s">
        <v>109</v>
      </c>
      <c r="W33" s="1" t="s">
        <v>203</v>
      </c>
      <c r="X33" s="8">
        <v>40958</v>
      </c>
      <c r="Y33" s="8">
        <f t="shared" si="9"/>
        <v>40964</v>
      </c>
      <c r="Z33" s="1">
        <v>3</v>
      </c>
      <c r="AA33" s="1">
        <v>91</v>
      </c>
      <c r="AB33" s="1">
        <v>100</v>
      </c>
      <c r="AD33" s="1">
        <v>1</v>
      </c>
      <c r="AE33" s="1">
        <v>47</v>
      </c>
      <c r="AF33" s="1">
        <v>40</v>
      </c>
      <c r="AG33" s="1">
        <v>0</v>
      </c>
      <c r="AH33" s="2">
        <f t="shared" si="2"/>
        <v>2.1276595744680851E-2</v>
      </c>
      <c r="AI33" s="1">
        <v>0</v>
      </c>
      <c r="AJ33" s="1">
        <f t="shared" si="8"/>
        <v>1</v>
      </c>
    </row>
    <row r="34" spans="3:36" s="1" customFormat="1" ht="14">
      <c r="C34" s="5">
        <f t="shared" ref="C34:C65" si="10">YEAR(D34)</f>
        <v>2012</v>
      </c>
      <c r="D34" s="8">
        <v>41086</v>
      </c>
      <c r="E34" s="8">
        <v>41103</v>
      </c>
      <c r="F34" s="3">
        <f t="shared" ref="F34:F65" si="11">E34+10</f>
        <v>41113</v>
      </c>
      <c r="G34" s="1" t="s">
        <v>2</v>
      </c>
      <c r="H34" s="1">
        <v>0</v>
      </c>
      <c r="I34" s="1">
        <v>0</v>
      </c>
      <c r="J34" s="5">
        <f t="shared" si="3"/>
        <v>0</v>
      </c>
      <c r="K34" s="5">
        <f t="shared" si="4"/>
        <v>0</v>
      </c>
      <c r="L34" s="5">
        <f t="shared" si="5"/>
        <v>0</v>
      </c>
      <c r="M34" s="5">
        <f t="shared" si="6"/>
        <v>0</v>
      </c>
      <c r="N34" s="5">
        <f t="shared" si="7"/>
        <v>0</v>
      </c>
      <c r="O34" s="1" t="s">
        <v>108</v>
      </c>
      <c r="P34" s="1" t="s">
        <v>0</v>
      </c>
      <c r="Q34" s="1" t="s">
        <v>17</v>
      </c>
      <c r="R34" s="1">
        <v>120</v>
      </c>
      <c r="S34" s="1">
        <v>2200000</v>
      </c>
      <c r="U34" s="1">
        <v>80</v>
      </c>
      <c r="V34" s="1" t="s">
        <v>83</v>
      </c>
      <c r="W34" s="1" t="s">
        <v>203</v>
      </c>
      <c r="X34" s="8">
        <v>41084</v>
      </c>
      <c r="Y34" s="8">
        <f t="shared" si="9"/>
        <v>41090</v>
      </c>
      <c r="Z34" s="1">
        <v>21</v>
      </c>
      <c r="AA34" s="1">
        <v>80</v>
      </c>
      <c r="AB34" s="1">
        <v>100</v>
      </c>
      <c r="AD34" s="1">
        <v>4</v>
      </c>
      <c r="AE34" s="1">
        <v>35</v>
      </c>
      <c r="AF34" s="1">
        <v>40</v>
      </c>
      <c r="AG34" s="1">
        <v>1</v>
      </c>
      <c r="AH34" s="2">
        <f t="shared" ref="AH34:AH65" si="12">AD34/AE34</f>
        <v>0.11428571428571428</v>
      </c>
      <c r="AI34" s="1">
        <v>0</v>
      </c>
      <c r="AJ34" s="1">
        <f t="shared" si="8"/>
        <v>1</v>
      </c>
    </row>
    <row r="35" spans="3:36" s="1" customFormat="1" ht="14">
      <c r="C35" s="5">
        <f t="shared" si="10"/>
        <v>2012</v>
      </c>
      <c r="D35" s="8">
        <v>41125</v>
      </c>
      <c r="E35" s="8">
        <v>41130</v>
      </c>
      <c r="F35" s="3">
        <f t="shared" si="11"/>
        <v>41140</v>
      </c>
      <c r="G35" s="1" t="s">
        <v>2</v>
      </c>
      <c r="H35" s="1">
        <v>0</v>
      </c>
      <c r="I35" s="1">
        <v>1</v>
      </c>
      <c r="J35" s="5">
        <f t="shared" si="3"/>
        <v>1</v>
      </c>
      <c r="K35" s="5">
        <f t="shared" si="4"/>
        <v>1</v>
      </c>
      <c r="L35" s="5">
        <f t="shared" si="5"/>
        <v>0</v>
      </c>
      <c r="M35" s="5">
        <f t="shared" si="6"/>
        <v>0</v>
      </c>
      <c r="N35" s="5">
        <f t="shared" si="7"/>
        <v>1</v>
      </c>
      <c r="O35" s="1" t="s">
        <v>106</v>
      </c>
      <c r="P35" s="1" t="s">
        <v>0</v>
      </c>
      <c r="Q35" s="1" t="s">
        <v>17</v>
      </c>
      <c r="R35" s="1">
        <v>30</v>
      </c>
      <c r="S35" s="1">
        <v>1200</v>
      </c>
      <c r="T35" s="1">
        <v>110000</v>
      </c>
      <c r="U35" s="1">
        <v>4</v>
      </c>
      <c r="V35" s="1" t="s">
        <v>105</v>
      </c>
      <c r="W35" s="1" t="s">
        <v>203</v>
      </c>
      <c r="X35" s="8">
        <v>41125</v>
      </c>
      <c r="Y35" s="8">
        <f t="shared" si="9"/>
        <v>41131</v>
      </c>
      <c r="Z35" s="1">
        <v>2</v>
      </c>
      <c r="AA35" s="1">
        <v>86</v>
      </c>
      <c r="AB35" s="1">
        <v>100</v>
      </c>
      <c r="AD35" s="1">
        <v>0</v>
      </c>
      <c r="AE35" s="1">
        <v>37</v>
      </c>
      <c r="AF35" s="1">
        <v>40</v>
      </c>
      <c r="AG35" s="1">
        <v>0</v>
      </c>
      <c r="AH35" s="2">
        <f t="shared" si="12"/>
        <v>0</v>
      </c>
      <c r="AI35" s="1">
        <v>0</v>
      </c>
      <c r="AJ35" s="1">
        <f t="shared" si="8"/>
        <v>0</v>
      </c>
    </row>
    <row r="36" spans="3:36" s="1" customFormat="1" ht="14">
      <c r="C36" s="5">
        <f t="shared" si="10"/>
        <v>2012</v>
      </c>
      <c r="D36" s="8">
        <v>41142</v>
      </c>
      <c r="E36" s="8">
        <v>41144</v>
      </c>
      <c r="F36" s="3">
        <f t="shared" si="11"/>
        <v>41154</v>
      </c>
      <c r="G36" s="1" t="s">
        <v>2</v>
      </c>
      <c r="H36" s="1">
        <v>0</v>
      </c>
      <c r="I36" s="1">
        <v>0</v>
      </c>
      <c r="J36" s="5">
        <f t="shared" si="3"/>
        <v>1</v>
      </c>
      <c r="K36" s="5">
        <f t="shared" si="4"/>
        <v>0</v>
      </c>
      <c r="L36" s="5">
        <f t="shared" si="5"/>
        <v>1</v>
      </c>
      <c r="M36" s="5">
        <f t="shared" si="6"/>
        <v>0</v>
      </c>
      <c r="N36" s="5">
        <f t="shared" si="7"/>
        <v>1</v>
      </c>
      <c r="O36" s="1" t="s">
        <v>104</v>
      </c>
      <c r="P36" s="1" t="s">
        <v>0</v>
      </c>
      <c r="Q36" s="1" t="s">
        <v>17</v>
      </c>
      <c r="R36" s="1">
        <v>37</v>
      </c>
      <c r="U36" s="1">
        <v>18</v>
      </c>
      <c r="V36" s="1" t="s">
        <v>214</v>
      </c>
      <c r="W36" s="1" t="s">
        <v>203</v>
      </c>
      <c r="X36" s="8">
        <v>41140</v>
      </c>
      <c r="Y36" s="8">
        <f t="shared" si="9"/>
        <v>41146</v>
      </c>
      <c r="Z36" s="1">
        <v>6</v>
      </c>
      <c r="AA36" s="1">
        <v>83</v>
      </c>
      <c r="AB36" s="1">
        <v>100</v>
      </c>
      <c r="AD36" s="1">
        <v>1</v>
      </c>
      <c r="AE36" s="1">
        <v>33</v>
      </c>
      <c r="AF36" s="1">
        <v>40</v>
      </c>
      <c r="AG36" s="1">
        <v>0</v>
      </c>
      <c r="AH36" s="2">
        <f t="shared" si="12"/>
        <v>3.0303030303030304E-2</v>
      </c>
      <c r="AI36" s="1">
        <v>1</v>
      </c>
      <c r="AJ36" s="1">
        <f t="shared" si="8"/>
        <v>1</v>
      </c>
    </row>
    <row r="37" spans="3:36" s="1" customFormat="1" ht="14">
      <c r="C37" s="5">
        <f t="shared" si="10"/>
        <v>2012</v>
      </c>
      <c r="D37" s="8">
        <v>41142</v>
      </c>
      <c r="E37" s="8">
        <v>41144</v>
      </c>
      <c r="F37" s="3">
        <f t="shared" si="11"/>
        <v>41154</v>
      </c>
      <c r="G37" s="1" t="s">
        <v>2</v>
      </c>
      <c r="H37" s="1">
        <v>1</v>
      </c>
      <c r="I37" s="1">
        <v>0</v>
      </c>
      <c r="J37" s="5">
        <f t="shared" si="3"/>
        <v>0</v>
      </c>
      <c r="K37" s="5">
        <f t="shared" si="4"/>
        <v>0</v>
      </c>
      <c r="L37" s="5">
        <f t="shared" si="5"/>
        <v>0</v>
      </c>
      <c r="M37" s="5">
        <f t="shared" si="6"/>
        <v>0</v>
      </c>
      <c r="N37" s="5">
        <f t="shared" si="7"/>
        <v>0</v>
      </c>
      <c r="O37" s="1" t="s">
        <v>102</v>
      </c>
      <c r="P37" s="1" t="s">
        <v>0</v>
      </c>
      <c r="Q37" s="1" t="s">
        <v>17</v>
      </c>
      <c r="R37" s="1">
        <v>26</v>
      </c>
      <c r="S37" s="1">
        <v>9460</v>
      </c>
      <c r="T37" s="1">
        <v>16000</v>
      </c>
      <c r="U37" s="1">
        <v>3</v>
      </c>
      <c r="V37" s="1" t="s">
        <v>101</v>
      </c>
      <c r="W37" s="1" t="s">
        <v>203</v>
      </c>
      <c r="X37" s="8">
        <v>41140</v>
      </c>
      <c r="Y37" s="8">
        <f t="shared" si="9"/>
        <v>41146</v>
      </c>
      <c r="Z37" s="1">
        <v>1</v>
      </c>
      <c r="AA37" s="1">
        <v>83</v>
      </c>
      <c r="AB37" s="1">
        <v>100</v>
      </c>
      <c r="AD37" s="1">
        <v>0</v>
      </c>
      <c r="AE37" s="1">
        <v>34</v>
      </c>
      <c r="AF37" s="1">
        <v>40</v>
      </c>
      <c r="AG37" s="1">
        <v>0</v>
      </c>
      <c r="AH37" s="2">
        <f t="shared" si="12"/>
        <v>0</v>
      </c>
      <c r="AI37" s="1">
        <v>1</v>
      </c>
      <c r="AJ37" s="1">
        <f t="shared" si="8"/>
        <v>0</v>
      </c>
    </row>
    <row r="38" spans="3:36" s="1" customFormat="1" ht="14">
      <c r="C38" s="5">
        <f t="shared" si="10"/>
        <v>2012</v>
      </c>
      <c r="D38" s="8">
        <v>41168</v>
      </c>
      <c r="E38" s="8">
        <v>41170</v>
      </c>
      <c r="F38" s="3">
        <f t="shared" si="11"/>
        <v>41180</v>
      </c>
      <c r="G38" s="1" t="s">
        <v>2</v>
      </c>
      <c r="H38" s="1">
        <v>0</v>
      </c>
      <c r="I38" s="1">
        <v>0</v>
      </c>
      <c r="J38" s="5">
        <f t="shared" si="3"/>
        <v>0</v>
      </c>
      <c r="K38" s="5">
        <f t="shared" si="4"/>
        <v>0</v>
      </c>
      <c r="L38" s="5">
        <f t="shared" si="5"/>
        <v>0</v>
      </c>
      <c r="M38" s="5">
        <f t="shared" si="6"/>
        <v>0</v>
      </c>
      <c r="N38" s="5">
        <f t="shared" si="7"/>
        <v>0</v>
      </c>
      <c r="O38" s="1" t="s">
        <v>100</v>
      </c>
      <c r="P38" s="1" t="s">
        <v>0</v>
      </c>
      <c r="Q38" s="1" t="s">
        <v>17</v>
      </c>
      <c r="R38" s="1">
        <v>45</v>
      </c>
      <c r="S38" s="1">
        <v>200</v>
      </c>
      <c r="T38" s="1">
        <v>20000</v>
      </c>
      <c r="U38" s="1">
        <v>2</v>
      </c>
      <c r="V38" s="1" t="s">
        <v>99</v>
      </c>
      <c r="W38" s="1" t="s">
        <v>204</v>
      </c>
      <c r="X38" s="8" t="s">
        <v>205</v>
      </c>
      <c r="Y38" s="8" t="s">
        <v>205</v>
      </c>
      <c r="AD38" s="1">
        <v>0</v>
      </c>
      <c r="AE38" s="1">
        <v>36</v>
      </c>
      <c r="AF38" s="1">
        <v>40</v>
      </c>
      <c r="AG38" s="1">
        <v>0</v>
      </c>
      <c r="AH38" s="2">
        <f t="shared" si="12"/>
        <v>0</v>
      </c>
      <c r="AI38" s="1">
        <v>0</v>
      </c>
      <c r="AJ38" s="1">
        <f t="shared" si="8"/>
        <v>1</v>
      </c>
    </row>
    <row r="39" spans="3:36" s="1" customFormat="1" ht="14">
      <c r="C39" s="5">
        <f t="shared" si="10"/>
        <v>2012</v>
      </c>
      <c r="D39" s="8">
        <v>41171</v>
      </c>
      <c r="E39" s="8">
        <v>41175</v>
      </c>
      <c r="F39" s="3">
        <f t="shared" si="11"/>
        <v>41185</v>
      </c>
      <c r="G39" s="1" t="s">
        <v>2</v>
      </c>
      <c r="H39" s="1">
        <v>0</v>
      </c>
      <c r="I39" s="1">
        <v>1</v>
      </c>
      <c r="J39" s="5">
        <f t="shared" si="3"/>
        <v>3</v>
      </c>
      <c r="K39" s="5">
        <f t="shared" si="4"/>
        <v>1</v>
      </c>
      <c r="L39" s="5">
        <f t="shared" si="5"/>
        <v>1</v>
      </c>
      <c r="M39" s="5">
        <f t="shared" si="6"/>
        <v>0</v>
      </c>
      <c r="N39" s="5">
        <f t="shared" si="7"/>
        <v>1</v>
      </c>
      <c r="O39" s="1" t="s">
        <v>98</v>
      </c>
      <c r="P39" s="1" t="s">
        <v>0</v>
      </c>
      <c r="Q39" s="1" t="s">
        <v>17</v>
      </c>
      <c r="R39" s="1">
        <v>21</v>
      </c>
      <c r="S39" s="1">
        <v>2000000</v>
      </c>
      <c r="T39" s="1">
        <v>98000</v>
      </c>
      <c r="U39" s="1">
        <v>38</v>
      </c>
      <c r="V39" s="1" t="s">
        <v>97</v>
      </c>
      <c r="W39" s="1" t="s">
        <v>203</v>
      </c>
      <c r="X39" s="8">
        <v>42636</v>
      </c>
      <c r="Y39" s="8">
        <f t="shared" si="9"/>
        <v>42642</v>
      </c>
      <c r="Z39" s="1">
        <v>16</v>
      </c>
      <c r="AA39" s="1">
        <v>92</v>
      </c>
      <c r="AB39" s="1">
        <v>100</v>
      </c>
      <c r="AD39" s="1">
        <v>2</v>
      </c>
      <c r="AE39" s="1">
        <v>43</v>
      </c>
      <c r="AF39" s="1">
        <v>40</v>
      </c>
      <c r="AG39" s="1">
        <v>1</v>
      </c>
      <c r="AH39" s="2">
        <f t="shared" si="12"/>
        <v>4.6511627906976744E-2</v>
      </c>
      <c r="AI39" s="1">
        <v>0</v>
      </c>
      <c r="AJ39" s="1">
        <f t="shared" si="8"/>
        <v>0</v>
      </c>
    </row>
    <row r="40" spans="3:36" s="1" customFormat="1" ht="14">
      <c r="C40" s="5">
        <f t="shared" si="10"/>
        <v>2012</v>
      </c>
      <c r="D40" s="8">
        <v>41217</v>
      </c>
      <c r="E40" s="8">
        <v>41221</v>
      </c>
      <c r="F40" s="3">
        <f t="shared" si="11"/>
        <v>41231</v>
      </c>
      <c r="G40" s="1" t="s">
        <v>2</v>
      </c>
      <c r="H40" s="1">
        <v>1</v>
      </c>
      <c r="I40" s="1">
        <v>0</v>
      </c>
      <c r="J40" s="5">
        <f t="shared" si="3"/>
        <v>2</v>
      </c>
      <c r="K40" s="5">
        <f t="shared" si="4"/>
        <v>0</v>
      </c>
      <c r="L40" s="5">
        <f t="shared" si="5"/>
        <v>0</v>
      </c>
      <c r="M40" s="5">
        <f t="shared" si="6"/>
        <v>1</v>
      </c>
      <c r="N40" s="5">
        <f t="shared" si="7"/>
        <v>1</v>
      </c>
      <c r="O40" s="1" t="s">
        <v>96</v>
      </c>
      <c r="P40" s="1" t="s">
        <v>7</v>
      </c>
      <c r="Q40" s="1" t="s">
        <v>95</v>
      </c>
      <c r="R40" s="1">
        <v>40</v>
      </c>
      <c r="S40" s="1">
        <v>70000</v>
      </c>
      <c r="U40" s="1">
        <v>35</v>
      </c>
      <c r="V40" s="1" t="s">
        <v>94</v>
      </c>
      <c r="W40" s="1" t="s">
        <v>203</v>
      </c>
      <c r="X40" s="8">
        <v>41210</v>
      </c>
      <c r="Y40" s="8">
        <f t="shared" si="9"/>
        <v>41216</v>
      </c>
      <c r="Z40" s="1">
        <v>9</v>
      </c>
      <c r="AA40" s="1">
        <v>90</v>
      </c>
      <c r="AB40" s="1">
        <v>100</v>
      </c>
      <c r="AD40" s="1">
        <v>5</v>
      </c>
      <c r="AE40" s="1">
        <v>32</v>
      </c>
      <c r="AF40" s="1">
        <v>40</v>
      </c>
      <c r="AG40" s="1">
        <v>0</v>
      </c>
      <c r="AH40" s="2">
        <f t="shared" si="12"/>
        <v>0.15625</v>
      </c>
      <c r="AI40" s="1">
        <v>1</v>
      </c>
      <c r="AJ40" s="1">
        <f t="shared" si="8"/>
        <v>1</v>
      </c>
    </row>
    <row r="41" spans="3:36" s="1" customFormat="1" ht="14">
      <c r="C41" s="5">
        <f t="shared" si="10"/>
        <v>2012</v>
      </c>
      <c r="D41" s="8">
        <v>41265</v>
      </c>
      <c r="E41" s="8">
        <v>41294</v>
      </c>
      <c r="F41" s="3">
        <f t="shared" si="11"/>
        <v>41304</v>
      </c>
      <c r="G41" s="1" t="s">
        <v>2</v>
      </c>
      <c r="H41" s="1">
        <v>1</v>
      </c>
      <c r="I41" s="1">
        <v>1</v>
      </c>
      <c r="J41" s="5">
        <f t="shared" si="3"/>
        <v>3</v>
      </c>
      <c r="K41" s="5">
        <f t="shared" si="4"/>
        <v>1</v>
      </c>
      <c r="L41" s="5">
        <f t="shared" si="5"/>
        <v>0</v>
      </c>
      <c r="M41" s="5">
        <f t="shared" si="6"/>
        <v>1</v>
      </c>
      <c r="N41" s="5">
        <f t="shared" si="7"/>
        <v>1</v>
      </c>
      <c r="O41" s="1" t="s">
        <v>93</v>
      </c>
      <c r="P41" s="1" t="s">
        <v>22</v>
      </c>
      <c r="Q41" s="1" t="s">
        <v>69</v>
      </c>
      <c r="R41" s="1">
        <v>249</v>
      </c>
      <c r="U41" s="1">
        <v>248</v>
      </c>
      <c r="V41" s="1" t="s">
        <v>68</v>
      </c>
      <c r="W41" s="1" t="s">
        <v>203</v>
      </c>
      <c r="X41" s="8">
        <v>41266</v>
      </c>
      <c r="Y41" s="8">
        <f t="shared" si="9"/>
        <v>41272</v>
      </c>
      <c r="Z41" s="1">
        <v>5</v>
      </c>
      <c r="AA41" s="1">
        <v>80</v>
      </c>
      <c r="AB41" s="1">
        <v>100</v>
      </c>
      <c r="AD41" s="1">
        <v>1</v>
      </c>
      <c r="AE41" s="1">
        <v>29</v>
      </c>
      <c r="AF41" s="1">
        <v>40</v>
      </c>
      <c r="AG41" s="1">
        <v>0</v>
      </c>
      <c r="AH41" s="2">
        <f t="shared" si="12"/>
        <v>3.4482758620689655E-2</v>
      </c>
      <c r="AI41" s="1">
        <v>1</v>
      </c>
      <c r="AJ41" s="1">
        <f t="shared" si="8"/>
        <v>1</v>
      </c>
    </row>
    <row r="42" spans="3:36" s="1" customFormat="1" ht="14">
      <c r="C42" s="5">
        <f t="shared" si="10"/>
        <v>2013</v>
      </c>
      <c r="D42" s="8">
        <v>41362</v>
      </c>
      <c r="E42" s="8">
        <v>41363</v>
      </c>
      <c r="F42" s="3">
        <f t="shared" si="11"/>
        <v>41373</v>
      </c>
      <c r="G42" s="1" t="s">
        <v>2</v>
      </c>
      <c r="H42" s="1">
        <v>1</v>
      </c>
      <c r="I42" s="1">
        <v>0</v>
      </c>
      <c r="J42" s="5">
        <f t="shared" si="3"/>
        <v>1</v>
      </c>
      <c r="K42" s="5">
        <f t="shared" si="4"/>
        <v>0</v>
      </c>
      <c r="L42" s="5">
        <f t="shared" si="5"/>
        <v>0</v>
      </c>
      <c r="M42" s="5">
        <f t="shared" si="6"/>
        <v>0</v>
      </c>
      <c r="N42" s="5">
        <f t="shared" si="7"/>
        <v>0</v>
      </c>
      <c r="O42" s="1" t="s">
        <v>63</v>
      </c>
      <c r="P42" s="1" t="s">
        <v>7</v>
      </c>
      <c r="Q42" s="1" t="s">
        <v>6</v>
      </c>
      <c r="R42" s="1">
        <v>9</v>
      </c>
      <c r="U42" s="1">
        <v>4</v>
      </c>
      <c r="V42" s="1" t="s">
        <v>62</v>
      </c>
      <c r="W42" s="1" t="s">
        <v>204</v>
      </c>
      <c r="X42" s="8" t="s">
        <v>205</v>
      </c>
      <c r="Y42" s="8" t="s">
        <v>205</v>
      </c>
      <c r="AD42" s="1">
        <v>0</v>
      </c>
      <c r="AE42" s="1">
        <v>12</v>
      </c>
      <c r="AF42" s="1">
        <v>20</v>
      </c>
      <c r="AG42" s="1">
        <v>0</v>
      </c>
      <c r="AH42" s="2">
        <f t="shared" si="12"/>
        <v>0</v>
      </c>
      <c r="AI42" s="1">
        <v>1</v>
      </c>
      <c r="AJ42" s="1">
        <f t="shared" si="8"/>
        <v>0</v>
      </c>
    </row>
    <row r="43" spans="3:36" s="1" customFormat="1" ht="14">
      <c r="C43" s="5">
        <f t="shared" si="10"/>
        <v>2013</v>
      </c>
      <c r="D43" s="8">
        <v>41365</v>
      </c>
      <c r="E43" s="8">
        <v>41424</v>
      </c>
      <c r="F43" s="3">
        <f t="shared" si="11"/>
        <v>41434</v>
      </c>
      <c r="G43" s="1" t="s">
        <v>2</v>
      </c>
      <c r="H43" s="1">
        <v>0</v>
      </c>
      <c r="I43" s="1">
        <v>0</v>
      </c>
      <c r="J43" s="5">
        <f t="shared" si="3"/>
        <v>1</v>
      </c>
      <c r="K43" s="5">
        <f t="shared" si="4"/>
        <v>0</v>
      </c>
      <c r="L43" s="5">
        <f t="shared" si="5"/>
        <v>1</v>
      </c>
      <c r="M43" s="5">
        <f t="shared" si="6"/>
        <v>0</v>
      </c>
      <c r="N43" s="5">
        <f t="shared" si="7"/>
        <v>1</v>
      </c>
      <c r="O43" s="1" t="s">
        <v>92</v>
      </c>
      <c r="P43" s="1" t="s">
        <v>22</v>
      </c>
      <c r="Q43" s="1" t="s">
        <v>21</v>
      </c>
      <c r="R43" s="1">
        <v>557</v>
      </c>
      <c r="U43" s="1">
        <v>86</v>
      </c>
      <c r="V43" s="1" t="s">
        <v>91</v>
      </c>
      <c r="W43" s="1" t="s">
        <v>203</v>
      </c>
      <c r="X43" s="8">
        <v>41399</v>
      </c>
      <c r="Y43" s="8">
        <f t="shared" si="9"/>
        <v>41405</v>
      </c>
      <c r="Z43" s="1">
        <v>1</v>
      </c>
      <c r="AA43" s="1">
        <v>80</v>
      </c>
      <c r="AB43" s="1">
        <v>100</v>
      </c>
      <c r="AD43" s="1">
        <v>0</v>
      </c>
      <c r="AE43" s="1">
        <v>13</v>
      </c>
      <c r="AF43" s="1">
        <v>20</v>
      </c>
      <c r="AG43" s="1">
        <v>0</v>
      </c>
      <c r="AH43" s="2">
        <f t="shared" si="12"/>
        <v>0</v>
      </c>
      <c r="AI43" s="1">
        <v>1</v>
      </c>
      <c r="AJ43" s="1">
        <f t="shared" si="8"/>
        <v>1</v>
      </c>
    </row>
    <row r="44" spans="3:36" s="1" customFormat="1" ht="14">
      <c r="C44" s="5">
        <f t="shared" si="10"/>
        <v>2013</v>
      </c>
      <c r="D44" s="8">
        <v>41395</v>
      </c>
      <c r="E44" s="8">
        <v>41395</v>
      </c>
      <c r="F44" s="3">
        <f t="shared" si="11"/>
        <v>41405</v>
      </c>
      <c r="G44" s="1" t="s">
        <v>2</v>
      </c>
      <c r="H44" s="1">
        <v>1</v>
      </c>
      <c r="I44" s="1">
        <v>0</v>
      </c>
      <c r="J44" s="5">
        <f t="shared" si="3"/>
        <v>0</v>
      </c>
      <c r="K44" s="5">
        <f t="shared" si="4"/>
        <v>0</v>
      </c>
      <c r="L44" s="5">
        <f t="shared" si="5"/>
        <v>0</v>
      </c>
      <c r="M44" s="5">
        <f t="shared" si="6"/>
        <v>0</v>
      </c>
      <c r="N44" s="5">
        <f t="shared" si="7"/>
        <v>0</v>
      </c>
      <c r="O44" s="1" t="s">
        <v>90</v>
      </c>
      <c r="P44" s="1" t="s">
        <v>4</v>
      </c>
      <c r="Q44" s="1" t="s">
        <v>89</v>
      </c>
      <c r="R44" s="1">
        <v>3</v>
      </c>
      <c r="S44" s="1">
        <v>59350</v>
      </c>
      <c r="T44" s="1">
        <v>120000</v>
      </c>
      <c r="U44" s="1">
        <v>12</v>
      </c>
      <c r="V44" s="1" t="s">
        <v>88</v>
      </c>
      <c r="W44" s="1" t="s">
        <v>203</v>
      </c>
      <c r="X44" s="8">
        <v>41392</v>
      </c>
      <c r="Y44" s="8">
        <f t="shared" si="9"/>
        <v>41398</v>
      </c>
      <c r="Z44" s="1">
        <v>8</v>
      </c>
      <c r="AA44" s="1">
        <v>82</v>
      </c>
      <c r="AB44" s="1">
        <v>100</v>
      </c>
      <c r="AD44" s="1">
        <v>1</v>
      </c>
      <c r="AE44" s="1">
        <v>12</v>
      </c>
      <c r="AF44" s="1">
        <v>21</v>
      </c>
      <c r="AG44" s="1">
        <v>0</v>
      </c>
      <c r="AH44" s="2">
        <f t="shared" si="12"/>
        <v>8.3333333333333329E-2</v>
      </c>
      <c r="AI44" s="1">
        <v>1</v>
      </c>
      <c r="AJ44" s="1">
        <f t="shared" si="8"/>
        <v>0</v>
      </c>
    </row>
    <row r="45" spans="3:36" s="1" customFormat="1" ht="14">
      <c r="C45" s="5">
        <f t="shared" si="10"/>
        <v>2013</v>
      </c>
      <c r="D45" s="8">
        <v>41410</v>
      </c>
      <c r="E45" s="8">
        <v>41410</v>
      </c>
      <c r="F45" s="3">
        <f t="shared" si="11"/>
        <v>41420</v>
      </c>
      <c r="G45" s="1" t="s">
        <v>2</v>
      </c>
      <c r="H45" s="1">
        <v>1</v>
      </c>
      <c r="I45" s="1">
        <v>0</v>
      </c>
      <c r="J45" s="5">
        <f t="shared" si="3"/>
        <v>1</v>
      </c>
      <c r="K45" s="5">
        <f t="shared" si="4"/>
        <v>0</v>
      </c>
      <c r="L45" s="5">
        <f t="shared" si="5"/>
        <v>0</v>
      </c>
      <c r="M45" s="5">
        <f t="shared" si="6"/>
        <v>0</v>
      </c>
      <c r="N45" s="5">
        <f t="shared" si="7"/>
        <v>0</v>
      </c>
      <c r="O45" s="1" t="s">
        <v>87</v>
      </c>
      <c r="P45" s="1" t="s">
        <v>7</v>
      </c>
      <c r="Q45" s="1" t="s">
        <v>41</v>
      </c>
      <c r="R45" s="1">
        <v>8</v>
      </c>
      <c r="S45" s="1">
        <v>4</v>
      </c>
      <c r="U45" s="1">
        <v>7</v>
      </c>
      <c r="V45" s="1" t="s">
        <v>71</v>
      </c>
      <c r="W45" s="1" t="s">
        <v>204</v>
      </c>
      <c r="X45" s="8" t="s">
        <v>205</v>
      </c>
      <c r="Y45" s="8" t="s">
        <v>205</v>
      </c>
      <c r="AD45" s="1">
        <v>0</v>
      </c>
      <c r="AE45" s="1">
        <v>13</v>
      </c>
      <c r="AF45" s="1">
        <v>20</v>
      </c>
      <c r="AG45" s="1">
        <v>0</v>
      </c>
      <c r="AH45" s="2">
        <f t="shared" si="12"/>
        <v>0</v>
      </c>
      <c r="AI45" s="1">
        <v>1</v>
      </c>
      <c r="AJ45" s="1">
        <f t="shared" si="8"/>
        <v>0</v>
      </c>
    </row>
    <row r="46" spans="3:36" s="1" customFormat="1" ht="14">
      <c r="C46" s="5">
        <f t="shared" si="10"/>
        <v>2013</v>
      </c>
      <c r="D46" s="8">
        <v>41437</v>
      </c>
      <c r="E46" s="8">
        <v>41452</v>
      </c>
      <c r="F46" s="3">
        <f t="shared" si="11"/>
        <v>41462</v>
      </c>
      <c r="G46" s="1" t="s">
        <v>2</v>
      </c>
      <c r="H46" s="1">
        <v>1</v>
      </c>
      <c r="I46" s="1">
        <v>1</v>
      </c>
      <c r="J46" s="5">
        <f t="shared" si="3"/>
        <v>7</v>
      </c>
      <c r="K46" s="5">
        <f t="shared" si="4"/>
        <v>1</v>
      </c>
      <c r="L46" s="5">
        <f t="shared" si="5"/>
        <v>0</v>
      </c>
      <c r="M46" s="5">
        <f t="shared" si="6"/>
        <v>1</v>
      </c>
      <c r="N46" s="5">
        <f t="shared" si="7"/>
        <v>1</v>
      </c>
      <c r="O46" s="1" t="s">
        <v>86</v>
      </c>
      <c r="P46" s="1" t="s">
        <v>0</v>
      </c>
      <c r="Q46" s="1" t="s">
        <v>17</v>
      </c>
      <c r="R46" s="1">
        <v>6054</v>
      </c>
      <c r="S46" s="1">
        <v>504473</v>
      </c>
      <c r="T46" s="1">
        <v>1100000</v>
      </c>
      <c r="U46" s="1">
        <v>865</v>
      </c>
      <c r="V46" s="1" t="s">
        <v>215</v>
      </c>
      <c r="W46" s="1" t="s">
        <v>203</v>
      </c>
      <c r="X46" s="8">
        <v>41441</v>
      </c>
      <c r="Y46" s="8">
        <f t="shared" si="9"/>
        <v>41447</v>
      </c>
      <c r="Z46" s="1">
        <v>10</v>
      </c>
      <c r="AA46" s="1">
        <v>86</v>
      </c>
      <c r="AB46" s="1">
        <v>100</v>
      </c>
      <c r="AD46" s="1">
        <v>35</v>
      </c>
      <c r="AE46" s="1">
        <v>11</v>
      </c>
      <c r="AF46" s="1">
        <v>20</v>
      </c>
      <c r="AG46" s="1">
        <v>2</v>
      </c>
      <c r="AH46" s="2">
        <f t="shared" si="12"/>
        <v>3.1818181818181817</v>
      </c>
      <c r="AI46" s="1">
        <v>1</v>
      </c>
      <c r="AJ46" s="1">
        <f t="shared" si="8"/>
        <v>1</v>
      </c>
    </row>
    <row r="47" spans="3:36" s="1" customFormat="1" ht="14">
      <c r="C47" s="5">
        <f t="shared" si="10"/>
        <v>2013</v>
      </c>
      <c r="D47" s="8">
        <v>41448</v>
      </c>
      <c r="E47" s="8">
        <v>41470</v>
      </c>
      <c r="F47" s="3">
        <f t="shared" si="11"/>
        <v>41480</v>
      </c>
      <c r="G47" s="1" t="s">
        <v>2</v>
      </c>
      <c r="H47" s="1">
        <v>0</v>
      </c>
      <c r="I47" s="1">
        <v>0</v>
      </c>
      <c r="J47" s="5">
        <f t="shared" si="3"/>
        <v>0</v>
      </c>
      <c r="K47" s="5">
        <f t="shared" si="4"/>
        <v>0</v>
      </c>
      <c r="L47" s="5">
        <f t="shared" si="5"/>
        <v>0</v>
      </c>
      <c r="M47" s="5">
        <f t="shared" si="6"/>
        <v>0</v>
      </c>
      <c r="N47" s="5">
        <f t="shared" si="7"/>
        <v>0</v>
      </c>
      <c r="O47" s="1" t="s">
        <v>84</v>
      </c>
      <c r="P47" s="1" t="s">
        <v>0</v>
      </c>
      <c r="R47" s="1">
        <v>80</v>
      </c>
      <c r="S47" s="1">
        <v>2000000</v>
      </c>
      <c r="U47" s="1">
        <v>37</v>
      </c>
      <c r="V47" s="1" t="s">
        <v>83</v>
      </c>
      <c r="W47" s="1" t="s">
        <v>203</v>
      </c>
      <c r="X47" s="8">
        <v>41462</v>
      </c>
      <c r="Y47" s="8">
        <f t="shared" si="9"/>
        <v>41468</v>
      </c>
      <c r="Z47" s="1">
        <v>7</v>
      </c>
      <c r="AA47" s="1">
        <v>79</v>
      </c>
      <c r="AB47" s="1">
        <v>100</v>
      </c>
      <c r="AD47" s="1">
        <v>1</v>
      </c>
      <c r="AE47" s="1">
        <v>11</v>
      </c>
      <c r="AF47" s="1">
        <v>20</v>
      </c>
      <c r="AG47" s="1">
        <v>0</v>
      </c>
      <c r="AH47" s="2">
        <f t="shared" si="12"/>
        <v>9.0909090909090912E-2</v>
      </c>
      <c r="AI47" s="1">
        <v>0</v>
      </c>
      <c r="AJ47" s="1">
        <f t="shared" si="8"/>
        <v>1</v>
      </c>
    </row>
    <row r="48" spans="3:36" s="1" customFormat="1" ht="14">
      <c r="C48" s="5">
        <f t="shared" si="10"/>
        <v>2013</v>
      </c>
      <c r="D48" s="8">
        <v>41464</v>
      </c>
      <c r="E48" s="8">
        <v>41465</v>
      </c>
      <c r="F48" s="3">
        <f t="shared" si="11"/>
        <v>41475</v>
      </c>
      <c r="G48" s="1" t="s">
        <v>2</v>
      </c>
      <c r="H48" s="1">
        <v>0</v>
      </c>
      <c r="I48" s="1">
        <v>0</v>
      </c>
      <c r="J48" s="5">
        <f t="shared" si="3"/>
        <v>1</v>
      </c>
      <c r="K48" s="5">
        <f t="shared" si="4"/>
        <v>0</v>
      </c>
      <c r="L48" s="5">
        <f t="shared" si="5"/>
        <v>0</v>
      </c>
      <c r="M48" s="5">
        <f t="shared" si="6"/>
        <v>0</v>
      </c>
      <c r="N48" s="5">
        <f t="shared" si="7"/>
        <v>0</v>
      </c>
      <c r="O48" s="1" t="s">
        <v>82</v>
      </c>
      <c r="P48" s="1" t="s">
        <v>0</v>
      </c>
      <c r="Q48" s="1" t="s">
        <v>17</v>
      </c>
      <c r="R48" s="1">
        <v>174</v>
      </c>
      <c r="S48" s="1">
        <v>500000</v>
      </c>
      <c r="U48" s="1">
        <v>13</v>
      </c>
      <c r="V48" s="1" t="s">
        <v>81</v>
      </c>
      <c r="W48" s="1" t="s">
        <v>204</v>
      </c>
      <c r="X48" s="8" t="s">
        <v>205</v>
      </c>
      <c r="Y48" s="8" t="s">
        <v>205</v>
      </c>
      <c r="AD48" s="1">
        <v>0</v>
      </c>
      <c r="AE48" s="1">
        <v>11</v>
      </c>
      <c r="AF48" s="1">
        <v>20</v>
      </c>
      <c r="AG48" s="1">
        <v>0</v>
      </c>
      <c r="AH48" s="2">
        <f t="shared" si="12"/>
        <v>0</v>
      </c>
      <c r="AI48" s="1">
        <v>0</v>
      </c>
      <c r="AJ48" s="1">
        <f t="shared" si="8"/>
        <v>1</v>
      </c>
    </row>
    <row r="49" spans="3:36" s="1" customFormat="1" ht="14">
      <c r="C49" s="5">
        <f t="shared" si="10"/>
        <v>2013</v>
      </c>
      <c r="D49" s="8">
        <v>41508</v>
      </c>
      <c r="E49" s="8">
        <v>41513</v>
      </c>
      <c r="F49" s="3">
        <f t="shared" si="11"/>
        <v>41523</v>
      </c>
      <c r="G49" s="1" t="s">
        <v>2</v>
      </c>
      <c r="H49" s="1">
        <v>0</v>
      </c>
      <c r="I49" s="1">
        <v>1</v>
      </c>
      <c r="J49" s="5">
        <f t="shared" si="3"/>
        <v>2</v>
      </c>
      <c r="K49" s="5">
        <f t="shared" si="4"/>
        <v>1</v>
      </c>
      <c r="L49" s="5">
        <f t="shared" si="5"/>
        <v>1</v>
      </c>
      <c r="M49" s="5">
        <f t="shared" si="6"/>
        <v>0</v>
      </c>
      <c r="N49" s="5">
        <f t="shared" si="7"/>
        <v>1</v>
      </c>
      <c r="O49" s="1" t="s">
        <v>80</v>
      </c>
      <c r="P49" s="1" t="s">
        <v>0</v>
      </c>
      <c r="Q49" s="1" t="s">
        <v>17</v>
      </c>
      <c r="R49" s="1">
        <v>73</v>
      </c>
      <c r="S49" s="1">
        <v>40000</v>
      </c>
      <c r="U49" s="1">
        <v>28</v>
      </c>
      <c r="V49" s="1" t="s">
        <v>79</v>
      </c>
      <c r="W49" s="1" t="s">
        <v>203</v>
      </c>
      <c r="X49" s="8">
        <v>41511</v>
      </c>
      <c r="Y49" s="8">
        <f t="shared" si="9"/>
        <v>41517</v>
      </c>
      <c r="Z49" s="1">
        <v>2</v>
      </c>
      <c r="AA49" s="1">
        <v>83</v>
      </c>
      <c r="AB49" s="1">
        <v>100</v>
      </c>
      <c r="AD49" s="1">
        <v>0</v>
      </c>
      <c r="AE49" s="1">
        <v>11</v>
      </c>
      <c r="AF49" s="1">
        <v>20</v>
      </c>
      <c r="AG49" s="1">
        <v>0</v>
      </c>
      <c r="AH49" s="2">
        <f t="shared" si="12"/>
        <v>0</v>
      </c>
      <c r="AI49" s="1">
        <v>1</v>
      </c>
      <c r="AJ49" s="1">
        <f t="shared" si="8"/>
        <v>1</v>
      </c>
    </row>
    <row r="50" spans="3:36" s="1" customFormat="1" ht="14">
      <c r="C50" s="5">
        <f t="shared" si="10"/>
        <v>2013</v>
      </c>
      <c r="D50" s="8">
        <v>41552</v>
      </c>
      <c r="E50" s="8">
        <v>41553</v>
      </c>
      <c r="F50" s="3">
        <f t="shared" si="11"/>
        <v>41563</v>
      </c>
      <c r="G50" s="1" t="s">
        <v>2</v>
      </c>
      <c r="H50" s="1">
        <v>1</v>
      </c>
      <c r="I50" s="1">
        <v>0</v>
      </c>
      <c r="J50" s="5">
        <f t="shared" si="3"/>
        <v>1</v>
      </c>
      <c r="K50" s="5">
        <f t="shared" si="4"/>
        <v>0</v>
      </c>
      <c r="L50" s="5">
        <f t="shared" si="5"/>
        <v>0</v>
      </c>
      <c r="M50" s="5">
        <f t="shared" si="6"/>
        <v>0</v>
      </c>
      <c r="N50" s="5">
        <f t="shared" si="7"/>
        <v>0</v>
      </c>
      <c r="O50" s="1" t="s">
        <v>78</v>
      </c>
      <c r="P50" s="1" t="s">
        <v>7</v>
      </c>
      <c r="Q50" s="1" t="s">
        <v>6</v>
      </c>
      <c r="R50" s="1">
        <v>32</v>
      </c>
      <c r="U50" s="1">
        <v>24</v>
      </c>
      <c r="V50" s="1" t="s">
        <v>216</v>
      </c>
      <c r="W50" s="1" t="s">
        <v>203</v>
      </c>
      <c r="X50" s="8">
        <v>41553</v>
      </c>
      <c r="Y50" s="8">
        <f t="shared" si="9"/>
        <v>41559</v>
      </c>
      <c r="Z50" s="1">
        <v>1</v>
      </c>
      <c r="AA50" s="1">
        <v>98</v>
      </c>
      <c r="AB50" s="1">
        <v>100</v>
      </c>
      <c r="AD50" s="1">
        <v>0</v>
      </c>
      <c r="AE50" s="1">
        <v>67</v>
      </c>
      <c r="AF50" s="1">
        <v>20</v>
      </c>
      <c r="AG50" s="1">
        <v>0</v>
      </c>
      <c r="AH50" s="2">
        <f t="shared" si="12"/>
        <v>0</v>
      </c>
      <c r="AI50" s="1">
        <v>1</v>
      </c>
      <c r="AJ50" s="1">
        <f t="shared" si="8"/>
        <v>0</v>
      </c>
    </row>
    <row r="51" spans="3:36" s="1" customFormat="1" ht="14">
      <c r="C51" s="5">
        <f t="shared" si="10"/>
        <v>2013</v>
      </c>
      <c r="D51" s="8">
        <v>41559</v>
      </c>
      <c r="E51" s="8">
        <v>41561</v>
      </c>
      <c r="F51" s="3">
        <f t="shared" si="11"/>
        <v>41571</v>
      </c>
      <c r="G51" s="1" t="s">
        <v>2</v>
      </c>
      <c r="H51" s="1">
        <v>1</v>
      </c>
      <c r="I51" s="1">
        <v>1</v>
      </c>
      <c r="J51" s="5">
        <f t="shared" si="3"/>
        <v>3</v>
      </c>
      <c r="K51" s="5">
        <f t="shared" si="4"/>
        <v>1</v>
      </c>
      <c r="L51" s="5">
        <f t="shared" si="5"/>
        <v>0</v>
      </c>
      <c r="M51" s="5">
        <f t="shared" si="6"/>
        <v>1</v>
      </c>
      <c r="N51" s="5">
        <f t="shared" si="7"/>
        <v>1</v>
      </c>
      <c r="O51" s="1" t="s">
        <v>76</v>
      </c>
      <c r="P51" s="1" t="s">
        <v>7</v>
      </c>
      <c r="Q51" s="1" t="s">
        <v>41</v>
      </c>
      <c r="R51" s="1">
        <v>47</v>
      </c>
      <c r="S51" s="1">
        <v>13230000</v>
      </c>
      <c r="T51" s="1">
        <v>633471</v>
      </c>
      <c r="U51" s="1">
        <v>107</v>
      </c>
      <c r="V51" s="1" t="s">
        <v>217</v>
      </c>
      <c r="W51" s="1" t="s">
        <v>203</v>
      </c>
      <c r="X51" s="8">
        <v>41553</v>
      </c>
      <c r="Y51" s="8">
        <f t="shared" si="9"/>
        <v>41559</v>
      </c>
      <c r="Z51" s="1">
        <v>20</v>
      </c>
      <c r="AA51" s="1">
        <v>98</v>
      </c>
      <c r="AB51" s="1">
        <v>100</v>
      </c>
      <c r="AD51" s="1">
        <v>2</v>
      </c>
      <c r="AE51" s="1">
        <v>67</v>
      </c>
      <c r="AF51" s="1">
        <v>20</v>
      </c>
      <c r="AG51" s="1">
        <v>0</v>
      </c>
      <c r="AH51" s="2">
        <f t="shared" si="12"/>
        <v>2.9850746268656716E-2</v>
      </c>
      <c r="AI51" s="1">
        <v>1</v>
      </c>
      <c r="AJ51" s="1">
        <f t="shared" si="8"/>
        <v>1</v>
      </c>
    </row>
    <row r="52" spans="3:36" s="1" customFormat="1" ht="14">
      <c r="C52" s="5">
        <f t="shared" si="10"/>
        <v>2013</v>
      </c>
      <c r="D52" s="8">
        <v>41568</v>
      </c>
      <c r="E52" s="8">
        <v>41573</v>
      </c>
      <c r="F52" s="3">
        <f t="shared" si="11"/>
        <v>41583</v>
      </c>
      <c r="G52" s="1" t="s">
        <v>2</v>
      </c>
      <c r="H52" s="1">
        <v>1</v>
      </c>
      <c r="I52" s="1">
        <v>1</v>
      </c>
      <c r="J52" s="5">
        <f t="shared" si="3"/>
        <v>2</v>
      </c>
      <c r="K52" s="5">
        <f t="shared" si="4"/>
        <v>1</v>
      </c>
      <c r="L52" s="5">
        <f t="shared" si="5"/>
        <v>0</v>
      </c>
      <c r="M52" s="5">
        <f t="shared" si="6"/>
        <v>1</v>
      </c>
      <c r="N52" s="5">
        <f t="shared" si="7"/>
        <v>1</v>
      </c>
      <c r="O52" s="1" t="s">
        <v>74</v>
      </c>
      <c r="P52" s="1" t="s">
        <v>0</v>
      </c>
      <c r="Q52" s="1" t="s">
        <v>17</v>
      </c>
      <c r="R52" s="1">
        <v>72</v>
      </c>
      <c r="S52" s="1">
        <v>375000</v>
      </c>
      <c r="T52" s="1">
        <v>260000</v>
      </c>
      <c r="U52" s="1">
        <v>137</v>
      </c>
      <c r="V52" s="1" t="s">
        <v>218</v>
      </c>
      <c r="W52" s="1" t="s">
        <v>203</v>
      </c>
      <c r="X52" s="8">
        <v>41567</v>
      </c>
      <c r="Y52" s="8">
        <f t="shared" si="9"/>
        <v>41573</v>
      </c>
      <c r="Z52" s="1">
        <v>3</v>
      </c>
      <c r="AA52" s="1">
        <v>86</v>
      </c>
      <c r="AB52" s="1">
        <v>100</v>
      </c>
      <c r="AD52" s="1">
        <v>1</v>
      </c>
      <c r="AE52" s="1">
        <v>65</v>
      </c>
      <c r="AF52" s="1">
        <v>20</v>
      </c>
      <c r="AG52" s="1">
        <v>0</v>
      </c>
      <c r="AH52" s="2">
        <f t="shared" si="12"/>
        <v>1.5384615384615385E-2</v>
      </c>
      <c r="AI52" s="1">
        <v>1</v>
      </c>
      <c r="AJ52" s="1">
        <f t="shared" si="8"/>
        <v>1</v>
      </c>
    </row>
    <row r="53" spans="3:36" s="1" customFormat="1" ht="14">
      <c r="C53" s="5">
        <f t="shared" si="10"/>
        <v>2013</v>
      </c>
      <c r="D53" s="8">
        <v>41600</v>
      </c>
      <c r="E53" s="8">
        <v>41600</v>
      </c>
      <c r="F53" s="3">
        <f t="shared" si="11"/>
        <v>41610</v>
      </c>
      <c r="G53" s="1" t="s">
        <v>2</v>
      </c>
      <c r="H53" s="1">
        <v>0</v>
      </c>
      <c r="I53" s="1">
        <v>0</v>
      </c>
      <c r="J53" s="5">
        <f t="shared" si="3"/>
        <v>1</v>
      </c>
      <c r="K53" s="5">
        <f t="shared" si="4"/>
        <v>0</v>
      </c>
      <c r="L53" s="5">
        <f t="shared" si="5"/>
        <v>1</v>
      </c>
      <c r="M53" s="5">
        <f t="shared" si="6"/>
        <v>0</v>
      </c>
      <c r="N53" s="5">
        <f t="shared" si="7"/>
        <v>1</v>
      </c>
      <c r="O53" s="1" t="s">
        <v>72</v>
      </c>
      <c r="P53" s="1" t="s">
        <v>7</v>
      </c>
      <c r="Q53" s="1" t="s">
        <v>41</v>
      </c>
      <c r="R53" s="1">
        <v>10</v>
      </c>
      <c r="T53" s="1">
        <v>262000</v>
      </c>
      <c r="U53" s="1">
        <v>68</v>
      </c>
      <c r="V53" s="1" t="s">
        <v>66</v>
      </c>
      <c r="W53" s="1" t="s">
        <v>203</v>
      </c>
      <c r="X53" s="8">
        <v>41602</v>
      </c>
      <c r="Y53" s="8">
        <f t="shared" si="9"/>
        <v>41608</v>
      </c>
      <c r="Z53" s="1">
        <v>3</v>
      </c>
      <c r="AA53" s="1">
        <v>94</v>
      </c>
      <c r="AB53" s="1">
        <v>100</v>
      </c>
      <c r="AD53" s="1">
        <v>0</v>
      </c>
      <c r="AE53" s="1">
        <v>27</v>
      </c>
      <c r="AF53" s="1">
        <v>20</v>
      </c>
      <c r="AG53" s="1">
        <v>0</v>
      </c>
      <c r="AH53" s="2">
        <f t="shared" si="12"/>
        <v>0</v>
      </c>
      <c r="AI53" s="1">
        <v>1</v>
      </c>
      <c r="AJ53" s="1">
        <f t="shared" si="8"/>
        <v>1</v>
      </c>
    </row>
    <row r="54" spans="3:36" s="1" customFormat="1" ht="14">
      <c r="C54" s="5">
        <f t="shared" si="10"/>
        <v>2014</v>
      </c>
      <c r="D54" s="4">
        <v>41659</v>
      </c>
      <c r="E54" s="4">
        <v>41663</v>
      </c>
      <c r="F54" s="3">
        <f t="shared" si="11"/>
        <v>41673</v>
      </c>
      <c r="G54" s="1" t="s">
        <v>2</v>
      </c>
      <c r="H54" s="1">
        <v>1</v>
      </c>
      <c r="I54" s="1">
        <v>1</v>
      </c>
      <c r="J54" s="5">
        <f t="shared" si="3"/>
        <v>2</v>
      </c>
      <c r="K54" s="5">
        <f t="shared" si="4"/>
        <v>1</v>
      </c>
      <c r="L54" s="5">
        <f t="shared" si="5"/>
        <v>1</v>
      </c>
      <c r="M54" s="5">
        <f t="shared" si="6"/>
        <v>1</v>
      </c>
      <c r="N54" s="5">
        <f t="shared" si="7"/>
        <v>1</v>
      </c>
      <c r="O54" s="1" t="s">
        <v>70</v>
      </c>
      <c r="P54" s="1" t="s">
        <v>22</v>
      </c>
      <c r="Q54" s="1" t="s">
        <v>69</v>
      </c>
      <c r="R54" s="1">
        <v>24</v>
      </c>
      <c r="U54" s="1">
        <v>21</v>
      </c>
      <c r="V54" s="1" t="s">
        <v>68</v>
      </c>
      <c r="W54" s="1" t="s">
        <v>203</v>
      </c>
      <c r="X54" s="8">
        <v>41658</v>
      </c>
      <c r="Y54" s="8">
        <f t="shared" si="9"/>
        <v>41664</v>
      </c>
      <c r="Z54" s="1">
        <v>1</v>
      </c>
      <c r="AA54" s="1">
        <v>90</v>
      </c>
      <c r="AB54" s="1">
        <v>100</v>
      </c>
      <c r="AD54" s="1">
        <v>0</v>
      </c>
      <c r="AE54" s="1">
        <v>48</v>
      </c>
      <c r="AF54" s="1">
        <v>37</v>
      </c>
      <c r="AG54" s="1">
        <v>0</v>
      </c>
      <c r="AH54" s="2">
        <f t="shared" si="12"/>
        <v>0</v>
      </c>
      <c r="AI54" s="1">
        <v>0</v>
      </c>
      <c r="AJ54" s="1">
        <f t="shared" si="8"/>
        <v>0</v>
      </c>
    </row>
    <row r="55" spans="3:36" s="1" customFormat="1" ht="14">
      <c r="C55" s="5">
        <f t="shared" si="10"/>
        <v>2014</v>
      </c>
      <c r="D55" s="4">
        <v>41704</v>
      </c>
      <c r="E55" s="4">
        <v>41705</v>
      </c>
      <c r="F55" s="3">
        <f t="shared" si="11"/>
        <v>41715</v>
      </c>
      <c r="G55" s="1" t="s">
        <v>2</v>
      </c>
      <c r="H55" s="1">
        <v>0</v>
      </c>
      <c r="I55" s="1">
        <v>0</v>
      </c>
      <c r="J55" s="5">
        <f t="shared" si="3"/>
        <v>1</v>
      </c>
      <c r="K55" s="5">
        <f t="shared" si="4"/>
        <v>0</v>
      </c>
      <c r="L55" s="5">
        <f t="shared" si="5"/>
        <v>1</v>
      </c>
      <c r="M55" s="5">
        <f t="shared" si="6"/>
        <v>0</v>
      </c>
      <c r="N55" s="5">
        <f t="shared" si="7"/>
        <v>1</v>
      </c>
      <c r="O55" s="1" t="s">
        <v>67</v>
      </c>
      <c r="P55" s="1" t="s">
        <v>7</v>
      </c>
      <c r="Q55" s="1" t="s">
        <v>6</v>
      </c>
      <c r="R55" s="1">
        <v>7</v>
      </c>
      <c r="S55" s="1">
        <v>1928</v>
      </c>
      <c r="U55" s="1">
        <v>4</v>
      </c>
      <c r="V55" s="1" t="s">
        <v>66</v>
      </c>
      <c r="W55" s="1" t="s">
        <v>203</v>
      </c>
      <c r="X55" s="8">
        <v>41707</v>
      </c>
      <c r="Y55" s="8">
        <f t="shared" si="9"/>
        <v>41713</v>
      </c>
      <c r="Z55" s="1">
        <v>1</v>
      </c>
      <c r="AA55" s="1">
        <v>82</v>
      </c>
      <c r="AB55" s="1">
        <v>100</v>
      </c>
      <c r="AD55" s="1">
        <v>0</v>
      </c>
      <c r="AE55" s="1">
        <v>54</v>
      </c>
      <c r="AF55" s="1">
        <v>38</v>
      </c>
      <c r="AG55" s="1">
        <v>0</v>
      </c>
      <c r="AH55" s="2">
        <f t="shared" si="12"/>
        <v>0</v>
      </c>
      <c r="AI55" s="1">
        <v>1</v>
      </c>
      <c r="AJ55" s="1">
        <f t="shared" si="8"/>
        <v>1</v>
      </c>
    </row>
    <row r="56" spans="3:36" s="1" customFormat="1" ht="14">
      <c r="C56" s="5">
        <f t="shared" si="10"/>
        <v>2014</v>
      </c>
      <c r="D56" s="4">
        <v>41708</v>
      </c>
      <c r="E56" s="4">
        <v>41710</v>
      </c>
      <c r="F56" s="3">
        <f t="shared" si="11"/>
        <v>41720</v>
      </c>
      <c r="G56" s="1" t="s">
        <v>2</v>
      </c>
      <c r="H56" s="1">
        <v>0</v>
      </c>
      <c r="I56" s="1">
        <v>0</v>
      </c>
      <c r="J56" s="5">
        <f t="shared" si="3"/>
        <v>0</v>
      </c>
      <c r="K56" s="5">
        <f t="shared" si="4"/>
        <v>0</v>
      </c>
      <c r="L56" s="5">
        <f t="shared" si="5"/>
        <v>0</v>
      </c>
      <c r="M56" s="5">
        <f t="shared" si="6"/>
        <v>0</v>
      </c>
      <c r="N56" s="5">
        <f t="shared" si="7"/>
        <v>0</v>
      </c>
      <c r="O56" s="1" t="s">
        <v>65</v>
      </c>
      <c r="P56" s="1" t="s">
        <v>7</v>
      </c>
      <c r="Q56" s="1" t="s">
        <v>6</v>
      </c>
      <c r="R56" s="1">
        <v>17</v>
      </c>
      <c r="S56" s="1">
        <v>9610</v>
      </c>
      <c r="U56" s="1">
        <v>1</v>
      </c>
      <c r="V56" s="1" t="s">
        <v>64</v>
      </c>
      <c r="W56" s="1" t="s">
        <v>204</v>
      </c>
      <c r="X56" s="8" t="s">
        <v>205</v>
      </c>
      <c r="Y56" s="8" t="s">
        <v>205</v>
      </c>
      <c r="AD56" s="1">
        <v>0</v>
      </c>
      <c r="AE56" s="1">
        <v>54</v>
      </c>
      <c r="AF56" s="1">
        <v>38</v>
      </c>
      <c r="AG56" s="1">
        <v>0</v>
      </c>
      <c r="AH56" s="2">
        <f t="shared" si="12"/>
        <v>0</v>
      </c>
      <c r="AI56" s="1">
        <v>0</v>
      </c>
      <c r="AJ56" s="1">
        <f t="shared" si="8"/>
        <v>1</v>
      </c>
    </row>
    <row r="57" spans="3:36" s="1" customFormat="1" ht="14">
      <c r="C57" s="5">
        <f t="shared" si="10"/>
        <v>2014</v>
      </c>
      <c r="D57" s="4">
        <v>41746</v>
      </c>
      <c r="E57" s="4">
        <v>41749</v>
      </c>
      <c r="F57" s="3">
        <f t="shared" si="11"/>
        <v>41759</v>
      </c>
      <c r="G57" s="1" t="s">
        <v>2</v>
      </c>
      <c r="H57" s="1">
        <v>1</v>
      </c>
      <c r="I57" s="1">
        <v>0</v>
      </c>
      <c r="J57" s="5">
        <f t="shared" si="3"/>
        <v>1</v>
      </c>
      <c r="K57" s="5">
        <f t="shared" si="4"/>
        <v>0</v>
      </c>
      <c r="L57" s="5">
        <f t="shared" si="5"/>
        <v>0</v>
      </c>
      <c r="M57" s="5">
        <f t="shared" si="6"/>
        <v>0</v>
      </c>
      <c r="N57" s="5">
        <f t="shared" si="7"/>
        <v>0</v>
      </c>
      <c r="O57" s="1" t="s">
        <v>63</v>
      </c>
      <c r="P57" s="1" t="s">
        <v>7</v>
      </c>
      <c r="Q57" s="1" t="s">
        <v>6</v>
      </c>
      <c r="R57" s="1">
        <v>27</v>
      </c>
      <c r="U57" s="1">
        <v>7</v>
      </c>
      <c r="V57" s="1" t="s">
        <v>62</v>
      </c>
      <c r="W57" s="1" t="s">
        <v>204</v>
      </c>
      <c r="X57" s="8"/>
      <c r="Y57" s="8">
        <f t="shared" si="9"/>
        <v>6</v>
      </c>
      <c r="AD57" s="1">
        <v>0</v>
      </c>
      <c r="AE57" s="1">
        <v>34</v>
      </c>
      <c r="AF57" s="1">
        <v>36</v>
      </c>
      <c r="AG57" s="1">
        <v>0</v>
      </c>
      <c r="AH57" s="2">
        <f t="shared" si="12"/>
        <v>0</v>
      </c>
      <c r="AI57" s="1">
        <v>1</v>
      </c>
      <c r="AJ57" s="1">
        <f t="shared" si="8"/>
        <v>0</v>
      </c>
    </row>
    <row r="58" spans="3:36" s="1" customFormat="1" ht="14">
      <c r="C58" s="5">
        <f t="shared" si="10"/>
        <v>2014</v>
      </c>
      <c r="D58" s="4">
        <v>41789</v>
      </c>
      <c r="E58" s="4">
        <v>41790</v>
      </c>
      <c r="F58" s="3">
        <f t="shared" si="11"/>
        <v>41800</v>
      </c>
      <c r="G58" s="1" t="s">
        <v>2</v>
      </c>
      <c r="H58" s="1">
        <v>0</v>
      </c>
      <c r="I58" s="1">
        <v>1</v>
      </c>
      <c r="J58" s="5">
        <f t="shared" si="3"/>
        <v>3</v>
      </c>
      <c r="K58" s="5">
        <f t="shared" si="4"/>
        <v>1</v>
      </c>
      <c r="L58" s="5">
        <f t="shared" si="5"/>
        <v>1</v>
      </c>
      <c r="M58" s="5">
        <f t="shared" si="6"/>
        <v>0</v>
      </c>
      <c r="N58" s="5">
        <f t="shared" si="7"/>
        <v>1</v>
      </c>
      <c r="O58" s="1" t="s">
        <v>255</v>
      </c>
      <c r="P58" s="1" t="s">
        <v>7</v>
      </c>
      <c r="Q58" s="1" t="s">
        <v>30</v>
      </c>
      <c r="R58" s="1">
        <v>15</v>
      </c>
      <c r="S58" s="1">
        <v>26</v>
      </c>
      <c r="U58" s="1">
        <v>109</v>
      </c>
      <c r="V58" s="1" t="s">
        <v>219</v>
      </c>
      <c r="W58" s="1" t="s">
        <v>203</v>
      </c>
      <c r="X58" s="8">
        <v>41784</v>
      </c>
      <c r="Y58" s="8">
        <f t="shared" si="9"/>
        <v>41790</v>
      </c>
      <c r="Z58" s="1">
        <v>32</v>
      </c>
      <c r="AA58" s="1">
        <v>81</v>
      </c>
      <c r="AB58" s="1">
        <v>100</v>
      </c>
      <c r="AD58" s="1">
        <v>7</v>
      </c>
      <c r="AE58" s="1">
        <v>24</v>
      </c>
      <c r="AF58" s="1">
        <v>36</v>
      </c>
      <c r="AG58" s="1">
        <v>0</v>
      </c>
      <c r="AH58" s="2">
        <f t="shared" si="12"/>
        <v>0.29166666666666669</v>
      </c>
      <c r="AI58" s="1">
        <v>0</v>
      </c>
      <c r="AJ58" s="1">
        <f t="shared" si="8"/>
        <v>0</v>
      </c>
    </row>
    <row r="59" spans="3:36" s="1" customFormat="1" ht="14">
      <c r="C59" s="5">
        <f t="shared" si="10"/>
        <v>2014</v>
      </c>
      <c r="D59" s="4">
        <v>41816</v>
      </c>
      <c r="E59" s="4">
        <v>41818</v>
      </c>
      <c r="F59" s="3">
        <f t="shared" si="11"/>
        <v>41828</v>
      </c>
      <c r="G59" s="1" t="s">
        <v>2</v>
      </c>
      <c r="H59" s="1">
        <v>1</v>
      </c>
      <c r="I59" s="1">
        <v>0</v>
      </c>
      <c r="J59" s="5">
        <f t="shared" si="3"/>
        <v>0</v>
      </c>
      <c r="K59" s="5">
        <f t="shared" si="4"/>
        <v>0</v>
      </c>
      <c r="L59" s="5">
        <f t="shared" si="5"/>
        <v>0</v>
      </c>
      <c r="M59" s="5">
        <f t="shared" si="6"/>
        <v>0</v>
      </c>
      <c r="N59" s="5">
        <f t="shared" si="7"/>
        <v>0</v>
      </c>
      <c r="O59" s="1" t="s">
        <v>59</v>
      </c>
      <c r="P59" s="1" t="s">
        <v>0</v>
      </c>
      <c r="Q59" s="1" t="s">
        <v>17</v>
      </c>
      <c r="R59" s="1">
        <v>27</v>
      </c>
      <c r="S59" s="1">
        <v>18500</v>
      </c>
      <c r="U59" s="1">
        <v>7</v>
      </c>
      <c r="V59" s="1" t="s">
        <v>58</v>
      </c>
      <c r="W59" s="1" t="s">
        <v>203</v>
      </c>
      <c r="X59" s="8">
        <v>41812</v>
      </c>
      <c r="Y59" s="8">
        <f>X59+6</f>
        <v>41818</v>
      </c>
      <c r="Z59" s="1">
        <v>4</v>
      </c>
      <c r="AA59" s="1">
        <v>80</v>
      </c>
      <c r="AB59" s="1">
        <v>100</v>
      </c>
      <c r="AD59" s="1">
        <v>1</v>
      </c>
      <c r="AE59" s="1">
        <v>26</v>
      </c>
      <c r="AF59" s="1">
        <v>36</v>
      </c>
      <c r="AG59" s="1">
        <v>0</v>
      </c>
      <c r="AH59" s="2">
        <f t="shared" si="12"/>
        <v>3.8461538461538464E-2</v>
      </c>
      <c r="AI59" s="1">
        <v>0</v>
      </c>
      <c r="AJ59" s="1">
        <f t="shared" si="8"/>
        <v>1</v>
      </c>
    </row>
    <row r="60" spans="3:36" s="1" customFormat="1" ht="14">
      <c r="C60" s="5">
        <f t="shared" si="10"/>
        <v>2014</v>
      </c>
      <c r="D60" s="4">
        <v>41836</v>
      </c>
      <c r="E60" s="4">
        <v>41842</v>
      </c>
      <c r="F60" s="3">
        <f t="shared" si="11"/>
        <v>41852</v>
      </c>
      <c r="G60" s="1" t="s">
        <v>2</v>
      </c>
      <c r="H60" s="1">
        <v>0</v>
      </c>
      <c r="I60" s="1">
        <v>0</v>
      </c>
      <c r="J60" s="5">
        <f t="shared" si="3"/>
        <v>0</v>
      </c>
      <c r="K60" s="5">
        <f t="shared" si="4"/>
        <v>0</v>
      </c>
      <c r="L60" s="5">
        <f t="shared" si="5"/>
        <v>0</v>
      </c>
      <c r="M60" s="5">
        <f t="shared" si="6"/>
        <v>0</v>
      </c>
      <c r="N60" s="5">
        <f t="shared" si="7"/>
        <v>0</v>
      </c>
      <c r="O60" s="1" t="s">
        <v>57</v>
      </c>
      <c r="P60" s="1" t="s">
        <v>0</v>
      </c>
      <c r="Q60" s="1" t="s">
        <v>12</v>
      </c>
      <c r="R60" s="1">
        <v>26</v>
      </c>
      <c r="U60" s="1">
        <v>13</v>
      </c>
      <c r="V60" s="7" t="s">
        <v>99</v>
      </c>
      <c r="W60" s="7" t="s">
        <v>203</v>
      </c>
      <c r="X60" s="16">
        <v>41833</v>
      </c>
      <c r="Y60" s="8">
        <f t="shared" si="9"/>
        <v>41839</v>
      </c>
      <c r="Z60" s="7">
        <v>7</v>
      </c>
      <c r="AA60" s="7">
        <v>75</v>
      </c>
      <c r="AB60" s="7">
        <v>100</v>
      </c>
      <c r="AC60" s="7"/>
      <c r="AD60" s="1">
        <v>2</v>
      </c>
      <c r="AE60" s="1">
        <v>31</v>
      </c>
      <c r="AF60" s="1">
        <v>36</v>
      </c>
      <c r="AG60" s="1">
        <v>1</v>
      </c>
      <c r="AH60" s="2">
        <f t="shared" si="12"/>
        <v>6.4516129032258063E-2</v>
      </c>
      <c r="AI60" s="1">
        <v>1</v>
      </c>
      <c r="AJ60" s="1">
        <f t="shared" si="8"/>
        <v>0</v>
      </c>
    </row>
    <row r="61" spans="3:36" s="1" customFormat="1" ht="14">
      <c r="C61" s="5">
        <f t="shared" si="10"/>
        <v>2014</v>
      </c>
      <c r="D61" s="4">
        <v>41850</v>
      </c>
      <c r="E61" s="4">
        <v>41850</v>
      </c>
      <c r="F61" s="3">
        <f t="shared" si="11"/>
        <v>41860</v>
      </c>
      <c r="G61" s="1" t="s">
        <v>2</v>
      </c>
      <c r="H61" s="1">
        <v>0</v>
      </c>
      <c r="I61" s="1">
        <v>0</v>
      </c>
      <c r="J61" s="5">
        <f t="shared" si="3"/>
        <v>0</v>
      </c>
      <c r="K61" s="5">
        <f t="shared" si="4"/>
        <v>0</v>
      </c>
      <c r="L61" s="5">
        <f t="shared" si="5"/>
        <v>1</v>
      </c>
      <c r="M61" s="5">
        <f t="shared" si="6"/>
        <v>0</v>
      </c>
      <c r="N61" s="5">
        <f t="shared" si="7"/>
        <v>1</v>
      </c>
      <c r="O61" s="1" t="s">
        <v>55</v>
      </c>
      <c r="P61" s="1" t="s">
        <v>19</v>
      </c>
      <c r="Q61" s="1" t="s">
        <v>19</v>
      </c>
      <c r="R61" s="1">
        <v>151</v>
      </c>
      <c r="S61" s="1">
        <v>200</v>
      </c>
      <c r="U61" s="1">
        <v>186</v>
      </c>
      <c r="V61" s="1" t="s">
        <v>54</v>
      </c>
      <c r="W61" s="1" t="s">
        <v>203</v>
      </c>
      <c r="X61" s="8">
        <v>41847</v>
      </c>
      <c r="Y61" s="8">
        <f t="shared" si="9"/>
        <v>41853</v>
      </c>
      <c r="Z61" s="1">
        <v>62</v>
      </c>
      <c r="AA61" s="1">
        <v>80</v>
      </c>
      <c r="AB61" s="1">
        <v>100</v>
      </c>
      <c r="AD61" s="1">
        <v>14</v>
      </c>
      <c r="AE61" s="1">
        <v>28</v>
      </c>
      <c r="AF61" s="1">
        <v>37</v>
      </c>
      <c r="AG61" s="1">
        <v>0</v>
      </c>
      <c r="AH61" s="2">
        <f t="shared" si="12"/>
        <v>0.5</v>
      </c>
      <c r="AI61" s="1">
        <v>1</v>
      </c>
      <c r="AJ61" s="1">
        <f t="shared" si="8"/>
        <v>1</v>
      </c>
    </row>
    <row r="62" spans="3:36" s="1" customFormat="1" ht="14">
      <c r="C62" s="5">
        <f t="shared" si="10"/>
        <v>2014</v>
      </c>
      <c r="D62" s="4">
        <v>41854</v>
      </c>
      <c r="E62" s="4">
        <v>41855</v>
      </c>
      <c r="F62" s="3">
        <f t="shared" si="11"/>
        <v>41865</v>
      </c>
      <c r="G62" s="1" t="s">
        <v>2</v>
      </c>
      <c r="H62" s="1">
        <v>1</v>
      </c>
      <c r="I62" s="1">
        <v>0</v>
      </c>
      <c r="J62" s="5">
        <f t="shared" si="3"/>
        <v>0</v>
      </c>
      <c r="K62" s="5">
        <f t="shared" si="4"/>
        <v>0</v>
      </c>
      <c r="L62" s="5">
        <f t="shared" si="5"/>
        <v>0</v>
      </c>
      <c r="M62" s="5">
        <f t="shared" si="6"/>
        <v>0</v>
      </c>
      <c r="N62" s="5">
        <f t="shared" si="7"/>
        <v>0</v>
      </c>
      <c r="O62" s="1" t="s">
        <v>53</v>
      </c>
      <c r="P62" s="1" t="s">
        <v>0</v>
      </c>
      <c r="Q62" s="1" t="s">
        <v>17</v>
      </c>
      <c r="R62" s="1">
        <v>35</v>
      </c>
      <c r="S62" s="1">
        <v>179000</v>
      </c>
      <c r="U62" s="1">
        <v>1</v>
      </c>
      <c r="V62" s="1" t="s">
        <v>52</v>
      </c>
      <c r="W62" s="19" t="s">
        <v>203</v>
      </c>
      <c r="X62" s="8">
        <v>41854</v>
      </c>
      <c r="Y62" s="8">
        <f t="shared" si="9"/>
        <v>41860</v>
      </c>
      <c r="Z62" s="1">
        <v>11</v>
      </c>
      <c r="AA62" s="1">
        <v>86</v>
      </c>
      <c r="AB62" s="1">
        <v>100</v>
      </c>
      <c r="AD62" s="1">
        <v>2</v>
      </c>
      <c r="AE62" s="1">
        <v>32</v>
      </c>
      <c r="AF62" s="1">
        <v>36</v>
      </c>
      <c r="AG62" s="1">
        <v>0</v>
      </c>
      <c r="AH62" s="2">
        <f t="shared" si="12"/>
        <v>6.25E-2</v>
      </c>
      <c r="AI62" s="1">
        <v>0</v>
      </c>
      <c r="AJ62" s="1">
        <f t="shared" si="8"/>
        <v>1</v>
      </c>
    </row>
    <row r="63" spans="3:36" s="1" customFormat="1" ht="14">
      <c r="C63" s="5">
        <f t="shared" si="10"/>
        <v>2014</v>
      </c>
      <c r="D63" s="4">
        <v>41860</v>
      </c>
      <c r="E63" s="4">
        <v>41867</v>
      </c>
      <c r="F63" s="3">
        <f t="shared" si="11"/>
        <v>41877</v>
      </c>
      <c r="G63" s="1" t="s">
        <v>2</v>
      </c>
      <c r="H63" s="1">
        <v>1</v>
      </c>
      <c r="I63" s="1">
        <v>0</v>
      </c>
      <c r="J63" s="5">
        <f t="shared" si="3"/>
        <v>0</v>
      </c>
      <c r="K63" s="5">
        <f t="shared" si="4"/>
        <v>0</v>
      </c>
      <c r="L63" s="5">
        <f t="shared" si="5"/>
        <v>0</v>
      </c>
      <c r="M63" s="5">
        <f t="shared" si="6"/>
        <v>0</v>
      </c>
      <c r="N63" s="5">
        <f t="shared" si="7"/>
        <v>0</v>
      </c>
      <c r="O63" s="1" t="s">
        <v>51</v>
      </c>
      <c r="P63" s="1" t="s">
        <v>0</v>
      </c>
      <c r="Q63" s="1" t="s">
        <v>12</v>
      </c>
      <c r="R63" s="1">
        <v>47</v>
      </c>
      <c r="S63" s="1">
        <v>3600000</v>
      </c>
      <c r="T63" s="1">
        <v>100000</v>
      </c>
      <c r="U63" s="1">
        <v>17</v>
      </c>
      <c r="V63" s="1" t="s">
        <v>50</v>
      </c>
      <c r="W63" s="1" t="s">
        <v>203</v>
      </c>
      <c r="X63" s="8">
        <v>41854</v>
      </c>
      <c r="Y63" s="8">
        <f t="shared" si="9"/>
        <v>41860</v>
      </c>
      <c r="Z63" s="1">
        <v>22</v>
      </c>
      <c r="AA63" s="1">
        <v>86</v>
      </c>
      <c r="AB63" s="1">
        <v>100</v>
      </c>
      <c r="AD63" s="1">
        <v>1</v>
      </c>
      <c r="AE63" s="1">
        <v>28</v>
      </c>
      <c r="AF63" s="1">
        <v>37</v>
      </c>
      <c r="AG63" s="1">
        <v>0</v>
      </c>
      <c r="AH63" s="2">
        <f t="shared" si="12"/>
        <v>3.5714285714285712E-2</v>
      </c>
      <c r="AI63" s="1">
        <v>0</v>
      </c>
      <c r="AJ63" s="1">
        <f t="shared" si="8"/>
        <v>1</v>
      </c>
    </row>
    <row r="64" spans="3:36" s="1" customFormat="1" ht="14">
      <c r="C64" s="5">
        <f t="shared" si="10"/>
        <v>2014</v>
      </c>
      <c r="D64" s="4">
        <v>41867</v>
      </c>
      <c r="E64" s="4">
        <v>41883</v>
      </c>
      <c r="F64" s="3">
        <f t="shared" si="11"/>
        <v>41893</v>
      </c>
      <c r="G64" s="1" t="s">
        <v>2</v>
      </c>
      <c r="H64" s="1">
        <v>0</v>
      </c>
      <c r="I64" s="1">
        <v>0</v>
      </c>
      <c r="J64" s="5">
        <f t="shared" si="3"/>
        <v>1</v>
      </c>
      <c r="K64" s="5">
        <f t="shared" si="4"/>
        <v>0</v>
      </c>
      <c r="L64" s="5">
        <f t="shared" si="5"/>
        <v>0</v>
      </c>
      <c r="M64" s="5">
        <f t="shared" si="6"/>
        <v>0</v>
      </c>
      <c r="N64" s="5">
        <f t="shared" si="7"/>
        <v>0</v>
      </c>
      <c r="O64" s="1" t="s">
        <v>49</v>
      </c>
      <c r="P64" s="1" t="s">
        <v>0</v>
      </c>
      <c r="Q64" s="1" t="s">
        <v>17</v>
      </c>
      <c r="R64" s="1">
        <v>94</v>
      </c>
      <c r="S64" s="1">
        <v>500000</v>
      </c>
      <c r="U64" s="1">
        <v>77</v>
      </c>
      <c r="V64" s="1" t="s">
        <v>99</v>
      </c>
      <c r="W64" s="1" t="s">
        <v>203</v>
      </c>
      <c r="X64" s="8">
        <v>41868</v>
      </c>
      <c r="Y64" s="8">
        <f t="shared" si="9"/>
        <v>41874</v>
      </c>
      <c r="Z64" s="1">
        <v>8</v>
      </c>
      <c r="AA64" s="1">
        <v>89</v>
      </c>
      <c r="AB64" s="1">
        <v>100</v>
      </c>
      <c r="AD64" s="1">
        <v>1</v>
      </c>
      <c r="AE64" s="1">
        <v>30</v>
      </c>
      <c r="AF64" s="1">
        <v>36</v>
      </c>
      <c r="AG64" s="1">
        <v>0</v>
      </c>
      <c r="AH64" s="2">
        <f t="shared" si="12"/>
        <v>3.3333333333333333E-2</v>
      </c>
      <c r="AI64" s="1">
        <v>0</v>
      </c>
      <c r="AJ64" s="1">
        <f t="shared" si="8"/>
        <v>1</v>
      </c>
    </row>
    <row r="65" spans="3:36" s="1" customFormat="1" ht="14">
      <c r="C65" s="5">
        <f t="shared" si="10"/>
        <v>2014</v>
      </c>
      <c r="D65" s="4">
        <v>41883</v>
      </c>
      <c r="E65" s="4">
        <v>41912</v>
      </c>
      <c r="F65" s="3">
        <f t="shared" si="11"/>
        <v>41922</v>
      </c>
      <c r="G65" s="1" t="s">
        <v>2</v>
      </c>
      <c r="H65" s="1">
        <v>1</v>
      </c>
      <c r="I65" s="1">
        <v>0</v>
      </c>
      <c r="J65" s="5">
        <f t="shared" si="3"/>
        <v>0</v>
      </c>
      <c r="K65" s="5">
        <f t="shared" si="4"/>
        <v>0</v>
      </c>
      <c r="L65" s="5">
        <f t="shared" si="5"/>
        <v>0</v>
      </c>
      <c r="M65" s="5">
        <f t="shared" si="6"/>
        <v>0</v>
      </c>
      <c r="N65" s="5">
        <f t="shared" si="7"/>
        <v>0</v>
      </c>
      <c r="O65" s="1" t="s">
        <v>47</v>
      </c>
      <c r="P65" s="1" t="s">
        <v>0</v>
      </c>
      <c r="Q65" s="1" t="s">
        <v>46</v>
      </c>
      <c r="R65" s="1">
        <v>298</v>
      </c>
      <c r="S65" s="1">
        <v>275000</v>
      </c>
      <c r="T65" s="1">
        <v>16000000</v>
      </c>
      <c r="U65" s="1">
        <v>706</v>
      </c>
      <c r="V65" s="1" t="s">
        <v>45</v>
      </c>
      <c r="W65" s="1" t="s">
        <v>203</v>
      </c>
      <c r="X65" s="8">
        <v>41889</v>
      </c>
      <c r="Y65" s="8">
        <f t="shared" si="9"/>
        <v>41895</v>
      </c>
      <c r="Z65" s="1">
        <v>100</v>
      </c>
      <c r="AA65" s="1">
        <v>26</v>
      </c>
      <c r="AB65" s="1">
        <v>30</v>
      </c>
      <c r="AD65" s="1">
        <v>68</v>
      </c>
      <c r="AE65" s="1">
        <v>32</v>
      </c>
      <c r="AF65" s="1">
        <v>37</v>
      </c>
      <c r="AG65" s="1">
        <v>4</v>
      </c>
      <c r="AH65" s="2">
        <f t="shared" si="12"/>
        <v>2.125</v>
      </c>
      <c r="AI65" s="1">
        <v>0</v>
      </c>
      <c r="AJ65" s="1">
        <f t="shared" si="8"/>
        <v>1</v>
      </c>
    </row>
    <row r="66" spans="3:36" s="1" customFormat="1" ht="14">
      <c r="C66" s="5">
        <f t="shared" ref="C66:C90" si="13">YEAR(D66)</f>
        <v>2014</v>
      </c>
      <c r="D66" s="4">
        <v>41906</v>
      </c>
      <c r="E66" s="4">
        <v>41923</v>
      </c>
      <c r="F66" s="3">
        <f t="shared" ref="F66:F104" si="14">E66+10</f>
        <v>41933</v>
      </c>
      <c r="G66" s="1" t="s">
        <v>2</v>
      </c>
      <c r="H66" s="1">
        <v>0</v>
      </c>
      <c r="I66" s="1">
        <v>0</v>
      </c>
      <c r="J66" s="5">
        <f t="shared" si="3"/>
        <v>0</v>
      </c>
      <c r="K66" s="5">
        <f t="shared" si="4"/>
        <v>0</v>
      </c>
      <c r="L66" s="5">
        <f t="shared" si="5"/>
        <v>0</v>
      </c>
      <c r="M66" s="5">
        <f t="shared" si="6"/>
        <v>0</v>
      </c>
      <c r="N66" s="5">
        <f t="shared" si="7"/>
        <v>0</v>
      </c>
      <c r="O66" s="1" t="s">
        <v>44</v>
      </c>
      <c r="P66" s="1" t="s">
        <v>0</v>
      </c>
      <c r="Q66" s="1" t="s">
        <v>17</v>
      </c>
      <c r="R66" s="1">
        <v>95</v>
      </c>
      <c r="S66" s="1">
        <v>650000</v>
      </c>
      <c r="T66" s="1">
        <v>163000</v>
      </c>
      <c r="U66" s="1">
        <v>55</v>
      </c>
      <c r="V66" s="1" t="s">
        <v>43</v>
      </c>
      <c r="W66" s="1" t="s">
        <v>203</v>
      </c>
      <c r="X66" s="8">
        <v>41903</v>
      </c>
      <c r="Y66" s="8">
        <f t="shared" si="9"/>
        <v>41909</v>
      </c>
      <c r="Z66" s="1">
        <v>19</v>
      </c>
      <c r="AA66" s="1">
        <v>83</v>
      </c>
      <c r="AB66" s="1">
        <v>100</v>
      </c>
      <c r="AD66" s="1">
        <v>3</v>
      </c>
      <c r="AE66" s="1">
        <v>40</v>
      </c>
      <c r="AF66" s="1">
        <v>36</v>
      </c>
      <c r="AG66" s="1">
        <v>0</v>
      </c>
      <c r="AH66" s="2">
        <f t="shared" ref="AH66:AH90" si="15">AD66/AE66</f>
        <v>7.4999999999999997E-2</v>
      </c>
      <c r="AI66" s="1">
        <v>0</v>
      </c>
      <c r="AJ66" s="1">
        <f t="shared" si="8"/>
        <v>1</v>
      </c>
    </row>
    <row r="67" spans="3:36" s="1" customFormat="1" ht="14">
      <c r="C67" s="5">
        <f t="shared" si="13"/>
        <v>2014</v>
      </c>
      <c r="D67" s="4">
        <v>41924</v>
      </c>
      <c r="E67" s="4">
        <v>41924</v>
      </c>
      <c r="F67" s="3">
        <f t="shared" si="14"/>
        <v>41934</v>
      </c>
      <c r="G67" s="1" t="s">
        <v>2</v>
      </c>
      <c r="H67" s="1">
        <v>0</v>
      </c>
      <c r="I67" s="1">
        <v>1</v>
      </c>
      <c r="J67" s="5">
        <f t="shared" ref="J67:J104" si="16">SUMPRODUCT(--ISNUMBER(SEARCH(O$113:O$125, O67)))</f>
        <v>1</v>
      </c>
      <c r="K67" s="5">
        <f t="shared" ref="K67:K104" si="17">IF(AND(I67=1,J67&gt;0),1,0)</f>
        <v>1</v>
      </c>
      <c r="L67" s="5">
        <f t="shared" ref="L67:L104" si="18">MIN(SUMPRODUCT(--ISNUMBER(SEARCH(P$113:P$132, O67))),1)</f>
        <v>1</v>
      </c>
      <c r="M67" s="5">
        <f t="shared" ref="M67:M104" si="19">IF(AND(H67=1, J67&gt;1),1,0)</f>
        <v>0</v>
      </c>
      <c r="N67" s="5">
        <f t="shared" ref="N67:N104" si="20">MIN(1,SUM(K67:M67))</f>
        <v>1</v>
      </c>
      <c r="O67" s="1" t="s">
        <v>42</v>
      </c>
      <c r="P67" s="1" t="s">
        <v>7</v>
      </c>
      <c r="Q67" s="1" t="s">
        <v>41</v>
      </c>
      <c r="R67" s="1">
        <v>45</v>
      </c>
      <c r="S67" s="1">
        <v>920000</v>
      </c>
      <c r="T67" s="1">
        <v>7000000</v>
      </c>
      <c r="U67" s="1">
        <v>110</v>
      </c>
      <c r="V67" s="1" t="s">
        <v>66</v>
      </c>
      <c r="W67" s="1" t="s">
        <v>203</v>
      </c>
      <c r="X67" s="8">
        <v>41924</v>
      </c>
      <c r="Y67" s="8">
        <f t="shared" si="9"/>
        <v>41930</v>
      </c>
      <c r="Z67" s="1">
        <v>3</v>
      </c>
      <c r="AA67" s="1">
        <v>94</v>
      </c>
      <c r="AB67" s="1">
        <v>100</v>
      </c>
      <c r="AD67" s="1">
        <v>9</v>
      </c>
      <c r="AE67" s="1">
        <v>29</v>
      </c>
      <c r="AF67" s="1">
        <v>37</v>
      </c>
      <c r="AG67" s="1">
        <v>0</v>
      </c>
      <c r="AH67" s="2">
        <f t="shared" si="15"/>
        <v>0.31034482758620691</v>
      </c>
      <c r="AI67" s="1">
        <v>1</v>
      </c>
      <c r="AJ67" s="1">
        <f t="shared" ref="AJ67:AJ90" si="21">IF(AI67=N67,1,0)</f>
        <v>1</v>
      </c>
    </row>
    <row r="68" spans="3:36" s="1" customFormat="1" ht="14">
      <c r="C68" s="5">
        <f t="shared" si="13"/>
        <v>2014</v>
      </c>
      <c r="D68" s="4">
        <v>41980</v>
      </c>
      <c r="E68" s="4">
        <v>41982</v>
      </c>
      <c r="F68" s="3">
        <f t="shared" si="14"/>
        <v>41992</v>
      </c>
      <c r="G68" s="1" t="s">
        <v>2</v>
      </c>
      <c r="H68" s="1">
        <v>0</v>
      </c>
      <c r="I68" s="1">
        <v>0</v>
      </c>
      <c r="J68" s="5">
        <f t="shared" si="16"/>
        <v>1</v>
      </c>
      <c r="K68" s="5">
        <f t="shared" si="17"/>
        <v>0</v>
      </c>
      <c r="L68" s="5">
        <f t="shared" si="18"/>
        <v>0</v>
      </c>
      <c r="M68" s="5">
        <f t="shared" si="19"/>
        <v>0</v>
      </c>
      <c r="N68" s="5">
        <f t="shared" si="20"/>
        <v>0</v>
      </c>
      <c r="O68" s="1" t="s">
        <v>39</v>
      </c>
      <c r="P68" s="1" t="s">
        <v>22</v>
      </c>
      <c r="Q68" s="1" t="s">
        <v>38</v>
      </c>
      <c r="R68" s="1">
        <v>16</v>
      </c>
      <c r="U68" s="1">
        <v>3</v>
      </c>
      <c r="V68" s="1" t="s">
        <v>37</v>
      </c>
      <c r="W68" s="1" t="s">
        <v>204</v>
      </c>
      <c r="X68" s="8" t="s">
        <v>205</v>
      </c>
      <c r="Y68" s="8" t="s">
        <v>205</v>
      </c>
      <c r="AD68" s="1">
        <v>0</v>
      </c>
      <c r="AE68" s="1">
        <v>32</v>
      </c>
      <c r="AF68" s="1">
        <v>36</v>
      </c>
      <c r="AG68" s="1">
        <v>0</v>
      </c>
      <c r="AH68" s="2">
        <f t="shared" si="15"/>
        <v>0</v>
      </c>
      <c r="AI68" s="1">
        <v>1</v>
      </c>
      <c r="AJ68" s="1">
        <f t="shared" si="21"/>
        <v>0</v>
      </c>
    </row>
    <row r="69" spans="3:36" s="1" customFormat="1" ht="14">
      <c r="C69" s="5">
        <f t="shared" si="13"/>
        <v>2014</v>
      </c>
      <c r="D69" s="4">
        <v>41990</v>
      </c>
      <c r="E69" s="4">
        <v>41991</v>
      </c>
      <c r="F69" s="3">
        <f t="shared" si="14"/>
        <v>42001</v>
      </c>
      <c r="G69" s="1" t="s">
        <v>2</v>
      </c>
      <c r="H69" s="1">
        <v>1</v>
      </c>
      <c r="I69" s="1">
        <v>1</v>
      </c>
      <c r="J69" s="5">
        <f t="shared" si="16"/>
        <v>1</v>
      </c>
      <c r="K69" s="5">
        <f t="shared" si="17"/>
        <v>1</v>
      </c>
      <c r="L69" s="5">
        <f t="shared" si="18"/>
        <v>0</v>
      </c>
      <c r="M69" s="5">
        <f t="shared" si="19"/>
        <v>0</v>
      </c>
      <c r="N69" s="5">
        <f t="shared" si="20"/>
        <v>1</v>
      </c>
      <c r="O69" s="1" t="s">
        <v>36</v>
      </c>
      <c r="P69" s="1" t="s">
        <v>22</v>
      </c>
      <c r="Q69" s="1" t="s">
        <v>35</v>
      </c>
      <c r="R69" s="1">
        <v>140</v>
      </c>
      <c r="U69" s="1">
        <v>24</v>
      </c>
      <c r="V69" s="1" t="s">
        <v>34</v>
      </c>
      <c r="W69" s="1" t="s">
        <v>204</v>
      </c>
      <c r="X69" s="8"/>
      <c r="Y69" s="8">
        <f t="shared" si="9"/>
        <v>6</v>
      </c>
      <c r="AD69" s="1">
        <v>0</v>
      </c>
      <c r="AE69" s="1">
        <v>32</v>
      </c>
      <c r="AF69" s="1">
        <v>37</v>
      </c>
      <c r="AG69" s="1">
        <v>0</v>
      </c>
      <c r="AH69" s="2">
        <f t="shared" si="15"/>
        <v>0</v>
      </c>
      <c r="AI69" s="1">
        <v>1</v>
      </c>
      <c r="AJ69" s="1">
        <f t="shared" si="21"/>
        <v>1</v>
      </c>
    </row>
    <row r="70" spans="3:36" s="1" customFormat="1" ht="14">
      <c r="C70" s="5">
        <f t="shared" si="13"/>
        <v>2015</v>
      </c>
      <c r="D70" s="4">
        <v>42069</v>
      </c>
      <c r="E70" s="4">
        <v>42081</v>
      </c>
      <c r="F70" s="3">
        <f t="shared" si="14"/>
        <v>42091</v>
      </c>
      <c r="G70" s="1" t="s">
        <v>2</v>
      </c>
      <c r="H70" s="1">
        <v>1</v>
      </c>
      <c r="I70" s="1">
        <v>1</v>
      </c>
      <c r="J70" s="5">
        <f t="shared" si="16"/>
        <v>6</v>
      </c>
      <c r="K70" s="5">
        <f t="shared" si="17"/>
        <v>1</v>
      </c>
      <c r="L70" s="5">
        <f t="shared" si="18"/>
        <v>0</v>
      </c>
      <c r="M70" s="5">
        <f t="shared" si="19"/>
        <v>1</v>
      </c>
      <c r="N70" s="5">
        <f t="shared" si="20"/>
        <v>1</v>
      </c>
      <c r="O70" s="1" t="s">
        <v>33</v>
      </c>
      <c r="P70" s="1" t="s">
        <v>7</v>
      </c>
      <c r="Q70" s="1" t="s">
        <v>30</v>
      </c>
      <c r="R70" s="1">
        <v>27</v>
      </c>
      <c r="T70" s="1">
        <v>906000</v>
      </c>
      <c r="U70" s="1">
        <v>6</v>
      </c>
      <c r="V70" s="1" t="s">
        <v>220</v>
      </c>
      <c r="W70" s="1" t="s">
        <v>238</v>
      </c>
      <c r="X70" s="8"/>
      <c r="Y70" s="8">
        <f t="shared" si="9"/>
        <v>6</v>
      </c>
      <c r="AD70" s="1">
        <v>0</v>
      </c>
      <c r="AE70" s="1">
        <v>83</v>
      </c>
      <c r="AH70" s="2">
        <f t="shared" si="15"/>
        <v>0</v>
      </c>
      <c r="AI70" s="1">
        <v>1</v>
      </c>
      <c r="AJ70" s="1">
        <f t="shared" si="21"/>
        <v>1</v>
      </c>
    </row>
    <row r="71" spans="3:36" s="1" customFormat="1" ht="14">
      <c r="C71" s="5">
        <f t="shared" si="13"/>
        <v>2015</v>
      </c>
      <c r="D71" s="4">
        <v>42083</v>
      </c>
      <c r="E71" s="4">
        <v>42094</v>
      </c>
      <c r="F71" s="3">
        <f t="shared" si="14"/>
        <v>42104</v>
      </c>
      <c r="G71" s="1" t="s">
        <v>2</v>
      </c>
      <c r="H71" s="1">
        <v>0</v>
      </c>
      <c r="I71" s="1">
        <v>0</v>
      </c>
      <c r="J71" s="5">
        <f t="shared" si="16"/>
        <v>0</v>
      </c>
      <c r="K71" s="5">
        <f t="shared" si="17"/>
        <v>0</v>
      </c>
      <c r="L71" s="5">
        <f t="shared" si="18"/>
        <v>0</v>
      </c>
      <c r="M71" s="5">
        <f t="shared" si="19"/>
        <v>0</v>
      </c>
      <c r="N71" s="5">
        <f t="shared" si="20"/>
        <v>0</v>
      </c>
      <c r="O71" s="1" t="s">
        <v>32</v>
      </c>
      <c r="P71" s="1" t="s">
        <v>0</v>
      </c>
      <c r="Q71" s="1" t="s">
        <v>25</v>
      </c>
      <c r="R71" s="1">
        <v>44</v>
      </c>
      <c r="S71" s="1">
        <v>2122</v>
      </c>
      <c r="T71" s="1">
        <v>76000</v>
      </c>
      <c r="U71" s="1">
        <v>62</v>
      </c>
      <c r="V71" s="1" t="s">
        <v>221</v>
      </c>
      <c r="X71" s="8"/>
      <c r="Y71" s="8">
        <f t="shared" si="9"/>
        <v>6</v>
      </c>
      <c r="AD71" s="1">
        <v>49</v>
      </c>
      <c r="AE71" s="1">
        <v>100</v>
      </c>
      <c r="AH71" s="2">
        <f t="shared" si="15"/>
        <v>0.49</v>
      </c>
      <c r="AI71" s="1">
        <v>1</v>
      </c>
      <c r="AJ71" s="1">
        <f t="shared" si="21"/>
        <v>0</v>
      </c>
    </row>
    <row r="72" spans="3:36" s="1" customFormat="1" ht="14">
      <c r="C72" s="5">
        <f t="shared" si="13"/>
        <v>2015</v>
      </c>
      <c r="D72" s="4">
        <v>42098</v>
      </c>
      <c r="E72" s="4">
        <v>42099</v>
      </c>
      <c r="F72" s="3">
        <f t="shared" si="14"/>
        <v>42109</v>
      </c>
      <c r="G72" s="1" t="s">
        <v>2</v>
      </c>
      <c r="H72" s="1">
        <v>0</v>
      </c>
      <c r="I72" s="1">
        <v>0</v>
      </c>
      <c r="J72" s="5">
        <f t="shared" si="16"/>
        <v>0</v>
      </c>
      <c r="K72" s="5">
        <f t="shared" si="17"/>
        <v>0</v>
      </c>
      <c r="L72" s="5">
        <f t="shared" si="18"/>
        <v>0</v>
      </c>
      <c r="M72" s="5">
        <f t="shared" si="19"/>
        <v>0</v>
      </c>
      <c r="N72" s="5">
        <f t="shared" si="20"/>
        <v>0</v>
      </c>
      <c r="O72" s="1" t="s">
        <v>31</v>
      </c>
      <c r="P72" s="1" t="s">
        <v>7</v>
      </c>
      <c r="Q72" s="1" t="s">
        <v>30</v>
      </c>
      <c r="R72" s="1">
        <v>1</v>
      </c>
      <c r="S72" s="1">
        <v>1000</v>
      </c>
      <c r="T72" s="1">
        <v>3000</v>
      </c>
      <c r="U72" s="1">
        <v>9</v>
      </c>
      <c r="V72" s="1" t="s">
        <v>222</v>
      </c>
      <c r="X72" s="8"/>
      <c r="Y72" s="8">
        <f t="shared" si="9"/>
        <v>6</v>
      </c>
      <c r="AD72" s="1">
        <v>0</v>
      </c>
      <c r="AE72" s="1">
        <v>86</v>
      </c>
      <c r="AH72" s="2">
        <f t="shared" si="15"/>
        <v>0</v>
      </c>
      <c r="AI72" s="1">
        <v>0</v>
      </c>
      <c r="AJ72" s="1">
        <f t="shared" si="21"/>
        <v>1</v>
      </c>
    </row>
    <row r="73" spans="3:36" s="1" customFormat="1" ht="14">
      <c r="C73" s="5">
        <f t="shared" si="13"/>
        <v>2015</v>
      </c>
      <c r="D73" s="4">
        <v>42115</v>
      </c>
      <c r="E73" s="4">
        <v>42115</v>
      </c>
      <c r="F73" s="3">
        <f t="shared" si="14"/>
        <v>42125</v>
      </c>
      <c r="G73" s="1" t="s">
        <v>2</v>
      </c>
      <c r="H73" s="1">
        <v>0</v>
      </c>
      <c r="I73" s="1">
        <v>0</v>
      </c>
      <c r="J73" s="5">
        <f t="shared" si="16"/>
        <v>1</v>
      </c>
      <c r="K73" s="5">
        <f t="shared" si="17"/>
        <v>0</v>
      </c>
      <c r="L73" s="5">
        <f t="shared" si="18"/>
        <v>0</v>
      </c>
      <c r="M73" s="5">
        <f t="shared" si="19"/>
        <v>0</v>
      </c>
      <c r="N73" s="5">
        <f t="shared" si="20"/>
        <v>0</v>
      </c>
      <c r="O73" s="1" t="s">
        <v>29</v>
      </c>
      <c r="P73" s="1" t="s">
        <v>7</v>
      </c>
      <c r="Q73" s="1" t="s">
        <v>6</v>
      </c>
      <c r="R73" s="1">
        <v>100</v>
      </c>
      <c r="S73" s="1">
        <v>125100</v>
      </c>
      <c r="U73" s="1">
        <v>50</v>
      </c>
      <c r="V73" s="1" t="s">
        <v>216</v>
      </c>
      <c r="X73" s="8"/>
      <c r="Y73" s="8">
        <f t="shared" si="9"/>
        <v>6</v>
      </c>
      <c r="AD73" s="1">
        <v>7</v>
      </c>
      <c r="AE73" s="1">
        <v>99</v>
      </c>
      <c r="AH73" s="2">
        <f t="shared" si="15"/>
        <v>7.0707070707070704E-2</v>
      </c>
      <c r="AI73" s="1">
        <v>0</v>
      </c>
      <c r="AJ73" s="1">
        <f t="shared" si="21"/>
        <v>1</v>
      </c>
    </row>
    <row r="74" spans="3:36" s="1" customFormat="1" ht="14">
      <c r="C74" s="5">
        <f t="shared" si="13"/>
        <v>2015</v>
      </c>
      <c r="D74" s="4">
        <v>42119</v>
      </c>
      <c r="E74" s="4">
        <v>42119</v>
      </c>
      <c r="F74" s="3">
        <f t="shared" si="14"/>
        <v>42129</v>
      </c>
      <c r="G74" s="1" t="s">
        <v>2</v>
      </c>
      <c r="H74" s="1">
        <v>1</v>
      </c>
      <c r="I74" s="1">
        <v>1</v>
      </c>
      <c r="J74" s="5">
        <f t="shared" si="16"/>
        <v>3</v>
      </c>
      <c r="K74" s="5">
        <f t="shared" si="17"/>
        <v>1</v>
      </c>
      <c r="L74" s="5">
        <f t="shared" si="18"/>
        <v>0</v>
      </c>
      <c r="M74" s="5">
        <f t="shared" si="19"/>
        <v>1</v>
      </c>
      <c r="N74" s="5">
        <f t="shared" si="20"/>
        <v>1</v>
      </c>
      <c r="O74" s="1" t="s">
        <v>28</v>
      </c>
      <c r="P74" s="1" t="s">
        <v>4</v>
      </c>
      <c r="Q74" s="1" t="s">
        <v>3</v>
      </c>
      <c r="R74" s="1">
        <v>69</v>
      </c>
      <c r="U74" s="1">
        <v>195</v>
      </c>
      <c r="V74" s="1" t="s">
        <v>223</v>
      </c>
      <c r="X74" s="8"/>
      <c r="Y74" s="8">
        <f t="shared" si="9"/>
        <v>6</v>
      </c>
      <c r="AD74" s="1">
        <v>77</v>
      </c>
      <c r="AE74" s="1">
        <v>77</v>
      </c>
      <c r="AH74" s="2">
        <f t="shared" si="15"/>
        <v>1</v>
      </c>
      <c r="AI74" s="1">
        <v>1</v>
      </c>
      <c r="AJ74" s="1">
        <f t="shared" si="21"/>
        <v>1</v>
      </c>
    </row>
    <row r="75" spans="3:36" s="1" customFormat="1" ht="14">
      <c r="C75" s="5">
        <f t="shared" si="13"/>
        <v>2015</v>
      </c>
      <c r="D75" s="4">
        <v>42136</v>
      </c>
      <c r="E75" s="4">
        <v>42136</v>
      </c>
      <c r="F75" s="3">
        <f t="shared" si="14"/>
        <v>42146</v>
      </c>
      <c r="G75" s="1" t="s">
        <v>2</v>
      </c>
      <c r="H75" s="1">
        <v>1</v>
      </c>
      <c r="I75" s="1">
        <v>0</v>
      </c>
      <c r="J75" s="5">
        <f t="shared" si="16"/>
        <v>1</v>
      </c>
      <c r="K75" s="5">
        <f t="shared" si="17"/>
        <v>0</v>
      </c>
      <c r="L75" s="5">
        <f t="shared" si="18"/>
        <v>0</v>
      </c>
      <c r="M75" s="5">
        <f t="shared" si="19"/>
        <v>0</v>
      </c>
      <c r="N75" s="5">
        <f t="shared" si="20"/>
        <v>0</v>
      </c>
      <c r="O75" s="1" t="s">
        <v>27</v>
      </c>
      <c r="P75" s="1" t="s">
        <v>4</v>
      </c>
      <c r="Q75" s="1" t="s">
        <v>3</v>
      </c>
      <c r="R75" s="1">
        <v>20</v>
      </c>
      <c r="U75" s="1">
        <v>49</v>
      </c>
      <c r="V75" s="1" t="s">
        <v>224</v>
      </c>
      <c r="X75" s="8"/>
      <c r="Y75" s="8">
        <f t="shared" si="9"/>
        <v>6</v>
      </c>
      <c r="AD75" s="1">
        <v>50</v>
      </c>
      <c r="AE75" s="1">
        <v>77</v>
      </c>
      <c r="AH75" s="2">
        <f t="shared" si="15"/>
        <v>0.64935064935064934</v>
      </c>
      <c r="AI75" s="1">
        <v>1</v>
      </c>
      <c r="AJ75" s="1">
        <f t="shared" si="21"/>
        <v>0</v>
      </c>
    </row>
    <row r="76" spans="3:36" s="1" customFormat="1" ht="14">
      <c r="C76" s="5">
        <f t="shared" si="13"/>
        <v>2015</v>
      </c>
      <c r="D76" s="4">
        <v>42141</v>
      </c>
      <c r="E76" s="4">
        <v>42145</v>
      </c>
      <c r="F76" s="3">
        <f t="shared" si="14"/>
        <v>42155</v>
      </c>
      <c r="G76" s="1" t="s">
        <v>2</v>
      </c>
      <c r="H76" s="1">
        <v>0</v>
      </c>
      <c r="I76" s="1">
        <v>0</v>
      </c>
      <c r="J76" s="5">
        <f t="shared" si="16"/>
        <v>1</v>
      </c>
      <c r="K76" s="5">
        <f t="shared" si="17"/>
        <v>0</v>
      </c>
      <c r="L76" s="5">
        <f t="shared" si="18"/>
        <v>0</v>
      </c>
      <c r="M76" s="5">
        <f t="shared" si="19"/>
        <v>0</v>
      </c>
      <c r="N76" s="5">
        <f t="shared" si="20"/>
        <v>0</v>
      </c>
      <c r="O76" s="1" t="s">
        <v>26</v>
      </c>
      <c r="P76" s="1" t="s">
        <v>0</v>
      </c>
      <c r="Q76" s="1" t="s">
        <v>25</v>
      </c>
      <c r="R76" s="1">
        <v>8</v>
      </c>
      <c r="S76" s="1">
        <v>200</v>
      </c>
      <c r="U76" s="1">
        <v>10</v>
      </c>
      <c r="V76" s="1" t="s">
        <v>225</v>
      </c>
      <c r="X76" s="8"/>
      <c r="Y76" s="8">
        <f t="shared" si="9"/>
        <v>6</v>
      </c>
      <c r="AD76" s="1">
        <v>0</v>
      </c>
      <c r="AE76" s="1">
        <v>72</v>
      </c>
      <c r="AH76" s="2">
        <f t="shared" si="15"/>
        <v>0</v>
      </c>
      <c r="AI76" s="1">
        <v>0</v>
      </c>
      <c r="AJ76" s="1">
        <f t="shared" si="21"/>
        <v>1</v>
      </c>
    </row>
    <row r="77" spans="3:36" s="1" customFormat="1" ht="14">
      <c r="C77" s="5">
        <f t="shared" si="13"/>
        <v>2015</v>
      </c>
      <c r="D77" s="4">
        <v>42143</v>
      </c>
      <c r="E77" s="4">
        <v>42143</v>
      </c>
      <c r="F77" s="3">
        <f t="shared" si="14"/>
        <v>42153</v>
      </c>
      <c r="G77" s="1" t="s">
        <v>2</v>
      </c>
      <c r="H77" s="1">
        <v>1</v>
      </c>
      <c r="I77" s="1">
        <v>0</v>
      </c>
      <c r="J77" s="5">
        <f t="shared" si="16"/>
        <v>1</v>
      </c>
      <c r="K77" s="5">
        <f t="shared" si="17"/>
        <v>0</v>
      </c>
      <c r="L77" s="5">
        <f t="shared" si="18"/>
        <v>0</v>
      </c>
      <c r="M77" s="5">
        <f t="shared" si="19"/>
        <v>0</v>
      </c>
      <c r="N77" s="5">
        <f t="shared" si="20"/>
        <v>0</v>
      </c>
      <c r="O77" s="1" t="s">
        <v>24</v>
      </c>
      <c r="P77" s="1" t="s">
        <v>7</v>
      </c>
      <c r="Q77" s="1" t="s">
        <v>6</v>
      </c>
      <c r="R77" s="1">
        <v>23</v>
      </c>
      <c r="U77" s="1">
        <v>0</v>
      </c>
      <c r="V77" s="1" t="s">
        <v>226</v>
      </c>
      <c r="X77" s="8"/>
      <c r="Y77" s="8">
        <f t="shared" si="9"/>
        <v>6</v>
      </c>
      <c r="AD77" s="1">
        <v>0</v>
      </c>
      <c r="AE77" s="1">
        <v>72</v>
      </c>
      <c r="AH77" s="2">
        <f t="shared" si="15"/>
        <v>0</v>
      </c>
      <c r="AI77" s="1">
        <v>1</v>
      </c>
      <c r="AJ77" s="1">
        <f t="shared" si="21"/>
        <v>0</v>
      </c>
    </row>
    <row r="78" spans="3:36" s="1" customFormat="1" ht="14">
      <c r="C78" s="5">
        <f t="shared" si="13"/>
        <v>2015</v>
      </c>
      <c r="D78" s="4">
        <v>42144</v>
      </c>
      <c r="E78" s="4">
        <v>42155</v>
      </c>
      <c r="F78" s="3">
        <f t="shared" si="14"/>
        <v>42165</v>
      </c>
      <c r="G78" s="1" t="s">
        <v>2</v>
      </c>
      <c r="H78" s="1">
        <v>1</v>
      </c>
      <c r="I78" s="1">
        <v>1</v>
      </c>
      <c r="J78" s="5">
        <f t="shared" si="16"/>
        <v>2</v>
      </c>
      <c r="K78" s="5">
        <f t="shared" si="17"/>
        <v>1</v>
      </c>
      <c r="L78" s="5">
        <f t="shared" si="18"/>
        <v>1</v>
      </c>
      <c r="M78" s="5">
        <f t="shared" si="19"/>
        <v>1</v>
      </c>
      <c r="N78" s="5">
        <f t="shared" si="20"/>
        <v>1</v>
      </c>
      <c r="O78" s="1" t="s">
        <v>23</v>
      </c>
      <c r="P78" s="1" t="s">
        <v>22</v>
      </c>
      <c r="Q78" s="1" t="s">
        <v>21</v>
      </c>
      <c r="R78" s="1">
        <v>2248</v>
      </c>
      <c r="U78" s="1">
        <v>145</v>
      </c>
      <c r="V78" s="1" t="s">
        <v>227</v>
      </c>
      <c r="X78" s="8"/>
      <c r="Y78" s="8">
        <f t="shared" si="9"/>
        <v>6</v>
      </c>
      <c r="AD78" s="1">
        <v>2</v>
      </c>
      <c r="AE78" s="1">
        <v>74</v>
      </c>
      <c r="AH78" s="2">
        <f t="shared" si="15"/>
        <v>2.7027027027027029E-2</v>
      </c>
      <c r="AI78" s="1">
        <v>1</v>
      </c>
      <c r="AJ78" s="1">
        <f t="shared" si="21"/>
        <v>1</v>
      </c>
    </row>
    <row r="79" spans="3:36" s="1" customFormat="1" ht="14">
      <c r="C79" s="5">
        <f t="shared" si="13"/>
        <v>2015</v>
      </c>
      <c r="D79" s="4">
        <v>42157</v>
      </c>
      <c r="E79" s="4">
        <v>42184</v>
      </c>
      <c r="F79" s="3">
        <f t="shared" si="14"/>
        <v>42194</v>
      </c>
      <c r="G79" s="1" t="s">
        <v>2</v>
      </c>
      <c r="H79" s="1">
        <v>0</v>
      </c>
      <c r="I79" s="1">
        <v>0</v>
      </c>
      <c r="J79" s="5">
        <f t="shared" si="16"/>
        <v>0</v>
      </c>
      <c r="K79" s="5">
        <f t="shared" si="17"/>
        <v>0</v>
      </c>
      <c r="L79" s="5">
        <f t="shared" si="18"/>
        <v>0</v>
      </c>
      <c r="M79" s="5">
        <f t="shared" si="19"/>
        <v>0</v>
      </c>
      <c r="N79" s="5">
        <f t="shared" si="20"/>
        <v>0</v>
      </c>
      <c r="O79" s="1" t="s">
        <v>20</v>
      </c>
      <c r="P79" s="1" t="s">
        <v>19</v>
      </c>
      <c r="Q79" s="1" t="s">
        <v>19</v>
      </c>
      <c r="R79" s="1">
        <v>3</v>
      </c>
      <c r="S79" s="1">
        <v>9000</v>
      </c>
      <c r="U79" s="1">
        <v>0</v>
      </c>
      <c r="V79" s="1" t="s">
        <v>228</v>
      </c>
      <c r="X79" s="8"/>
      <c r="Y79" s="8">
        <f t="shared" si="9"/>
        <v>6</v>
      </c>
      <c r="AD79" s="1">
        <v>6</v>
      </c>
      <c r="AE79" s="1">
        <v>91</v>
      </c>
      <c r="AH79" s="2">
        <f t="shared" si="15"/>
        <v>6.5934065934065936E-2</v>
      </c>
      <c r="AI79" s="1">
        <v>0</v>
      </c>
      <c r="AJ79" s="1">
        <f t="shared" si="21"/>
        <v>1</v>
      </c>
    </row>
    <row r="80" spans="3:36" s="1" customFormat="1" ht="14">
      <c r="C80" s="5">
        <f t="shared" si="13"/>
        <v>2015</v>
      </c>
      <c r="D80" s="4">
        <v>42174</v>
      </c>
      <c r="E80" s="4">
        <v>42175</v>
      </c>
      <c r="F80" s="3">
        <f t="shared" si="14"/>
        <v>42185</v>
      </c>
      <c r="G80" s="1" t="s">
        <v>2</v>
      </c>
      <c r="H80" s="1">
        <v>0</v>
      </c>
      <c r="I80" s="1">
        <v>0</v>
      </c>
      <c r="J80" s="5">
        <f t="shared" si="16"/>
        <v>2</v>
      </c>
      <c r="K80" s="5">
        <f t="shared" si="17"/>
        <v>0</v>
      </c>
      <c r="L80" s="5">
        <f t="shared" si="18"/>
        <v>1</v>
      </c>
      <c r="M80" s="5">
        <f t="shared" si="19"/>
        <v>0</v>
      </c>
      <c r="N80" s="5">
        <f t="shared" si="20"/>
        <v>1</v>
      </c>
      <c r="O80" s="1" t="s">
        <v>18</v>
      </c>
      <c r="P80" s="1" t="s">
        <v>0</v>
      </c>
      <c r="Q80" s="1" t="s">
        <v>17</v>
      </c>
      <c r="R80" s="1">
        <v>81</v>
      </c>
      <c r="S80" s="1">
        <v>9000</v>
      </c>
      <c r="T80" s="1">
        <v>604000</v>
      </c>
      <c r="U80" s="1">
        <v>29</v>
      </c>
      <c r="V80" s="1" t="s">
        <v>229</v>
      </c>
      <c r="X80" s="8"/>
      <c r="Y80" s="8">
        <f t="shared" si="9"/>
        <v>6</v>
      </c>
      <c r="AD80" s="1">
        <v>2</v>
      </c>
      <c r="AE80" s="1">
        <v>76</v>
      </c>
      <c r="AH80" s="2">
        <f t="shared" si="15"/>
        <v>2.6315789473684209E-2</v>
      </c>
      <c r="AI80" s="1">
        <v>1</v>
      </c>
      <c r="AJ80" s="1">
        <f t="shared" si="21"/>
        <v>1</v>
      </c>
    </row>
    <row r="81" spans="3:36" s="1" customFormat="1" ht="14">
      <c r="C81" s="5">
        <f t="shared" si="13"/>
        <v>2015</v>
      </c>
      <c r="D81" s="4">
        <v>42178</v>
      </c>
      <c r="E81" s="4">
        <v>42185</v>
      </c>
      <c r="F81" s="3">
        <f t="shared" si="14"/>
        <v>42195</v>
      </c>
      <c r="G81" s="1" t="s">
        <v>2</v>
      </c>
      <c r="H81" s="1">
        <v>0</v>
      </c>
      <c r="I81" s="1">
        <v>0</v>
      </c>
      <c r="J81" s="5">
        <f t="shared" si="16"/>
        <v>1</v>
      </c>
      <c r="K81" s="5">
        <f t="shared" si="17"/>
        <v>0</v>
      </c>
      <c r="L81" s="5">
        <f t="shared" si="18"/>
        <v>0</v>
      </c>
      <c r="M81" s="5">
        <f t="shared" si="19"/>
        <v>0</v>
      </c>
      <c r="N81" s="5">
        <f t="shared" si="20"/>
        <v>0</v>
      </c>
      <c r="O81" s="1" t="s">
        <v>16</v>
      </c>
      <c r="P81" s="1" t="s">
        <v>0</v>
      </c>
      <c r="Q81" s="1" t="s">
        <v>12</v>
      </c>
      <c r="R81" s="1">
        <v>40</v>
      </c>
      <c r="S81" s="1">
        <v>1000</v>
      </c>
      <c r="U81" s="1">
        <v>8</v>
      </c>
      <c r="V81" s="1" t="s">
        <v>230</v>
      </c>
      <c r="X81" s="8"/>
      <c r="Y81" s="8">
        <f t="shared" si="9"/>
        <v>6</v>
      </c>
      <c r="AD81" s="1">
        <v>0</v>
      </c>
      <c r="AE81" s="1">
        <v>76</v>
      </c>
      <c r="AH81" s="2">
        <f t="shared" si="15"/>
        <v>0</v>
      </c>
      <c r="AI81" s="1">
        <v>0</v>
      </c>
      <c r="AJ81" s="1">
        <f t="shared" si="21"/>
        <v>1</v>
      </c>
    </row>
    <row r="82" spans="3:36" s="1" customFormat="1" ht="14">
      <c r="C82" s="5">
        <f t="shared" si="13"/>
        <v>2015</v>
      </c>
      <c r="D82" s="4">
        <v>42192</v>
      </c>
      <c r="E82" s="4">
        <v>42198</v>
      </c>
      <c r="F82" s="3">
        <f t="shared" si="14"/>
        <v>42208</v>
      </c>
      <c r="G82" s="1" t="s">
        <v>2</v>
      </c>
      <c r="H82" s="1">
        <v>1</v>
      </c>
      <c r="I82" s="1">
        <v>1</v>
      </c>
      <c r="J82" s="5">
        <f t="shared" si="16"/>
        <v>1</v>
      </c>
      <c r="K82" s="5">
        <f t="shared" si="17"/>
        <v>1</v>
      </c>
      <c r="L82" s="5">
        <f t="shared" si="18"/>
        <v>0</v>
      </c>
      <c r="M82" s="5">
        <f t="shared" si="19"/>
        <v>0</v>
      </c>
      <c r="N82" s="5">
        <f t="shared" si="20"/>
        <v>1</v>
      </c>
      <c r="O82" s="1" t="s">
        <v>15</v>
      </c>
      <c r="P82" s="1" t="s">
        <v>0</v>
      </c>
      <c r="Q82" s="1" t="s">
        <v>12</v>
      </c>
      <c r="R82" s="1">
        <v>25</v>
      </c>
      <c r="U82" s="1">
        <v>11</v>
      </c>
      <c r="V82" s="1" t="s">
        <v>231</v>
      </c>
      <c r="X82" s="8"/>
      <c r="Y82" s="8">
        <f t="shared" si="9"/>
        <v>6</v>
      </c>
      <c r="AD82" s="1">
        <v>1</v>
      </c>
      <c r="AE82" s="1">
        <v>78</v>
      </c>
      <c r="AH82" s="2">
        <f t="shared" si="15"/>
        <v>1.282051282051282E-2</v>
      </c>
      <c r="AI82" s="1">
        <v>1</v>
      </c>
      <c r="AJ82" s="1">
        <f t="shared" si="21"/>
        <v>1</v>
      </c>
    </row>
    <row r="83" spans="3:36" s="1" customFormat="1" ht="14">
      <c r="C83" s="5">
        <f t="shared" si="13"/>
        <v>2015</v>
      </c>
      <c r="D83" s="4">
        <v>42199</v>
      </c>
      <c r="E83" s="4">
        <v>42201</v>
      </c>
      <c r="F83" s="3">
        <f t="shared" si="14"/>
        <v>42211</v>
      </c>
      <c r="G83" s="1" t="s">
        <v>2</v>
      </c>
      <c r="H83" s="1">
        <v>0</v>
      </c>
      <c r="I83" s="1">
        <v>0</v>
      </c>
      <c r="J83" s="5">
        <f t="shared" si="16"/>
        <v>0</v>
      </c>
      <c r="K83" s="5">
        <f t="shared" si="17"/>
        <v>0</v>
      </c>
      <c r="L83" s="5">
        <f t="shared" si="18"/>
        <v>0</v>
      </c>
      <c r="M83" s="5">
        <f t="shared" si="19"/>
        <v>0</v>
      </c>
      <c r="N83" s="5">
        <f t="shared" si="20"/>
        <v>0</v>
      </c>
      <c r="O83" s="1" t="s">
        <v>14</v>
      </c>
      <c r="P83" s="1" t="s">
        <v>0</v>
      </c>
      <c r="T83" s="1">
        <v>85250</v>
      </c>
      <c r="U83" s="1">
        <v>0</v>
      </c>
      <c r="V83" s="1" t="s">
        <v>232</v>
      </c>
      <c r="X83" s="8"/>
      <c r="Y83" s="8">
        <f t="shared" si="9"/>
        <v>6</v>
      </c>
      <c r="AD83" s="1">
        <v>1</v>
      </c>
      <c r="AE83" s="1">
        <v>73</v>
      </c>
      <c r="AH83" s="2">
        <f t="shared" si="15"/>
        <v>1.3698630136986301E-2</v>
      </c>
      <c r="AI83" s="1">
        <v>0</v>
      </c>
      <c r="AJ83" s="1">
        <f t="shared" si="21"/>
        <v>1</v>
      </c>
    </row>
    <row r="84" spans="3:36" s="1" customFormat="1" ht="14">
      <c r="C84" s="5">
        <f t="shared" si="13"/>
        <v>2015</v>
      </c>
      <c r="D84" s="4">
        <v>42200</v>
      </c>
      <c r="E84" s="4">
        <v>42235</v>
      </c>
      <c r="F84" s="3">
        <f t="shared" si="14"/>
        <v>42245</v>
      </c>
      <c r="G84" s="1" t="s">
        <v>2</v>
      </c>
      <c r="H84" s="1">
        <v>0</v>
      </c>
      <c r="I84" s="1">
        <v>1</v>
      </c>
      <c r="J84" s="5">
        <f t="shared" si="16"/>
        <v>5</v>
      </c>
      <c r="K84" s="5">
        <f t="shared" si="17"/>
        <v>1</v>
      </c>
      <c r="L84" s="5">
        <f t="shared" si="18"/>
        <v>0</v>
      </c>
      <c r="M84" s="5">
        <f t="shared" si="19"/>
        <v>0</v>
      </c>
      <c r="N84" s="5">
        <f t="shared" si="20"/>
        <v>1</v>
      </c>
      <c r="O84" s="1" t="s">
        <v>13</v>
      </c>
      <c r="P84" s="1" t="s">
        <v>0</v>
      </c>
      <c r="Q84" s="1" t="s">
        <v>12</v>
      </c>
      <c r="R84" s="1">
        <v>293</v>
      </c>
      <c r="S84" s="1">
        <v>13709887</v>
      </c>
      <c r="U84" s="1">
        <v>68</v>
      </c>
      <c r="V84" s="1" t="s">
        <v>233</v>
      </c>
      <c r="X84" s="8"/>
      <c r="Y84" s="8">
        <f t="shared" ref="Y84:Y90" si="22">X84+6</f>
        <v>6</v>
      </c>
      <c r="AD84" s="1">
        <v>4</v>
      </c>
      <c r="AE84" s="1">
        <v>76</v>
      </c>
      <c r="AH84" s="2">
        <f t="shared" si="15"/>
        <v>5.2631578947368418E-2</v>
      </c>
      <c r="AI84" s="1">
        <v>0</v>
      </c>
      <c r="AJ84" s="1">
        <f t="shared" si="21"/>
        <v>0</v>
      </c>
    </row>
    <row r="85" spans="3:36" s="1" customFormat="1" ht="14">
      <c r="C85" s="5">
        <f t="shared" si="13"/>
        <v>2015</v>
      </c>
      <c r="D85" s="4">
        <v>42229</v>
      </c>
      <c r="E85" s="4">
        <v>42235</v>
      </c>
      <c r="F85" s="3">
        <f t="shared" si="14"/>
        <v>42245</v>
      </c>
      <c r="G85" s="1" t="s">
        <v>2</v>
      </c>
      <c r="H85" s="1">
        <v>1</v>
      </c>
      <c r="I85" s="1">
        <v>0</v>
      </c>
      <c r="J85" s="5">
        <f t="shared" si="16"/>
        <v>0</v>
      </c>
      <c r="K85" s="5">
        <f t="shared" si="17"/>
        <v>0</v>
      </c>
      <c r="L85" s="5">
        <f t="shared" si="18"/>
        <v>0</v>
      </c>
      <c r="M85" s="5">
        <f t="shared" si="19"/>
        <v>0</v>
      </c>
      <c r="N85" s="5">
        <f t="shared" si="20"/>
        <v>0</v>
      </c>
      <c r="O85" s="1" t="s">
        <v>11</v>
      </c>
      <c r="P85" s="1" t="s">
        <v>0</v>
      </c>
      <c r="R85" s="1">
        <v>5</v>
      </c>
      <c r="S85" s="1">
        <v>18000</v>
      </c>
      <c r="U85" s="1">
        <v>22</v>
      </c>
      <c r="V85" s="1" t="s">
        <v>58</v>
      </c>
      <c r="X85" s="8"/>
      <c r="Y85" s="8">
        <f t="shared" si="22"/>
        <v>6</v>
      </c>
      <c r="AD85" s="1">
        <v>4</v>
      </c>
      <c r="AE85" s="1">
        <v>80</v>
      </c>
      <c r="AH85" s="2">
        <f t="shared" si="15"/>
        <v>0.05</v>
      </c>
      <c r="AI85" s="1">
        <v>0</v>
      </c>
      <c r="AJ85" s="1">
        <f t="shared" si="21"/>
        <v>1</v>
      </c>
    </row>
    <row r="86" spans="3:36" s="1" customFormat="1" ht="14">
      <c r="C86" s="5">
        <f t="shared" si="13"/>
        <v>2015</v>
      </c>
      <c r="D86" s="4">
        <v>42244</v>
      </c>
      <c r="E86" s="4">
        <v>42246</v>
      </c>
      <c r="F86" s="3">
        <f t="shared" si="14"/>
        <v>42256</v>
      </c>
      <c r="G86" s="1" t="s">
        <v>2</v>
      </c>
      <c r="H86" s="1">
        <v>0</v>
      </c>
      <c r="I86" s="1">
        <v>0</v>
      </c>
      <c r="J86" s="5">
        <f t="shared" si="16"/>
        <v>0</v>
      </c>
      <c r="K86" s="5">
        <f t="shared" si="17"/>
        <v>0</v>
      </c>
      <c r="L86" s="5">
        <f t="shared" si="18"/>
        <v>0</v>
      </c>
      <c r="M86" s="5">
        <f t="shared" si="19"/>
        <v>0</v>
      </c>
      <c r="N86" s="5">
        <f t="shared" si="20"/>
        <v>0</v>
      </c>
      <c r="O86" s="1" t="s">
        <v>10</v>
      </c>
      <c r="P86" s="1" t="s">
        <v>0</v>
      </c>
      <c r="R86" s="1">
        <v>18</v>
      </c>
      <c r="S86" s="1">
        <v>787000</v>
      </c>
      <c r="U86" s="1">
        <v>20</v>
      </c>
      <c r="V86" s="1" t="s">
        <v>58</v>
      </c>
      <c r="X86" s="8"/>
      <c r="Y86" s="8">
        <f t="shared" si="22"/>
        <v>6</v>
      </c>
      <c r="AD86" s="1">
        <v>6</v>
      </c>
      <c r="AE86" s="1">
        <v>85</v>
      </c>
      <c r="AH86" s="2">
        <f t="shared" si="15"/>
        <v>7.0588235294117646E-2</v>
      </c>
      <c r="AI86" s="1">
        <v>0</v>
      </c>
      <c r="AJ86" s="1">
        <f t="shared" si="21"/>
        <v>1</v>
      </c>
    </row>
    <row r="87" spans="3:36" s="1" customFormat="1" ht="14">
      <c r="C87" s="5">
        <f t="shared" si="13"/>
        <v>2015</v>
      </c>
      <c r="D87" s="4">
        <v>42253</v>
      </c>
      <c r="E87" s="4">
        <v>42253</v>
      </c>
      <c r="F87" s="3">
        <f t="shared" si="14"/>
        <v>42263</v>
      </c>
      <c r="G87" s="1" t="s">
        <v>2</v>
      </c>
      <c r="H87" s="1">
        <v>0</v>
      </c>
      <c r="I87" s="1">
        <v>0</v>
      </c>
      <c r="J87" s="5">
        <f t="shared" si="16"/>
        <v>1</v>
      </c>
      <c r="K87" s="5">
        <f t="shared" si="17"/>
        <v>0</v>
      </c>
      <c r="L87" s="5">
        <f t="shared" si="18"/>
        <v>0</v>
      </c>
      <c r="M87" s="5">
        <f t="shared" si="19"/>
        <v>0</v>
      </c>
      <c r="N87" s="5">
        <f t="shared" si="20"/>
        <v>0</v>
      </c>
      <c r="O87" s="1" t="s">
        <v>9</v>
      </c>
      <c r="P87" s="1" t="s">
        <v>7</v>
      </c>
      <c r="Q87" s="1" t="s">
        <v>6</v>
      </c>
      <c r="R87" s="1">
        <v>32</v>
      </c>
      <c r="U87" s="1">
        <v>0</v>
      </c>
      <c r="V87" s="1" t="s">
        <v>234</v>
      </c>
      <c r="X87" s="8"/>
      <c r="Y87" s="8">
        <f t="shared" si="22"/>
        <v>6</v>
      </c>
      <c r="AD87" s="1">
        <v>0</v>
      </c>
      <c r="AE87" s="1">
        <v>86</v>
      </c>
      <c r="AH87" s="2">
        <f t="shared" si="15"/>
        <v>0</v>
      </c>
      <c r="AI87" s="1">
        <v>0</v>
      </c>
      <c r="AJ87" s="1">
        <f t="shared" si="21"/>
        <v>1</v>
      </c>
    </row>
    <row r="88" spans="3:36" s="1" customFormat="1" ht="14">
      <c r="C88" s="5">
        <f t="shared" si="13"/>
        <v>2015</v>
      </c>
      <c r="D88" s="4">
        <v>42280</v>
      </c>
      <c r="E88" s="4">
        <v>42281</v>
      </c>
      <c r="F88" s="3">
        <f t="shared" si="14"/>
        <v>42291</v>
      </c>
      <c r="G88" s="1" t="s">
        <v>2</v>
      </c>
      <c r="H88" s="1">
        <v>1</v>
      </c>
      <c r="I88" s="1">
        <v>0</v>
      </c>
      <c r="J88" s="5">
        <f t="shared" si="16"/>
        <v>0</v>
      </c>
      <c r="K88" s="5">
        <f t="shared" si="17"/>
        <v>0</v>
      </c>
      <c r="L88" s="5">
        <f t="shared" si="18"/>
        <v>0</v>
      </c>
      <c r="M88" s="5">
        <f t="shared" si="19"/>
        <v>0</v>
      </c>
      <c r="N88" s="5">
        <f t="shared" si="20"/>
        <v>0</v>
      </c>
      <c r="O88" s="1" t="s">
        <v>8</v>
      </c>
      <c r="P88" s="1" t="s">
        <v>7</v>
      </c>
      <c r="Q88" s="1" t="s">
        <v>6</v>
      </c>
      <c r="R88" s="1">
        <v>29</v>
      </c>
      <c r="U88" s="1">
        <v>0</v>
      </c>
      <c r="V88" s="1" t="s">
        <v>235</v>
      </c>
      <c r="X88" s="8"/>
      <c r="Y88" s="8">
        <f t="shared" si="22"/>
        <v>6</v>
      </c>
      <c r="AD88" s="1">
        <v>0</v>
      </c>
      <c r="AE88" s="1">
        <v>92</v>
      </c>
      <c r="AH88" s="2">
        <f t="shared" si="15"/>
        <v>0</v>
      </c>
      <c r="AI88" s="1">
        <v>1</v>
      </c>
      <c r="AJ88" s="1">
        <f t="shared" si="21"/>
        <v>0</v>
      </c>
    </row>
    <row r="89" spans="3:36" s="1" customFormat="1" ht="14">
      <c r="C89" s="5">
        <f t="shared" si="13"/>
        <v>2015</v>
      </c>
      <c r="D89" s="4">
        <v>42303</v>
      </c>
      <c r="E89" s="4">
        <v>42303</v>
      </c>
      <c r="F89" s="3">
        <f t="shared" si="14"/>
        <v>42313</v>
      </c>
      <c r="G89" s="6" t="s">
        <v>2</v>
      </c>
      <c r="H89" s="20">
        <v>0</v>
      </c>
      <c r="I89" s="20">
        <v>0</v>
      </c>
      <c r="J89" s="5">
        <f t="shared" si="16"/>
        <v>1</v>
      </c>
      <c r="K89" s="5">
        <f t="shared" si="17"/>
        <v>0</v>
      </c>
      <c r="L89" s="5">
        <f t="shared" si="18"/>
        <v>1</v>
      </c>
      <c r="M89" s="5">
        <f t="shared" si="19"/>
        <v>0</v>
      </c>
      <c r="N89" s="5">
        <f t="shared" si="20"/>
        <v>1</v>
      </c>
      <c r="O89" s="6" t="s">
        <v>5</v>
      </c>
      <c r="P89" s="6" t="s">
        <v>4</v>
      </c>
      <c r="Q89" s="6" t="s">
        <v>3</v>
      </c>
      <c r="S89" s="1">
        <v>10</v>
      </c>
      <c r="U89" s="1">
        <v>21</v>
      </c>
      <c r="V89" s="1" t="s">
        <v>236</v>
      </c>
      <c r="X89" s="8"/>
      <c r="Y89" s="8">
        <f t="shared" si="22"/>
        <v>6</v>
      </c>
      <c r="AD89" s="1">
        <v>92</v>
      </c>
      <c r="AE89" s="1">
        <v>28</v>
      </c>
      <c r="AH89" s="2">
        <f t="shared" si="15"/>
        <v>3.2857142857142856</v>
      </c>
      <c r="AI89" s="1">
        <v>1</v>
      </c>
      <c r="AJ89" s="1">
        <f t="shared" si="21"/>
        <v>1</v>
      </c>
    </row>
    <row r="90" spans="3:36" s="1" customFormat="1" ht="14">
      <c r="C90" s="5">
        <f t="shared" si="13"/>
        <v>2015</v>
      </c>
      <c r="D90" s="4">
        <v>42316</v>
      </c>
      <c r="E90" s="4">
        <v>42342</v>
      </c>
      <c r="F90" s="3">
        <f t="shared" si="14"/>
        <v>42352</v>
      </c>
      <c r="G90" s="1" t="s">
        <v>2</v>
      </c>
      <c r="H90" s="1">
        <v>0</v>
      </c>
      <c r="I90" s="1">
        <v>1</v>
      </c>
      <c r="J90" s="5">
        <f t="shared" si="16"/>
        <v>2</v>
      </c>
      <c r="K90" s="5">
        <f t="shared" si="17"/>
        <v>1</v>
      </c>
      <c r="L90" s="5">
        <f t="shared" si="18"/>
        <v>1</v>
      </c>
      <c r="M90" s="5">
        <f t="shared" si="19"/>
        <v>0</v>
      </c>
      <c r="N90" s="5">
        <f t="shared" si="20"/>
        <v>1</v>
      </c>
      <c r="O90" s="1" t="s">
        <v>1</v>
      </c>
      <c r="P90" s="1" t="s">
        <v>0</v>
      </c>
      <c r="R90" s="1">
        <v>325</v>
      </c>
      <c r="S90" s="1">
        <v>1801000</v>
      </c>
      <c r="T90" s="1">
        <v>2200000</v>
      </c>
      <c r="U90" s="1">
        <v>295</v>
      </c>
      <c r="V90" s="1" t="s">
        <v>237</v>
      </c>
      <c r="X90" s="8"/>
      <c r="Y90" s="8">
        <f t="shared" si="22"/>
        <v>6</v>
      </c>
      <c r="AD90" s="1">
        <v>100</v>
      </c>
      <c r="AE90" s="1">
        <v>14</v>
      </c>
      <c r="AH90" s="2">
        <f t="shared" si="15"/>
        <v>7.1428571428571432</v>
      </c>
      <c r="AI90" s="1">
        <v>1</v>
      </c>
      <c r="AJ90" s="1">
        <f t="shared" si="21"/>
        <v>1</v>
      </c>
    </row>
    <row r="91" spans="3:36">
      <c r="C91">
        <v>2016</v>
      </c>
      <c r="D91" s="4">
        <v>42373</v>
      </c>
      <c r="E91" s="4">
        <v>42373</v>
      </c>
      <c r="F91" s="3">
        <f t="shared" si="14"/>
        <v>42383</v>
      </c>
      <c r="G91" s="1" t="s">
        <v>2</v>
      </c>
      <c r="H91" s="1">
        <v>0</v>
      </c>
      <c r="I91" s="1">
        <v>0</v>
      </c>
      <c r="J91" s="5">
        <f t="shared" si="16"/>
        <v>0</v>
      </c>
      <c r="K91" s="5">
        <f t="shared" si="17"/>
        <v>0</v>
      </c>
      <c r="L91" s="5">
        <f t="shared" si="18"/>
        <v>0</v>
      </c>
      <c r="M91" s="5">
        <f t="shared" si="19"/>
        <v>0</v>
      </c>
      <c r="N91" s="5">
        <f t="shared" si="20"/>
        <v>0</v>
      </c>
      <c r="O91" s="1" t="s">
        <v>240</v>
      </c>
      <c r="P91" s="1" t="s">
        <v>241</v>
      </c>
      <c r="Q91" s="1" t="s">
        <v>3</v>
      </c>
      <c r="R91" s="1">
        <v>8</v>
      </c>
      <c r="S91" s="1">
        <v>10808</v>
      </c>
      <c r="AJ91" s="1">
        <f>SUM(AJ2:AJ90)</f>
        <v>60</v>
      </c>
    </row>
    <row r="92" spans="3:36">
      <c r="C92">
        <v>2016</v>
      </c>
      <c r="D92" s="4">
        <v>42403</v>
      </c>
      <c r="E92" s="4">
        <v>42403</v>
      </c>
      <c r="F92" s="3">
        <f t="shared" si="14"/>
        <v>42413</v>
      </c>
      <c r="G92" s="1" t="s">
        <v>2</v>
      </c>
      <c r="H92" s="1">
        <v>1</v>
      </c>
      <c r="I92" s="1">
        <v>0</v>
      </c>
      <c r="J92" s="5">
        <f t="shared" si="16"/>
        <v>0</v>
      </c>
      <c r="K92" s="5">
        <f t="shared" si="17"/>
        <v>0</v>
      </c>
      <c r="L92" s="5">
        <f t="shared" si="18"/>
        <v>0</v>
      </c>
      <c r="M92" s="5">
        <f t="shared" si="19"/>
        <v>0</v>
      </c>
      <c r="N92" s="5">
        <f t="shared" si="20"/>
        <v>0</v>
      </c>
      <c r="O92" s="1" t="s">
        <v>242</v>
      </c>
      <c r="P92" s="1" t="s">
        <v>19</v>
      </c>
      <c r="Q92" s="1" t="s">
        <v>110</v>
      </c>
      <c r="R92" s="1">
        <v>10</v>
      </c>
    </row>
    <row r="93" spans="3:36">
      <c r="C93">
        <v>2016</v>
      </c>
      <c r="D93" s="4">
        <v>42461</v>
      </c>
      <c r="E93" s="4">
        <v>42510</v>
      </c>
      <c r="F93" s="3">
        <f t="shared" si="14"/>
        <v>42520</v>
      </c>
      <c r="G93" s="1" t="s">
        <v>2</v>
      </c>
      <c r="H93" s="1">
        <v>1</v>
      </c>
      <c r="I93" s="1">
        <v>0</v>
      </c>
      <c r="J93" s="5">
        <f t="shared" si="16"/>
        <v>2</v>
      </c>
      <c r="K93" s="5">
        <f t="shared" si="17"/>
        <v>0</v>
      </c>
      <c r="L93" s="5">
        <f t="shared" si="18"/>
        <v>0</v>
      </c>
      <c r="M93" s="5">
        <f t="shared" si="19"/>
        <v>1</v>
      </c>
      <c r="N93" s="5">
        <f t="shared" si="20"/>
        <v>1</v>
      </c>
      <c r="O93" s="1" t="s">
        <v>243</v>
      </c>
      <c r="P93" s="1" t="s">
        <v>22</v>
      </c>
      <c r="Q93" s="1" t="s">
        <v>21</v>
      </c>
      <c r="R93" s="1">
        <v>300</v>
      </c>
    </row>
    <row r="94" spans="3:36">
      <c r="C94">
        <v>2016</v>
      </c>
      <c r="D94" s="4">
        <v>42482</v>
      </c>
      <c r="E94" s="4">
        <v>42485</v>
      </c>
      <c r="F94" s="3">
        <f t="shared" si="14"/>
        <v>42495</v>
      </c>
      <c r="G94" s="6" t="s">
        <v>2</v>
      </c>
      <c r="H94" s="20">
        <v>1</v>
      </c>
      <c r="I94" s="20">
        <v>1</v>
      </c>
      <c r="J94" s="5">
        <f t="shared" si="16"/>
        <v>0</v>
      </c>
      <c r="K94" s="5">
        <f t="shared" si="17"/>
        <v>0</v>
      </c>
      <c r="L94" s="5">
        <f t="shared" si="18"/>
        <v>0</v>
      </c>
      <c r="M94" s="5">
        <f t="shared" si="19"/>
        <v>0</v>
      </c>
      <c r="N94" s="5">
        <f t="shared" si="20"/>
        <v>0</v>
      </c>
      <c r="O94" s="1" t="s">
        <v>244</v>
      </c>
      <c r="P94" s="1" t="s">
        <v>0</v>
      </c>
      <c r="Q94" s="1" t="s">
        <v>205</v>
      </c>
      <c r="R94" s="1">
        <v>18</v>
      </c>
      <c r="S94" s="1">
        <v>100000</v>
      </c>
    </row>
    <row r="95" spans="3:36">
      <c r="C95">
        <v>2016</v>
      </c>
      <c r="D95" s="4">
        <v>42512</v>
      </c>
      <c r="E95" s="4">
        <v>42512</v>
      </c>
      <c r="F95" s="3">
        <f t="shared" si="14"/>
        <v>42522</v>
      </c>
      <c r="G95" s="1" t="s">
        <v>2</v>
      </c>
      <c r="H95" s="1">
        <v>1</v>
      </c>
      <c r="I95" s="1">
        <v>0</v>
      </c>
      <c r="J95" s="5">
        <f t="shared" si="16"/>
        <v>0</v>
      </c>
      <c r="K95" s="5">
        <f t="shared" si="17"/>
        <v>0</v>
      </c>
      <c r="L95" s="5">
        <f t="shared" si="18"/>
        <v>0</v>
      </c>
      <c r="M95" s="5">
        <f t="shared" si="19"/>
        <v>0</v>
      </c>
      <c r="N95" s="5">
        <f t="shared" si="20"/>
        <v>0</v>
      </c>
      <c r="O95" s="1" t="s">
        <v>245</v>
      </c>
      <c r="P95" s="1" t="s">
        <v>19</v>
      </c>
      <c r="Q95" s="1" t="s">
        <v>19</v>
      </c>
      <c r="R95" s="1">
        <v>10</v>
      </c>
      <c r="S95" s="1">
        <v>5</v>
      </c>
    </row>
    <row r="96" spans="3:36">
      <c r="C96">
        <v>2016</v>
      </c>
      <c r="D96" s="4">
        <v>42533</v>
      </c>
      <c r="E96" s="4">
        <v>42533</v>
      </c>
      <c r="F96" s="3">
        <f t="shared" si="14"/>
        <v>42543</v>
      </c>
      <c r="G96" s="1" t="s">
        <v>2</v>
      </c>
      <c r="H96" s="1">
        <v>0</v>
      </c>
      <c r="I96" s="1">
        <v>0</v>
      </c>
      <c r="J96" s="5">
        <f t="shared" si="16"/>
        <v>1</v>
      </c>
      <c r="K96" s="5">
        <f t="shared" si="17"/>
        <v>0</v>
      </c>
      <c r="L96" s="5">
        <f t="shared" si="18"/>
        <v>1</v>
      </c>
      <c r="M96" s="5">
        <f t="shared" si="19"/>
        <v>0</v>
      </c>
      <c r="N96" s="5">
        <f t="shared" si="20"/>
        <v>1</v>
      </c>
      <c r="O96" s="1" t="s">
        <v>246</v>
      </c>
      <c r="P96" s="1" t="s">
        <v>7</v>
      </c>
      <c r="Q96" s="1" t="s">
        <v>30</v>
      </c>
      <c r="R96" s="1">
        <v>11</v>
      </c>
    </row>
    <row r="97" spans="3:19">
      <c r="C97">
        <v>2016</v>
      </c>
      <c r="D97" s="4">
        <v>42541</v>
      </c>
      <c r="E97" s="4">
        <v>42542</v>
      </c>
      <c r="F97" s="3">
        <f t="shared" si="14"/>
        <v>42552</v>
      </c>
      <c r="G97" s="1" t="s">
        <v>2</v>
      </c>
      <c r="H97" s="1">
        <v>1</v>
      </c>
      <c r="I97" s="1">
        <v>1</v>
      </c>
      <c r="J97" s="5">
        <f t="shared" si="16"/>
        <v>3</v>
      </c>
      <c r="K97" s="5">
        <f t="shared" si="17"/>
        <v>1</v>
      </c>
      <c r="L97" s="5">
        <f t="shared" si="18"/>
        <v>0</v>
      </c>
      <c r="M97" s="5">
        <f t="shared" si="19"/>
        <v>1</v>
      </c>
      <c r="N97" s="5">
        <f t="shared" si="20"/>
        <v>1</v>
      </c>
      <c r="O97" s="1" t="s">
        <v>247</v>
      </c>
      <c r="P97" s="1" t="s">
        <v>7</v>
      </c>
      <c r="Q97" s="1" t="s">
        <v>30</v>
      </c>
      <c r="R97" s="1">
        <v>93</v>
      </c>
    </row>
    <row r="98" spans="3:19">
      <c r="C98">
        <v>2016</v>
      </c>
      <c r="D98" s="4">
        <v>42546</v>
      </c>
      <c r="E98" s="4">
        <v>42552</v>
      </c>
      <c r="F98" s="3">
        <f t="shared" si="14"/>
        <v>42562</v>
      </c>
      <c r="G98" s="1" t="s">
        <v>2</v>
      </c>
      <c r="H98" s="1">
        <v>0</v>
      </c>
      <c r="I98" s="1">
        <v>0</v>
      </c>
      <c r="J98" s="5">
        <f t="shared" si="16"/>
        <v>0</v>
      </c>
      <c r="K98" s="5">
        <f t="shared" si="17"/>
        <v>0</v>
      </c>
      <c r="L98" s="5">
        <f t="shared" si="18"/>
        <v>0</v>
      </c>
      <c r="M98" s="5">
        <f t="shared" si="19"/>
        <v>0</v>
      </c>
      <c r="N98" s="5">
        <f t="shared" si="20"/>
        <v>0</v>
      </c>
      <c r="O98" s="1" t="s">
        <v>248</v>
      </c>
      <c r="P98" s="1" t="s">
        <v>0</v>
      </c>
      <c r="Q98" s="1" t="s">
        <v>25</v>
      </c>
      <c r="R98" s="1">
        <v>30</v>
      </c>
    </row>
    <row r="99" spans="3:19">
      <c r="C99">
        <v>2016</v>
      </c>
      <c r="D99" s="4">
        <v>42579</v>
      </c>
      <c r="E99" s="4">
        <v>42581</v>
      </c>
      <c r="F99" s="3">
        <f t="shared" si="14"/>
        <v>42591</v>
      </c>
      <c r="G99" s="6" t="s">
        <v>2</v>
      </c>
      <c r="H99" s="20">
        <v>0</v>
      </c>
      <c r="I99" s="20">
        <v>0</v>
      </c>
      <c r="J99" s="5">
        <f t="shared" si="16"/>
        <v>0</v>
      </c>
      <c r="K99" s="5">
        <f t="shared" si="17"/>
        <v>0</v>
      </c>
      <c r="L99" s="5">
        <f t="shared" si="18"/>
        <v>0</v>
      </c>
      <c r="M99" s="5">
        <f t="shared" si="19"/>
        <v>0</v>
      </c>
      <c r="N99" s="5">
        <f t="shared" si="20"/>
        <v>0</v>
      </c>
      <c r="O99" s="1" t="s">
        <v>249</v>
      </c>
      <c r="P99" s="1" t="s">
        <v>0</v>
      </c>
      <c r="R99" s="1">
        <v>50</v>
      </c>
      <c r="S99">
        <v>2000000</v>
      </c>
    </row>
    <row r="100" spans="3:19">
      <c r="C100">
        <v>2016</v>
      </c>
      <c r="D100" s="4">
        <v>42566</v>
      </c>
      <c r="E100" s="4">
        <v>42585</v>
      </c>
      <c r="F100" s="3">
        <f t="shared" si="14"/>
        <v>42595</v>
      </c>
      <c r="G100" s="1" t="s">
        <v>2</v>
      </c>
      <c r="H100" s="1">
        <v>1</v>
      </c>
      <c r="I100" s="1">
        <v>0</v>
      </c>
      <c r="J100" s="5">
        <f t="shared" si="16"/>
        <v>1</v>
      </c>
      <c r="K100" s="5">
        <f t="shared" si="17"/>
        <v>0</v>
      </c>
      <c r="L100" s="5">
        <f t="shared" si="18"/>
        <v>0</v>
      </c>
      <c r="M100" s="5">
        <f t="shared" si="19"/>
        <v>0</v>
      </c>
      <c r="N100" s="5">
        <f t="shared" si="20"/>
        <v>0</v>
      </c>
      <c r="O100" s="1" t="s">
        <v>27</v>
      </c>
      <c r="P100" s="1" t="s">
        <v>0</v>
      </c>
      <c r="R100" s="1">
        <v>60</v>
      </c>
      <c r="S100">
        <v>377097</v>
      </c>
    </row>
    <row r="101" spans="3:19">
      <c r="C101">
        <v>2016</v>
      </c>
      <c r="D101" s="4">
        <v>42560</v>
      </c>
      <c r="E101" s="4">
        <v>42585</v>
      </c>
      <c r="F101" s="3">
        <f t="shared" si="14"/>
        <v>42595</v>
      </c>
      <c r="G101" s="1" t="s">
        <v>2</v>
      </c>
      <c r="H101" s="1">
        <v>0</v>
      </c>
      <c r="I101" s="1">
        <v>0</v>
      </c>
      <c r="J101" s="5">
        <f t="shared" si="16"/>
        <v>1</v>
      </c>
      <c r="K101" s="5">
        <f t="shared" si="17"/>
        <v>0</v>
      </c>
      <c r="L101" s="5">
        <f t="shared" si="18"/>
        <v>1</v>
      </c>
      <c r="M101" s="5">
        <f t="shared" si="19"/>
        <v>0</v>
      </c>
      <c r="N101" s="5">
        <f t="shared" si="20"/>
        <v>1</v>
      </c>
      <c r="O101" s="1" t="s">
        <v>250</v>
      </c>
      <c r="P101" s="1" t="s">
        <v>0</v>
      </c>
      <c r="R101" s="1">
        <v>44</v>
      </c>
      <c r="S101">
        <v>8000</v>
      </c>
    </row>
    <row r="102" spans="3:19">
      <c r="C102">
        <v>2016</v>
      </c>
      <c r="D102" s="4">
        <v>42583</v>
      </c>
      <c r="E102" s="4">
        <v>42585</v>
      </c>
      <c r="F102" s="3">
        <f t="shared" si="14"/>
        <v>42595</v>
      </c>
      <c r="G102" s="1" t="s">
        <v>2</v>
      </c>
      <c r="H102" s="1">
        <v>1</v>
      </c>
      <c r="I102" s="1">
        <v>0</v>
      </c>
      <c r="J102" s="5">
        <f t="shared" si="16"/>
        <v>3</v>
      </c>
      <c r="K102" s="5">
        <f t="shared" si="17"/>
        <v>0</v>
      </c>
      <c r="L102" s="5">
        <f t="shared" si="18"/>
        <v>0</v>
      </c>
      <c r="M102" s="5">
        <f t="shared" si="19"/>
        <v>1</v>
      </c>
      <c r="N102" s="5">
        <f t="shared" si="20"/>
        <v>1</v>
      </c>
      <c r="O102" s="1" t="s">
        <v>251</v>
      </c>
      <c r="P102" s="1" t="s">
        <v>0</v>
      </c>
      <c r="R102" s="1">
        <v>25</v>
      </c>
      <c r="S102">
        <v>3000</v>
      </c>
    </row>
    <row r="103" spans="3:19">
      <c r="C103">
        <v>2016</v>
      </c>
      <c r="D103" s="4">
        <v>42601</v>
      </c>
      <c r="E103" s="4">
        <v>42604</v>
      </c>
      <c r="F103" s="3">
        <f t="shared" si="14"/>
        <v>42614</v>
      </c>
      <c r="G103" s="1" t="s">
        <v>2</v>
      </c>
      <c r="H103" s="1">
        <v>1</v>
      </c>
      <c r="I103" s="1">
        <v>1</v>
      </c>
      <c r="J103" s="5">
        <f t="shared" si="16"/>
        <v>4</v>
      </c>
      <c r="K103" s="5">
        <f t="shared" si="17"/>
        <v>1</v>
      </c>
      <c r="L103" s="5">
        <f t="shared" si="18"/>
        <v>0</v>
      </c>
      <c r="M103" s="5">
        <f t="shared" si="19"/>
        <v>1</v>
      </c>
      <c r="N103" s="5">
        <f t="shared" si="20"/>
        <v>1</v>
      </c>
      <c r="O103" s="1" t="s">
        <v>252</v>
      </c>
      <c r="P103" s="1" t="s">
        <v>0</v>
      </c>
      <c r="R103" s="1">
        <v>40</v>
      </c>
    </row>
    <row r="104" spans="3:19">
      <c r="C104">
        <v>2016</v>
      </c>
      <c r="D104" s="4">
        <v>42634</v>
      </c>
      <c r="E104" s="4">
        <v>42642</v>
      </c>
      <c r="F104" s="3">
        <f t="shared" si="14"/>
        <v>42652</v>
      </c>
      <c r="G104" s="6" t="s">
        <v>2</v>
      </c>
      <c r="H104" s="20">
        <v>1</v>
      </c>
      <c r="I104" s="20">
        <v>0</v>
      </c>
      <c r="J104" s="5">
        <f t="shared" si="16"/>
        <v>1</v>
      </c>
      <c r="K104" s="5">
        <f t="shared" si="17"/>
        <v>0</v>
      </c>
      <c r="L104" s="5">
        <f t="shared" si="18"/>
        <v>0</v>
      </c>
      <c r="M104" s="5">
        <f t="shared" si="19"/>
        <v>0</v>
      </c>
      <c r="N104" s="5">
        <f t="shared" si="20"/>
        <v>0</v>
      </c>
      <c r="O104" s="1" t="s">
        <v>253</v>
      </c>
      <c r="P104" s="1" t="s">
        <v>0</v>
      </c>
      <c r="R104" s="1">
        <v>28</v>
      </c>
    </row>
    <row r="105" spans="3:19">
      <c r="C105">
        <v>2016</v>
      </c>
      <c r="D105" s="4"/>
      <c r="E105" s="4"/>
      <c r="G105" s="1"/>
      <c r="H105" s="1">
        <f>SUM(H2:H104)</f>
        <v>48</v>
      </c>
      <c r="I105" s="1">
        <f>SUM(I2:I104)</f>
        <v>29</v>
      </c>
      <c r="J105" s="1"/>
      <c r="K105" s="1">
        <f>SUM(K2:K104)</f>
        <v>28</v>
      </c>
      <c r="L105" s="1">
        <f>SUM(L2:L104)</f>
        <v>22</v>
      </c>
      <c r="M105" s="1">
        <f>SUM(M2:M104)</f>
        <v>15</v>
      </c>
      <c r="N105" s="21">
        <f>SUM(N2:N104)</f>
        <v>44</v>
      </c>
    </row>
    <row r="112" spans="3:19">
      <c r="O112" t="s">
        <v>270</v>
      </c>
      <c r="P112" t="s">
        <v>271</v>
      </c>
    </row>
    <row r="113" spans="15:16">
      <c r="O113" t="s">
        <v>258</v>
      </c>
      <c r="P113" t="s">
        <v>272</v>
      </c>
    </row>
    <row r="114" spans="15:16">
      <c r="O114" t="s">
        <v>259</v>
      </c>
      <c r="P114" t="s">
        <v>273</v>
      </c>
    </row>
    <row r="115" spans="15:16">
      <c r="O115" t="s">
        <v>260</v>
      </c>
      <c r="P115" t="s">
        <v>274</v>
      </c>
    </row>
    <row r="116" spans="15:16">
      <c r="O116" t="s">
        <v>260</v>
      </c>
      <c r="P116" t="s">
        <v>275</v>
      </c>
    </row>
    <row r="117" spans="15:16">
      <c r="O117" t="s">
        <v>261</v>
      </c>
      <c r="P117" t="s">
        <v>276</v>
      </c>
    </row>
    <row r="118" spans="15:16">
      <c r="O118" t="s">
        <v>262</v>
      </c>
      <c r="P118" t="s">
        <v>277</v>
      </c>
    </row>
    <row r="119" spans="15:16">
      <c r="O119" t="s">
        <v>263</v>
      </c>
      <c r="P119" t="s">
        <v>278</v>
      </c>
    </row>
    <row r="120" spans="15:16">
      <c r="O120" t="s">
        <v>264</v>
      </c>
      <c r="P120" t="s">
        <v>279</v>
      </c>
    </row>
    <row r="121" spans="15:16">
      <c r="O121" t="s">
        <v>265</v>
      </c>
      <c r="P121" t="s">
        <v>280</v>
      </c>
    </row>
    <row r="122" spans="15:16">
      <c r="O122" t="s">
        <v>266</v>
      </c>
      <c r="P122" t="s">
        <v>281</v>
      </c>
    </row>
    <row r="123" spans="15:16">
      <c r="O123" t="s">
        <v>267</v>
      </c>
      <c r="P123" t="s">
        <v>282</v>
      </c>
    </row>
    <row r="124" spans="15:16">
      <c r="O124" t="s">
        <v>268</v>
      </c>
      <c r="P124" t="s">
        <v>283</v>
      </c>
    </row>
    <row r="125" spans="15:16">
      <c r="O125" t="s">
        <v>295</v>
      </c>
      <c r="P125" t="s">
        <v>284</v>
      </c>
    </row>
    <row r="126" spans="15:16">
      <c r="P126" t="s">
        <v>285</v>
      </c>
    </row>
    <row r="127" spans="15:16">
      <c r="P127" t="s">
        <v>286</v>
      </c>
    </row>
    <row r="128" spans="15:16">
      <c r="P128" t="s">
        <v>287</v>
      </c>
    </row>
    <row r="129" spans="16:16">
      <c r="P129" t="s">
        <v>288</v>
      </c>
    </row>
    <row r="130" spans="16:16">
      <c r="P130" t="s">
        <v>289</v>
      </c>
    </row>
    <row r="131" spans="16:16">
      <c r="P131" t="s">
        <v>290</v>
      </c>
    </row>
    <row r="132" spans="16:16">
      <c r="P132" t="s">
        <v>291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showRuler="0" workbookViewId="0">
      <selection activeCell="H26" sqref="H26"/>
    </sheetView>
  </sheetViews>
  <sheetFormatPr baseColWidth="10" defaultRowHeight="15" x14ac:dyDescent="0"/>
  <cols>
    <col min="2" max="2" width="20.33203125" bestFit="1" customWidth="1"/>
  </cols>
  <sheetData>
    <row r="1" spans="1:11">
      <c r="B1" t="s">
        <v>190</v>
      </c>
      <c r="C1" t="s">
        <v>190</v>
      </c>
    </row>
    <row r="2" spans="1:11">
      <c r="B2" t="s">
        <v>189</v>
      </c>
      <c r="C2" t="s">
        <v>38</v>
      </c>
      <c r="D2" t="s">
        <v>192</v>
      </c>
      <c r="E2" t="s">
        <v>193</v>
      </c>
    </row>
    <row r="3" spans="1:11">
      <c r="B3" t="s">
        <v>180</v>
      </c>
      <c r="C3" t="s">
        <v>181</v>
      </c>
      <c r="D3" t="s">
        <v>181</v>
      </c>
      <c r="E3" t="s">
        <v>181</v>
      </c>
      <c r="I3" t="s">
        <v>4</v>
      </c>
      <c r="J3" t="s">
        <v>68</v>
      </c>
      <c r="K3" t="s">
        <v>83</v>
      </c>
    </row>
    <row r="4" spans="1:11">
      <c r="I4">
        <v>100</v>
      </c>
      <c r="J4">
        <v>6.25</v>
      </c>
      <c r="K4">
        <v>11.25</v>
      </c>
    </row>
    <row r="5" spans="1:11">
      <c r="A5" t="s">
        <v>182</v>
      </c>
      <c r="B5">
        <v>1.9E-2</v>
      </c>
      <c r="C5">
        <v>1E-3</v>
      </c>
      <c r="D5">
        <v>5.0000000000000001E-3</v>
      </c>
      <c r="E5">
        <v>1E-3</v>
      </c>
    </row>
    <row r="6" spans="1:11">
      <c r="A6" t="s">
        <v>183</v>
      </c>
      <c r="B6">
        <v>0.02</v>
      </c>
      <c r="C6">
        <v>1E-3</v>
      </c>
      <c r="D6">
        <v>0.08</v>
      </c>
      <c r="E6">
        <v>1E-3</v>
      </c>
    </row>
    <row r="7" spans="1:11">
      <c r="A7" t="s">
        <v>184</v>
      </c>
      <c r="B7">
        <v>1.7999999999999999E-2</v>
      </c>
      <c r="C7">
        <v>2E-3</v>
      </c>
      <c r="D7">
        <v>4.0000000000000001E-3</v>
      </c>
      <c r="E7">
        <v>1E-3</v>
      </c>
    </row>
    <row r="8" spans="1:11">
      <c r="A8" t="s">
        <v>185</v>
      </c>
      <c r="B8">
        <v>1.9E-2</v>
      </c>
      <c r="C8">
        <v>5.0000000000000001E-3</v>
      </c>
      <c r="D8">
        <v>2E-3</v>
      </c>
      <c r="E8">
        <v>1E-3</v>
      </c>
    </row>
    <row r="9" spans="1:11">
      <c r="A9" t="s">
        <v>186</v>
      </c>
      <c r="B9">
        <v>1.78E-2</v>
      </c>
      <c r="C9">
        <v>1E-3</v>
      </c>
      <c r="D9">
        <v>2E-3</v>
      </c>
      <c r="E9">
        <v>1E-3</v>
      </c>
    </row>
    <row r="10" spans="1:11">
      <c r="A10" t="s">
        <v>187</v>
      </c>
      <c r="B10">
        <v>1.9E-2</v>
      </c>
      <c r="C10">
        <v>1E-3</v>
      </c>
      <c r="D10">
        <v>1E-3</v>
      </c>
      <c r="E10">
        <v>8.9999999999999993E-3</v>
      </c>
    </row>
    <row r="11" spans="1:11">
      <c r="A11" t="s">
        <v>188</v>
      </c>
      <c r="B11">
        <v>1.9E-2</v>
      </c>
      <c r="C11">
        <v>2E-3</v>
      </c>
      <c r="D11">
        <v>2E-3</v>
      </c>
      <c r="E11">
        <v>1E-3</v>
      </c>
    </row>
    <row r="12" spans="1:11">
      <c r="A12" s="12" t="s">
        <v>194</v>
      </c>
      <c r="B12" t="s">
        <v>195</v>
      </c>
      <c r="C12" t="s">
        <v>196</v>
      </c>
      <c r="D12" t="s">
        <v>197</v>
      </c>
      <c r="E12" t="s">
        <v>187</v>
      </c>
    </row>
    <row r="13" spans="1:11">
      <c r="A13" s="12"/>
      <c r="B13">
        <f>STDEV(B5:B11)</f>
        <v>7.3419862370316348E-4</v>
      </c>
    </row>
    <row r="15" spans="1:11">
      <c r="B15" s="12" t="s">
        <v>191</v>
      </c>
      <c r="C15" s="12" t="s">
        <v>38</v>
      </c>
      <c r="E15" s="12"/>
      <c r="F15" s="12"/>
    </row>
    <row r="16" spans="1:11">
      <c r="A16">
        <v>1</v>
      </c>
      <c r="B16">
        <f>B5*5000</f>
        <v>95</v>
      </c>
      <c r="C16">
        <f>C5*5000</f>
        <v>5</v>
      </c>
    </row>
    <row r="17" spans="1:8">
      <c r="A17">
        <v>2</v>
      </c>
      <c r="B17">
        <f t="shared" ref="B17:C17" si="0">B6*5000</f>
        <v>100</v>
      </c>
      <c r="C17">
        <f t="shared" si="0"/>
        <v>5</v>
      </c>
    </row>
    <row r="18" spans="1:8">
      <c r="A18">
        <v>3</v>
      </c>
      <c r="B18">
        <f t="shared" ref="B18:C18" si="1">B7*5000</f>
        <v>90</v>
      </c>
      <c r="C18">
        <f t="shared" si="1"/>
        <v>10</v>
      </c>
    </row>
    <row r="19" spans="1:8">
      <c r="A19">
        <v>4</v>
      </c>
      <c r="B19">
        <f t="shared" ref="B19:C19" si="2">B8*5000</f>
        <v>95</v>
      </c>
      <c r="C19">
        <f t="shared" si="2"/>
        <v>25</v>
      </c>
    </row>
    <row r="20" spans="1:8">
      <c r="A20">
        <v>5</v>
      </c>
      <c r="B20">
        <f t="shared" ref="B20:C20" si="3">B9*5000</f>
        <v>89</v>
      </c>
      <c r="C20">
        <f t="shared" si="3"/>
        <v>5</v>
      </c>
    </row>
    <row r="21" spans="1:8">
      <c r="A21">
        <v>6</v>
      </c>
      <c r="B21">
        <f t="shared" ref="B21:C21" si="4">B10*5000</f>
        <v>95</v>
      </c>
      <c r="C21">
        <f t="shared" si="4"/>
        <v>5</v>
      </c>
      <c r="F21" s="12" t="s">
        <v>192</v>
      </c>
      <c r="G21" s="12" t="s">
        <v>38</v>
      </c>
      <c r="H21" s="12" t="s">
        <v>193</v>
      </c>
    </row>
    <row r="22" spans="1:8">
      <c r="A22">
        <v>7</v>
      </c>
      <c r="B22">
        <f t="shared" ref="B22:C22" si="5">B11*5000</f>
        <v>95</v>
      </c>
      <c r="C22">
        <f t="shared" si="5"/>
        <v>10</v>
      </c>
      <c r="F22">
        <f>D6*B5</f>
        <v>1.5200000000000001E-3</v>
      </c>
      <c r="G22">
        <f>C8*B5</f>
        <v>9.5000000000000005E-5</v>
      </c>
      <c r="H22">
        <f>E10*B5</f>
        <v>1.7099999999999998E-4</v>
      </c>
    </row>
    <row r="23" spans="1:8">
      <c r="F23">
        <f>100/F22</f>
        <v>65789.473684210519</v>
      </c>
    </row>
    <row r="24" spans="1:8">
      <c r="B24" s="12" t="s">
        <v>191</v>
      </c>
      <c r="C24" s="12" t="s">
        <v>192</v>
      </c>
    </row>
    <row r="25" spans="1:8">
      <c r="A25">
        <v>1</v>
      </c>
      <c r="B25">
        <f t="shared" ref="B25:B31" si="6">B5*1250</f>
        <v>23.75</v>
      </c>
      <c r="C25">
        <f t="shared" ref="C25:C31" si="7">D5*1250</f>
        <v>6.25</v>
      </c>
      <c r="F25">
        <f>F22*F23</f>
        <v>100</v>
      </c>
      <c r="G25">
        <f>G22*F23</f>
        <v>6.25</v>
      </c>
      <c r="H25">
        <f>H22*F23</f>
        <v>11.249999999999998</v>
      </c>
    </row>
    <row r="26" spans="1:8">
      <c r="A26">
        <v>2</v>
      </c>
      <c r="B26">
        <f t="shared" si="6"/>
        <v>25</v>
      </c>
      <c r="C26">
        <f t="shared" si="7"/>
        <v>100</v>
      </c>
    </row>
    <row r="27" spans="1:8">
      <c r="A27">
        <v>3</v>
      </c>
      <c r="B27">
        <f t="shared" si="6"/>
        <v>22.5</v>
      </c>
      <c r="C27">
        <f t="shared" si="7"/>
        <v>5</v>
      </c>
    </row>
    <row r="28" spans="1:8">
      <c r="A28">
        <v>4</v>
      </c>
      <c r="B28">
        <f t="shared" si="6"/>
        <v>23.75</v>
      </c>
      <c r="C28">
        <f t="shared" si="7"/>
        <v>2.5</v>
      </c>
    </row>
    <row r="29" spans="1:8">
      <c r="A29">
        <v>5</v>
      </c>
      <c r="B29">
        <f t="shared" si="6"/>
        <v>22.25</v>
      </c>
      <c r="C29">
        <f t="shared" si="7"/>
        <v>2.5</v>
      </c>
    </row>
    <row r="30" spans="1:8">
      <c r="A30">
        <v>6</v>
      </c>
      <c r="B30">
        <f t="shared" si="6"/>
        <v>23.75</v>
      </c>
      <c r="C30">
        <f t="shared" si="7"/>
        <v>1.25</v>
      </c>
    </row>
    <row r="31" spans="1:8">
      <c r="A31">
        <v>7</v>
      </c>
      <c r="B31">
        <f t="shared" si="6"/>
        <v>23.75</v>
      </c>
      <c r="C31">
        <f t="shared" si="7"/>
        <v>2.5</v>
      </c>
    </row>
    <row r="33" spans="1:8">
      <c r="A33" s="13"/>
      <c r="B33" s="14" t="s">
        <v>191</v>
      </c>
      <c r="C33" s="14" t="s">
        <v>198</v>
      </c>
    </row>
    <row r="34" spans="1:8">
      <c r="A34" s="13">
        <v>1</v>
      </c>
      <c r="B34" s="13">
        <v>95</v>
      </c>
      <c r="C34" s="13">
        <f t="shared" ref="C34:C40" si="8">E5*5000</f>
        <v>5</v>
      </c>
    </row>
    <row r="35" spans="1:8">
      <c r="A35" s="13">
        <v>2</v>
      </c>
      <c r="B35" s="13">
        <v>100</v>
      </c>
      <c r="C35" s="13">
        <f t="shared" si="8"/>
        <v>5</v>
      </c>
      <c r="F35" s="12" t="s">
        <v>192</v>
      </c>
      <c r="G35" s="12" t="s">
        <v>38</v>
      </c>
      <c r="H35" s="12" t="s">
        <v>239</v>
      </c>
    </row>
    <row r="36" spans="1:8">
      <c r="A36" s="13">
        <v>3</v>
      </c>
      <c r="B36" s="13">
        <v>90</v>
      </c>
      <c r="C36" s="13">
        <f t="shared" si="8"/>
        <v>5</v>
      </c>
      <c r="F36">
        <f>C26/B26</f>
        <v>4</v>
      </c>
      <c r="G36">
        <f>C19/B19</f>
        <v>0.26315789473684209</v>
      </c>
      <c r="H36">
        <f>C39/B39</f>
        <v>0.47368421052631576</v>
      </c>
    </row>
    <row r="37" spans="1:8">
      <c r="A37" s="13">
        <v>4</v>
      </c>
      <c r="B37" s="13">
        <v>100</v>
      </c>
      <c r="C37" s="13">
        <f t="shared" si="8"/>
        <v>5</v>
      </c>
      <c r="F37">
        <f>F36*25</f>
        <v>100</v>
      </c>
      <c r="G37">
        <f t="shared" ref="G37:H37" si="9">G36*25</f>
        <v>6.5789473684210522</v>
      </c>
      <c r="H37">
        <f t="shared" si="9"/>
        <v>11.842105263157894</v>
      </c>
    </row>
    <row r="38" spans="1:8">
      <c r="A38" s="13">
        <v>5</v>
      </c>
      <c r="B38" s="13">
        <v>89</v>
      </c>
      <c r="C38" s="13">
        <f t="shared" si="8"/>
        <v>5</v>
      </c>
    </row>
    <row r="39" spans="1:8">
      <c r="A39" s="13">
        <v>6</v>
      </c>
      <c r="B39" s="13">
        <v>95</v>
      </c>
      <c r="C39" s="13">
        <f t="shared" si="8"/>
        <v>45</v>
      </c>
    </row>
    <row r="40" spans="1:8">
      <c r="A40" s="13">
        <v>7</v>
      </c>
      <c r="B40" s="13">
        <v>95</v>
      </c>
      <c r="C40" s="13">
        <f t="shared" si="8"/>
        <v>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showRuler="0" workbookViewId="0">
      <selection sqref="A1:A20"/>
    </sheetView>
  </sheetViews>
  <sheetFormatPr baseColWidth="10" defaultRowHeight="15" x14ac:dyDescent="0"/>
  <sheetData>
    <row r="1" spans="1:1">
      <c r="A1" t="s">
        <v>272</v>
      </c>
    </row>
    <row r="2" spans="1:1">
      <c r="A2" t="s">
        <v>273</v>
      </c>
    </row>
    <row r="3" spans="1:1">
      <c r="A3" t="s">
        <v>274</v>
      </c>
    </row>
    <row r="4" spans="1:1">
      <c r="A4" t="s">
        <v>275</v>
      </c>
    </row>
    <row r="5" spans="1:1">
      <c r="A5" t="s">
        <v>276</v>
      </c>
    </row>
    <row r="6" spans="1:1">
      <c r="A6" t="s">
        <v>277</v>
      </c>
    </row>
    <row r="7" spans="1:1">
      <c r="A7" t="s">
        <v>278</v>
      </c>
    </row>
    <row r="8" spans="1:1">
      <c r="A8" t="s">
        <v>279</v>
      </c>
    </row>
    <row r="9" spans="1:1">
      <c r="A9" t="s">
        <v>280</v>
      </c>
    </row>
    <row r="10" spans="1:1">
      <c r="A10" t="s">
        <v>281</v>
      </c>
    </row>
    <row r="11" spans="1:1">
      <c r="A11" t="s">
        <v>282</v>
      </c>
    </row>
    <row r="12" spans="1:1">
      <c r="A12" t="s">
        <v>283</v>
      </c>
    </row>
    <row r="13" spans="1:1">
      <c r="A13" t="s">
        <v>284</v>
      </c>
    </row>
    <row r="14" spans="1:1">
      <c r="A14" t="s">
        <v>285</v>
      </c>
    </row>
    <row r="15" spans="1:1">
      <c r="A15" t="s">
        <v>286</v>
      </c>
    </row>
    <row r="16" spans="1:1">
      <c r="A16" t="s">
        <v>287</v>
      </c>
    </row>
    <row r="17" spans="1:1">
      <c r="A17" t="s">
        <v>288</v>
      </c>
    </row>
    <row r="18" spans="1:1">
      <c r="A18" t="s">
        <v>289</v>
      </c>
    </row>
    <row r="19" spans="1:1">
      <c r="A19" t="s">
        <v>290</v>
      </c>
    </row>
    <row r="20" spans="1:1">
      <c r="A20" t="s">
        <v>291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showRuler="0" workbookViewId="0">
      <pane ySplit="1" topLeftCell="A4" activePane="bottomLeft" state="frozen"/>
      <selection pane="bottomLeft" sqref="A1:AE104"/>
    </sheetView>
  </sheetViews>
  <sheetFormatPr baseColWidth="10" defaultRowHeight="15" x14ac:dyDescent="0"/>
  <cols>
    <col min="1" max="1" width="20.1640625" customWidth="1"/>
    <col min="2" max="2" width="7.33203125" customWidth="1"/>
    <col min="3" max="3" width="16.83203125" customWidth="1"/>
    <col min="4" max="4" width="19.6640625" customWidth="1"/>
    <col min="5" max="5" width="16.6640625" hidden="1" customWidth="1"/>
    <col min="6" max="6" width="7.83203125" customWidth="1"/>
    <col min="7" max="7" width="10.6640625" hidden="1" customWidth="1"/>
    <col min="8" max="8" width="10.6640625" customWidth="1"/>
    <col min="9" max="9" width="12.33203125" hidden="1" customWidth="1"/>
    <col min="10" max="10" width="10.1640625" customWidth="1"/>
    <col min="11" max="11" width="10.6640625" hidden="1" customWidth="1"/>
    <col min="12" max="12" width="9.83203125" hidden="1" customWidth="1"/>
    <col min="13" max="13" width="13" customWidth="1"/>
    <col min="14" max="14" width="12.5" hidden="1" customWidth="1"/>
    <col min="15" max="15" width="12.5" customWidth="1"/>
    <col min="16" max="16" width="45.1640625" customWidth="1"/>
    <col min="17" max="17" width="10.83203125" customWidth="1"/>
    <col min="18" max="18" width="13" customWidth="1"/>
    <col min="19" max="20" width="10.83203125" customWidth="1"/>
    <col min="21" max="21" width="10.83203125" hidden="1" customWidth="1"/>
    <col min="22" max="22" width="8.83203125" bestFit="1" customWidth="1"/>
    <col min="23" max="23" width="21.83203125" hidden="1" customWidth="1"/>
    <col min="24" max="24" width="5.6640625" hidden="1" customWidth="1"/>
    <col min="25" max="25" width="17.6640625" style="17" bestFit="1" customWidth="1"/>
    <col min="26" max="26" width="16.1640625" style="17" customWidth="1"/>
    <col min="27" max="27" width="14" bestFit="1" customWidth="1"/>
    <col min="28" max="28" width="10.5" customWidth="1"/>
    <col min="29" max="29" width="8" customWidth="1"/>
    <col min="30" max="30" width="11.83203125" bestFit="1" customWidth="1"/>
    <col min="31" max="31" width="11.33203125" bestFit="1" customWidth="1"/>
    <col min="32" max="34" width="10.83203125" customWidth="1"/>
  </cols>
  <sheetData>
    <row r="1" spans="1:37">
      <c r="A1" s="10" t="s">
        <v>177</v>
      </c>
      <c r="B1" s="10" t="s">
        <v>176</v>
      </c>
      <c r="C1" s="10" t="s">
        <v>175</v>
      </c>
      <c r="D1" s="10" t="s">
        <v>174</v>
      </c>
      <c r="E1" s="10" t="s">
        <v>318</v>
      </c>
      <c r="F1" s="10" t="s">
        <v>172</v>
      </c>
      <c r="G1" s="10" t="s">
        <v>254</v>
      </c>
      <c r="H1" s="10" t="s">
        <v>256</v>
      </c>
      <c r="I1" s="10" t="s">
        <v>257</v>
      </c>
      <c r="J1" s="10" t="s">
        <v>292</v>
      </c>
      <c r="K1" s="10" t="s">
        <v>320</v>
      </c>
      <c r="L1" s="10" t="s">
        <v>321</v>
      </c>
      <c r="M1" s="10" t="s">
        <v>294</v>
      </c>
      <c r="N1" s="10" t="s">
        <v>294</v>
      </c>
      <c r="O1" s="10" t="s">
        <v>299</v>
      </c>
      <c r="P1" s="10" t="s">
        <v>171</v>
      </c>
      <c r="Q1" s="10" t="s">
        <v>170</v>
      </c>
      <c r="R1" s="10" t="s">
        <v>169</v>
      </c>
      <c r="S1" s="10" t="s">
        <v>168</v>
      </c>
      <c r="T1" s="10" t="s">
        <v>167</v>
      </c>
      <c r="U1" s="10" t="s">
        <v>166</v>
      </c>
      <c r="V1" s="10" t="s">
        <v>319</v>
      </c>
      <c r="W1" s="10" t="s">
        <v>164</v>
      </c>
      <c r="X1" s="10" t="s">
        <v>202</v>
      </c>
      <c r="Y1" s="15" t="s">
        <v>199</v>
      </c>
      <c r="Z1" s="15" t="s">
        <v>200</v>
      </c>
      <c r="AA1" s="10" t="s">
        <v>178</v>
      </c>
      <c r="AB1" s="10" t="s">
        <v>179</v>
      </c>
      <c r="AC1" s="10" t="s">
        <v>201</v>
      </c>
      <c r="AD1" s="10" t="s">
        <v>297</v>
      </c>
      <c r="AE1" s="10" t="s">
        <v>298</v>
      </c>
      <c r="AF1" s="10" t="s">
        <v>163</v>
      </c>
      <c r="AG1" s="11" t="s">
        <v>162</v>
      </c>
      <c r="AH1" s="10" t="s">
        <v>159</v>
      </c>
      <c r="AI1" s="10" t="s">
        <v>296</v>
      </c>
      <c r="AJ1" s="10" t="s">
        <v>302</v>
      </c>
      <c r="AK1" s="10" t="s">
        <v>301</v>
      </c>
    </row>
    <row r="2" spans="1:37" s="1" customFormat="1" ht="14">
      <c r="A2" s="5" t="str">
        <f>CONCATENATE(B2, " ", W2)</f>
        <v>2010 "Cold Wave"</v>
      </c>
      <c r="B2" s="5">
        <f t="shared" ref="B2:B65" si="0">YEAR(C2)</f>
        <v>2010</v>
      </c>
      <c r="C2" s="3">
        <v>40180</v>
      </c>
      <c r="D2" s="3">
        <v>40191</v>
      </c>
      <c r="E2" s="3">
        <f t="shared" ref="E2:E65" si="1">D2+10</f>
        <v>40201</v>
      </c>
      <c r="F2" s="5" t="s">
        <v>2</v>
      </c>
      <c r="G2" s="5">
        <v>0</v>
      </c>
      <c r="H2" s="5">
        <v>1</v>
      </c>
      <c r="I2" s="5">
        <f>SUMPRODUCT(--ISNUMBER(SEARCH(P$113:P$125, P2)))</f>
        <v>3</v>
      </c>
      <c r="J2" s="5">
        <f>MIN(SUMPRODUCT(--ISNUMBER(SEARCH(Q$113:Q$132, P2))),1)</f>
        <v>1</v>
      </c>
      <c r="K2" s="5">
        <f>IF(AND(H2=1,I2&gt;0, J2=0),1,0)</f>
        <v>0</v>
      </c>
      <c r="L2" s="5">
        <f>IF(AND(H2=0, I2&gt;1, J2=0),1,0)</f>
        <v>0</v>
      </c>
      <c r="M2" s="5">
        <f>SUM(J2:L2)</f>
        <v>1</v>
      </c>
      <c r="N2" s="5">
        <v>1</v>
      </c>
      <c r="O2" s="5">
        <v>2</v>
      </c>
      <c r="P2" s="5" t="s">
        <v>157</v>
      </c>
      <c r="Q2" s="5" t="s">
        <v>22</v>
      </c>
      <c r="R2" s="5" t="s">
        <v>69</v>
      </c>
      <c r="S2" s="5">
        <v>10</v>
      </c>
      <c r="T2" s="5"/>
      <c r="U2" s="5"/>
      <c r="V2" s="5">
        <v>93</v>
      </c>
      <c r="W2" s="5" t="s">
        <v>134</v>
      </c>
      <c r="X2" s="5" t="s">
        <v>203</v>
      </c>
      <c r="Y2" s="3">
        <v>40181</v>
      </c>
      <c r="Z2" s="3">
        <v>40187</v>
      </c>
      <c r="AA2" s="5">
        <v>21</v>
      </c>
      <c r="AB2" s="5">
        <v>100</v>
      </c>
      <c r="AC2" s="5">
        <v>100</v>
      </c>
      <c r="AD2" s="22">
        <f>AA2/AC2</f>
        <v>0.21</v>
      </c>
      <c r="AE2" s="22">
        <f>AA2/AB2</f>
        <v>0.21</v>
      </c>
      <c r="AF2" s="5">
        <v>3</v>
      </c>
      <c r="AG2" s="5">
        <v>30</v>
      </c>
      <c r="AH2" s="2">
        <f t="shared" ref="AH2:AH65" si="2">AF2/AG2</f>
        <v>0.1</v>
      </c>
      <c r="AI2" s="5">
        <v>1</v>
      </c>
      <c r="AJ2" s="1">
        <f>IF(AI2=M2,1,0)</f>
        <v>1</v>
      </c>
      <c r="AK2" s="5"/>
    </row>
    <row r="3" spans="1:37" s="1" customFormat="1" ht="14">
      <c r="A3" s="5" t="str">
        <f>CONCATENATE(B3, " ", W3)</f>
        <v>2010 Kashmir Avalanche</v>
      </c>
      <c r="B3" s="5">
        <f t="shared" si="0"/>
        <v>2010</v>
      </c>
      <c r="C3" s="3">
        <v>40217</v>
      </c>
      <c r="D3" s="3">
        <v>40217</v>
      </c>
      <c r="E3" s="3">
        <f t="shared" si="1"/>
        <v>40227</v>
      </c>
      <c r="F3" s="5" t="s">
        <v>2</v>
      </c>
      <c r="G3" s="5">
        <v>1</v>
      </c>
      <c r="H3" s="5">
        <v>0</v>
      </c>
      <c r="I3" s="5">
        <f t="shared" ref="I3:I66" si="3">SUMPRODUCT(--ISNUMBER(SEARCH(P$113:P$125, P3)))</f>
        <v>0</v>
      </c>
      <c r="J3" s="5">
        <f>MIN(SUMPRODUCT(--ISNUMBER(SEARCH(Q$113:Q$132, P3))),1)</f>
        <v>0</v>
      </c>
      <c r="K3" s="5">
        <f>IF(AND(H3=1,I3&gt;0, J3=0),1,0)</f>
        <v>0</v>
      </c>
      <c r="L3" s="5">
        <f>IF(AND(H3=0, I3&gt;1, J3=0),1,0)</f>
        <v>0</v>
      </c>
      <c r="M3" s="5">
        <f t="shared" ref="M3:M66" si="4">SUM(J3:L3)</f>
        <v>0</v>
      </c>
      <c r="N3" s="5">
        <v>0</v>
      </c>
      <c r="O3" s="5">
        <v>0</v>
      </c>
      <c r="P3" s="5" t="s">
        <v>90</v>
      </c>
      <c r="Q3" s="5" t="s">
        <v>19</v>
      </c>
      <c r="R3" s="5" t="s">
        <v>110</v>
      </c>
      <c r="S3" s="5">
        <v>17</v>
      </c>
      <c r="T3" s="5"/>
      <c r="U3" s="5"/>
      <c r="V3" s="5">
        <v>9</v>
      </c>
      <c r="W3" s="5" t="s">
        <v>109</v>
      </c>
      <c r="X3" s="5" t="s">
        <v>203</v>
      </c>
      <c r="Y3" s="3">
        <v>40216</v>
      </c>
      <c r="Z3" s="3">
        <v>40222</v>
      </c>
      <c r="AA3" s="5">
        <v>7</v>
      </c>
      <c r="AB3" s="5">
        <v>86</v>
      </c>
      <c r="AC3" s="5">
        <v>100</v>
      </c>
      <c r="AD3" s="22">
        <f t="shared" ref="AD3:AD66" si="5">AA3/AC3</f>
        <v>7.0000000000000007E-2</v>
      </c>
      <c r="AE3" s="22">
        <f t="shared" ref="AE3:AE66" si="6">AA3/AB3</f>
        <v>8.1395348837209308E-2</v>
      </c>
      <c r="AF3" s="5">
        <v>2</v>
      </c>
      <c r="AG3" s="5">
        <v>30</v>
      </c>
      <c r="AH3" s="2">
        <f t="shared" si="2"/>
        <v>6.6666666666666666E-2</v>
      </c>
      <c r="AI3" s="5">
        <v>0</v>
      </c>
      <c r="AJ3" s="1">
        <f>IF(AI3=M3,1,0)</f>
        <v>1</v>
      </c>
      <c r="AK3" s="5"/>
    </row>
    <row r="4" spans="1:37" s="1" customFormat="1" ht="14">
      <c r="A4" s="5" t="str">
        <f>CONCATENATE(B4, " ", W4)</f>
        <v>2010 Assam Storm</v>
      </c>
      <c r="B4" s="5">
        <f t="shared" si="0"/>
        <v>2010</v>
      </c>
      <c r="C4" s="3">
        <v>40278</v>
      </c>
      <c r="D4" s="3">
        <v>40278</v>
      </c>
      <c r="E4" s="3">
        <f t="shared" si="1"/>
        <v>40288</v>
      </c>
      <c r="F4" s="5" t="s">
        <v>2</v>
      </c>
      <c r="G4" s="5">
        <v>0</v>
      </c>
      <c r="H4" s="5">
        <v>0</v>
      </c>
      <c r="I4" s="5">
        <f t="shared" si="3"/>
        <v>0</v>
      </c>
      <c r="J4" s="5">
        <f>MIN(SUMPRODUCT(--ISNUMBER(SEARCH(Q$113:Q$132, P4))),1)</f>
        <v>0</v>
      </c>
      <c r="K4" s="5">
        <f>IF(AND(H4=1,I4&gt;0, J4=0),1,0)</f>
        <v>0</v>
      </c>
      <c r="L4" s="5">
        <f>IF(AND(H4=0, I4&gt;1, J4=0),1,0)</f>
        <v>0</v>
      </c>
      <c r="M4" s="5">
        <f t="shared" si="4"/>
        <v>0</v>
      </c>
      <c r="N4" s="5">
        <v>0</v>
      </c>
      <c r="O4" s="5">
        <v>1</v>
      </c>
      <c r="P4" s="5" t="s">
        <v>156</v>
      </c>
      <c r="Q4" s="5" t="s">
        <v>7</v>
      </c>
      <c r="R4" s="5" t="s">
        <v>30</v>
      </c>
      <c r="S4" s="5">
        <v>28</v>
      </c>
      <c r="T4" s="5">
        <v>5000</v>
      </c>
      <c r="U4" s="5"/>
      <c r="V4" s="5">
        <v>5</v>
      </c>
      <c r="W4" s="5" t="s">
        <v>155</v>
      </c>
      <c r="X4" s="5" t="s">
        <v>204</v>
      </c>
      <c r="Y4" s="3" t="s">
        <v>205</v>
      </c>
      <c r="Z4" s="3" t="s">
        <v>205</v>
      </c>
      <c r="AA4" s="5">
        <v>0</v>
      </c>
      <c r="AB4" s="5">
        <v>83</v>
      </c>
      <c r="AC4" s="5">
        <v>100</v>
      </c>
      <c r="AD4" s="22">
        <f t="shared" si="5"/>
        <v>0</v>
      </c>
      <c r="AE4" s="22">
        <f t="shared" si="6"/>
        <v>0</v>
      </c>
      <c r="AF4" s="5">
        <v>0</v>
      </c>
      <c r="AG4" s="5">
        <v>22</v>
      </c>
      <c r="AH4" s="2">
        <f t="shared" si="2"/>
        <v>0</v>
      </c>
      <c r="AI4" s="5">
        <v>0</v>
      </c>
      <c r="AJ4" s="1">
        <f>IF(AI4=M4,1,0)</f>
        <v>1</v>
      </c>
      <c r="AK4" s="5"/>
    </row>
    <row r="5" spans="1:37" s="1" customFormat="1" ht="14">
      <c r="A5" s="5" t="str">
        <f>CONCATENATE(B5, " ", W5)</f>
        <v>2010 Bengal storm or Bihar storm</v>
      </c>
      <c r="B5" s="5">
        <f t="shared" si="0"/>
        <v>2010</v>
      </c>
      <c r="C5" s="3">
        <v>40281</v>
      </c>
      <c r="D5" s="3">
        <v>40282</v>
      </c>
      <c r="E5" s="3">
        <f t="shared" si="1"/>
        <v>40292</v>
      </c>
      <c r="F5" s="5" t="s">
        <v>2</v>
      </c>
      <c r="G5" s="5">
        <v>1</v>
      </c>
      <c r="H5" s="5">
        <v>1</v>
      </c>
      <c r="I5" s="5">
        <f t="shared" si="3"/>
        <v>2</v>
      </c>
      <c r="J5" s="5">
        <f>MIN(SUMPRODUCT(--ISNUMBER(SEARCH(Q$113:Q$132, P5))),1)</f>
        <v>0</v>
      </c>
      <c r="K5" s="5">
        <f>IF(AND(H5=1,I5&gt;0, J5=0),1,0)</f>
        <v>1</v>
      </c>
      <c r="L5" s="5">
        <f>IF(AND(H5=0, I5&gt;1, J5=0),1,0)</f>
        <v>0</v>
      </c>
      <c r="M5" s="5">
        <f t="shared" si="4"/>
        <v>1</v>
      </c>
      <c r="N5" s="5">
        <v>1</v>
      </c>
      <c r="O5" s="5">
        <v>2</v>
      </c>
      <c r="P5" s="5" t="s">
        <v>154</v>
      </c>
      <c r="Q5" s="5" t="s">
        <v>7</v>
      </c>
      <c r="R5" s="5" t="s">
        <v>95</v>
      </c>
      <c r="S5" s="5">
        <v>114</v>
      </c>
      <c r="T5" s="5">
        <v>500000</v>
      </c>
      <c r="U5" s="5"/>
      <c r="V5" s="5">
        <v>16</v>
      </c>
      <c r="W5" s="5" t="s">
        <v>153</v>
      </c>
      <c r="X5" s="5" t="s">
        <v>203</v>
      </c>
      <c r="Y5" s="3">
        <v>40279</v>
      </c>
      <c r="Z5" s="3">
        <v>40285</v>
      </c>
      <c r="AA5" s="5">
        <v>17</v>
      </c>
      <c r="AB5" s="5">
        <v>91</v>
      </c>
      <c r="AC5" s="5">
        <v>100</v>
      </c>
      <c r="AD5" s="22">
        <f t="shared" si="5"/>
        <v>0.17</v>
      </c>
      <c r="AE5" s="22">
        <f t="shared" si="6"/>
        <v>0.18681318681318682</v>
      </c>
      <c r="AF5" s="5">
        <v>2</v>
      </c>
      <c r="AG5" s="5">
        <v>29</v>
      </c>
      <c r="AH5" s="2">
        <f t="shared" si="2"/>
        <v>6.8965517241379309E-2</v>
      </c>
      <c r="AI5" s="5">
        <v>1</v>
      </c>
      <c r="AJ5" s="1">
        <f>IF(AI5=M5,1,0)</f>
        <v>1</v>
      </c>
      <c r="AK5" s="5"/>
    </row>
    <row r="6" spans="1:37" s="1" customFormat="1" ht="14">
      <c r="A6" s="5" t="str">
        <f>CONCATENATE(B6, " ", W6)</f>
        <v>2010 Uttar Pradesh Storm or Bihar Storm</v>
      </c>
      <c r="B6" s="5">
        <f t="shared" si="0"/>
        <v>2010</v>
      </c>
      <c r="C6" s="3">
        <v>40304</v>
      </c>
      <c r="D6" s="3">
        <v>40306</v>
      </c>
      <c r="E6" s="3">
        <f t="shared" si="1"/>
        <v>40316</v>
      </c>
      <c r="F6" s="5" t="s">
        <v>2</v>
      </c>
      <c r="G6" s="5">
        <v>1</v>
      </c>
      <c r="H6" s="5">
        <v>0</v>
      </c>
      <c r="I6" s="5">
        <f t="shared" si="3"/>
        <v>2</v>
      </c>
      <c r="J6" s="5">
        <f>MIN(SUMPRODUCT(--ISNUMBER(SEARCH(Q$113:Q$132, P6))),1)</f>
        <v>0</v>
      </c>
      <c r="K6" s="5">
        <f>IF(AND(H6=1,I6&gt;0, J6=0),1,0)</f>
        <v>0</v>
      </c>
      <c r="L6" s="5">
        <f>IF(AND(H6=0, I6&gt;1, J6=0),1,0)</f>
        <v>1</v>
      </c>
      <c r="M6" s="5">
        <f t="shared" si="4"/>
        <v>1</v>
      </c>
      <c r="N6" s="5">
        <v>1</v>
      </c>
      <c r="O6" s="5">
        <v>0</v>
      </c>
      <c r="P6" s="5" t="s">
        <v>152</v>
      </c>
      <c r="Q6" s="5" t="s">
        <v>7</v>
      </c>
      <c r="R6" s="5" t="s">
        <v>30</v>
      </c>
      <c r="S6" s="5">
        <v>54</v>
      </c>
      <c r="T6" s="5">
        <v>50</v>
      </c>
      <c r="U6" s="5"/>
      <c r="V6" s="5">
        <v>6</v>
      </c>
      <c r="W6" s="5" t="s">
        <v>151</v>
      </c>
      <c r="X6" s="5" t="s">
        <v>204</v>
      </c>
      <c r="Y6" s="3" t="s">
        <v>205</v>
      </c>
      <c r="Z6" s="3" t="s">
        <v>205</v>
      </c>
      <c r="AA6" s="5">
        <v>0</v>
      </c>
      <c r="AB6" s="5">
        <v>77</v>
      </c>
      <c r="AC6" s="5">
        <v>100</v>
      </c>
      <c r="AD6" s="22">
        <f t="shared" si="5"/>
        <v>0</v>
      </c>
      <c r="AE6" s="22">
        <f t="shared" si="6"/>
        <v>0</v>
      </c>
      <c r="AF6" s="5">
        <v>0</v>
      </c>
      <c r="AG6" s="5">
        <v>27</v>
      </c>
      <c r="AH6" s="2">
        <f t="shared" si="2"/>
        <v>0</v>
      </c>
      <c r="AI6" s="5">
        <v>1</v>
      </c>
      <c r="AJ6" s="1">
        <f>IF(AI6=M6,1,0)</f>
        <v>1</v>
      </c>
      <c r="AK6" s="5"/>
    </row>
    <row r="7" spans="1:37" s="1" customFormat="1" ht="14">
      <c r="A7" s="5" t="str">
        <f>CONCATENATE(B7, " ", W7)</f>
        <v>2010 Andhra Pradesh Flood</v>
      </c>
      <c r="B7" s="5">
        <f t="shared" si="0"/>
        <v>2010</v>
      </c>
      <c r="C7" s="3">
        <v>40316</v>
      </c>
      <c r="D7" s="3">
        <v>40322</v>
      </c>
      <c r="E7" s="3">
        <f t="shared" si="1"/>
        <v>40332</v>
      </c>
      <c r="F7" s="5" t="s">
        <v>2</v>
      </c>
      <c r="G7" s="5">
        <v>1</v>
      </c>
      <c r="H7" s="5">
        <v>0</v>
      </c>
      <c r="I7" s="5">
        <f t="shared" si="3"/>
        <v>1</v>
      </c>
      <c r="J7" s="5">
        <f>MIN(SUMPRODUCT(--ISNUMBER(SEARCH(Q$113:Q$132, P7))),1)</f>
        <v>0</v>
      </c>
      <c r="K7" s="5">
        <f>IF(AND(H7=1,I7&gt;0, J7=0),1,0)</f>
        <v>0</v>
      </c>
      <c r="L7" s="5">
        <f>IF(AND(H7=0, I7&gt;1, J7=0),1,0)</f>
        <v>0</v>
      </c>
      <c r="M7" s="5">
        <f t="shared" si="4"/>
        <v>0</v>
      </c>
      <c r="N7" s="5">
        <v>0</v>
      </c>
      <c r="O7" s="5">
        <v>0</v>
      </c>
      <c r="P7" s="5" t="s">
        <v>87</v>
      </c>
      <c r="Q7" s="5" t="s">
        <v>0</v>
      </c>
      <c r="R7" s="5" t="s">
        <v>12</v>
      </c>
      <c r="S7" s="5">
        <v>27</v>
      </c>
      <c r="T7" s="5">
        <v>50000</v>
      </c>
      <c r="U7" s="5"/>
      <c r="V7" s="5">
        <v>6</v>
      </c>
      <c r="W7" s="5" t="s">
        <v>150</v>
      </c>
      <c r="X7" s="5" t="s">
        <v>203</v>
      </c>
      <c r="Y7" s="3">
        <v>40314</v>
      </c>
      <c r="Z7" s="3">
        <v>40320</v>
      </c>
      <c r="AA7" s="5">
        <v>3</v>
      </c>
      <c r="AB7" s="5">
        <v>80</v>
      </c>
      <c r="AC7" s="5">
        <v>100</v>
      </c>
      <c r="AD7" s="22">
        <f t="shared" si="5"/>
        <v>0.03</v>
      </c>
      <c r="AE7" s="22">
        <f t="shared" si="6"/>
        <v>3.7499999999999999E-2</v>
      </c>
      <c r="AF7" s="5">
        <v>1</v>
      </c>
      <c r="AG7" s="5">
        <v>25</v>
      </c>
      <c r="AH7" s="2">
        <f t="shared" si="2"/>
        <v>0.04</v>
      </c>
      <c r="AI7" s="5">
        <v>0</v>
      </c>
      <c r="AJ7" s="1">
        <f>IF(AI7=M7,1,0)</f>
        <v>1</v>
      </c>
      <c r="AK7" s="5"/>
    </row>
    <row r="8" spans="1:37" s="1" customFormat="1" ht="14">
      <c r="A8" s="5" t="str">
        <f>CONCATENATE(B8, " ", W8)</f>
        <v>2010 Andhra Pradesh Storm or Tamil Nadu Storm</v>
      </c>
      <c r="B8" s="5">
        <f t="shared" si="0"/>
        <v>2010</v>
      </c>
      <c r="C8" s="3">
        <v>40318</v>
      </c>
      <c r="D8" s="3">
        <v>40318</v>
      </c>
      <c r="E8" s="3">
        <f t="shared" si="1"/>
        <v>40328</v>
      </c>
      <c r="F8" s="5" t="s">
        <v>2</v>
      </c>
      <c r="G8" s="5">
        <v>0</v>
      </c>
      <c r="H8" s="5">
        <v>0</v>
      </c>
      <c r="I8" s="5">
        <f t="shared" si="3"/>
        <v>2</v>
      </c>
      <c r="J8" s="5">
        <f>MIN(SUMPRODUCT(--ISNUMBER(SEARCH(Q$113:Q$132, P8))),1)</f>
        <v>0</v>
      </c>
      <c r="K8" s="5">
        <f>IF(AND(H8=1,I8&gt;0, J8=0),1,0)</f>
        <v>0</v>
      </c>
      <c r="L8" s="5">
        <f>IF(AND(H8=0, I8&gt;1, J8=0),1,0)</f>
        <v>1</v>
      </c>
      <c r="M8" s="5">
        <f t="shared" si="4"/>
        <v>1</v>
      </c>
      <c r="N8" s="5">
        <v>1</v>
      </c>
      <c r="O8" s="5">
        <v>0</v>
      </c>
      <c r="P8" s="5" t="s">
        <v>149</v>
      </c>
      <c r="Q8" s="5" t="s">
        <v>7</v>
      </c>
      <c r="R8" s="5" t="s">
        <v>95</v>
      </c>
      <c r="S8" s="5">
        <v>32</v>
      </c>
      <c r="T8" s="5"/>
      <c r="U8" s="5"/>
      <c r="V8" s="5">
        <v>27</v>
      </c>
      <c r="W8" s="5" t="s">
        <v>94</v>
      </c>
      <c r="X8" s="5" t="s">
        <v>203</v>
      </c>
      <c r="Y8" s="3">
        <v>40314</v>
      </c>
      <c r="Z8" s="3">
        <v>40320</v>
      </c>
      <c r="AA8" s="5">
        <v>3</v>
      </c>
      <c r="AB8" s="5">
        <v>80</v>
      </c>
      <c r="AC8" s="5">
        <v>100</v>
      </c>
      <c r="AD8" s="22">
        <f t="shared" si="5"/>
        <v>0.03</v>
      </c>
      <c r="AE8" s="22">
        <f t="shared" si="6"/>
        <v>3.7499999999999999E-2</v>
      </c>
      <c r="AF8" s="5">
        <v>21</v>
      </c>
      <c r="AG8" s="5">
        <v>25</v>
      </c>
      <c r="AH8" s="2">
        <f t="shared" si="2"/>
        <v>0.84</v>
      </c>
      <c r="AI8" s="5">
        <v>0</v>
      </c>
      <c r="AJ8" s="1">
        <f>IF(AI8=M8,1,0)</f>
        <v>0</v>
      </c>
      <c r="AK8" s="23" t="s">
        <v>300</v>
      </c>
    </row>
    <row r="9" spans="1:37" s="1" customFormat="1" ht="14">
      <c r="A9" s="5" t="str">
        <f>CONCATENATE(B9, " ", W9)</f>
        <v>2010 Uttar Pradesh Storm</v>
      </c>
      <c r="B9" s="5">
        <f t="shared" si="0"/>
        <v>2010</v>
      </c>
      <c r="C9" s="3">
        <v>40322</v>
      </c>
      <c r="D9" s="3">
        <v>40322</v>
      </c>
      <c r="E9" s="3">
        <f t="shared" si="1"/>
        <v>40332</v>
      </c>
      <c r="F9" s="5" t="s">
        <v>2</v>
      </c>
      <c r="G9" s="5">
        <v>0</v>
      </c>
      <c r="H9" s="5">
        <v>0</v>
      </c>
      <c r="I9" s="5">
        <f t="shared" si="3"/>
        <v>1</v>
      </c>
      <c r="J9" s="5">
        <f>MIN(SUMPRODUCT(--ISNUMBER(SEARCH(Q$113:Q$132, P9))),1)</f>
        <v>0</v>
      </c>
      <c r="K9" s="5">
        <f>IF(AND(H9=1,I9&gt;0, J9=0),1,0)</f>
        <v>0</v>
      </c>
      <c r="L9" s="5">
        <f>IF(AND(H9=0, I9&gt;1, J9=0),1,0)</f>
        <v>0</v>
      </c>
      <c r="M9" s="5">
        <f t="shared" si="4"/>
        <v>0</v>
      </c>
      <c r="N9" s="5">
        <v>0</v>
      </c>
      <c r="O9" s="5">
        <v>0</v>
      </c>
      <c r="P9" s="5" t="s">
        <v>148</v>
      </c>
      <c r="Q9" s="5" t="s">
        <v>7</v>
      </c>
      <c r="R9" s="5" t="s">
        <v>30</v>
      </c>
      <c r="S9" s="5">
        <v>12</v>
      </c>
      <c r="T9" s="5">
        <v>2030</v>
      </c>
      <c r="U9" s="5"/>
      <c r="V9" s="5">
        <v>3</v>
      </c>
      <c r="W9" s="5" t="s">
        <v>62</v>
      </c>
      <c r="X9" s="5" t="s">
        <v>204</v>
      </c>
      <c r="Y9" s="3" t="s">
        <v>205</v>
      </c>
      <c r="Z9" s="3" t="s">
        <v>205</v>
      </c>
      <c r="AA9" s="5">
        <v>0</v>
      </c>
      <c r="AB9" s="5">
        <v>83</v>
      </c>
      <c r="AC9" s="5">
        <v>100</v>
      </c>
      <c r="AD9" s="22">
        <f t="shared" si="5"/>
        <v>0</v>
      </c>
      <c r="AE9" s="22">
        <f t="shared" si="6"/>
        <v>0</v>
      </c>
      <c r="AF9" s="5">
        <v>0</v>
      </c>
      <c r="AG9" s="5">
        <v>30</v>
      </c>
      <c r="AH9" s="2">
        <f t="shared" si="2"/>
        <v>0</v>
      </c>
      <c r="AI9" s="5">
        <v>0</v>
      </c>
      <c r="AJ9" s="1">
        <f>IF(AI9=M9,1,0)</f>
        <v>1</v>
      </c>
      <c r="AK9" s="5"/>
    </row>
    <row r="10" spans="1:37" s="1" customFormat="1" ht="14">
      <c r="A10" s="5" t="str">
        <f>CONCATENATE(B10, " ", W10)</f>
        <v>2010 Haryana Flood and Punjab Flood</v>
      </c>
      <c r="B10" s="5">
        <f t="shared" si="0"/>
        <v>2010</v>
      </c>
      <c r="C10" s="3">
        <v>40364</v>
      </c>
      <c r="D10" s="3">
        <v>40374</v>
      </c>
      <c r="E10" s="3">
        <f t="shared" si="1"/>
        <v>40384</v>
      </c>
      <c r="F10" s="5" t="s">
        <v>2</v>
      </c>
      <c r="G10" s="5">
        <v>0</v>
      </c>
      <c r="H10" s="5">
        <v>1</v>
      </c>
      <c r="I10" s="5">
        <f t="shared" si="3"/>
        <v>1</v>
      </c>
      <c r="J10" s="5">
        <f>MIN(SUMPRODUCT(--ISNUMBER(SEARCH(Q$113:Q$132, P10))),1)</f>
        <v>0</v>
      </c>
      <c r="K10" s="5">
        <f>IF(AND(H10=1,I10&gt;0, J10=0),1,0)</f>
        <v>1</v>
      </c>
      <c r="L10" s="5">
        <f>IF(AND(H10=0, I10&gt;1, J10=0),1,0)</f>
        <v>0</v>
      </c>
      <c r="M10" s="5">
        <f t="shared" si="4"/>
        <v>1</v>
      </c>
      <c r="N10" s="5">
        <v>1</v>
      </c>
      <c r="O10" s="5">
        <v>0</v>
      </c>
      <c r="P10" s="5" t="s">
        <v>147</v>
      </c>
      <c r="Q10" s="5" t="s">
        <v>0</v>
      </c>
      <c r="R10" s="5" t="s">
        <v>12</v>
      </c>
      <c r="S10" s="5">
        <v>53</v>
      </c>
      <c r="T10" s="5">
        <v>400000</v>
      </c>
      <c r="U10" s="5">
        <v>447000</v>
      </c>
      <c r="V10" s="5">
        <v>46</v>
      </c>
      <c r="W10" s="5" t="s">
        <v>146</v>
      </c>
      <c r="X10" s="5" t="s">
        <v>203</v>
      </c>
      <c r="Y10" s="3">
        <v>40363</v>
      </c>
      <c r="Z10" s="3">
        <v>40369</v>
      </c>
      <c r="AA10" s="5">
        <v>33</v>
      </c>
      <c r="AB10" s="5">
        <v>80</v>
      </c>
      <c r="AC10" s="5">
        <v>100</v>
      </c>
      <c r="AD10" s="22">
        <f t="shared" si="5"/>
        <v>0.33</v>
      </c>
      <c r="AE10" s="22">
        <f t="shared" si="6"/>
        <v>0.41249999999999998</v>
      </c>
      <c r="AF10" s="5">
        <v>8</v>
      </c>
      <c r="AG10" s="5">
        <v>25</v>
      </c>
      <c r="AH10" s="2">
        <f t="shared" si="2"/>
        <v>0.32</v>
      </c>
      <c r="AI10" s="5">
        <v>0</v>
      </c>
      <c r="AJ10" s="1">
        <f>IF(AI10=M10,1,0)</f>
        <v>0</v>
      </c>
      <c r="AK10" s="5"/>
    </row>
    <row r="11" spans="1:37" s="1" customFormat="1" ht="14">
      <c r="A11" s="5" t="str">
        <f>CONCATENATE(B11, " ", W11)</f>
        <v>2010 Delhi Flood</v>
      </c>
      <c r="B11" s="5">
        <f t="shared" si="0"/>
        <v>2010</v>
      </c>
      <c r="C11" s="3">
        <v>40372</v>
      </c>
      <c r="D11" s="3">
        <v>40372</v>
      </c>
      <c r="E11" s="3">
        <f t="shared" si="1"/>
        <v>40382</v>
      </c>
      <c r="F11" s="5" t="s">
        <v>2</v>
      </c>
      <c r="G11" s="5">
        <v>0</v>
      </c>
      <c r="H11" s="5">
        <v>0</v>
      </c>
      <c r="I11" s="5">
        <f t="shared" si="3"/>
        <v>1</v>
      </c>
      <c r="J11" s="5">
        <f>MIN(SUMPRODUCT(--ISNUMBER(SEARCH(Q$113:Q$132, P11))),1)</f>
        <v>1</v>
      </c>
      <c r="K11" s="5">
        <f>IF(AND(H11=1,I11&gt;0, J11=0),1,0)</f>
        <v>0</v>
      </c>
      <c r="L11" s="5">
        <f>IF(AND(H11=0, I11&gt;1, J11=0),1,0)</f>
        <v>0</v>
      </c>
      <c r="M11" s="5">
        <f t="shared" si="4"/>
        <v>1</v>
      </c>
      <c r="N11" s="5">
        <v>1</v>
      </c>
      <c r="O11" s="5">
        <v>0</v>
      </c>
      <c r="P11" s="5" t="s">
        <v>145</v>
      </c>
      <c r="Q11" s="5" t="s">
        <v>0</v>
      </c>
      <c r="R11" s="5" t="s">
        <v>12</v>
      </c>
      <c r="S11" s="5">
        <v>11</v>
      </c>
      <c r="T11" s="5"/>
      <c r="U11" s="5"/>
      <c r="V11" s="5">
        <v>17</v>
      </c>
      <c r="W11" s="5" t="s">
        <v>144</v>
      </c>
      <c r="X11" s="5" t="s">
        <v>203</v>
      </c>
      <c r="Y11" s="3">
        <v>40370</v>
      </c>
      <c r="Z11" s="3">
        <v>40376</v>
      </c>
      <c r="AA11" s="5">
        <v>1</v>
      </c>
      <c r="AB11" s="5">
        <v>38</v>
      </c>
      <c r="AC11" s="5">
        <v>52</v>
      </c>
      <c r="AD11" s="22">
        <f t="shared" si="5"/>
        <v>1.9230769230769232E-2</v>
      </c>
      <c r="AE11" s="22">
        <f t="shared" si="6"/>
        <v>2.6315789473684209E-2</v>
      </c>
      <c r="AF11" s="5">
        <v>2</v>
      </c>
      <c r="AG11" s="5">
        <v>28</v>
      </c>
      <c r="AH11" s="2">
        <f t="shared" si="2"/>
        <v>7.1428571428571425E-2</v>
      </c>
      <c r="AI11" s="5">
        <v>1</v>
      </c>
      <c r="AJ11" s="1">
        <f>IF(AI11=M11,1,0)</f>
        <v>1</v>
      </c>
      <c r="AK11" s="5"/>
    </row>
    <row r="12" spans="1:37" s="1" customFormat="1" ht="14">
      <c r="A12" s="5" t="str">
        <f>CONCATENATE(B12, " ", W12)</f>
        <v>2010 Kashmir Flood</v>
      </c>
      <c r="B12" s="5">
        <f t="shared" si="0"/>
        <v>2010</v>
      </c>
      <c r="C12" s="3">
        <v>40396</v>
      </c>
      <c r="D12" s="3">
        <v>40398</v>
      </c>
      <c r="E12" s="3">
        <f t="shared" si="1"/>
        <v>40408</v>
      </c>
      <c r="F12" s="5" t="s">
        <v>2</v>
      </c>
      <c r="G12" s="5">
        <v>0</v>
      </c>
      <c r="H12" s="5">
        <v>0</v>
      </c>
      <c r="I12" s="5">
        <f t="shared" si="3"/>
        <v>0</v>
      </c>
      <c r="J12" s="5">
        <f>MIN(SUMPRODUCT(--ISNUMBER(SEARCH(Q$113:Q$132, P12))),1)</f>
        <v>0</v>
      </c>
      <c r="K12" s="5">
        <f>IF(AND(H12=1,I12&gt;0, J12=0),1,0)</f>
        <v>0</v>
      </c>
      <c r="L12" s="5">
        <f>IF(AND(H12=0, I12&gt;1, J12=0),1,0)</f>
        <v>0</v>
      </c>
      <c r="M12" s="5">
        <f t="shared" si="4"/>
        <v>0</v>
      </c>
      <c r="N12" s="5">
        <v>0</v>
      </c>
      <c r="O12" s="5">
        <v>0</v>
      </c>
      <c r="P12" s="5" t="s">
        <v>143</v>
      </c>
      <c r="Q12" s="5" t="s">
        <v>0</v>
      </c>
      <c r="R12" s="5" t="s">
        <v>25</v>
      </c>
      <c r="S12" s="5">
        <v>196</v>
      </c>
      <c r="T12" s="5">
        <v>12725</v>
      </c>
      <c r="U12" s="5"/>
      <c r="V12" s="5">
        <v>12</v>
      </c>
      <c r="W12" s="5" t="s">
        <v>45</v>
      </c>
      <c r="X12" s="5" t="s">
        <v>203</v>
      </c>
      <c r="Y12" s="3">
        <v>40391</v>
      </c>
      <c r="Z12" s="3">
        <v>40397</v>
      </c>
      <c r="AA12" s="5">
        <v>7</v>
      </c>
      <c r="AB12" s="5">
        <v>84</v>
      </c>
      <c r="AC12" s="5">
        <v>100</v>
      </c>
      <c r="AD12" s="22">
        <f t="shared" si="5"/>
        <v>7.0000000000000007E-2</v>
      </c>
      <c r="AE12" s="22">
        <f t="shared" si="6"/>
        <v>8.3333333333333329E-2</v>
      </c>
      <c r="AF12" s="5">
        <v>9</v>
      </c>
      <c r="AG12" s="5">
        <v>48</v>
      </c>
      <c r="AH12" s="2">
        <f t="shared" si="2"/>
        <v>0.1875</v>
      </c>
      <c r="AI12" s="5">
        <v>0</v>
      </c>
      <c r="AJ12" s="1">
        <f>IF(AI12=M12,1,0)</f>
        <v>1</v>
      </c>
      <c r="AK12" s="5"/>
    </row>
    <row r="13" spans="1:37" s="1" customFormat="1" ht="14">
      <c r="A13" s="5" t="str">
        <f>CONCATENATE(B13, " ", W13)</f>
        <v>2010 Bihar storm OR Jharkhand storm</v>
      </c>
      <c r="B13" s="5">
        <f t="shared" si="0"/>
        <v>2010</v>
      </c>
      <c r="C13" s="3">
        <v>40415</v>
      </c>
      <c r="D13" s="3">
        <v>40415</v>
      </c>
      <c r="E13" s="3">
        <f t="shared" si="1"/>
        <v>40425</v>
      </c>
      <c r="F13" s="5" t="s">
        <v>2</v>
      </c>
      <c r="G13" s="5">
        <v>1</v>
      </c>
      <c r="H13" s="5">
        <v>0</v>
      </c>
      <c r="I13" s="5">
        <f t="shared" si="3"/>
        <v>1</v>
      </c>
      <c r="J13" s="5">
        <f>MIN(SUMPRODUCT(--ISNUMBER(SEARCH(Q$113:Q$132, P13))),1)</f>
        <v>0</v>
      </c>
      <c r="K13" s="5">
        <f>IF(AND(H13=1,I13&gt;0, J13=0),1,0)</f>
        <v>0</v>
      </c>
      <c r="L13" s="5">
        <f>IF(AND(H13=0, I13&gt;1, J13=0),1,0)</f>
        <v>0</v>
      </c>
      <c r="M13" s="5">
        <f t="shared" si="4"/>
        <v>0</v>
      </c>
      <c r="N13" s="5">
        <v>0</v>
      </c>
      <c r="O13" s="5">
        <v>0</v>
      </c>
      <c r="P13" s="5" t="s">
        <v>78</v>
      </c>
      <c r="Q13" s="5" t="s">
        <v>7</v>
      </c>
      <c r="R13" s="5" t="s">
        <v>30</v>
      </c>
      <c r="S13" s="5">
        <v>25</v>
      </c>
      <c r="T13" s="5"/>
      <c r="U13" s="5"/>
      <c r="V13" s="5">
        <v>0</v>
      </c>
      <c r="W13" s="5" t="s">
        <v>77</v>
      </c>
      <c r="X13" s="5" t="s">
        <v>204</v>
      </c>
      <c r="Y13" s="3">
        <v>40405</v>
      </c>
      <c r="Z13" s="3">
        <v>40411</v>
      </c>
      <c r="AA13" s="5">
        <v>0</v>
      </c>
      <c r="AB13" s="5">
        <v>92</v>
      </c>
      <c r="AC13" s="5">
        <v>100</v>
      </c>
      <c r="AD13" s="22">
        <f t="shared" si="5"/>
        <v>0</v>
      </c>
      <c r="AE13" s="22">
        <f t="shared" si="6"/>
        <v>0</v>
      </c>
      <c r="AF13" s="5">
        <v>0</v>
      </c>
      <c r="AG13" s="5">
        <v>36</v>
      </c>
      <c r="AH13" s="2">
        <f t="shared" si="2"/>
        <v>0</v>
      </c>
      <c r="AI13" s="5">
        <v>1</v>
      </c>
      <c r="AJ13" s="1">
        <f>IF(AI13=M13,1,0)</f>
        <v>0</v>
      </c>
      <c r="AK13" s="5"/>
    </row>
    <row r="14" spans="1:37" s="1" customFormat="1" ht="14">
      <c r="A14" s="5" t="str">
        <f>CONCATENATE(B14, " ", W14)</f>
        <v xml:space="preserve">2010 Assam flood </v>
      </c>
      <c r="B14" s="5">
        <f t="shared" si="0"/>
        <v>2010</v>
      </c>
      <c r="C14" s="3">
        <v>40426</v>
      </c>
      <c r="D14" s="3">
        <v>40438</v>
      </c>
      <c r="E14" s="3">
        <f t="shared" si="1"/>
        <v>40448</v>
      </c>
      <c r="F14" s="5" t="s">
        <v>2</v>
      </c>
      <c r="G14" s="5">
        <v>0</v>
      </c>
      <c r="H14" s="5">
        <v>0</v>
      </c>
      <c r="I14" s="5">
        <f t="shared" si="3"/>
        <v>0</v>
      </c>
      <c r="J14" s="5">
        <f>MIN(SUMPRODUCT(--ISNUMBER(SEARCH(Q$113:Q$132, P14))),1)</f>
        <v>0</v>
      </c>
      <c r="K14" s="5">
        <f>IF(AND(H14=1,I14&gt;0, J14=0),1,0)</f>
        <v>0</v>
      </c>
      <c r="L14" s="5">
        <f>IF(AND(H14=0, I14&gt;1, J14=0),1,0)</f>
        <v>0</v>
      </c>
      <c r="M14" s="5">
        <f t="shared" si="4"/>
        <v>0</v>
      </c>
      <c r="N14" s="5">
        <v>0</v>
      </c>
      <c r="O14" s="5">
        <v>1</v>
      </c>
      <c r="P14" s="5" t="s">
        <v>142</v>
      </c>
      <c r="Q14" s="5" t="s">
        <v>0</v>
      </c>
      <c r="R14" s="5" t="s">
        <v>12</v>
      </c>
      <c r="S14" s="5"/>
      <c r="T14" s="5">
        <v>30000</v>
      </c>
      <c r="U14" s="5"/>
      <c r="V14" s="5">
        <v>6</v>
      </c>
      <c r="W14" s="5" t="s">
        <v>43</v>
      </c>
      <c r="X14" s="5" t="s">
        <v>203</v>
      </c>
      <c r="Y14" s="3">
        <v>40433</v>
      </c>
      <c r="Z14" s="3">
        <v>40439</v>
      </c>
      <c r="AA14" s="5">
        <v>5</v>
      </c>
      <c r="AB14" s="5">
        <v>88</v>
      </c>
      <c r="AC14" s="5">
        <v>100</v>
      </c>
      <c r="AD14" s="22">
        <f t="shared" si="5"/>
        <v>0.05</v>
      </c>
      <c r="AE14" s="22">
        <f t="shared" si="6"/>
        <v>5.6818181818181816E-2</v>
      </c>
      <c r="AF14" s="5">
        <v>1</v>
      </c>
      <c r="AG14" s="5">
        <v>67</v>
      </c>
      <c r="AH14" s="2">
        <f t="shared" si="2"/>
        <v>1.4925373134328358E-2</v>
      </c>
      <c r="AI14" s="5">
        <v>0</v>
      </c>
      <c r="AJ14" s="1">
        <f>IF(AI14=M14,1,0)</f>
        <v>1</v>
      </c>
      <c r="AK14" s="5"/>
    </row>
    <row r="15" spans="1:37" s="1" customFormat="1" ht="14">
      <c r="A15" s="5" t="str">
        <f>CONCATENATE(B15, " ", W15)</f>
        <v>2010 Haryana flood OR Punjab Flood</v>
      </c>
      <c r="B15" s="5">
        <f t="shared" si="0"/>
        <v>2010</v>
      </c>
      <c r="C15" s="3">
        <v>40430</v>
      </c>
      <c r="D15" s="3">
        <v>40430</v>
      </c>
      <c r="E15" s="3">
        <f t="shared" si="1"/>
        <v>40440</v>
      </c>
      <c r="F15" s="5" t="s">
        <v>2</v>
      </c>
      <c r="G15" s="5">
        <v>1</v>
      </c>
      <c r="H15" s="5">
        <v>1</v>
      </c>
      <c r="I15" s="5">
        <f t="shared" si="3"/>
        <v>1</v>
      </c>
      <c r="J15" s="5">
        <f>MIN(SUMPRODUCT(--ISNUMBER(SEARCH(Q$113:Q$132, P15))),1)</f>
        <v>0</v>
      </c>
      <c r="K15" s="5">
        <f>IF(AND(H15=1,I15&gt;0, J15=0),1,0)</f>
        <v>1</v>
      </c>
      <c r="L15" s="5">
        <f>IF(AND(H15=0, I15&gt;1, J15=0),1,0)</f>
        <v>0</v>
      </c>
      <c r="M15" s="5">
        <f t="shared" si="4"/>
        <v>1</v>
      </c>
      <c r="N15" s="5">
        <v>1</v>
      </c>
      <c r="O15" s="5">
        <v>0</v>
      </c>
      <c r="P15" s="5" t="s">
        <v>141</v>
      </c>
      <c r="Q15" s="5" t="s">
        <v>0</v>
      </c>
      <c r="R15" s="5" t="s">
        <v>12</v>
      </c>
      <c r="S15" s="5"/>
      <c r="T15" s="5">
        <v>12500</v>
      </c>
      <c r="U15" s="5"/>
      <c r="V15" s="5">
        <v>24</v>
      </c>
      <c r="W15" s="5" t="s">
        <v>140</v>
      </c>
      <c r="X15" s="5" t="s">
        <v>203</v>
      </c>
      <c r="Y15" s="3">
        <v>40791</v>
      </c>
      <c r="Z15" s="3">
        <v>40432</v>
      </c>
      <c r="AA15" s="5">
        <v>5</v>
      </c>
      <c r="AB15" s="5">
        <v>86</v>
      </c>
      <c r="AC15" s="5">
        <v>100</v>
      </c>
      <c r="AD15" s="22">
        <f t="shared" si="5"/>
        <v>0.05</v>
      </c>
      <c r="AE15" s="22">
        <f t="shared" si="6"/>
        <v>5.8139534883720929E-2</v>
      </c>
      <c r="AF15" s="5">
        <v>2</v>
      </c>
      <c r="AG15" s="5">
        <v>65</v>
      </c>
      <c r="AH15" s="2">
        <f t="shared" si="2"/>
        <v>3.0769230769230771E-2</v>
      </c>
      <c r="AI15" s="5">
        <v>0</v>
      </c>
      <c r="AJ15" s="1">
        <f>IF(AI15=M15,1,0)</f>
        <v>0</v>
      </c>
      <c r="AK15" s="5"/>
    </row>
    <row r="16" spans="1:37" s="1" customFormat="1" ht="14">
      <c r="A16" s="5" t="str">
        <f>CONCATENATE(B16, " ", W16)</f>
        <v>2010 Uttarakhand flood or Bihar flood</v>
      </c>
      <c r="B16" s="5">
        <f t="shared" si="0"/>
        <v>2010</v>
      </c>
      <c r="C16" s="3">
        <v>40439</v>
      </c>
      <c r="D16" s="3">
        <v>40451</v>
      </c>
      <c r="E16" s="3">
        <f t="shared" si="1"/>
        <v>40461</v>
      </c>
      <c r="F16" s="5" t="s">
        <v>2</v>
      </c>
      <c r="G16" s="5">
        <v>0</v>
      </c>
      <c r="H16" s="5">
        <v>1</v>
      </c>
      <c r="I16" s="5">
        <f t="shared" si="3"/>
        <v>2</v>
      </c>
      <c r="J16" s="5">
        <f>MIN(SUMPRODUCT(--ISNUMBER(SEARCH(Q$113:Q$132, P16))),1)</f>
        <v>0</v>
      </c>
      <c r="K16" s="5">
        <f>IF(AND(H16=1,I16&gt;0, J16=0),1,0)</f>
        <v>1</v>
      </c>
      <c r="L16" s="5">
        <f>IF(AND(H16=0, I16&gt;1, J16=0),1,0)</f>
        <v>0</v>
      </c>
      <c r="M16" s="5">
        <f t="shared" si="4"/>
        <v>1</v>
      </c>
      <c r="N16" s="5">
        <v>1</v>
      </c>
      <c r="O16" s="5">
        <v>0</v>
      </c>
      <c r="P16" s="5" t="s">
        <v>139</v>
      </c>
      <c r="Q16" s="5" t="s">
        <v>0</v>
      </c>
      <c r="R16" s="5" t="s">
        <v>12</v>
      </c>
      <c r="S16" s="5">
        <v>200</v>
      </c>
      <c r="T16" s="5">
        <v>3267183</v>
      </c>
      <c r="U16" s="5">
        <v>1680000</v>
      </c>
      <c r="V16" s="5">
        <v>42</v>
      </c>
      <c r="W16" s="5" t="s">
        <v>138</v>
      </c>
      <c r="X16" s="5" t="s">
        <v>203</v>
      </c>
      <c r="Y16" s="3">
        <v>40440</v>
      </c>
      <c r="Z16" s="3">
        <v>40446</v>
      </c>
      <c r="AA16" s="5">
        <v>30</v>
      </c>
      <c r="AB16" s="5">
        <v>84</v>
      </c>
      <c r="AC16" s="5">
        <v>100</v>
      </c>
      <c r="AD16" s="22">
        <f t="shared" si="5"/>
        <v>0.3</v>
      </c>
      <c r="AE16" s="22">
        <f t="shared" si="6"/>
        <v>0.35714285714285715</v>
      </c>
      <c r="AF16" s="5">
        <v>8</v>
      </c>
      <c r="AG16" s="5">
        <v>52</v>
      </c>
      <c r="AH16" s="2">
        <f t="shared" si="2"/>
        <v>0.15384615384615385</v>
      </c>
      <c r="AI16" s="5">
        <v>0</v>
      </c>
      <c r="AJ16" s="1">
        <f>IF(AI16=M16,1,0)</f>
        <v>0</v>
      </c>
      <c r="AK16" s="5"/>
    </row>
    <row r="17" spans="1:37" s="1" customFormat="1" ht="14">
      <c r="A17" s="5" t="str">
        <f>CONCATENATE(B17, " ", W17)</f>
        <v>2010 Andhra Pradesh Storm</v>
      </c>
      <c r="B17" s="5">
        <f t="shared" si="0"/>
        <v>2010</v>
      </c>
      <c r="C17" s="3">
        <v>40482</v>
      </c>
      <c r="D17" s="3">
        <v>40485</v>
      </c>
      <c r="E17" s="3">
        <f t="shared" si="1"/>
        <v>40495</v>
      </c>
      <c r="F17" s="5" t="s">
        <v>2</v>
      </c>
      <c r="G17" s="5">
        <v>1</v>
      </c>
      <c r="H17" s="5">
        <v>0</v>
      </c>
      <c r="I17" s="5">
        <f t="shared" si="3"/>
        <v>1</v>
      </c>
      <c r="J17" s="5">
        <f>MIN(SUMPRODUCT(--ISNUMBER(SEARCH(Q$113:Q$132, P17))),1)</f>
        <v>0</v>
      </c>
      <c r="K17" s="5">
        <f>IF(AND(H17=1,I17&gt;0, J17=0),1,0)</f>
        <v>0</v>
      </c>
      <c r="L17" s="5">
        <f>IF(AND(H17=0, I17&gt;1, J17=0),1,0)</f>
        <v>0</v>
      </c>
      <c r="M17" s="5">
        <f t="shared" si="4"/>
        <v>0</v>
      </c>
      <c r="N17" s="5">
        <v>0</v>
      </c>
      <c r="O17" s="5">
        <v>0</v>
      </c>
      <c r="P17" s="5" t="s">
        <v>87</v>
      </c>
      <c r="Q17" s="5" t="s">
        <v>7</v>
      </c>
      <c r="R17" s="5" t="s">
        <v>95</v>
      </c>
      <c r="S17" s="5">
        <v>22</v>
      </c>
      <c r="T17" s="5"/>
      <c r="U17" s="5"/>
      <c r="V17" s="5">
        <v>22</v>
      </c>
      <c r="W17" s="5" t="s">
        <v>71</v>
      </c>
      <c r="X17" s="5" t="s">
        <v>204</v>
      </c>
      <c r="Y17" s="8"/>
      <c r="AA17" s="1">
        <v>0</v>
      </c>
      <c r="AB17" s="1">
        <v>81</v>
      </c>
      <c r="AC17" s="1">
        <v>100</v>
      </c>
      <c r="AD17" s="22">
        <f t="shared" si="5"/>
        <v>0</v>
      </c>
      <c r="AE17" s="22">
        <f t="shared" si="6"/>
        <v>0</v>
      </c>
      <c r="AF17" s="5">
        <v>5</v>
      </c>
      <c r="AG17" s="5">
        <v>43</v>
      </c>
      <c r="AH17" s="2">
        <f t="shared" si="2"/>
        <v>0.11627906976744186</v>
      </c>
      <c r="AI17" s="5">
        <v>1</v>
      </c>
      <c r="AJ17" s="1">
        <f>IF(AI17=M17,1,0)</f>
        <v>0</v>
      </c>
      <c r="AK17" s="23" t="s">
        <v>206</v>
      </c>
    </row>
    <row r="18" spans="1:37" s="1" customFormat="1" ht="14">
      <c r="A18" s="5" t="str">
        <f>CONCATENATE(B18, " ", W18)</f>
        <v>2010 Chennai Flood</v>
      </c>
      <c r="B18" s="5">
        <f t="shared" si="0"/>
        <v>2010</v>
      </c>
      <c r="C18" s="3">
        <v>40497</v>
      </c>
      <c r="D18" s="3">
        <v>40519</v>
      </c>
      <c r="E18" s="3">
        <f t="shared" si="1"/>
        <v>40529</v>
      </c>
      <c r="F18" s="5" t="s">
        <v>2</v>
      </c>
      <c r="G18" s="5">
        <v>0</v>
      </c>
      <c r="H18" s="5">
        <v>0</v>
      </c>
      <c r="I18" s="5">
        <f t="shared" si="3"/>
        <v>1</v>
      </c>
      <c r="J18" s="5">
        <f>MIN(SUMPRODUCT(--ISNUMBER(SEARCH(Q$113:Q$132, P18))),1)</f>
        <v>1</v>
      </c>
      <c r="K18" s="5">
        <f>IF(AND(H18=1,I18&gt;0, J18=0),1,0)</f>
        <v>0</v>
      </c>
      <c r="L18" s="5">
        <f>IF(AND(H18=0, I18&gt;1, J18=0),1,0)</f>
        <v>0</v>
      </c>
      <c r="M18" s="5">
        <f t="shared" si="4"/>
        <v>1</v>
      </c>
      <c r="N18" s="5">
        <v>1</v>
      </c>
      <c r="O18" s="5">
        <v>0</v>
      </c>
      <c r="P18" s="5" t="s">
        <v>137</v>
      </c>
      <c r="Q18" s="5" t="s">
        <v>0</v>
      </c>
      <c r="R18" s="5" t="s">
        <v>12</v>
      </c>
      <c r="S18" s="5">
        <v>203</v>
      </c>
      <c r="T18" s="5"/>
      <c r="U18" s="5"/>
      <c r="V18" s="5">
        <v>228</v>
      </c>
      <c r="W18" s="5" t="s">
        <v>136</v>
      </c>
      <c r="X18" s="5" t="s">
        <v>203</v>
      </c>
      <c r="Y18" s="3">
        <v>40517</v>
      </c>
      <c r="Z18" s="3">
        <v>40523</v>
      </c>
      <c r="AA18" s="5">
        <v>8</v>
      </c>
      <c r="AB18" s="5">
        <v>86</v>
      </c>
      <c r="AC18" s="5">
        <v>100</v>
      </c>
      <c r="AD18" s="22">
        <f t="shared" si="5"/>
        <v>0.08</v>
      </c>
      <c r="AE18" s="22">
        <f t="shared" si="6"/>
        <v>9.3023255813953487E-2</v>
      </c>
      <c r="AF18" s="5">
        <v>2</v>
      </c>
      <c r="AG18" s="5">
        <v>52</v>
      </c>
      <c r="AH18" s="2">
        <f t="shared" si="2"/>
        <v>3.8461538461538464E-2</v>
      </c>
      <c r="AI18" s="5">
        <v>1</v>
      </c>
      <c r="AJ18" s="1">
        <f>IF(AI18=M18,1,0)</f>
        <v>1</v>
      </c>
      <c r="AK18" s="5"/>
    </row>
    <row r="19" spans="1:37" s="1" customFormat="1" ht="14">
      <c r="A19" s="5" t="str">
        <f>CONCATENATE(B19, " ", W19)</f>
        <v>2011 "Cold Wave"</v>
      </c>
      <c r="B19" s="5">
        <f t="shared" si="0"/>
        <v>2011</v>
      </c>
      <c r="C19" s="8">
        <v>40544</v>
      </c>
      <c r="D19" s="8">
        <v>40561</v>
      </c>
      <c r="E19" s="3">
        <f t="shared" si="1"/>
        <v>40571</v>
      </c>
      <c r="F19" s="1" t="s">
        <v>2</v>
      </c>
      <c r="G19" s="1">
        <v>0</v>
      </c>
      <c r="H19" s="1">
        <v>1</v>
      </c>
      <c r="I19" s="5">
        <f t="shared" si="3"/>
        <v>3</v>
      </c>
      <c r="J19" s="5">
        <f>MIN(SUMPRODUCT(--ISNUMBER(SEARCH(Q$113:Q$132, P19))),1)</f>
        <v>1</v>
      </c>
      <c r="K19" s="5">
        <f>IF(AND(H19=1,I19&gt;0, J19=0),1,0)</f>
        <v>0</v>
      </c>
      <c r="L19" s="5">
        <f>IF(AND(H19=0, I19&gt;1, J19=0),1,0)</f>
        <v>0</v>
      </c>
      <c r="M19" s="5">
        <f t="shared" si="4"/>
        <v>1</v>
      </c>
      <c r="N19" s="5">
        <v>1</v>
      </c>
      <c r="O19" s="5">
        <v>0</v>
      </c>
      <c r="P19" s="9" t="s">
        <v>135</v>
      </c>
      <c r="Q19" s="1" t="s">
        <v>22</v>
      </c>
      <c r="R19" s="1" t="s">
        <v>69</v>
      </c>
      <c r="S19" s="1">
        <v>80</v>
      </c>
      <c r="V19" s="1">
        <v>182</v>
      </c>
      <c r="W19" s="1" t="s">
        <v>134</v>
      </c>
      <c r="X19" s="1" t="s">
        <v>203</v>
      </c>
      <c r="Y19" s="8">
        <v>40545</v>
      </c>
      <c r="Z19" s="8">
        <f>Y19+6</f>
        <v>40551</v>
      </c>
      <c r="AA19" s="1">
        <v>11</v>
      </c>
      <c r="AB19" s="1">
        <v>100</v>
      </c>
      <c r="AC19" s="1">
        <v>100</v>
      </c>
      <c r="AD19" s="22">
        <f t="shared" si="5"/>
        <v>0.11</v>
      </c>
      <c r="AE19" s="22">
        <f t="shared" si="6"/>
        <v>0.11</v>
      </c>
      <c r="AF19" s="1">
        <v>1</v>
      </c>
      <c r="AG19" s="1">
        <v>6</v>
      </c>
      <c r="AH19" s="2">
        <f t="shared" si="2"/>
        <v>0.16666666666666666</v>
      </c>
      <c r="AI19" s="1">
        <v>1</v>
      </c>
      <c r="AJ19" s="1">
        <f>IF(AI19=M19,1,0)</f>
        <v>1</v>
      </c>
    </row>
    <row r="20" spans="1:37" s="1" customFormat="1" ht="14">
      <c r="A20" s="5" t="str">
        <f>CONCATENATE(B20, " ", W20)</f>
        <v>2011 Karnataka Storm</v>
      </c>
      <c r="B20" s="5">
        <f t="shared" si="0"/>
        <v>2011</v>
      </c>
      <c r="C20" s="8">
        <v>40648</v>
      </c>
      <c r="D20" s="8">
        <v>40648</v>
      </c>
      <c r="E20" s="3">
        <f t="shared" si="1"/>
        <v>40658</v>
      </c>
      <c r="F20" s="1" t="s">
        <v>2</v>
      </c>
      <c r="G20" s="1">
        <v>1</v>
      </c>
      <c r="H20" s="1">
        <v>0</v>
      </c>
      <c r="I20" s="5">
        <f t="shared" si="3"/>
        <v>1</v>
      </c>
      <c r="J20" s="5">
        <f>MIN(SUMPRODUCT(--ISNUMBER(SEARCH(Q$113:Q$132, P20))),1)</f>
        <v>0</v>
      </c>
      <c r="K20" s="5">
        <f>IF(AND(H20=1,I20&gt;0, J20=0),1,0)</f>
        <v>0</v>
      </c>
      <c r="L20" s="5">
        <f>IF(AND(H20=0, I20&gt;1, J20=0),1,0)</f>
        <v>0</v>
      </c>
      <c r="M20" s="5">
        <f t="shared" si="4"/>
        <v>0</v>
      </c>
      <c r="N20" s="5">
        <v>0</v>
      </c>
      <c r="O20" s="5">
        <v>0</v>
      </c>
      <c r="P20" s="1" t="s">
        <v>133</v>
      </c>
      <c r="Q20" s="1" t="s">
        <v>7</v>
      </c>
      <c r="R20" s="1" t="s">
        <v>30</v>
      </c>
      <c r="S20" s="1">
        <v>17</v>
      </c>
      <c r="V20" s="1">
        <v>13</v>
      </c>
      <c r="W20" s="1" t="s">
        <v>132</v>
      </c>
      <c r="X20" s="1" t="s">
        <v>204</v>
      </c>
      <c r="Y20" s="8"/>
      <c r="Z20" s="8"/>
      <c r="AA20" s="1">
        <v>0</v>
      </c>
      <c r="AB20" s="1">
        <v>81</v>
      </c>
      <c r="AC20" s="1">
        <v>100</v>
      </c>
      <c r="AD20" s="22">
        <f t="shared" si="5"/>
        <v>0</v>
      </c>
      <c r="AE20" s="22">
        <f t="shared" si="6"/>
        <v>0</v>
      </c>
      <c r="AF20" s="1">
        <v>0</v>
      </c>
      <c r="AG20" s="1">
        <v>7</v>
      </c>
      <c r="AH20" s="2">
        <f t="shared" si="2"/>
        <v>0</v>
      </c>
      <c r="AI20" s="1">
        <v>1</v>
      </c>
      <c r="AJ20" s="1">
        <f>IF(AI20=M20,1,0)</f>
        <v>0</v>
      </c>
    </row>
    <row r="21" spans="1:37" s="1" customFormat="1" ht="14">
      <c r="A21" s="5" t="str">
        <f>CONCATENATE(B21, " ", W21)</f>
        <v>2011 Uttar Pradesh Storm</v>
      </c>
      <c r="B21" s="5">
        <f t="shared" si="0"/>
        <v>2011</v>
      </c>
      <c r="C21" s="8">
        <v>40683</v>
      </c>
      <c r="D21" s="8">
        <v>40683</v>
      </c>
      <c r="E21" s="3">
        <f t="shared" si="1"/>
        <v>40693</v>
      </c>
      <c r="F21" s="1" t="s">
        <v>2</v>
      </c>
      <c r="G21" s="1">
        <v>1</v>
      </c>
      <c r="H21" s="1">
        <v>0</v>
      </c>
      <c r="I21" s="5">
        <f t="shared" si="3"/>
        <v>1</v>
      </c>
      <c r="J21" s="5">
        <f>MIN(SUMPRODUCT(--ISNUMBER(SEARCH(Q$113:Q$132, P21))),1)</f>
        <v>0</v>
      </c>
      <c r="K21" s="5">
        <f>IF(AND(H21=1,I21&gt;0, J21=0),1,0)</f>
        <v>0</v>
      </c>
      <c r="L21" s="5">
        <f>IF(AND(H21=0, I21&gt;1, J21=0),1,0)</f>
        <v>0</v>
      </c>
      <c r="M21" s="5">
        <f t="shared" si="4"/>
        <v>0</v>
      </c>
      <c r="N21" s="5">
        <v>0</v>
      </c>
      <c r="O21" s="5">
        <v>0</v>
      </c>
      <c r="P21" s="1" t="s">
        <v>131</v>
      </c>
      <c r="Q21" s="1" t="s">
        <v>7</v>
      </c>
      <c r="R21" s="1" t="s">
        <v>30</v>
      </c>
      <c r="S21" s="1">
        <v>42</v>
      </c>
      <c r="T21" s="1">
        <v>50</v>
      </c>
      <c r="V21" s="1">
        <v>5</v>
      </c>
      <c r="W21" s="1" t="s">
        <v>62</v>
      </c>
      <c r="X21" s="1" t="s">
        <v>204</v>
      </c>
      <c r="Y21" s="8"/>
      <c r="Z21" s="8"/>
      <c r="AA21" s="1">
        <v>0</v>
      </c>
      <c r="AB21" s="1">
        <v>81</v>
      </c>
      <c r="AC21" s="1">
        <v>100</v>
      </c>
      <c r="AD21" s="22">
        <f t="shared" si="5"/>
        <v>0</v>
      </c>
      <c r="AE21" s="22">
        <f t="shared" si="6"/>
        <v>0</v>
      </c>
      <c r="AF21" s="1">
        <v>0</v>
      </c>
      <c r="AG21" s="1">
        <v>6</v>
      </c>
      <c r="AH21" s="2">
        <f t="shared" si="2"/>
        <v>0</v>
      </c>
      <c r="AI21" s="1">
        <v>1</v>
      </c>
      <c r="AJ21" s="1">
        <f>IF(AI21=M21,1,0)</f>
        <v>0</v>
      </c>
    </row>
    <row r="22" spans="1:37" s="1" customFormat="1" ht="14">
      <c r="A22" s="5" t="str">
        <f>CONCATENATE(B22, " ", W22)</f>
        <v>2011 Uttarakhand Flood</v>
      </c>
      <c r="B22" s="5">
        <f t="shared" si="0"/>
        <v>2011</v>
      </c>
      <c r="C22" s="8">
        <v>40709</v>
      </c>
      <c r="D22" s="8">
        <v>40740</v>
      </c>
      <c r="E22" s="3">
        <f t="shared" si="1"/>
        <v>40750</v>
      </c>
      <c r="F22" s="1" t="s">
        <v>2</v>
      </c>
      <c r="G22" s="1">
        <v>1</v>
      </c>
      <c r="H22" s="1">
        <v>0</v>
      </c>
      <c r="I22" s="5">
        <f t="shared" si="3"/>
        <v>1</v>
      </c>
      <c r="J22" s="5">
        <f>MIN(SUMPRODUCT(--ISNUMBER(SEARCH(Q$113:Q$132, P22))),1)</f>
        <v>0</v>
      </c>
      <c r="K22" s="5">
        <f>IF(AND(H22=1,I22&gt;0, J22=0),1,0)</f>
        <v>0</v>
      </c>
      <c r="L22" s="5">
        <f>IF(AND(H22=0, I22&gt;1, J22=0),1,0)</f>
        <v>0</v>
      </c>
      <c r="M22" s="5">
        <f t="shared" si="4"/>
        <v>0</v>
      </c>
      <c r="N22" s="5">
        <v>0</v>
      </c>
      <c r="O22" s="5">
        <v>0</v>
      </c>
      <c r="P22" s="1" t="s">
        <v>130</v>
      </c>
      <c r="Q22" s="1" t="s">
        <v>0</v>
      </c>
      <c r="R22" s="1" t="s">
        <v>17</v>
      </c>
      <c r="S22" s="1">
        <v>50</v>
      </c>
      <c r="U22" s="1">
        <v>20000</v>
      </c>
      <c r="V22" s="1">
        <v>9</v>
      </c>
      <c r="W22" s="1" t="s">
        <v>211</v>
      </c>
      <c r="X22" s="1" t="s">
        <v>203</v>
      </c>
      <c r="Y22" s="8">
        <v>40709</v>
      </c>
      <c r="Z22" s="8">
        <f t="shared" ref="Z22:Z85" si="7">Y22+6</f>
        <v>40715</v>
      </c>
      <c r="AA22" s="1">
        <v>1</v>
      </c>
      <c r="AB22" s="1">
        <v>83</v>
      </c>
      <c r="AC22" s="1">
        <v>96</v>
      </c>
      <c r="AD22" s="22">
        <f t="shared" si="5"/>
        <v>1.0416666666666666E-2</v>
      </c>
      <c r="AE22" s="22">
        <f t="shared" si="6"/>
        <v>1.2048192771084338E-2</v>
      </c>
      <c r="AF22" s="1">
        <v>0</v>
      </c>
      <c r="AG22" s="1">
        <v>7</v>
      </c>
      <c r="AH22" s="2">
        <f t="shared" si="2"/>
        <v>0</v>
      </c>
      <c r="AI22" s="1">
        <v>1</v>
      </c>
      <c r="AJ22" s="1">
        <f>IF(AI22=M22,1,0)</f>
        <v>0</v>
      </c>
    </row>
    <row r="23" spans="1:37" s="1" customFormat="1" ht="14">
      <c r="A23" s="5" t="str">
        <f>CONCATENATE(B23, " ", W23)</f>
        <v>2011 Rajasthan Flood</v>
      </c>
      <c r="B23" s="5">
        <f t="shared" si="0"/>
        <v>2011</v>
      </c>
      <c r="C23" s="8">
        <v>40747</v>
      </c>
      <c r="D23" s="8">
        <v>40764</v>
      </c>
      <c r="E23" s="3">
        <f t="shared" si="1"/>
        <v>40774</v>
      </c>
      <c r="F23" s="1" t="s">
        <v>2</v>
      </c>
      <c r="G23" s="1">
        <v>0</v>
      </c>
      <c r="H23" s="1">
        <v>0</v>
      </c>
      <c r="I23" s="5">
        <f t="shared" si="3"/>
        <v>2</v>
      </c>
      <c r="J23" s="5">
        <f>MIN(SUMPRODUCT(--ISNUMBER(SEARCH(Q$113:Q$132, P23))),1)</f>
        <v>0</v>
      </c>
      <c r="K23" s="5">
        <f>IF(AND(H23=1,I23&gt;0, J23=0),1,0)</f>
        <v>0</v>
      </c>
      <c r="L23" s="5">
        <f>IF(AND(H23=0, I23&gt;1, J23=0),1,0)</f>
        <v>1</v>
      </c>
      <c r="M23" s="5">
        <f t="shared" si="4"/>
        <v>1</v>
      </c>
      <c r="N23" s="5">
        <v>1</v>
      </c>
      <c r="O23" s="5">
        <v>0</v>
      </c>
      <c r="P23" s="1" t="s">
        <v>128</v>
      </c>
      <c r="Q23" s="1" t="s">
        <v>0</v>
      </c>
      <c r="R23" s="1" t="s">
        <v>17</v>
      </c>
      <c r="S23" s="1">
        <v>19</v>
      </c>
      <c r="T23" s="1">
        <v>200000</v>
      </c>
      <c r="V23" s="1">
        <v>9</v>
      </c>
      <c r="W23" s="1" t="s">
        <v>210</v>
      </c>
      <c r="X23" s="1" t="s">
        <v>203</v>
      </c>
      <c r="Y23" s="8">
        <v>40748</v>
      </c>
      <c r="Z23" s="8">
        <f t="shared" si="7"/>
        <v>40754</v>
      </c>
      <c r="AA23" s="1">
        <v>1</v>
      </c>
      <c r="AB23" s="1">
        <v>78</v>
      </c>
      <c r="AC23" s="1">
        <v>100</v>
      </c>
      <c r="AD23" s="22">
        <f t="shared" si="5"/>
        <v>0.01</v>
      </c>
      <c r="AE23" s="22">
        <f t="shared" si="6"/>
        <v>1.282051282051282E-2</v>
      </c>
      <c r="AF23" s="1">
        <v>0</v>
      </c>
      <c r="AG23" s="1">
        <v>7</v>
      </c>
      <c r="AH23" s="2">
        <f t="shared" si="2"/>
        <v>0</v>
      </c>
      <c r="AI23" s="1">
        <v>0</v>
      </c>
      <c r="AJ23" s="1">
        <f>IF(AI23=M23,1,0)</f>
        <v>0</v>
      </c>
    </row>
    <row r="24" spans="1:37" s="1" customFormat="1" ht="14">
      <c r="A24" s="5" t="str">
        <f>CONCATENATE(B24, " ", W24)</f>
        <v>2011 bengal flood</v>
      </c>
      <c r="B24" s="5">
        <f t="shared" si="0"/>
        <v>2011</v>
      </c>
      <c r="C24" s="8">
        <v>40765</v>
      </c>
      <c r="D24" s="8">
        <v>40799</v>
      </c>
      <c r="E24" s="3">
        <f t="shared" si="1"/>
        <v>40809</v>
      </c>
      <c r="F24" s="1" t="s">
        <v>2</v>
      </c>
      <c r="G24" s="1">
        <v>1</v>
      </c>
      <c r="H24" s="1">
        <v>0</v>
      </c>
      <c r="I24" s="5">
        <f t="shared" si="3"/>
        <v>1</v>
      </c>
      <c r="J24" s="5">
        <f>MIN(SUMPRODUCT(--ISNUMBER(SEARCH(Q$113:Q$132, P24))),1)</f>
        <v>0</v>
      </c>
      <c r="K24" s="5">
        <f>IF(AND(H24=1,I24&gt;0, J24=0),1,0)</f>
        <v>0</v>
      </c>
      <c r="L24" s="5">
        <f>IF(AND(H24=0, I24&gt;1, J24=0),1,0)</f>
        <v>0</v>
      </c>
      <c r="M24" s="5">
        <f t="shared" si="4"/>
        <v>0</v>
      </c>
      <c r="N24" s="5">
        <v>0</v>
      </c>
      <c r="O24" s="5">
        <v>0</v>
      </c>
      <c r="P24" s="1" t="s">
        <v>126</v>
      </c>
      <c r="Q24" s="1" t="s">
        <v>0</v>
      </c>
      <c r="R24" s="1" t="s">
        <v>17</v>
      </c>
      <c r="S24" s="1">
        <v>47</v>
      </c>
      <c r="T24" s="1">
        <v>700000</v>
      </c>
      <c r="U24" s="1">
        <v>275000</v>
      </c>
      <c r="V24" s="1">
        <v>42</v>
      </c>
      <c r="W24" s="1" t="s">
        <v>125</v>
      </c>
      <c r="X24" s="1" t="s">
        <v>203</v>
      </c>
      <c r="Y24" s="8">
        <v>40762</v>
      </c>
      <c r="Z24" s="8">
        <f t="shared" si="7"/>
        <v>40768</v>
      </c>
      <c r="AA24" s="1">
        <v>8</v>
      </c>
      <c r="AB24" s="1">
        <v>85</v>
      </c>
      <c r="AC24" s="1">
        <v>100</v>
      </c>
      <c r="AD24" s="22">
        <f t="shared" si="5"/>
        <v>0.08</v>
      </c>
      <c r="AE24" s="22">
        <f t="shared" si="6"/>
        <v>9.4117647058823528E-2</v>
      </c>
      <c r="AF24" s="1">
        <v>0</v>
      </c>
      <c r="AG24" s="1">
        <v>6</v>
      </c>
      <c r="AH24" s="2">
        <f t="shared" si="2"/>
        <v>0</v>
      </c>
      <c r="AI24" s="1">
        <v>1</v>
      </c>
      <c r="AJ24" s="1">
        <f>IF(AI24=M24,1,0)</f>
        <v>0</v>
      </c>
    </row>
    <row r="25" spans="1:37" s="1" customFormat="1" ht="14">
      <c r="A25" s="5" t="str">
        <f>CONCATENATE(B25, " ", W25)</f>
        <v xml:space="preserve">2011 assam flood </v>
      </c>
      <c r="B25" s="5">
        <f t="shared" si="0"/>
        <v>2011</v>
      </c>
      <c r="C25" s="8">
        <v>40770</v>
      </c>
      <c r="D25" s="8">
        <v>40794</v>
      </c>
      <c r="E25" s="3">
        <f t="shared" si="1"/>
        <v>40804</v>
      </c>
      <c r="F25" s="1" t="s">
        <v>2</v>
      </c>
      <c r="G25" s="1">
        <v>0</v>
      </c>
      <c r="H25" s="1">
        <v>0</v>
      </c>
      <c r="I25" s="5">
        <f t="shared" si="3"/>
        <v>0</v>
      </c>
      <c r="J25" s="5">
        <f>MIN(SUMPRODUCT(--ISNUMBER(SEARCH(Q$113:Q$132, P25))),1)</f>
        <v>0</v>
      </c>
      <c r="K25" s="5">
        <f>IF(AND(H25=1,I25&gt;0, J25=0),1,0)</f>
        <v>0</v>
      </c>
      <c r="L25" s="5">
        <f>IF(AND(H25=0, I25&gt;1, J25=0),1,0)</f>
        <v>0</v>
      </c>
      <c r="M25" s="5">
        <f t="shared" si="4"/>
        <v>0</v>
      </c>
      <c r="N25" s="5">
        <v>0</v>
      </c>
      <c r="O25" s="5">
        <v>1</v>
      </c>
      <c r="P25" s="9" t="s">
        <v>124</v>
      </c>
      <c r="Q25" s="1" t="s">
        <v>0</v>
      </c>
      <c r="R25" s="1" t="s">
        <v>17</v>
      </c>
      <c r="S25" s="1">
        <v>7</v>
      </c>
      <c r="T25" s="1">
        <v>11000</v>
      </c>
      <c r="V25" s="1">
        <v>7</v>
      </c>
      <c r="W25" s="1" t="s">
        <v>209</v>
      </c>
      <c r="X25" s="1" t="s">
        <v>203</v>
      </c>
      <c r="Y25" s="8">
        <v>40769</v>
      </c>
      <c r="Z25" s="8">
        <f t="shared" si="7"/>
        <v>40775</v>
      </c>
      <c r="AA25" s="1">
        <v>2</v>
      </c>
      <c r="AB25" s="1">
        <v>89</v>
      </c>
      <c r="AC25" s="1">
        <v>96</v>
      </c>
      <c r="AD25" s="22">
        <f t="shared" si="5"/>
        <v>2.0833333333333332E-2</v>
      </c>
      <c r="AE25" s="22">
        <f t="shared" si="6"/>
        <v>2.247191011235955E-2</v>
      </c>
      <c r="AF25" s="1">
        <v>0</v>
      </c>
      <c r="AG25" s="1">
        <v>6</v>
      </c>
      <c r="AH25" s="2">
        <f t="shared" si="2"/>
        <v>0</v>
      </c>
      <c r="AI25" s="1">
        <v>0</v>
      </c>
      <c r="AJ25" s="1">
        <f>IF(AI25=M25,1,0)</f>
        <v>1</v>
      </c>
    </row>
    <row r="26" spans="1:37" s="1" customFormat="1" ht="14">
      <c r="A26" s="5" t="str">
        <f>CONCATENATE(B26, " ", W26)</f>
        <v>2011 Bihar flood</v>
      </c>
      <c r="B26" s="5">
        <f t="shared" si="0"/>
        <v>2011</v>
      </c>
      <c r="C26" s="8">
        <v>40770</v>
      </c>
      <c r="D26" s="8">
        <v>40818</v>
      </c>
      <c r="E26" s="3">
        <f t="shared" si="1"/>
        <v>40828</v>
      </c>
      <c r="F26" s="1" t="s">
        <v>2</v>
      </c>
      <c r="G26" s="1">
        <v>0</v>
      </c>
      <c r="H26" s="1">
        <v>1</v>
      </c>
      <c r="I26" s="5">
        <f t="shared" si="3"/>
        <v>2</v>
      </c>
      <c r="J26" s="5">
        <f>MIN(SUMPRODUCT(--ISNUMBER(SEARCH(Q$113:Q$132, P26))),1)</f>
        <v>1</v>
      </c>
      <c r="K26" s="5">
        <f>IF(AND(H26=1,I26&gt;0, J26=0),1,0)</f>
        <v>0</v>
      </c>
      <c r="L26" s="5">
        <f>IF(AND(H26=0, I26&gt;1, J26=0),1,0)</f>
        <v>0</v>
      </c>
      <c r="M26" s="5">
        <f t="shared" si="4"/>
        <v>1</v>
      </c>
      <c r="N26" s="5">
        <v>1</v>
      </c>
      <c r="O26" s="5">
        <v>2</v>
      </c>
      <c r="P26" s="1" t="s">
        <v>122</v>
      </c>
      <c r="Q26" s="1" t="s">
        <v>0</v>
      </c>
      <c r="R26" s="1" t="s">
        <v>17</v>
      </c>
      <c r="S26" s="1">
        <v>204</v>
      </c>
      <c r="T26" s="1">
        <v>5549080</v>
      </c>
      <c r="V26" s="1">
        <v>20</v>
      </c>
      <c r="W26" s="1" t="s">
        <v>208</v>
      </c>
      <c r="X26" s="1" t="s">
        <v>203</v>
      </c>
      <c r="Y26" s="8">
        <v>40769</v>
      </c>
      <c r="Z26" s="8">
        <f t="shared" si="7"/>
        <v>40775</v>
      </c>
      <c r="AA26" s="1">
        <v>6</v>
      </c>
      <c r="AB26" s="1">
        <v>92</v>
      </c>
      <c r="AC26" s="1">
        <v>100</v>
      </c>
      <c r="AD26" s="22">
        <f t="shared" si="5"/>
        <v>0.06</v>
      </c>
      <c r="AE26" s="22">
        <f t="shared" si="6"/>
        <v>6.5217391304347824E-2</v>
      </c>
      <c r="AF26" s="1">
        <v>0</v>
      </c>
      <c r="AG26" s="1">
        <v>6</v>
      </c>
      <c r="AH26" s="2">
        <f t="shared" si="2"/>
        <v>0</v>
      </c>
      <c r="AI26" s="1">
        <v>0</v>
      </c>
      <c r="AJ26" s="1">
        <f>IF(AI26=M26,1,0)</f>
        <v>0</v>
      </c>
    </row>
    <row r="27" spans="1:37" s="1" customFormat="1" ht="14">
      <c r="A27" s="5" t="str">
        <f>CONCATENATE(B27, " ", W27)</f>
        <v>2011 Orissa flood</v>
      </c>
      <c r="B27" s="5">
        <f t="shared" si="0"/>
        <v>2011</v>
      </c>
      <c r="C27" s="8">
        <v>40791</v>
      </c>
      <c r="D27" s="8">
        <v>40801</v>
      </c>
      <c r="E27" s="3">
        <f t="shared" si="1"/>
        <v>40811</v>
      </c>
      <c r="F27" s="1" t="s">
        <v>2</v>
      </c>
      <c r="G27" s="1">
        <v>1</v>
      </c>
      <c r="H27" s="1">
        <v>0</v>
      </c>
      <c r="I27" s="5">
        <f t="shared" si="3"/>
        <v>0</v>
      </c>
      <c r="J27" s="5">
        <f>MIN(SUMPRODUCT(--ISNUMBER(SEARCH(Q$113:Q$132, P27))),1)</f>
        <v>0</v>
      </c>
      <c r="K27" s="5">
        <f>IF(AND(H27=1,I27&gt;0, J27=0),1,0)</f>
        <v>0</v>
      </c>
      <c r="L27" s="5">
        <f>IF(AND(H27=0, I27&gt;1, J27=0),1,0)</f>
        <v>0</v>
      </c>
      <c r="M27" s="5">
        <f t="shared" si="4"/>
        <v>0</v>
      </c>
      <c r="N27" s="5">
        <v>0</v>
      </c>
      <c r="O27" s="5">
        <v>0</v>
      </c>
      <c r="P27" s="1" t="s">
        <v>120</v>
      </c>
      <c r="Q27" s="1" t="s">
        <v>0</v>
      </c>
      <c r="R27" s="1" t="s">
        <v>17</v>
      </c>
      <c r="S27" s="1">
        <v>42</v>
      </c>
      <c r="T27" s="1">
        <v>21000000</v>
      </c>
      <c r="U27" s="1">
        <v>432000</v>
      </c>
      <c r="V27" s="1">
        <v>24</v>
      </c>
      <c r="W27" s="1" t="s">
        <v>117</v>
      </c>
      <c r="X27" s="1" t="s">
        <v>203</v>
      </c>
      <c r="Y27" s="8">
        <v>40797</v>
      </c>
      <c r="Z27" s="8">
        <f t="shared" si="7"/>
        <v>40803</v>
      </c>
      <c r="AA27" s="1">
        <v>38</v>
      </c>
      <c r="AB27" s="1">
        <v>85</v>
      </c>
      <c r="AC27" s="1">
        <v>100</v>
      </c>
      <c r="AD27" s="22">
        <f t="shared" si="5"/>
        <v>0.38</v>
      </c>
      <c r="AE27" s="22">
        <f t="shared" si="6"/>
        <v>0.44705882352941179</v>
      </c>
      <c r="AF27" s="1">
        <v>1</v>
      </c>
      <c r="AG27" s="1">
        <v>38</v>
      </c>
      <c r="AH27" s="2">
        <f t="shared" si="2"/>
        <v>2.6315789473684209E-2</v>
      </c>
      <c r="AI27" s="1">
        <v>1</v>
      </c>
      <c r="AJ27" s="1">
        <f>IF(AI27=M27,1,0)</f>
        <v>0</v>
      </c>
    </row>
    <row r="28" spans="1:37" s="1" customFormat="1" ht="14">
      <c r="A28" s="5" t="str">
        <f>CONCATENATE(B28, " ", W28)</f>
        <v>2011 Sikkim earthquake</v>
      </c>
      <c r="B28" s="5">
        <f t="shared" si="0"/>
        <v>2011</v>
      </c>
      <c r="C28" s="8">
        <v>40804</v>
      </c>
      <c r="D28" s="8">
        <v>40804</v>
      </c>
      <c r="E28" s="3">
        <f t="shared" si="1"/>
        <v>40814</v>
      </c>
      <c r="F28" s="1" t="s">
        <v>2</v>
      </c>
      <c r="G28" s="1">
        <v>0</v>
      </c>
      <c r="H28" s="1">
        <v>1</v>
      </c>
      <c r="I28" s="5">
        <f t="shared" si="3"/>
        <v>2</v>
      </c>
      <c r="J28" s="5">
        <f>MIN(SUMPRODUCT(--ISNUMBER(SEARCH(Q$113:Q$132, P28))),1)</f>
        <v>0</v>
      </c>
      <c r="K28" s="5">
        <f>IF(AND(H28=1,I28&gt;0, J28=0),1,0)</f>
        <v>1</v>
      </c>
      <c r="L28" s="5">
        <f>IF(AND(H28=0, I28&gt;1, J28=0),1,0)</f>
        <v>0</v>
      </c>
      <c r="M28" s="5">
        <f t="shared" si="4"/>
        <v>1</v>
      </c>
      <c r="N28" s="5">
        <v>1</v>
      </c>
      <c r="O28" s="5">
        <v>2</v>
      </c>
      <c r="P28" s="1" t="s">
        <v>119</v>
      </c>
      <c r="Q28" s="1" t="s">
        <v>4</v>
      </c>
      <c r="R28" s="1" t="s">
        <v>3</v>
      </c>
      <c r="S28" s="1">
        <v>112</v>
      </c>
      <c r="T28" s="1">
        <v>575200</v>
      </c>
      <c r="V28" s="1">
        <v>136</v>
      </c>
      <c r="W28" s="1" t="s">
        <v>213</v>
      </c>
      <c r="X28" s="1" t="s">
        <v>203</v>
      </c>
      <c r="Y28" s="8">
        <v>40804</v>
      </c>
      <c r="Z28" s="8">
        <f t="shared" si="7"/>
        <v>40810</v>
      </c>
      <c r="AA28" s="1">
        <v>100</v>
      </c>
      <c r="AB28" s="1">
        <v>17</v>
      </c>
      <c r="AC28" s="1">
        <v>20</v>
      </c>
      <c r="AD28" s="22">
        <f t="shared" si="5"/>
        <v>5</v>
      </c>
      <c r="AE28" s="22">
        <f t="shared" si="6"/>
        <v>5.882352941176471</v>
      </c>
      <c r="AF28" s="1">
        <v>20</v>
      </c>
      <c r="AG28" s="1">
        <v>62</v>
      </c>
      <c r="AH28" s="2">
        <f t="shared" si="2"/>
        <v>0.32258064516129031</v>
      </c>
      <c r="AI28" s="1">
        <v>1</v>
      </c>
      <c r="AJ28" s="1">
        <f>IF(AI28=M28,1,0)</f>
        <v>1</v>
      </c>
    </row>
    <row r="29" spans="1:37" s="1" customFormat="1" ht="14">
      <c r="A29" s="5" t="str">
        <f>CONCATENATE(B29, " ", W29)</f>
        <v>2011 Orissa flood</v>
      </c>
      <c r="B29" s="5">
        <f t="shared" si="0"/>
        <v>2011</v>
      </c>
      <c r="C29" s="8">
        <v>40809</v>
      </c>
      <c r="D29" s="8">
        <v>40839</v>
      </c>
      <c r="E29" s="3">
        <f t="shared" si="1"/>
        <v>40849</v>
      </c>
      <c r="F29" s="1" t="s">
        <v>2</v>
      </c>
      <c r="G29" s="1">
        <v>0</v>
      </c>
      <c r="H29" s="1">
        <v>0</v>
      </c>
      <c r="I29" s="5">
        <f t="shared" si="3"/>
        <v>0</v>
      </c>
      <c r="J29" s="5">
        <f>MIN(SUMPRODUCT(--ISNUMBER(SEARCH(Q$113:Q$132, P29))),1)</f>
        <v>0</v>
      </c>
      <c r="K29" s="5">
        <f>IF(AND(H29=1,I29&gt;0, J29=0),1,0)</f>
        <v>0</v>
      </c>
      <c r="L29" s="5">
        <f>IF(AND(H29=0, I29&gt;1, J29=0),1,0)</f>
        <v>0</v>
      </c>
      <c r="M29" s="5">
        <f t="shared" si="4"/>
        <v>0</v>
      </c>
      <c r="N29" s="5">
        <v>0</v>
      </c>
      <c r="O29" s="5">
        <v>0</v>
      </c>
      <c r="P29" s="9" t="s">
        <v>118</v>
      </c>
      <c r="Q29" s="1" t="s">
        <v>0</v>
      </c>
      <c r="R29" s="1" t="s">
        <v>17</v>
      </c>
      <c r="S29" s="1">
        <v>239</v>
      </c>
      <c r="T29" s="1">
        <v>3443989</v>
      </c>
      <c r="U29" s="1">
        <v>930000</v>
      </c>
      <c r="V29" s="1">
        <v>28</v>
      </c>
      <c r="W29" s="1" t="s">
        <v>117</v>
      </c>
      <c r="X29" s="1" t="s">
        <v>203</v>
      </c>
      <c r="Y29" s="8">
        <v>40811</v>
      </c>
      <c r="Z29" s="8">
        <f t="shared" si="7"/>
        <v>40817</v>
      </c>
      <c r="AA29" s="1">
        <v>31</v>
      </c>
      <c r="AB29" s="1">
        <v>95</v>
      </c>
      <c r="AC29" s="1">
        <v>96</v>
      </c>
      <c r="AD29" s="22">
        <f t="shared" si="5"/>
        <v>0.32291666666666669</v>
      </c>
      <c r="AE29" s="22">
        <f t="shared" si="6"/>
        <v>0.32631578947368423</v>
      </c>
      <c r="AF29" s="1">
        <v>1</v>
      </c>
      <c r="AG29" s="1">
        <v>26</v>
      </c>
      <c r="AH29" s="2">
        <f t="shared" si="2"/>
        <v>3.8461538461538464E-2</v>
      </c>
      <c r="AI29" s="1">
        <v>0</v>
      </c>
      <c r="AJ29" s="1">
        <f>IF(AI29=M29,1,0)</f>
        <v>1</v>
      </c>
    </row>
    <row r="30" spans="1:37" s="1" customFormat="1" ht="14">
      <c r="A30" s="5" t="str">
        <f>CONCATENATE(B30, " ", W30)</f>
        <v>2011 "Cold wave"</v>
      </c>
      <c r="B30" s="5">
        <f t="shared" si="0"/>
        <v>2011</v>
      </c>
      <c r="C30" s="8">
        <v>40893</v>
      </c>
      <c r="D30" s="8">
        <v>40908</v>
      </c>
      <c r="E30" s="3">
        <f t="shared" si="1"/>
        <v>40918</v>
      </c>
      <c r="F30" s="1" t="s">
        <v>2</v>
      </c>
      <c r="G30" s="1">
        <v>1</v>
      </c>
      <c r="H30" s="1">
        <v>1</v>
      </c>
      <c r="I30" s="5">
        <f t="shared" si="3"/>
        <v>1</v>
      </c>
      <c r="J30" s="5">
        <f>MIN(SUMPRODUCT(--ISNUMBER(SEARCH(Q$113:Q$132, P30))),1)</f>
        <v>0</v>
      </c>
      <c r="K30" s="5">
        <f>IF(AND(H30=1,I30&gt;0, J30=0),1,0)</f>
        <v>1</v>
      </c>
      <c r="L30" s="5">
        <f>IF(AND(H30=0, I30&gt;1, J30=0),1,0)</f>
        <v>0</v>
      </c>
      <c r="M30" s="5">
        <f t="shared" si="4"/>
        <v>1</v>
      </c>
      <c r="N30" s="5">
        <v>1</v>
      </c>
      <c r="O30" s="5">
        <v>0</v>
      </c>
      <c r="P30" s="1" t="s">
        <v>116</v>
      </c>
      <c r="Q30" s="1" t="s">
        <v>22</v>
      </c>
      <c r="R30" s="1" t="s">
        <v>69</v>
      </c>
      <c r="S30" s="1">
        <v>132</v>
      </c>
      <c r="V30" s="1">
        <v>99</v>
      </c>
      <c r="W30" s="1" t="s">
        <v>212</v>
      </c>
      <c r="X30" s="1" t="s">
        <v>203</v>
      </c>
      <c r="Y30" s="8">
        <v>40895</v>
      </c>
      <c r="Z30" s="8">
        <f t="shared" si="7"/>
        <v>40901</v>
      </c>
      <c r="AA30" s="1">
        <v>7</v>
      </c>
      <c r="AB30" s="1">
        <v>77</v>
      </c>
      <c r="AC30" s="1">
        <v>11</v>
      </c>
      <c r="AD30" s="22">
        <f t="shared" si="5"/>
        <v>0.63636363636363635</v>
      </c>
      <c r="AE30" s="22">
        <f t="shared" si="6"/>
        <v>9.0909090909090912E-2</v>
      </c>
      <c r="AF30" s="1">
        <v>0</v>
      </c>
      <c r="AG30" s="1">
        <v>35</v>
      </c>
      <c r="AH30" s="2">
        <f t="shared" si="2"/>
        <v>0</v>
      </c>
      <c r="AI30" s="1">
        <v>1</v>
      </c>
      <c r="AJ30" s="1">
        <f>IF(AI30=M30,1,0)</f>
        <v>1</v>
      </c>
    </row>
    <row r="31" spans="1:37" s="1" customFormat="1" ht="14">
      <c r="A31" s="5" t="str">
        <f>CONCATENATE(B31, " ", W31)</f>
        <v>2011 Tamil Nadu Storm OR Puducherry Storm</v>
      </c>
      <c r="B31" s="5">
        <f t="shared" si="0"/>
        <v>2011</v>
      </c>
      <c r="C31" s="8">
        <v>40906</v>
      </c>
      <c r="D31" s="8">
        <v>40907</v>
      </c>
      <c r="E31" s="3">
        <f t="shared" si="1"/>
        <v>40917</v>
      </c>
      <c r="F31" s="1" t="s">
        <v>2</v>
      </c>
      <c r="G31" s="1">
        <v>0</v>
      </c>
      <c r="H31" s="1">
        <v>0</v>
      </c>
      <c r="I31" s="5">
        <f t="shared" si="3"/>
        <v>1</v>
      </c>
      <c r="J31" s="5">
        <f>MIN(SUMPRODUCT(--ISNUMBER(SEARCH(Q$113:Q$132, P31))),1)</f>
        <v>0</v>
      </c>
      <c r="K31" s="5">
        <f>IF(AND(H31=1,I31&gt;0, J31=0),1,0)</f>
        <v>0</v>
      </c>
      <c r="L31" s="5">
        <f>IF(AND(H31=0, I31&gt;1, J31=0),1,0)</f>
        <v>0</v>
      </c>
      <c r="M31" s="5">
        <f t="shared" si="4"/>
        <v>0</v>
      </c>
      <c r="N31" s="5">
        <v>0</v>
      </c>
      <c r="O31" s="5">
        <v>0</v>
      </c>
      <c r="P31" s="1" t="s">
        <v>115</v>
      </c>
      <c r="Q31" s="1" t="s">
        <v>7</v>
      </c>
      <c r="R31" s="1" t="s">
        <v>95</v>
      </c>
      <c r="S31" s="1">
        <v>47</v>
      </c>
      <c r="T31" s="1">
        <v>250000</v>
      </c>
      <c r="U31" s="1">
        <v>375625</v>
      </c>
      <c r="V31" s="1">
        <v>75</v>
      </c>
      <c r="W31" s="1" t="s">
        <v>114</v>
      </c>
      <c r="X31" s="1" t="s">
        <v>203</v>
      </c>
      <c r="Y31" s="8">
        <v>40902</v>
      </c>
      <c r="Z31" s="8">
        <f t="shared" si="7"/>
        <v>40908</v>
      </c>
      <c r="AA31" s="1">
        <v>5</v>
      </c>
      <c r="AB31" s="1">
        <v>82</v>
      </c>
      <c r="AC31" s="1">
        <v>100</v>
      </c>
      <c r="AD31" s="22">
        <f t="shared" si="5"/>
        <v>0.05</v>
      </c>
      <c r="AE31" s="22">
        <f t="shared" si="6"/>
        <v>6.097560975609756E-2</v>
      </c>
      <c r="AF31" s="1">
        <v>0</v>
      </c>
      <c r="AG31" s="1">
        <v>21</v>
      </c>
      <c r="AH31" s="2">
        <f t="shared" si="2"/>
        <v>0</v>
      </c>
      <c r="AI31" s="1">
        <v>1</v>
      </c>
      <c r="AJ31" s="1">
        <f>IF(AI31=M31,1,0)</f>
        <v>0</v>
      </c>
    </row>
    <row r="32" spans="1:37" s="1" customFormat="1" ht="14">
      <c r="A32" s="5" t="str">
        <f>CONCATENATE(B32, " ", W32)</f>
        <v>2012 Andhra Cold Wave</v>
      </c>
      <c r="B32" s="5">
        <f t="shared" si="0"/>
        <v>2012</v>
      </c>
      <c r="C32" s="8">
        <v>40923</v>
      </c>
      <c r="D32" s="8">
        <v>40925</v>
      </c>
      <c r="E32" s="3">
        <f t="shared" si="1"/>
        <v>40935</v>
      </c>
      <c r="F32" s="1" t="s">
        <v>2</v>
      </c>
      <c r="G32" s="1">
        <v>0</v>
      </c>
      <c r="H32" s="1">
        <v>0</v>
      </c>
      <c r="I32" s="5">
        <f t="shared" si="3"/>
        <v>1</v>
      </c>
      <c r="J32" s="5">
        <f>MIN(SUMPRODUCT(--ISNUMBER(SEARCH(Q$113:Q$132, P32))),1)</f>
        <v>1</v>
      </c>
      <c r="K32" s="5">
        <f>IF(AND(H32=1,I32&gt;0, J32=0),1,0)</f>
        <v>0</v>
      </c>
      <c r="L32" s="5">
        <f>IF(AND(H32=0, I32&gt;1, J32=0),1,0)</f>
        <v>0</v>
      </c>
      <c r="M32" s="5">
        <f t="shared" si="4"/>
        <v>1</v>
      </c>
      <c r="N32" s="5">
        <v>1</v>
      </c>
      <c r="O32" s="5">
        <v>0</v>
      </c>
      <c r="P32" s="1" t="s">
        <v>113</v>
      </c>
      <c r="Q32" s="1" t="s">
        <v>22</v>
      </c>
      <c r="R32" s="1" t="s">
        <v>69</v>
      </c>
      <c r="S32" s="1">
        <v>15</v>
      </c>
      <c r="V32" s="1">
        <v>13</v>
      </c>
      <c r="W32" s="1" t="s">
        <v>112</v>
      </c>
      <c r="X32" s="1" t="s">
        <v>204</v>
      </c>
      <c r="Y32" s="8"/>
      <c r="Z32" s="8"/>
      <c r="AA32" s="1">
        <v>0</v>
      </c>
      <c r="AB32" s="1">
        <v>81</v>
      </c>
      <c r="AC32" s="1">
        <v>100</v>
      </c>
      <c r="AD32" s="22">
        <f t="shared" si="5"/>
        <v>0</v>
      </c>
      <c r="AE32" s="22">
        <f t="shared" si="6"/>
        <v>0</v>
      </c>
      <c r="AF32" s="1">
        <v>1</v>
      </c>
      <c r="AG32" s="1">
        <v>65</v>
      </c>
      <c r="AH32" s="2">
        <f t="shared" si="2"/>
        <v>1.5384615384615385E-2</v>
      </c>
      <c r="AI32" s="1">
        <v>1</v>
      </c>
      <c r="AJ32" s="1">
        <f>IF(AI32=M32,1,0)</f>
        <v>1</v>
      </c>
    </row>
    <row r="33" spans="1:36" s="1" customFormat="1" ht="14">
      <c r="A33" s="5" t="str">
        <f>CONCATENATE(B33, " ", W33)</f>
        <v>2012 Kashmir Avalanche</v>
      </c>
      <c r="B33" s="5">
        <f t="shared" si="0"/>
        <v>2012</v>
      </c>
      <c r="C33" s="8">
        <v>40962</v>
      </c>
      <c r="D33" s="8">
        <v>40962</v>
      </c>
      <c r="E33" s="3">
        <f t="shared" si="1"/>
        <v>40972</v>
      </c>
      <c r="F33" s="1" t="s">
        <v>2</v>
      </c>
      <c r="G33" s="1">
        <v>1</v>
      </c>
      <c r="H33" s="1">
        <v>0</v>
      </c>
      <c r="I33" s="5">
        <f t="shared" si="3"/>
        <v>0</v>
      </c>
      <c r="J33" s="5">
        <f>MIN(SUMPRODUCT(--ISNUMBER(SEARCH(Q$113:Q$132, P33))),1)</f>
        <v>0</v>
      </c>
      <c r="K33" s="5">
        <f>IF(AND(H33=1,I33&gt;0, J33=0),1,0)</f>
        <v>0</v>
      </c>
      <c r="L33" s="5">
        <f>IF(AND(H33=0, I33&gt;1, J33=0),1,0)</f>
        <v>0</v>
      </c>
      <c r="M33" s="5">
        <f t="shared" si="4"/>
        <v>0</v>
      </c>
      <c r="N33" s="5">
        <v>0</v>
      </c>
      <c r="O33" s="5">
        <v>0</v>
      </c>
      <c r="P33" s="1" t="s">
        <v>90</v>
      </c>
      <c r="Q33" s="1" t="s">
        <v>111</v>
      </c>
      <c r="R33" s="1" t="s">
        <v>110</v>
      </c>
      <c r="S33" s="1">
        <v>16</v>
      </c>
      <c r="V33" s="1">
        <v>10</v>
      </c>
      <c r="W33" s="1" t="s">
        <v>109</v>
      </c>
      <c r="X33" s="1" t="s">
        <v>203</v>
      </c>
      <c r="Y33" s="8">
        <v>40958</v>
      </c>
      <c r="Z33" s="8">
        <f t="shared" si="7"/>
        <v>40964</v>
      </c>
      <c r="AA33" s="1">
        <v>3</v>
      </c>
      <c r="AB33" s="1">
        <v>91</v>
      </c>
      <c r="AC33" s="1">
        <v>100</v>
      </c>
      <c r="AD33" s="22">
        <f t="shared" si="5"/>
        <v>0.03</v>
      </c>
      <c r="AE33" s="22">
        <f t="shared" si="6"/>
        <v>3.2967032967032968E-2</v>
      </c>
      <c r="AF33" s="1">
        <v>1</v>
      </c>
      <c r="AG33" s="1">
        <v>47</v>
      </c>
      <c r="AH33" s="2">
        <f t="shared" si="2"/>
        <v>2.1276595744680851E-2</v>
      </c>
      <c r="AI33" s="1">
        <v>0</v>
      </c>
      <c r="AJ33" s="1">
        <f>IF(AI33=M33,1,0)</f>
        <v>1</v>
      </c>
    </row>
    <row r="34" spans="1:36" s="1" customFormat="1" ht="14">
      <c r="A34" s="5" t="str">
        <f>CONCATENATE(B34, " ", W34)</f>
        <v>2012 Assam Flood</v>
      </c>
      <c r="B34" s="5">
        <f t="shared" si="0"/>
        <v>2012</v>
      </c>
      <c r="C34" s="8">
        <v>41086</v>
      </c>
      <c r="D34" s="8">
        <v>41103</v>
      </c>
      <c r="E34" s="3">
        <f t="shared" si="1"/>
        <v>41113</v>
      </c>
      <c r="F34" s="1" t="s">
        <v>2</v>
      </c>
      <c r="G34" s="1">
        <v>0</v>
      </c>
      <c r="H34" s="1">
        <v>0</v>
      </c>
      <c r="I34" s="5">
        <f t="shared" si="3"/>
        <v>0</v>
      </c>
      <c r="J34" s="5">
        <f>MIN(SUMPRODUCT(--ISNUMBER(SEARCH(Q$113:Q$132, P34))),1)</f>
        <v>0</v>
      </c>
      <c r="K34" s="5">
        <f>IF(AND(H34=1,I34&gt;0, J34=0),1,0)</f>
        <v>0</v>
      </c>
      <c r="L34" s="5">
        <f>IF(AND(H34=0, I34&gt;1, J34=0),1,0)</f>
        <v>0</v>
      </c>
      <c r="M34" s="5">
        <f t="shared" si="4"/>
        <v>0</v>
      </c>
      <c r="N34" s="5">
        <v>0</v>
      </c>
      <c r="O34" s="5">
        <v>2</v>
      </c>
      <c r="P34" s="1" t="s">
        <v>108</v>
      </c>
      <c r="Q34" s="1" t="s">
        <v>0</v>
      </c>
      <c r="R34" s="1" t="s">
        <v>17</v>
      </c>
      <c r="S34" s="1">
        <v>120</v>
      </c>
      <c r="T34" s="1">
        <v>2200000</v>
      </c>
      <c r="V34" s="1">
        <v>80</v>
      </c>
      <c r="W34" s="1" t="s">
        <v>83</v>
      </c>
      <c r="X34" s="1" t="s">
        <v>203</v>
      </c>
      <c r="Y34" s="8">
        <v>41084</v>
      </c>
      <c r="Z34" s="8">
        <f t="shared" si="7"/>
        <v>41090</v>
      </c>
      <c r="AA34" s="1">
        <v>21</v>
      </c>
      <c r="AB34" s="1">
        <v>80</v>
      </c>
      <c r="AC34" s="1">
        <v>100</v>
      </c>
      <c r="AD34" s="22">
        <f t="shared" si="5"/>
        <v>0.21</v>
      </c>
      <c r="AE34" s="22">
        <f t="shared" si="6"/>
        <v>0.26250000000000001</v>
      </c>
      <c r="AF34" s="1">
        <v>4</v>
      </c>
      <c r="AG34" s="1">
        <v>35</v>
      </c>
      <c r="AH34" s="2">
        <f t="shared" si="2"/>
        <v>0.11428571428571428</v>
      </c>
      <c r="AI34" s="1">
        <v>0</v>
      </c>
      <c r="AJ34" s="1">
        <f>IF(AI34=M34,1,0)</f>
        <v>1</v>
      </c>
    </row>
    <row r="35" spans="1:36" s="1" customFormat="1" ht="14">
      <c r="A35" s="5" t="str">
        <f>CONCATENATE(B35, " ", W35)</f>
        <v>2012 Uttar Pradesh Flood OR Kashmir Flood</v>
      </c>
      <c r="B35" s="5">
        <f t="shared" si="0"/>
        <v>2012</v>
      </c>
      <c r="C35" s="8">
        <v>41125</v>
      </c>
      <c r="D35" s="8">
        <v>41130</v>
      </c>
      <c r="E35" s="3">
        <f t="shared" si="1"/>
        <v>41140</v>
      </c>
      <c r="F35" s="1" t="s">
        <v>2</v>
      </c>
      <c r="G35" s="1">
        <v>0</v>
      </c>
      <c r="H35" s="1">
        <v>1</v>
      </c>
      <c r="I35" s="5">
        <f t="shared" si="3"/>
        <v>1</v>
      </c>
      <c r="J35" s="5">
        <f>MIN(SUMPRODUCT(--ISNUMBER(SEARCH(Q$113:Q$132, P35))),1)</f>
        <v>0</v>
      </c>
      <c r="K35" s="5">
        <f>IF(AND(H35=1,I35&gt;0, J35=0),1,0)</f>
        <v>1</v>
      </c>
      <c r="L35" s="5">
        <f>IF(AND(H35=0, I35&gt;1, J35=0),1,0)</f>
        <v>0</v>
      </c>
      <c r="M35" s="5">
        <f t="shared" si="4"/>
        <v>1</v>
      </c>
      <c r="N35" s="5">
        <v>1</v>
      </c>
      <c r="O35" s="5">
        <v>0</v>
      </c>
      <c r="P35" s="1" t="s">
        <v>106</v>
      </c>
      <c r="Q35" s="1" t="s">
        <v>0</v>
      </c>
      <c r="R35" s="1" t="s">
        <v>17</v>
      </c>
      <c r="S35" s="1">
        <v>30</v>
      </c>
      <c r="T35" s="1">
        <v>1200</v>
      </c>
      <c r="U35" s="1">
        <v>110000</v>
      </c>
      <c r="V35" s="1">
        <v>4</v>
      </c>
      <c r="W35" s="1" t="s">
        <v>105</v>
      </c>
      <c r="X35" s="1" t="s">
        <v>203</v>
      </c>
      <c r="Y35" s="8">
        <v>41125</v>
      </c>
      <c r="Z35" s="8">
        <f t="shared" si="7"/>
        <v>41131</v>
      </c>
      <c r="AA35" s="1">
        <v>2</v>
      </c>
      <c r="AB35" s="1">
        <v>86</v>
      </c>
      <c r="AC35" s="1">
        <v>100</v>
      </c>
      <c r="AD35" s="22">
        <f t="shared" si="5"/>
        <v>0.02</v>
      </c>
      <c r="AE35" s="22">
        <f t="shared" si="6"/>
        <v>2.3255813953488372E-2</v>
      </c>
      <c r="AF35" s="1">
        <v>0</v>
      </c>
      <c r="AG35" s="1">
        <v>37</v>
      </c>
      <c r="AH35" s="2">
        <f t="shared" si="2"/>
        <v>0</v>
      </c>
      <c r="AI35" s="1">
        <v>0</v>
      </c>
      <c r="AJ35" s="1">
        <f>IF(AI35=M35,1,0)</f>
        <v>0</v>
      </c>
    </row>
    <row r="36" spans="1:36" s="1" customFormat="1" ht="14">
      <c r="A36" s="5" t="str">
        <f>CONCATENATE(B36, " ", W36)</f>
        <v xml:space="preserve">2012 Rajasthan Flood </v>
      </c>
      <c r="B36" s="5">
        <f t="shared" si="0"/>
        <v>2012</v>
      </c>
      <c r="C36" s="8">
        <v>41142</v>
      </c>
      <c r="D36" s="8">
        <v>41144</v>
      </c>
      <c r="E36" s="3">
        <f t="shared" si="1"/>
        <v>41154</v>
      </c>
      <c r="F36" s="1" t="s">
        <v>2</v>
      </c>
      <c r="G36" s="1">
        <v>0</v>
      </c>
      <c r="H36" s="1">
        <v>0</v>
      </c>
      <c r="I36" s="5">
        <f t="shared" si="3"/>
        <v>1</v>
      </c>
      <c r="J36" s="5">
        <f>MIN(SUMPRODUCT(--ISNUMBER(SEARCH(Q$113:Q$132, P36))),1)</f>
        <v>1</v>
      </c>
      <c r="K36" s="5">
        <f>IF(AND(H36=1,I36&gt;0, J36=0),1,0)</f>
        <v>0</v>
      </c>
      <c r="L36" s="5">
        <f>IF(AND(H36=0, I36&gt;1, J36=0),1,0)</f>
        <v>0</v>
      </c>
      <c r="M36" s="5">
        <f t="shared" si="4"/>
        <v>1</v>
      </c>
      <c r="N36" s="5">
        <v>1</v>
      </c>
      <c r="O36" s="5">
        <v>2</v>
      </c>
      <c r="P36" s="1" t="s">
        <v>104</v>
      </c>
      <c r="Q36" s="1" t="s">
        <v>0</v>
      </c>
      <c r="R36" s="1" t="s">
        <v>17</v>
      </c>
      <c r="S36" s="1">
        <v>37</v>
      </c>
      <c r="V36" s="1">
        <v>18</v>
      </c>
      <c r="W36" s="1" t="s">
        <v>214</v>
      </c>
      <c r="X36" s="1" t="s">
        <v>203</v>
      </c>
      <c r="Y36" s="8">
        <v>41140</v>
      </c>
      <c r="Z36" s="8">
        <f t="shared" si="7"/>
        <v>41146</v>
      </c>
      <c r="AA36" s="1">
        <v>6</v>
      </c>
      <c r="AB36" s="1">
        <v>83</v>
      </c>
      <c r="AC36" s="1">
        <v>100</v>
      </c>
      <c r="AD36" s="22">
        <f t="shared" si="5"/>
        <v>0.06</v>
      </c>
      <c r="AE36" s="22">
        <f t="shared" si="6"/>
        <v>7.2289156626506021E-2</v>
      </c>
      <c r="AF36" s="1">
        <v>1</v>
      </c>
      <c r="AG36" s="1">
        <v>33</v>
      </c>
      <c r="AH36" s="2">
        <f t="shared" si="2"/>
        <v>3.0303030303030304E-2</v>
      </c>
      <c r="AI36" s="1">
        <v>1</v>
      </c>
      <c r="AJ36" s="1">
        <f>IF(AI36=M36,1,0)</f>
        <v>1</v>
      </c>
    </row>
    <row r="37" spans="1:36" s="1" customFormat="1" ht="14">
      <c r="A37" s="5" t="str">
        <f>CONCATENATE(B37, " ", W37)</f>
        <v>2012 Himachal Pradesh Flood</v>
      </c>
      <c r="B37" s="5">
        <f t="shared" si="0"/>
        <v>2012</v>
      </c>
      <c r="C37" s="8">
        <v>41142</v>
      </c>
      <c r="D37" s="8">
        <v>41144</v>
      </c>
      <c r="E37" s="3">
        <f t="shared" si="1"/>
        <v>41154</v>
      </c>
      <c r="F37" s="1" t="s">
        <v>2</v>
      </c>
      <c r="G37" s="1">
        <v>1</v>
      </c>
      <c r="H37" s="1">
        <v>0</v>
      </c>
      <c r="I37" s="5">
        <f t="shared" si="3"/>
        <v>0</v>
      </c>
      <c r="J37" s="5">
        <f>MIN(SUMPRODUCT(--ISNUMBER(SEARCH(Q$113:Q$132, P37))),1)</f>
        <v>0</v>
      </c>
      <c r="K37" s="5">
        <f>IF(AND(H37=1,I37&gt;0, J37=0),1,0)</f>
        <v>0</v>
      </c>
      <c r="L37" s="5">
        <f>IF(AND(H37=0, I37&gt;1, J37=0),1,0)</f>
        <v>0</v>
      </c>
      <c r="M37" s="5">
        <f t="shared" si="4"/>
        <v>0</v>
      </c>
      <c r="N37" s="5">
        <v>0</v>
      </c>
      <c r="O37" s="5">
        <v>0</v>
      </c>
      <c r="P37" s="1" t="s">
        <v>102</v>
      </c>
      <c r="Q37" s="1" t="s">
        <v>0</v>
      </c>
      <c r="R37" s="1" t="s">
        <v>17</v>
      </c>
      <c r="S37" s="1">
        <v>26</v>
      </c>
      <c r="T37" s="1">
        <v>9460</v>
      </c>
      <c r="U37" s="1">
        <v>16000</v>
      </c>
      <c r="V37" s="1">
        <v>3</v>
      </c>
      <c r="W37" s="1" t="s">
        <v>101</v>
      </c>
      <c r="X37" s="1" t="s">
        <v>203</v>
      </c>
      <c r="Y37" s="8">
        <v>41140</v>
      </c>
      <c r="Z37" s="8">
        <f t="shared" si="7"/>
        <v>41146</v>
      </c>
      <c r="AA37" s="1">
        <v>1</v>
      </c>
      <c r="AB37" s="1">
        <v>83</v>
      </c>
      <c r="AC37" s="1">
        <v>100</v>
      </c>
      <c r="AD37" s="22">
        <f t="shared" si="5"/>
        <v>0.01</v>
      </c>
      <c r="AE37" s="22">
        <f t="shared" si="6"/>
        <v>1.2048192771084338E-2</v>
      </c>
      <c r="AF37" s="1">
        <v>0</v>
      </c>
      <c r="AG37" s="1">
        <v>34</v>
      </c>
      <c r="AH37" s="2">
        <f t="shared" si="2"/>
        <v>0</v>
      </c>
      <c r="AI37" s="1">
        <v>1</v>
      </c>
      <c r="AJ37" s="1">
        <f>IF(AI37=M37,1,0)</f>
        <v>0</v>
      </c>
    </row>
    <row r="38" spans="1:36" s="1" customFormat="1" ht="14">
      <c r="A38" s="5" t="str">
        <f>CONCATENATE(B38, " ", W38)</f>
        <v>2012 Uttarakhand flood</v>
      </c>
      <c r="B38" s="5">
        <f t="shared" si="0"/>
        <v>2012</v>
      </c>
      <c r="C38" s="8">
        <v>41168</v>
      </c>
      <c r="D38" s="8">
        <v>41170</v>
      </c>
      <c r="E38" s="3">
        <f t="shared" si="1"/>
        <v>41180</v>
      </c>
      <c r="F38" s="1" t="s">
        <v>2</v>
      </c>
      <c r="G38" s="1">
        <v>0</v>
      </c>
      <c r="H38" s="1">
        <v>0</v>
      </c>
      <c r="I38" s="5">
        <f t="shared" si="3"/>
        <v>0</v>
      </c>
      <c r="J38" s="5">
        <f>MIN(SUMPRODUCT(--ISNUMBER(SEARCH(Q$113:Q$132, P38))),1)</f>
        <v>0</v>
      </c>
      <c r="K38" s="5">
        <f>IF(AND(H38=1,I38&gt;0, J38=0),1,0)</f>
        <v>0</v>
      </c>
      <c r="L38" s="5">
        <f>IF(AND(H38=0, I38&gt;1, J38=0),1,0)</f>
        <v>0</v>
      </c>
      <c r="M38" s="5">
        <f t="shared" si="4"/>
        <v>0</v>
      </c>
      <c r="N38" s="5">
        <v>0</v>
      </c>
      <c r="O38" s="5">
        <v>0</v>
      </c>
      <c r="P38" s="1" t="s">
        <v>100</v>
      </c>
      <c r="Q38" s="1" t="s">
        <v>0</v>
      </c>
      <c r="R38" s="1" t="s">
        <v>17</v>
      </c>
      <c r="S38" s="1">
        <v>45</v>
      </c>
      <c r="T38" s="1">
        <v>200</v>
      </c>
      <c r="U38" s="1">
        <v>20000</v>
      </c>
      <c r="V38" s="1">
        <v>2</v>
      </c>
      <c r="W38" s="1" t="s">
        <v>99</v>
      </c>
      <c r="X38" s="1" t="s">
        <v>204</v>
      </c>
      <c r="Y38" s="8" t="s">
        <v>205</v>
      </c>
      <c r="Z38" s="8" t="s">
        <v>205</v>
      </c>
      <c r="AA38" s="1">
        <v>0</v>
      </c>
      <c r="AB38" s="1">
        <v>81</v>
      </c>
      <c r="AC38" s="1">
        <v>100</v>
      </c>
      <c r="AD38" s="22">
        <f t="shared" si="5"/>
        <v>0</v>
      </c>
      <c r="AE38" s="22">
        <f t="shared" si="6"/>
        <v>0</v>
      </c>
      <c r="AF38" s="1">
        <v>0</v>
      </c>
      <c r="AG38" s="1">
        <v>36</v>
      </c>
      <c r="AH38" s="2">
        <f t="shared" si="2"/>
        <v>0</v>
      </c>
      <c r="AI38" s="1">
        <v>0</v>
      </c>
      <c r="AJ38" s="1">
        <f>IF(AI38=M38,1,0)</f>
        <v>1</v>
      </c>
    </row>
    <row r="39" spans="1:36" s="1" customFormat="1" ht="14">
      <c r="A39" s="5" t="str">
        <f>CONCATENATE(B39, " ", W39)</f>
        <v>2012 Assam Flood OR Bengal Flood</v>
      </c>
      <c r="B39" s="5">
        <f t="shared" si="0"/>
        <v>2012</v>
      </c>
      <c r="C39" s="8">
        <v>41171</v>
      </c>
      <c r="D39" s="8">
        <v>41175</v>
      </c>
      <c r="E39" s="3">
        <f t="shared" si="1"/>
        <v>41185</v>
      </c>
      <c r="F39" s="1" t="s">
        <v>2</v>
      </c>
      <c r="G39" s="1">
        <v>0</v>
      </c>
      <c r="H39" s="1">
        <v>1</v>
      </c>
      <c r="I39" s="5">
        <f t="shared" si="3"/>
        <v>3</v>
      </c>
      <c r="J39" s="5">
        <f>MIN(SUMPRODUCT(--ISNUMBER(SEARCH(Q$113:Q$132, P39))),1)</f>
        <v>1</v>
      </c>
      <c r="K39" s="5">
        <f>IF(AND(H39=1,I39&gt;0, J39=0),1,0)</f>
        <v>0</v>
      </c>
      <c r="L39" s="5">
        <f>IF(AND(H39=0, I39&gt;1, J39=0),1,0)</f>
        <v>0</v>
      </c>
      <c r="M39" s="5">
        <f t="shared" si="4"/>
        <v>1</v>
      </c>
      <c r="N39" s="5">
        <v>1</v>
      </c>
      <c r="O39" s="5">
        <v>2</v>
      </c>
      <c r="P39" s="1" t="s">
        <v>98</v>
      </c>
      <c r="Q39" s="1" t="s">
        <v>0</v>
      </c>
      <c r="R39" s="1" t="s">
        <v>17</v>
      </c>
      <c r="S39" s="1">
        <v>21</v>
      </c>
      <c r="T39" s="1">
        <v>2000000</v>
      </c>
      <c r="U39" s="1">
        <v>98000</v>
      </c>
      <c r="V39" s="1">
        <v>38</v>
      </c>
      <c r="W39" s="1" t="s">
        <v>97</v>
      </c>
      <c r="X39" s="1" t="s">
        <v>203</v>
      </c>
      <c r="Y39" s="8">
        <v>42636</v>
      </c>
      <c r="Z39" s="8">
        <f t="shared" si="7"/>
        <v>42642</v>
      </c>
      <c r="AA39" s="1">
        <v>16</v>
      </c>
      <c r="AB39" s="1">
        <v>92</v>
      </c>
      <c r="AC39" s="1">
        <v>100</v>
      </c>
      <c r="AD39" s="22">
        <f t="shared" si="5"/>
        <v>0.16</v>
      </c>
      <c r="AE39" s="22">
        <f t="shared" si="6"/>
        <v>0.17391304347826086</v>
      </c>
      <c r="AF39" s="1">
        <v>2</v>
      </c>
      <c r="AG39" s="1">
        <v>43</v>
      </c>
      <c r="AH39" s="2">
        <f t="shared" si="2"/>
        <v>4.6511627906976744E-2</v>
      </c>
      <c r="AI39" s="1">
        <v>0</v>
      </c>
      <c r="AJ39" s="1">
        <f>IF(AI39=M39,1,0)</f>
        <v>0</v>
      </c>
    </row>
    <row r="40" spans="1:36" s="1" customFormat="1" ht="14">
      <c r="A40" s="5" t="str">
        <f>CONCATENATE(B40, " ", W40)</f>
        <v>2012 Andhra Pradesh Storm or Tamil Nadu Storm</v>
      </c>
      <c r="B40" s="5">
        <f t="shared" si="0"/>
        <v>2012</v>
      </c>
      <c r="C40" s="8">
        <v>41217</v>
      </c>
      <c r="D40" s="8">
        <v>41221</v>
      </c>
      <c r="E40" s="3">
        <f t="shared" si="1"/>
        <v>41231</v>
      </c>
      <c r="F40" s="1" t="s">
        <v>2</v>
      </c>
      <c r="G40" s="1">
        <v>1</v>
      </c>
      <c r="H40" s="1">
        <v>0</v>
      </c>
      <c r="I40" s="5">
        <f t="shared" si="3"/>
        <v>2</v>
      </c>
      <c r="J40" s="5">
        <f>MIN(SUMPRODUCT(--ISNUMBER(SEARCH(Q$113:Q$132, P40))),1)</f>
        <v>0</v>
      </c>
      <c r="K40" s="5">
        <f>IF(AND(H40=1,I40&gt;0, J40=0),1,0)</f>
        <v>0</v>
      </c>
      <c r="L40" s="5">
        <f>IF(AND(H40=0, I40&gt;1, J40=0),1,0)</f>
        <v>1</v>
      </c>
      <c r="M40" s="5">
        <f t="shared" si="4"/>
        <v>1</v>
      </c>
      <c r="N40" s="5">
        <v>1</v>
      </c>
      <c r="O40" s="5">
        <v>0</v>
      </c>
      <c r="P40" s="1" t="s">
        <v>96</v>
      </c>
      <c r="Q40" s="1" t="s">
        <v>7</v>
      </c>
      <c r="R40" s="1" t="s">
        <v>95</v>
      </c>
      <c r="S40" s="1">
        <v>40</v>
      </c>
      <c r="T40" s="1">
        <v>70000</v>
      </c>
      <c r="V40" s="1">
        <v>35</v>
      </c>
      <c r="W40" s="1" t="s">
        <v>94</v>
      </c>
      <c r="X40" s="1" t="s">
        <v>203</v>
      </c>
      <c r="Y40" s="8">
        <v>41210</v>
      </c>
      <c r="Z40" s="8">
        <f t="shared" si="7"/>
        <v>41216</v>
      </c>
      <c r="AA40" s="1">
        <v>9</v>
      </c>
      <c r="AB40" s="1">
        <v>90</v>
      </c>
      <c r="AC40" s="1">
        <v>100</v>
      </c>
      <c r="AD40" s="22">
        <f t="shared" si="5"/>
        <v>0.09</v>
      </c>
      <c r="AE40" s="22">
        <f t="shared" si="6"/>
        <v>0.1</v>
      </c>
      <c r="AF40" s="1">
        <v>5</v>
      </c>
      <c r="AG40" s="1">
        <v>32</v>
      </c>
      <c r="AH40" s="2">
        <f t="shared" si="2"/>
        <v>0.15625</v>
      </c>
      <c r="AI40" s="1">
        <v>1</v>
      </c>
      <c r="AJ40" s="1">
        <f>IF(AI40=M40,1,0)</f>
        <v>1</v>
      </c>
    </row>
    <row r="41" spans="1:36" s="1" customFormat="1" ht="14">
      <c r="A41" s="5" t="str">
        <f>CONCATENATE(B41, " ", W41)</f>
        <v>2012 Cold Wave</v>
      </c>
      <c r="B41" s="5">
        <f t="shared" si="0"/>
        <v>2012</v>
      </c>
      <c r="C41" s="8">
        <v>41265</v>
      </c>
      <c r="D41" s="8">
        <v>41294</v>
      </c>
      <c r="E41" s="3">
        <f t="shared" si="1"/>
        <v>41304</v>
      </c>
      <c r="F41" s="1" t="s">
        <v>2</v>
      </c>
      <c r="G41" s="1">
        <v>1</v>
      </c>
      <c r="H41" s="1">
        <v>1</v>
      </c>
      <c r="I41" s="5">
        <f t="shared" si="3"/>
        <v>3</v>
      </c>
      <c r="J41" s="5">
        <f>MIN(SUMPRODUCT(--ISNUMBER(SEARCH(Q$113:Q$132, P41))),1)</f>
        <v>0</v>
      </c>
      <c r="K41" s="5">
        <f>IF(AND(H41=1,I41&gt;0, J41=0),1,0)</f>
        <v>1</v>
      </c>
      <c r="L41" s="5">
        <f>IF(AND(H41=0, I41&gt;1, J41=0),1,0)</f>
        <v>0</v>
      </c>
      <c r="M41" s="5">
        <f t="shared" si="4"/>
        <v>1</v>
      </c>
      <c r="N41" s="5">
        <v>1</v>
      </c>
      <c r="O41" s="5">
        <v>0</v>
      </c>
      <c r="P41" s="1" t="s">
        <v>93</v>
      </c>
      <c r="Q41" s="1" t="s">
        <v>22</v>
      </c>
      <c r="R41" s="1" t="s">
        <v>69</v>
      </c>
      <c r="S41" s="1">
        <v>249</v>
      </c>
      <c r="V41" s="1">
        <v>248</v>
      </c>
      <c r="W41" s="1" t="s">
        <v>68</v>
      </c>
      <c r="X41" s="1" t="s">
        <v>203</v>
      </c>
      <c r="Y41" s="8">
        <v>41266</v>
      </c>
      <c r="Z41" s="8">
        <f t="shared" si="7"/>
        <v>41272</v>
      </c>
      <c r="AA41" s="1">
        <v>5</v>
      </c>
      <c r="AB41" s="1">
        <v>80</v>
      </c>
      <c r="AC41" s="1">
        <v>100</v>
      </c>
      <c r="AD41" s="22">
        <f t="shared" si="5"/>
        <v>0.05</v>
      </c>
      <c r="AE41" s="22">
        <f t="shared" si="6"/>
        <v>6.25E-2</v>
      </c>
      <c r="AF41" s="1">
        <v>1</v>
      </c>
      <c r="AG41" s="1">
        <v>29</v>
      </c>
      <c r="AH41" s="2">
        <f t="shared" si="2"/>
        <v>3.4482758620689655E-2</v>
      </c>
      <c r="AI41" s="1">
        <v>1</v>
      </c>
      <c r="AJ41" s="1">
        <f>IF(AI41=M41,1,0)</f>
        <v>1</v>
      </c>
    </row>
    <row r="42" spans="1:36" s="1" customFormat="1" ht="14">
      <c r="A42" s="5" t="str">
        <f>CONCATENATE(B42, " ", W42)</f>
        <v>2013 Uttar Pradesh Storm</v>
      </c>
      <c r="B42" s="5">
        <f t="shared" si="0"/>
        <v>2013</v>
      </c>
      <c r="C42" s="8">
        <v>41362</v>
      </c>
      <c r="D42" s="8">
        <v>41363</v>
      </c>
      <c r="E42" s="3">
        <f t="shared" si="1"/>
        <v>41373</v>
      </c>
      <c r="F42" s="1" t="s">
        <v>2</v>
      </c>
      <c r="G42" s="1">
        <v>1</v>
      </c>
      <c r="H42" s="1">
        <v>0</v>
      </c>
      <c r="I42" s="5">
        <f t="shared" si="3"/>
        <v>1</v>
      </c>
      <c r="J42" s="5">
        <f>MIN(SUMPRODUCT(--ISNUMBER(SEARCH(Q$113:Q$132, P42))),1)</f>
        <v>0</v>
      </c>
      <c r="K42" s="5">
        <f>IF(AND(H42=1,I42&gt;0, J42=0),1,0)</f>
        <v>0</v>
      </c>
      <c r="L42" s="5">
        <f>IF(AND(H42=0, I42&gt;1, J42=0),1,0)</f>
        <v>0</v>
      </c>
      <c r="M42" s="5">
        <f t="shared" si="4"/>
        <v>0</v>
      </c>
      <c r="N42" s="5">
        <v>0</v>
      </c>
      <c r="O42" s="5">
        <v>0</v>
      </c>
      <c r="P42" s="1" t="s">
        <v>63</v>
      </c>
      <c r="Q42" s="1" t="s">
        <v>7</v>
      </c>
      <c r="R42" s="1" t="s">
        <v>6</v>
      </c>
      <c r="S42" s="1">
        <v>9</v>
      </c>
      <c r="V42" s="1">
        <v>4</v>
      </c>
      <c r="W42" s="1" t="s">
        <v>62</v>
      </c>
      <c r="X42" s="1" t="s">
        <v>204</v>
      </c>
      <c r="Y42" s="8" t="s">
        <v>205</v>
      </c>
      <c r="Z42" s="8" t="s">
        <v>205</v>
      </c>
      <c r="AA42" s="1">
        <v>0</v>
      </c>
      <c r="AB42" s="1">
        <v>81</v>
      </c>
      <c r="AC42" s="1">
        <v>100</v>
      </c>
      <c r="AD42" s="22">
        <f t="shared" si="5"/>
        <v>0</v>
      </c>
      <c r="AE42" s="22">
        <f t="shared" si="6"/>
        <v>0</v>
      </c>
      <c r="AF42" s="1">
        <v>0</v>
      </c>
      <c r="AG42" s="1">
        <v>12</v>
      </c>
      <c r="AH42" s="2">
        <f t="shared" si="2"/>
        <v>0</v>
      </c>
      <c r="AI42" s="1">
        <v>1</v>
      </c>
      <c r="AJ42" s="1">
        <f>IF(AI42=M42,1,0)</f>
        <v>0</v>
      </c>
    </row>
    <row r="43" spans="1:36" s="1" customFormat="1" ht="14">
      <c r="A43" s="5" t="str">
        <f>CONCATENATE(B43, " ", W43)</f>
        <v>2013 Andhra Pradesh Heat Wave</v>
      </c>
      <c r="B43" s="5">
        <f t="shared" si="0"/>
        <v>2013</v>
      </c>
      <c r="C43" s="8">
        <v>41365</v>
      </c>
      <c r="D43" s="8">
        <v>41424</v>
      </c>
      <c r="E43" s="3">
        <f t="shared" si="1"/>
        <v>41434</v>
      </c>
      <c r="F43" s="1" t="s">
        <v>2</v>
      </c>
      <c r="G43" s="1">
        <v>0</v>
      </c>
      <c r="H43" s="1">
        <v>0</v>
      </c>
      <c r="I43" s="5">
        <f t="shared" si="3"/>
        <v>1</v>
      </c>
      <c r="J43" s="5">
        <f>MIN(SUMPRODUCT(--ISNUMBER(SEARCH(Q$113:Q$132, P43))),1)</f>
        <v>1</v>
      </c>
      <c r="K43" s="5">
        <f>IF(AND(H43=1,I43&gt;0, J43=0),1,0)</f>
        <v>0</v>
      </c>
      <c r="L43" s="5">
        <f>IF(AND(H43=0, I43&gt;1, J43=0),1,0)</f>
        <v>0</v>
      </c>
      <c r="M43" s="5">
        <f t="shared" si="4"/>
        <v>1</v>
      </c>
      <c r="N43" s="5">
        <v>1</v>
      </c>
      <c r="O43" s="5">
        <v>0</v>
      </c>
      <c r="P43" s="1" t="s">
        <v>92</v>
      </c>
      <c r="Q43" s="1" t="s">
        <v>22</v>
      </c>
      <c r="R43" s="1" t="s">
        <v>21</v>
      </c>
      <c r="S43" s="1">
        <v>557</v>
      </c>
      <c r="V43" s="1">
        <v>86</v>
      </c>
      <c r="W43" s="1" t="s">
        <v>91</v>
      </c>
      <c r="X43" s="1" t="s">
        <v>203</v>
      </c>
      <c r="Y43" s="8">
        <v>41399</v>
      </c>
      <c r="Z43" s="8">
        <f t="shared" si="7"/>
        <v>41405</v>
      </c>
      <c r="AA43" s="1">
        <v>1</v>
      </c>
      <c r="AB43" s="1">
        <v>80</v>
      </c>
      <c r="AC43" s="1">
        <v>100</v>
      </c>
      <c r="AD43" s="22">
        <f t="shared" si="5"/>
        <v>0.01</v>
      </c>
      <c r="AE43" s="22">
        <f t="shared" si="6"/>
        <v>1.2500000000000001E-2</v>
      </c>
      <c r="AF43" s="1">
        <v>0</v>
      </c>
      <c r="AG43" s="1">
        <v>13</v>
      </c>
      <c r="AH43" s="2">
        <f t="shared" si="2"/>
        <v>0</v>
      </c>
      <c r="AI43" s="1">
        <v>1</v>
      </c>
      <c r="AJ43" s="1">
        <f>IF(AI43=M43,1,0)</f>
        <v>1</v>
      </c>
    </row>
    <row r="44" spans="1:36" s="1" customFormat="1" ht="14">
      <c r="A44" s="5" t="str">
        <f>CONCATENATE(B44, " ", W44)</f>
        <v>2013 Kashmir Earthquake</v>
      </c>
      <c r="B44" s="5">
        <f t="shared" si="0"/>
        <v>2013</v>
      </c>
      <c r="C44" s="8">
        <v>41395</v>
      </c>
      <c r="D44" s="8">
        <v>41395</v>
      </c>
      <c r="E44" s="3">
        <f t="shared" si="1"/>
        <v>41405</v>
      </c>
      <c r="F44" s="1" t="s">
        <v>2</v>
      </c>
      <c r="G44" s="1">
        <v>1</v>
      </c>
      <c r="H44" s="1">
        <v>0</v>
      </c>
      <c r="I44" s="5">
        <f t="shared" si="3"/>
        <v>0</v>
      </c>
      <c r="J44" s="5">
        <f>MIN(SUMPRODUCT(--ISNUMBER(SEARCH(Q$113:Q$132, P44))),1)</f>
        <v>0</v>
      </c>
      <c r="K44" s="5">
        <f>IF(AND(H44=1,I44&gt;0, J44=0),1,0)</f>
        <v>0</v>
      </c>
      <c r="L44" s="5">
        <f>IF(AND(H44=0, I44&gt;1, J44=0),1,0)</f>
        <v>0</v>
      </c>
      <c r="M44" s="5">
        <f t="shared" si="4"/>
        <v>0</v>
      </c>
      <c r="N44" s="5">
        <v>0</v>
      </c>
      <c r="O44" s="5">
        <v>0</v>
      </c>
      <c r="P44" s="1" t="s">
        <v>90</v>
      </c>
      <c r="Q44" s="1" t="s">
        <v>4</v>
      </c>
      <c r="R44" s="1" t="s">
        <v>89</v>
      </c>
      <c r="S44" s="1">
        <v>3</v>
      </c>
      <c r="T44" s="1">
        <v>59350</v>
      </c>
      <c r="U44" s="1">
        <v>120000</v>
      </c>
      <c r="V44" s="1">
        <v>12</v>
      </c>
      <c r="W44" s="1" t="s">
        <v>88</v>
      </c>
      <c r="X44" s="1" t="s">
        <v>203</v>
      </c>
      <c r="Y44" s="8">
        <v>41392</v>
      </c>
      <c r="Z44" s="8">
        <f t="shared" si="7"/>
        <v>41398</v>
      </c>
      <c r="AA44" s="1">
        <v>8</v>
      </c>
      <c r="AB44" s="1">
        <v>82</v>
      </c>
      <c r="AC44" s="1">
        <v>100</v>
      </c>
      <c r="AD44" s="22">
        <f t="shared" si="5"/>
        <v>0.08</v>
      </c>
      <c r="AE44" s="22">
        <f t="shared" si="6"/>
        <v>9.7560975609756101E-2</v>
      </c>
      <c r="AF44" s="1">
        <v>1</v>
      </c>
      <c r="AG44" s="1">
        <v>12</v>
      </c>
      <c r="AH44" s="2">
        <f t="shared" si="2"/>
        <v>8.3333333333333329E-2</v>
      </c>
      <c r="AI44" s="1">
        <v>1</v>
      </c>
      <c r="AJ44" s="1">
        <f>IF(AI44=M44,1,0)</f>
        <v>0</v>
      </c>
    </row>
    <row r="45" spans="1:36" s="1" customFormat="1" ht="14">
      <c r="A45" s="5" t="str">
        <f>CONCATENATE(B45, " ", W45)</f>
        <v>2013 Andhra Pradesh Storm</v>
      </c>
      <c r="B45" s="5">
        <f t="shared" si="0"/>
        <v>2013</v>
      </c>
      <c r="C45" s="8">
        <v>41410</v>
      </c>
      <c r="D45" s="8">
        <v>41410</v>
      </c>
      <c r="E45" s="3">
        <f t="shared" si="1"/>
        <v>41420</v>
      </c>
      <c r="F45" s="1" t="s">
        <v>2</v>
      </c>
      <c r="G45" s="1">
        <v>1</v>
      </c>
      <c r="H45" s="1">
        <v>0</v>
      </c>
      <c r="I45" s="5">
        <f t="shared" si="3"/>
        <v>1</v>
      </c>
      <c r="J45" s="5">
        <f>MIN(SUMPRODUCT(--ISNUMBER(SEARCH(Q$113:Q$132, P45))),1)</f>
        <v>0</v>
      </c>
      <c r="K45" s="5">
        <f>IF(AND(H45=1,I45&gt;0, J45=0),1,0)</f>
        <v>0</v>
      </c>
      <c r="L45" s="5">
        <f>IF(AND(H45=0, I45&gt;1, J45=0),1,0)</f>
        <v>0</v>
      </c>
      <c r="M45" s="5">
        <f t="shared" si="4"/>
        <v>0</v>
      </c>
      <c r="N45" s="5">
        <v>0</v>
      </c>
      <c r="O45" s="5">
        <v>0</v>
      </c>
      <c r="P45" s="1" t="s">
        <v>87</v>
      </c>
      <c r="Q45" s="1" t="s">
        <v>7</v>
      </c>
      <c r="R45" s="1" t="s">
        <v>41</v>
      </c>
      <c r="S45" s="1">
        <v>8</v>
      </c>
      <c r="T45" s="1">
        <v>4</v>
      </c>
      <c r="V45" s="1">
        <v>7</v>
      </c>
      <c r="W45" s="1" t="s">
        <v>71</v>
      </c>
      <c r="X45" s="1" t="s">
        <v>204</v>
      </c>
      <c r="Y45" s="8" t="s">
        <v>205</v>
      </c>
      <c r="Z45" s="8" t="s">
        <v>205</v>
      </c>
      <c r="AA45" s="1">
        <v>0</v>
      </c>
      <c r="AB45" s="1">
        <v>81</v>
      </c>
      <c r="AC45" s="1">
        <v>100</v>
      </c>
      <c r="AD45" s="22">
        <f t="shared" si="5"/>
        <v>0</v>
      </c>
      <c r="AE45" s="22">
        <f t="shared" si="6"/>
        <v>0</v>
      </c>
      <c r="AF45" s="1">
        <v>0</v>
      </c>
      <c r="AG45" s="1">
        <v>13</v>
      </c>
      <c r="AH45" s="2">
        <f t="shared" si="2"/>
        <v>0</v>
      </c>
      <c r="AI45" s="1">
        <v>1</v>
      </c>
      <c r="AJ45" s="1">
        <f>IF(AI45=M45,1,0)</f>
        <v>0</v>
      </c>
    </row>
    <row r="46" spans="1:36" s="1" customFormat="1" ht="14">
      <c r="A46" s="5" t="str">
        <f>CONCATENATE(B46, " ", W46)</f>
        <v>2013 Himachal Flood</v>
      </c>
      <c r="B46" s="5">
        <f t="shared" si="0"/>
        <v>2013</v>
      </c>
      <c r="C46" s="8">
        <v>41437</v>
      </c>
      <c r="D46" s="8">
        <v>41452</v>
      </c>
      <c r="E46" s="3">
        <f t="shared" si="1"/>
        <v>41462</v>
      </c>
      <c r="F46" s="1" t="s">
        <v>2</v>
      </c>
      <c r="G46" s="1">
        <v>1</v>
      </c>
      <c r="H46" s="1">
        <v>1</v>
      </c>
      <c r="I46" s="5">
        <f t="shared" si="3"/>
        <v>7</v>
      </c>
      <c r="J46" s="5">
        <f>MIN(SUMPRODUCT(--ISNUMBER(SEARCH(Q$113:Q$132, P46))),1)</f>
        <v>0</v>
      </c>
      <c r="K46" s="5">
        <f>IF(AND(H46=1,I46&gt;0, J46=0),1,0)</f>
        <v>1</v>
      </c>
      <c r="L46" s="5">
        <f>IF(AND(H46=0, I46&gt;1, J46=0),1,0)</f>
        <v>0</v>
      </c>
      <c r="M46" s="5">
        <f t="shared" si="4"/>
        <v>1</v>
      </c>
      <c r="N46" s="5">
        <v>1</v>
      </c>
      <c r="O46" s="5">
        <v>0</v>
      </c>
      <c r="P46" s="1" t="s">
        <v>86</v>
      </c>
      <c r="Q46" s="1" t="s">
        <v>0</v>
      </c>
      <c r="R46" s="1" t="s">
        <v>17</v>
      </c>
      <c r="S46" s="1">
        <v>6054</v>
      </c>
      <c r="T46" s="1">
        <v>504473</v>
      </c>
      <c r="U46" s="1">
        <v>1100000</v>
      </c>
      <c r="V46" s="1">
        <v>865</v>
      </c>
      <c r="W46" s="1" t="s">
        <v>215</v>
      </c>
      <c r="X46" s="1" t="s">
        <v>203</v>
      </c>
      <c r="Y46" s="8">
        <v>41441</v>
      </c>
      <c r="Z46" s="8">
        <f t="shared" si="7"/>
        <v>41447</v>
      </c>
      <c r="AA46" s="1">
        <v>10</v>
      </c>
      <c r="AB46" s="1">
        <v>86</v>
      </c>
      <c r="AC46" s="1">
        <v>100</v>
      </c>
      <c r="AD46" s="22">
        <f t="shared" si="5"/>
        <v>0.1</v>
      </c>
      <c r="AE46" s="22">
        <f t="shared" si="6"/>
        <v>0.11627906976744186</v>
      </c>
      <c r="AF46" s="1">
        <v>35</v>
      </c>
      <c r="AG46" s="1">
        <v>11</v>
      </c>
      <c r="AH46" s="2">
        <f t="shared" si="2"/>
        <v>3.1818181818181817</v>
      </c>
      <c r="AI46" s="1">
        <v>1</v>
      </c>
      <c r="AJ46" s="1">
        <f>IF(AI46=M46,1,0)</f>
        <v>1</v>
      </c>
    </row>
    <row r="47" spans="1:36" s="1" customFormat="1" ht="14">
      <c r="A47" s="5" t="str">
        <f>CONCATENATE(B47, " ", W47)</f>
        <v>2013 Assam Flood</v>
      </c>
      <c r="B47" s="5">
        <f t="shared" si="0"/>
        <v>2013</v>
      </c>
      <c r="C47" s="8">
        <v>41448</v>
      </c>
      <c r="D47" s="8">
        <v>41470</v>
      </c>
      <c r="E47" s="3">
        <f t="shared" si="1"/>
        <v>41480</v>
      </c>
      <c r="F47" s="1" t="s">
        <v>2</v>
      </c>
      <c r="G47" s="1">
        <v>0</v>
      </c>
      <c r="H47" s="1">
        <v>0</v>
      </c>
      <c r="I47" s="5">
        <f t="shared" si="3"/>
        <v>0</v>
      </c>
      <c r="J47" s="5">
        <f>MIN(SUMPRODUCT(--ISNUMBER(SEARCH(Q$113:Q$132, P47))),1)</f>
        <v>0</v>
      </c>
      <c r="K47" s="5">
        <f>IF(AND(H47=1,I47&gt;0, J47=0),1,0)</f>
        <v>0</v>
      </c>
      <c r="L47" s="5">
        <f>IF(AND(H47=0, I47&gt;1, J47=0),1,0)</f>
        <v>0</v>
      </c>
      <c r="M47" s="5">
        <f t="shared" si="4"/>
        <v>0</v>
      </c>
      <c r="N47" s="5">
        <v>0</v>
      </c>
      <c r="O47" s="5">
        <v>1</v>
      </c>
      <c r="P47" s="1" t="s">
        <v>84</v>
      </c>
      <c r="Q47" s="1" t="s">
        <v>0</v>
      </c>
      <c r="S47" s="1">
        <v>80</v>
      </c>
      <c r="T47" s="1">
        <v>2000000</v>
      </c>
      <c r="V47" s="1">
        <v>37</v>
      </c>
      <c r="W47" s="1" t="s">
        <v>83</v>
      </c>
      <c r="X47" s="1" t="s">
        <v>203</v>
      </c>
      <c r="Y47" s="8">
        <v>41462</v>
      </c>
      <c r="Z47" s="8">
        <f t="shared" si="7"/>
        <v>41468</v>
      </c>
      <c r="AA47" s="1">
        <v>7</v>
      </c>
      <c r="AB47" s="1">
        <v>79</v>
      </c>
      <c r="AC47" s="1">
        <v>100</v>
      </c>
      <c r="AD47" s="22">
        <f t="shared" si="5"/>
        <v>7.0000000000000007E-2</v>
      </c>
      <c r="AE47" s="22">
        <f t="shared" si="6"/>
        <v>8.8607594936708861E-2</v>
      </c>
      <c r="AF47" s="1">
        <v>1</v>
      </c>
      <c r="AG47" s="1">
        <v>11</v>
      </c>
      <c r="AH47" s="2">
        <f t="shared" si="2"/>
        <v>9.0909090909090912E-2</v>
      </c>
      <c r="AI47" s="1">
        <v>0</v>
      </c>
      <c r="AJ47" s="1">
        <f>IF(AI47=M47,1,0)</f>
        <v>1</v>
      </c>
    </row>
    <row r="48" spans="1:36" s="1" customFormat="1" ht="14">
      <c r="A48" s="5" t="str">
        <f>CONCATENATE(B48, " ", W48)</f>
        <v>2013 Uttar Pradesh Flood</v>
      </c>
      <c r="B48" s="5">
        <f t="shared" si="0"/>
        <v>2013</v>
      </c>
      <c r="C48" s="8">
        <v>41464</v>
      </c>
      <c r="D48" s="8">
        <v>41465</v>
      </c>
      <c r="E48" s="3">
        <f t="shared" si="1"/>
        <v>41475</v>
      </c>
      <c r="F48" s="1" t="s">
        <v>2</v>
      </c>
      <c r="G48" s="1">
        <v>0</v>
      </c>
      <c r="H48" s="1">
        <v>0</v>
      </c>
      <c r="I48" s="5">
        <f t="shared" si="3"/>
        <v>1</v>
      </c>
      <c r="J48" s="5">
        <f>MIN(SUMPRODUCT(--ISNUMBER(SEARCH(Q$113:Q$132, P48))),1)</f>
        <v>0</v>
      </c>
      <c r="K48" s="5">
        <f>IF(AND(H48=1,I48&gt;0, J48=0),1,0)</f>
        <v>0</v>
      </c>
      <c r="L48" s="5">
        <f>IF(AND(H48=0, I48&gt;1, J48=0),1,0)</f>
        <v>0</v>
      </c>
      <c r="M48" s="5">
        <f t="shared" si="4"/>
        <v>0</v>
      </c>
      <c r="N48" s="5">
        <v>0</v>
      </c>
      <c r="O48" s="5">
        <v>0</v>
      </c>
      <c r="P48" s="1" t="s">
        <v>82</v>
      </c>
      <c r="Q48" s="1" t="s">
        <v>0</v>
      </c>
      <c r="R48" s="1" t="s">
        <v>17</v>
      </c>
      <c r="S48" s="1">
        <v>174</v>
      </c>
      <c r="T48" s="1">
        <v>500000</v>
      </c>
      <c r="V48" s="1">
        <v>13</v>
      </c>
      <c r="W48" s="1" t="s">
        <v>81</v>
      </c>
      <c r="X48" s="1" t="s">
        <v>204</v>
      </c>
      <c r="Y48" s="8" t="s">
        <v>205</v>
      </c>
      <c r="Z48" s="8" t="s">
        <v>205</v>
      </c>
      <c r="AA48" s="1">
        <v>0</v>
      </c>
      <c r="AB48" s="1">
        <v>81</v>
      </c>
      <c r="AC48" s="1">
        <v>100</v>
      </c>
      <c r="AD48" s="22">
        <f t="shared" si="5"/>
        <v>0</v>
      </c>
      <c r="AE48" s="22">
        <f t="shared" si="6"/>
        <v>0</v>
      </c>
      <c r="AF48" s="1">
        <v>0</v>
      </c>
      <c r="AG48" s="1">
        <v>11</v>
      </c>
      <c r="AH48" s="2">
        <f t="shared" si="2"/>
        <v>0</v>
      </c>
      <c r="AI48" s="1">
        <v>0</v>
      </c>
      <c r="AJ48" s="1">
        <f>IF(AI48=M48,1,0)</f>
        <v>1</v>
      </c>
    </row>
    <row r="49" spans="1:36" s="1" customFormat="1" ht="14">
      <c r="A49" s="5" t="str">
        <f>CONCATENATE(B49, " ", W49)</f>
        <v>2013 Uttar Pradesh Flood OR Madhya Pradesh Flood</v>
      </c>
      <c r="B49" s="5">
        <f t="shared" si="0"/>
        <v>2013</v>
      </c>
      <c r="C49" s="8">
        <v>41508</v>
      </c>
      <c r="D49" s="8">
        <v>41513</v>
      </c>
      <c r="E49" s="3">
        <f t="shared" si="1"/>
        <v>41523</v>
      </c>
      <c r="F49" s="1" t="s">
        <v>2</v>
      </c>
      <c r="G49" s="1">
        <v>0</v>
      </c>
      <c r="H49" s="1">
        <v>1</v>
      </c>
      <c r="I49" s="5">
        <f t="shared" si="3"/>
        <v>2</v>
      </c>
      <c r="J49" s="5">
        <f>MIN(SUMPRODUCT(--ISNUMBER(SEARCH(Q$113:Q$132, P49))),1)</f>
        <v>1</v>
      </c>
      <c r="K49" s="5">
        <f>IF(AND(H49=1,I49&gt;0, J49=0),1,0)</f>
        <v>0</v>
      </c>
      <c r="L49" s="5">
        <f>IF(AND(H49=0, I49&gt;1, J49=0),1,0)</f>
        <v>0</v>
      </c>
      <c r="M49" s="5">
        <f t="shared" si="4"/>
        <v>1</v>
      </c>
      <c r="N49" s="5">
        <v>1</v>
      </c>
      <c r="O49" s="5">
        <v>2</v>
      </c>
      <c r="P49" s="1" t="s">
        <v>80</v>
      </c>
      <c r="Q49" s="1" t="s">
        <v>0</v>
      </c>
      <c r="R49" s="1" t="s">
        <v>17</v>
      </c>
      <c r="S49" s="1">
        <v>73</v>
      </c>
      <c r="T49" s="1">
        <v>40000</v>
      </c>
      <c r="V49" s="1">
        <v>28</v>
      </c>
      <c r="W49" s="1" t="s">
        <v>79</v>
      </c>
      <c r="X49" s="1" t="s">
        <v>203</v>
      </c>
      <c r="Y49" s="8">
        <v>41511</v>
      </c>
      <c r="Z49" s="8">
        <f t="shared" si="7"/>
        <v>41517</v>
      </c>
      <c r="AA49" s="1">
        <v>2</v>
      </c>
      <c r="AB49" s="1">
        <v>83</v>
      </c>
      <c r="AC49" s="1">
        <v>100</v>
      </c>
      <c r="AD49" s="22">
        <f t="shared" si="5"/>
        <v>0.02</v>
      </c>
      <c r="AE49" s="22">
        <f t="shared" si="6"/>
        <v>2.4096385542168676E-2</v>
      </c>
      <c r="AF49" s="1">
        <v>0</v>
      </c>
      <c r="AG49" s="1">
        <v>11</v>
      </c>
      <c r="AH49" s="2">
        <f t="shared" si="2"/>
        <v>0</v>
      </c>
      <c r="AI49" s="1">
        <v>1</v>
      </c>
      <c r="AJ49" s="1">
        <f>IF(AI49=M49,1,0)</f>
        <v>1</v>
      </c>
    </row>
    <row r="50" spans="1:36" s="1" customFormat="1" ht="14">
      <c r="A50" s="5" t="str">
        <f>CONCATENATE(B50, " ", W50)</f>
        <v>2013 Bihar storm</v>
      </c>
      <c r="B50" s="5">
        <f t="shared" si="0"/>
        <v>2013</v>
      </c>
      <c r="C50" s="8">
        <v>41552</v>
      </c>
      <c r="D50" s="8">
        <v>41553</v>
      </c>
      <c r="E50" s="3">
        <f t="shared" si="1"/>
        <v>41563</v>
      </c>
      <c r="F50" s="1" t="s">
        <v>2</v>
      </c>
      <c r="G50" s="1">
        <v>1</v>
      </c>
      <c r="H50" s="1">
        <v>0</v>
      </c>
      <c r="I50" s="5">
        <f t="shared" si="3"/>
        <v>1</v>
      </c>
      <c r="J50" s="5">
        <f>MIN(SUMPRODUCT(--ISNUMBER(SEARCH(Q$113:Q$132, P50))),1)</f>
        <v>0</v>
      </c>
      <c r="K50" s="5">
        <f>IF(AND(H50=1,I50&gt;0, J50=0),1,0)</f>
        <v>0</v>
      </c>
      <c r="L50" s="5">
        <f>IF(AND(H50=0, I50&gt;1, J50=0),1,0)</f>
        <v>0</v>
      </c>
      <c r="M50" s="5">
        <f t="shared" si="4"/>
        <v>0</v>
      </c>
      <c r="N50" s="5">
        <v>0</v>
      </c>
      <c r="O50" s="5">
        <v>0</v>
      </c>
      <c r="P50" s="1" t="s">
        <v>78</v>
      </c>
      <c r="Q50" s="1" t="s">
        <v>7</v>
      </c>
      <c r="R50" s="1" t="s">
        <v>6</v>
      </c>
      <c r="S50" s="1">
        <v>32</v>
      </c>
      <c r="V50" s="1">
        <v>24</v>
      </c>
      <c r="W50" s="1" t="s">
        <v>216</v>
      </c>
      <c r="X50" s="1" t="s">
        <v>203</v>
      </c>
      <c r="Y50" s="8">
        <v>41553</v>
      </c>
      <c r="Z50" s="8">
        <f t="shared" si="7"/>
        <v>41559</v>
      </c>
      <c r="AA50" s="1">
        <v>1</v>
      </c>
      <c r="AB50" s="1">
        <v>98</v>
      </c>
      <c r="AC50" s="1">
        <v>100</v>
      </c>
      <c r="AD50" s="22">
        <f t="shared" si="5"/>
        <v>0.01</v>
      </c>
      <c r="AE50" s="22">
        <f t="shared" si="6"/>
        <v>1.020408163265306E-2</v>
      </c>
      <c r="AF50" s="1">
        <v>0</v>
      </c>
      <c r="AG50" s="1">
        <v>67</v>
      </c>
      <c r="AH50" s="2">
        <f t="shared" si="2"/>
        <v>0</v>
      </c>
      <c r="AI50" s="1">
        <v>1</v>
      </c>
      <c r="AJ50" s="1">
        <f>IF(AI50=M50,1,0)</f>
        <v>0</v>
      </c>
    </row>
    <row r="51" spans="1:36" s="1" customFormat="1" ht="14">
      <c r="A51" s="5" t="str">
        <f>CONCATENATE(B51, " ", W51)</f>
        <v>2013 Orissa Storm</v>
      </c>
      <c r="B51" s="5">
        <f t="shared" si="0"/>
        <v>2013</v>
      </c>
      <c r="C51" s="8">
        <v>41559</v>
      </c>
      <c r="D51" s="8">
        <v>41561</v>
      </c>
      <c r="E51" s="3">
        <f t="shared" si="1"/>
        <v>41571</v>
      </c>
      <c r="F51" s="1" t="s">
        <v>2</v>
      </c>
      <c r="G51" s="1">
        <v>1</v>
      </c>
      <c r="H51" s="1">
        <v>1</v>
      </c>
      <c r="I51" s="5">
        <f t="shared" si="3"/>
        <v>3</v>
      </c>
      <c r="J51" s="5">
        <f>MIN(SUMPRODUCT(--ISNUMBER(SEARCH(Q$113:Q$132, P51))),1)</f>
        <v>0</v>
      </c>
      <c r="K51" s="5">
        <f>IF(AND(H51=1,I51&gt;0, J51=0),1,0)</f>
        <v>1</v>
      </c>
      <c r="L51" s="5">
        <f>IF(AND(H51=0, I51&gt;1, J51=0),1,0)</f>
        <v>0</v>
      </c>
      <c r="M51" s="5">
        <f t="shared" si="4"/>
        <v>1</v>
      </c>
      <c r="N51" s="5">
        <v>1</v>
      </c>
      <c r="O51" s="5">
        <v>0</v>
      </c>
      <c r="P51" s="1" t="s">
        <v>76</v>
      </c>
      <c r="Q51" s="1" t="s">
        <v>7</v>
      </c>
      <c r="R51" s="1" t="s">
        <v>41</v>
      </c>
      <c r="S51" s="1">
        <v>47</v>
      </c>
      <c r="T51" s="1">
        <v>13230000</v>
      </c>
      <c r="U51" s="1">
        <v>633471</v>
      </c>
      <c r="V51" s="1">
        <v>107</v>
      </c>
      <c r="W51" s="1" t="s">
        <v>217</v>
      </c>
      <c r="X51" s="1" t="s">
        <v>203</v>
      </c>
      <c r="Y51" s="8">
        <v>41553</v>
      </c>
      <c r="Z51" s="8">
        <f t="shared" si="7"/>
        <v>41559</v>
      </c>
      <c r="AA51" s="1">
        <v>20</v>
      </c>
      <c r="AB51" s="1">
        <v>98</v>
      </c>
      <c r="AC51" s="1">
        <v>100</v>
      </c>
      <c r="AD51" s="22">
        <f t="shared" si="5"/>
        <v>0.2</v>
      </c>
      <c r="AE51" s="22">
        <f t="shared" si="6"/>
        <v>0.20408163265306123</v>
      </c>
      <c r="AF51" s="1">
        <v>2</v>
      </c>
      <c r="AG51" s="1">
        <v>67</v>
      </c>
      <c r="AH51" s="2">
        <f t="shared" si="2"/>
        <v>2.9850746268656716E-2</v>
      </c>
      <c r="AI51" s="1">
        <v>1</v>
      </c>
      <c r="AJ51" s="1">
        <f>IF(AI51=M51,1,0)</f>
        <v>1</v>
      </c>
    </row>
    <row r="52" spans="1:36" s="1" customFormat="1" ht="14">
      <c r="A52" s="5" t="str">
        <f>CONCATENATE(B52, " ", W52)</f>
        <v>2013 Andhra Flood</v>
      </c>
      <c r="B52" s="5">
        <f t="shared" si="0"/>
        <v>2013</v>
      </c>
      <c r="C52" s="8">
        <v>41568</v>
      </c>
      <c r="D52" s="8">
        <v>41573</v>
      </c>
      <c r="E52" s="3">
        <f t="shared" si="1"/>
        <v>41583</v>
      </c>
      <c r="F52" s="1" t="s">
        <v>2</v>
      </c>
      <c r="G52" s="1">
        <v>1</v>
      </c>
      <c r="H52" s="1">
        <v>1</v>
      </c>
      <c r="I52" s="5">
        <f t="shared" si="3"/>
        <v>2</v>
      </c>
      <c r="J52" s="5">
        <f>MIN(SUMPRODUCT(--ISNUMBER(SEARCH(Q$113:Q$132, P52))),1)</f>
        <v>0</v>
      </c>
      <c r="K52" s="5">
        <f>IF(AND(H52=1,I52&gt;0, J52=0),1,0)</f>
        <v>1</v>
      </c>
      <c r="L52" s="5">
        <f>IF(AND(H52=0, I52&gt;1, J52=0),1,0)</f>
        <v>0</v>
      </c>
      <c r="M52" s="5">
        <f t="shared" si="4"/>
        <v>1</v>
      </c>
      <c r="N52" s="5">
        <v>1</v>
      </c>
      <c r="O52" s="5">
        <v>0</v>
      </c>
      <c r="P52" s="1" t="s">
        <v>74</v>
      </c>
      <c r="Q52" s="1" t="s">
        <v>0</v>
      </c>
      <c r="R52" s="1" t="s">
        <v>17</v>
      </c>
      <c r="S52" s="1">
        <v>72</v>
      </c>
      <c r="T52" s="1">
        <v>375000</v>
      </c>
      <c r="U52" s="1">
        <v>260000</v>
      </c>
      <c r="V52" s="1">
        <v>137</v>
      </c>
      <c r="W52" s="1" t="s">
        <v>218</v>
      </c>
      <c r="X52" s="1" t="s">
        <v>203</v>
      </c>
      <c r="Y52" s="8">
        <v>41567</v>
      </c>
      <c r="Z52" s="8">
        <f t="shared" si="7"/>
        <v>41573</v>
      </c>
      <c r="AA52" s="1">
        <v>3</v>
      </c>
      <c r="AB52" s="1">
        <v>86</v>
      </c>
      <c r="AC52" s="1">
        <v>100</v>
      </c>
      <c r="AD52" s="22">
        <f t="shared" si="5"/>
        <v>0.03</v>
      </c>
      <c r="AE52" s="22">
        <f t="shared" si="6"/>
        <v>3.4883720930232558E-2</v>
      </c>
      <c r="AF52" s="1">
        <v>1</v>
      </c>
      <c r="AG52" s="1">
        <v>65</v>
      </c>
      <c r="AH52" s="2">
        <f t="shared" si="2"/>
        <v>1.5384615384615385E-2</v>
      </c>
      <c r="AI52" s="1">
        <v>1</v>
      </c>
      <c r="AJ52" s="1">
        <f>IF(AI52=M52,1,0)</f>
        <v>1</v>
      </c>
    </row>
    <row r="53" spans="1:36" s="1" customFormat="1" ht="14">
      <c r="A53" s="5" t="str">
        <f>CONCATENATE(B53, " ", W53)</f>
        <v>2013 Andhra Storm</v>
      </c>
      <c r="B53" s="5">
        <f t="shared" si="0"/>
        <v>2013</v>
      </c>
      <c r="C53" s="8">
        <v>41600</v>
      </c>
      <c r="D53" s="8">
        <v>41600</v>
      </c>
      <c r="E53" s="3">
        <f t="shared" si="1"/>
        <v>41610</v>
      </c>
      <c r="F53" s="1" t="s">
        <v>2</v>
      </c>
      <c r="G53" s="1">
        <v>0</v>
      </c>
      <c r="H53" s="1">
        <v>0</v>
      </c>
      <c r="I53" s="5">
        <f t="shared" si="3"/>
        <v>1</v>
      </c>
      <c r="J53" s="5">
        <f>MIN(SUMPRODUCT(--ISNUMBER(SEARCH(Q$113:Q$132, P53))),1)</f>
        <v>1</v>
      </c>
      <c r="K53" s="5">
        <f>IF(AND(H53=1,I53&gt;0, J53=0),1,0)</f>
        <v>0</v>
      </c>
      <c r="L53" s="5">
        <f>IF(AND(H53=0, I53&gt;1, J53=0),1,0)</f>
        <v>0</v>
      </c>
      <c r="M53" s="5">
        <f t="shared" si="4"/>
        <v>1</v>
      </c>
      <c r="N53" s="5">
        <v>1</v>
      </c>
      <c r="O53" s="5">
        <v>0</v>
      </c>
      <c r="P53" s="1" t="s">
        <v>72</v>
      </c>
      <c r="Q53" s="1" t="s">
        <v>7</v>
      </c>
      <c r="R53" s="1" t="s">
        <v>41</v>
      </c>
      <c r="S53" s="1">
        <v>10</v>
      </c>
      <c r="U53" s="1">
        <v>262000</v>
      </c>
      <c r="V53" s="1">
        <v>68</v>
      </c>
      <c r="W53" s="1" t="s">
        <v>66</v>
      </c>
      <c r="X53" s="1" t="s">
        <v>203</v>
      </c>
      <c r="Y53" s="8">
        <v>41602</v>
      </c>
      <c r="Z53" s="8">
        <f t="shared" si="7"/>
        <v>41608</v>
      </c>
      <c r="AA53" s="1">
        <v>3</v>
      </c>
      <c r="AB53" s="1">
        <v>94</v>
      </c>
      <c r="AC53" s="1">
        <v>100</v>
      </c>
      <c r="AD53" s="22">
        <f t="shared" si="5"/>
        <v>0.03</v>
      </c>
      <c r="AE53" s="22">
        <f t="shared" si="6"/>
        <v>3.1914893617021274E-2</v>
      </c>
      <c r="AF53" s="1">
        <v>0</v>
      </c>
      <c r="AG53" s="1">
        <v>27</v>
      </c>
      <c r="AH53" s="2">
        <f t="shared" si="2"/>
        <v>0</v>
      </c>
      <c r="AI53" s="1">
        <v>1</v>
      </c>
      <c r="AJ53" s="1">
        <f>IF(AI53=M53,1,0)</f>
        <v>1</v>
      </c>
    </row>
    <row r="54" spans="1:36" s="1" customFormat="1" ht="14">
      <c r="A54" s="5" t="str">
        <f>CONCATENATE(B54, " ", W54)</f>
        <v>2014 Cold Wave</v>
      </c>
      <c r="B54" s="5">
        <f t="shared" si="0"/>
        <v>2014</v>
      </c>
      <c r="C54" s="4">
        <v>41659</v>
      </c>
      <c r="D54" s="4">
        <v>41663</v>
      </c>
      <c r="E54" s="3">
        <f t="shared" si="1"/>
        <v>41673</v>
      </c>
      <c r="F54" s="1" t="s">
        <v>2</v>
      </c>
      <c r="G54" s="1">
        <v>1</v>
      </c>
      <c r="H54" s="1">
        <v>1</v>
      </c>
      <c r="I54" s="5">
        <f t="shared" si="3"/>
        <v>2</v>
      </c>
      <c r="J54" s="5">
        <f>MIN(SUMPRODUCT(--ISNUMBER(SEARCH(Q$113:Q$132, P54))),1)</f>
        <v>1</v>
      </c>
      <c r="K54" s="5">
        <f>IF(AND(H54=1,I54&gt;0, J54=0),1,0)</f>
        <v>0</v>
      </c>
      <c r="L54" s="5">
        <f>IF(AND(H54=0, I54&gt;1, J54=0),1,0)</f>
        <v>0</v>
      </c>
      <c r="M54" s="5">
        <f t="shared" si="4"/>
        <v>1</v>
      </c>
      <c r="N54" s="5">
        <v>1</v>
      </c>
      <c r="O54" s="5">
        <v>0</v>
      </c>
      <c r="P54" s="1" t="s">
        <v>70</v>
      </c>
      <c r="Q54" s="1" t="s">
        <v>22</v>
      </c>
      <c r="R54" s="1" t="s">
        <v>69</v>
      </c>
      <c r="S54" s="1">
        <v>24</v>
      </c>
      <c r="V54" s="1">
        <v>21</v>
      </c>
      <c r="W54" s="1" t="s">
        <v>68</v>
      </c>
      <c r="X54" s="1" t="s">
        <v>203</v>
      </c>
      <c r="Y54" s="8">
        <v>41658</v>
      </c>
      <c r="Z54" s="8">
        <f t="shared" si="7"/>
        <v>41664</v>
      </c>
      <c r="AA54" s="1">
        <v>1</v>
      </c>
      <c r="AB54" s="1">
        <v>90</v>
      </c>
      <c r="AC54" s="1">
        <v>100</v>
      </c>
      <c r="AD54" s="22">
        <f t="shared" si="5"/>
        <v>0.01</v>
      </c>
      <c r="AE54" s="22">
        <f t="shared" si="6"/>
        <v>1.1111111111111112E-2</v>
      </c>
      <c r="AF54" s="1">
        <v>0</v>
      </c>
      <c r="AG54" s="1">
        <v>48</v>
      </c>
      <c r="AH54" s="2">
        <f t="shared" si="2"/>
        <v>0</v>
      </c>
      <c r="AI54" s="1">
        <v>0</v>
      </c>
      <c r="AJ54" s="1">
        <f>IF(AI54=M54,1,0)</f>
        <v>0</v>
      </c>
    </row>
    <row r="55" spans="1:36" s="1" customFormat="1" ht="14">
      <c r="A55" s="5" t="str">
        <f>CONCATENATE(B55, " ", W55)</f>
        <v>2014 Andhra Storm</v>
      </c>
      <c r="B55" s="5">
        <f t="shared" si="0"/>
        <v>2014</v>
      </c>
      <c r="C55" s="4">
        <v>41704</v>
      </c>
      <c r="D55" s="4">
        <v>41705</v>
      </c>
      <c r="E55" s="3">
        <f t="shared" si="1"/>
        <v>41715</v>
      </c>
      <c r="F55" s="1" t="s">
        <v>2</v>
      </c>
      <c r="G55" s="1">
        <v>0</v>
      </c>
      <c r="H55" s="1">
        <v>0</v>
      </c>
      <c r="I55" s="5">
        <f t="shared" si="3"/>
        <v>1</v>
      </c>
      <c r="J55" s="5">
        <f>MIN(SUMPRODUCT(--ISNUMBER(SEARCH(Q$113:Q$132, P55))),1)</f>
        <v>1</v>
      </c>
      <c r="K55" s="5">
        <f>IF(AND(H55=1,I55&gt;0, J55=0),1,0)</f>
        <v>0</v>
      </c>
      <c r="L55" s="5">
        <f>IF(AND(H55=0, I55&gt;1, J55=0),1,0)</f>
        <v>0</v>
      </c>
      <c r="M55" s="5">
        <f t="shared" si="4"/>
        <v>1</v>
      </c>
      <c r="N55" s="5">
        <v>1</v>
      </c>
      <c r="O55" s="5">
        <v>0</v>
      </c>
      <c r="P55" s="1" t="s">
        <v>67</v>
      </c>
      <c r="Q55" s="1" t="s">
        <v>7</v>
      </c>
      <c r="R55" s="1" t="s">
        <v>6</v>
      </c>
      <c r="S55" s="1">
        <v>7</v>
      </c>
      <c r="T55" s="1">
        <v>1928</v>
      </c>
      <c r="V55" s="1">
        <v>4</v>
      </c>
      <c r="W55" s="1" t="s">
        <v>66</v>
      </c>
      <c r="X55" s="1" t="s">
        <v>203</v>
      </c>
      <c r="Y55" s="8">
        <v>41707</v>
      </c>
      <c r="Z55" s="8">
        <f t="shared" si="7"/>
        <v>41713</v>
      </c>
      <c r="AA55" s="1">
        <v>1</v>
      </c>
      <c r="AB55" s="1">
        <v>82</v>
      </c>
      <c r="AC55" s="1">
        <v>100</v>
      </c>
      <c r="AD55" s="22">
        <f t="shared" si="5"/>
        <v>0.01</v>
      </c>
      <c r="AE55" s="22">
        <f t="shared" si="6"/>
        <v>1.2195121951219513E-2</v>
      </c>
      <c r="AF55" s="1">
        <v>0</v>
      </c>
      <c r="AG55" s="1">
        <v>54</v>
      </c>
      <c r="AH55" s="2">
        <f t="shared" si="2"/>
        <v>0</v>
      </c>
      <c r="AI55" s="1">
        <v>1</v>
      </c>
      <c r="AJ55" s="1">
        <f>IF(AI55=M55,1,0)</f>
        <v>1</v>
      </c>
    </row>
    <row r="56" spans="1:36" s="1" customFormat="1" ht="14">
      <c r="A56" s="5" t="str">
        <f>CONCATENATE(B56, " ", W56)</f>
        <v>2014 Kashmir Storm</v>
      </c>
      <c r="B56" s="5">
        <f t="shared" si="0"/>
        <v>2014</v>
      </c>
      <c r="C56" s="4">
        <v>41708</v>
      </c>
      <c r="D56" s="4">
        <v>41710</v>
      </c>
      <c r="E56" s="3">
        <f t="shared" si="1"/>
        <v>41720</v>
      </c>
      <c r="F56" s="1" t="s">
        <v>2</v>
      </c>
      <c r="G56" s="1">
        <v>0</v>
      </c>
      <c r="H56" s="1">
        <v>0</v>
      </c>
      <c r="I56" s="5">
        <f t="shared" si="3"/>
        <v>0</v>
      </c>
      <c r="J56" s="5">
        <f>MIN(SUMPRODUCT(--ISNUMBER(SEARCH(Q$113:Q$132, P56))),1)</f>
        <v>0</v>
      </c>
      <c r="K56" s="5">
        <f>IF(AND(H56=1,I56&gt;0, J56=0),1,0)</f>
        <v>0</v>
      </c>
      <c r="L56" s="5">
        <f>IF(AND(H56=0, I56&gt;1, J56=0),1,0)</f>
        <v>0</v>
      </c>
      <c r="M56" s="5">
        <f t="shared" si="4"/>
        <v>0</v>
      </c>
      <c r="N56" s="5">
        <v>0</v>
      </c>
      <c r="O56" s="5">
        <v>0</v>
      </c>
      <c r="P56" s="1" t="s">
        <v>65</v>
      </c>
      <c r="Q56" s="1" t="s">
        <v>7</v>
      </c>
      <c r="R56" s="1" t="s">
        <v>6</v>
      </c>
      <c r="S56" s="1">
        <v>17</v>
      </c>
      <c r="T56" s="1">
        <v>9610</v>
      </c>
      <c r="V56" s="1">
        <v>1</v>
      </c>
      <c r="W56" s="1" t="s">
        <v>64</v>
      </c>
      <c r="X56" s="1" t="s">
        <v>204</v>
      </c>
      <c r="Y56" s="8"/>
      <c r="Z56" s="8"/>
      <c r="AA56" s="1">
        <v>0</v>
      </c>
      <c r="AB56" s="1">
        <v>81</v>
      </c>
      <c r="AC56" s="1">
        <v>100</v>
      </c>
      <c r="AD56" s="22">
        <f t="shared" si="5"/>
        <v>0</v>
      </c>
      <c r="AE56" s="22">
        <f t="shared" si="6"/>
        <v>0</v>
      </c>
      <c r="AF56" s="1">
        <v>0</v>
      </c>
      <c r="AG56" s="1">
        <v>54</v>
      </c>
      <c r="AH56" s="2">
        <f t="shared" si="2"/>
        <v>0</v>
      </c>
      <c r="AI56" s="1">
        <v>0</v>
      </c>
      <c r="AJ56" s="1">
        <f>IF(AI56=M56,1,0)</f>
        <v>1</v>
      </c>
    </row>
    <row r="57" spans="1:36" s="1" customFormat="1" ht="14">
      <c r="A57" s="5" t="str">
        <f>CONCATENATE(B57, " ", W57)</f>
        <v>2014 Uttar Pradesh Storm</v>
      </c>
      <c r="B57" s="5">
        <f t="shared" si="0"/>
        <v>2014</v>
      </c>
      <c r="C57" s="4">
        <v>41746</v>
      </c>
      <c r="D57" s="4">
        <v>41749</v>
      </c>
      <c r="E57" s="3">
        <f t="shared" si="1"/>
        <v>41759</v>
      </c>
      <c r="F57" s="1" t="s">
        <v>2</v>
      </c>
      <c r="G57" s="1">
        <v>1</v>
      </c>
      <c r="H57" s="1">
        <v>0</v>
      </c>
      <c r="I57" s="5">
        <f t="shared" si="3"/>
        <v>1</v>
      </c>
      <c r="J57" s="5">
        <f>MIN(SUMPRODUCT(--ISNUMBER(SEARCH(Q$113:Q$132, P57))),1)</f>
        <v>0</v>
      </c>
      <c r="K57" s="5">
        <f>IF(AND(H57=1,I57&gt;0, J57=0),1,0)</f>
        <v>0</v>
      </c>
      <c r="L57" s="5">
        <f>IF(AND(H57=0, I57&gt;1, J57=0),1,0)</f>
        <v>0</v>
      </c>
      <c r="M57" s="5">
        <f t="shared" si="4"/>
        <v>0</v>
      </c>
      <c r="N57" s="5">
        <v>0</v>
      </c>
      <c r="O57" s="5">
        <v>0</v>
      </c>
      <c r="P57" s="1" t="s">
        <v>63</v>
      </c>
      <c r="Q57" s="1" t="s">
        <v>7</v>
      </c>
      <c r="R57" s="1" t="s">
        <v>6</v>
      </c>
      <c r="S57" s="1">
        <v>27</v>
      </c>
      <c r="V57" s="1">
        <v>7</v>
      </c>
      <c r="W57" s="1" t="s">
        <v>62</v>
      </c>
      <c r="X57" s="1" t="s">
        <v>204</v>
      </c>
      <c r="Y57" s="8"/>
      <c r="Z57" s="8"/>
      <c r="AA57" s="1">
        <v>0</v>
      </c>
      <c r="AB57" s="1">
        <v>81</v>
      </c>
      <c r="AC57" s="1">
        <v>100</v>
      </c>
      <c r="AD57" s="22">
        <f t="shared" si="5"/>
        <v>0</v>
      </c>
      <c r="AE57" s="22">
        <f t="shared" si="6"/>
        <v>0</v>
      </c>
      <c r="AF57" s="1">
        <v>0</v>
      </c>
      <c r="AG57" s="1">
        <v>34</v>
      </c>
      <c r="AH57" s="2">
        <f t="shared" si="2"/>
        <v>0</v>
      </c>
      <c r="AI57" s="1">
        <v>1</v>
      </c>
      <c r="AJ57" s="1">
        <f>IF(AI57=M57,1,0)</f>
        <v>0</v>
      </c>
    </row>
    <row r="58" spans="1:36" s="1" customFormat="1" ht="14">
      <c r="A58" s="5" t="str">
        <f>CONCATENATE(B58, " ", W58)</f>
        <v>2014 Delhi Storm</v>
      </c>
      <c r="B58" s="5">
        <f t="shared" si="0"/>
        <v>2014</v>
      </c>
      <c r="C58" s="4">
        <v>41789</v>
      </c>
      <c r="D58" s="4">
        <v>41790</v>
      </c>
      <c r="E58" s="3">
        <f t="shared" si="1"/>
        <v>41800</v>
      </c>
      <c r="F58" s="1" t="s">
        <v>2</v>
      </c>
      <c r="G58" s="1">
        <v>0</v>
      </c>
      <c r="H58" s="1">
        <v>1</v>
      </c>
      <c r="I58" s="5">
        <f t="shared" si="3"/>
        <v>3</v>
      </c>
      <c r="J58" s="5">
        <f>MIN(SUMPRODUCT(--ISNUMBER(SEARCH(Q$113:Q$132, P58))),1)</f>
        <v>1</v>
      </c>
      <c r="K58" s="5">
        <f>IF(AND(H58=1,I58&gt;0, J58=0),1,0)</f>
        <v>0</v>
      </c>
      <c r="L58" s="5">
        <f>IF(AND(H58=0, I58&gt;1, J58=0),1,0)</f>
        <v>0</v>
      </c>
      <c r="M58" s="5">
        <f t="shared" si="4"/>
        <v>1</v>
      </c>
      <c r="N58" s="5">
        <v>1</v>
      </c>
      <c r="O58" s="5">
        <v>0</v>
      </c>
      <c r="P58" s="1" t="s">
        <v>255</v>
      </c>
      <c r="Q58" s="1" t="s">
        <v>7</v>
      </c>
      <c r="R58" s="1" t="s">
        <v>30</v>
      </c>
      <c r="S58" s="1">
        <v>15</v>
      </c>
      <c r="T58" s="1">
        <v>26</v>
      </c>
      <c r="V58" s="1">
        <v>109</v>
      </c>
      <c r="W58" s="1" t="s">
        <v>219</v>
      </c>
      <c r="X58" s="1" t="s">
        <v>203</v>
      </c>
      <c r="Y58" s="8">
        <v>41784</v>
      </c>
      <c r="Z58" s="8">
        <f t="shared" si="7"/>
        <v>41790</v>
      </c>
      <c r="AA58" s="1">
        <v>32</v>
      </c>
      <c r="AB58" s="1">
        <v>81</v>
      </c>
      <c r="AC58" s="1">
        <v>100</v>
      </c>
      <c r="AD58" s="22">
        <f t="shared" si="5"/>
        <v>0.32</v>
      </c>
      <c r="AE58" s="22">
        <f t="shared" si="6"/>
        <v>0.39506172839506171</v>
      </c>
      <c r="AF58" s="1">
        <v>7</v>
      </c>
      <c r="AG58" s="1">
        <v>24</v>
      </c>
      <c r="AH58" s="2">
        <f t="shared" si="2"/>
        <v>0.29166666666666669</v>
      </c>
      <c r="AI58" s="1">
        <v>0</v>
      </c>
      <c r="AJ58" s="1">
        <f>IF(AI58=M58,1,0)</f>
        <v>0</v>
      </c>
    </row>
    <row r="59" spans="1:36" s="1" customFormat="1" ht="14">
      <c r="A59" s="5" t="str">
        <f>CONCATENATE(B59, " ", W59)</f>
        <v>2014 Assam flood</v>
      </c>
      <c r="B59" s="5">
        <f t="shared" si="0"/>
        <v>2014</v>
      </c>
      <c r="C59" s="4">
        <v>41816</v>
      </c>
      <c r="D59" s="4">
        <v>41818</v>
      </c>
      <c r="E59" s="3">
        <f t="shared" si="1"/>
        <v>41828</v>
      </c>
      <c r="F59" s="1" t="s">
        <v>2</v>
      </c>
      <c r="G59" s="1">
        <v>1</v>
      </c>
      <c r="H59" s="1">
        <v>0</v>
      </c>
      <c r="I59" s="5">
        <f t="shared" si="3"/>
        <v>0</v>
      </c>
      <c r="J59" s="5">
        <f>MIN(SUMPRODUCT(--ISNUMBER(SEARCH(Q$113:Q$132, P59))),1)</f>
        <v>0</v>
      </c>
      <c r="K59" s="5">
        <f>IF(AND(H59=1,I59&gt;0, J59=0),1,0)</f>
        <v>0</v>
      </c>
      <c r="L59" s="5">
        <f>IF(AND(H59=0, I59&gt;1, J59=0),1,0)</f>
        <v>0</v>
      </c>
      <c r="M59" s="5">
        <f t="shared" si="4"/>
        <v>0</v>
      </c>
      <c r="N59" s="5">
        <v>0</v>
      </c>
      <c r="O59" s="5">
        <v>1</v>
      </c>
      <c r="P59" s="1" t="s">
        <v>59</v>
      </c>
      <c r="Q59" s="1" t="s">
        <v>0</v>
      </c>
      <c r="R59" s="1" t="s">
        <v>17</v>
      </c>
      <c r="S59" s="1">
        <v>27</v>
      </c>
      <c r="T59" s="1">
        <v>18500</v>
      </c>
      <c r="V59" s="1">
        <v>7</v>
      </c>
      <c r="W59" s="1" t="s">
        <v>58</v>
      </c>
      <c r="X59" s="1" t="s">
        <v>203</v>
      </c>
      <c r="Y59" s="8">
        <v>41812</v>
      </c>
      <c r="Z59" s="8">
        <f>Y59+6</f>
        <v>41818</v>
      </c>
      <c r="AA59" s="1">
        <v>4</v>
      </c>
      <c r="AB59" s="1">
        <v>80</v>
      </c>
      <c r="AC59" s="1">
        <v>100</v>
      </c>
      <c r="AD59" s="22">
        <f t="shared" si="5"/>
        <v>0.04</v>
      </c>
      <c r="AE59" s="22">
        <f t="shared" si="6"/>
        <v>0.05</v>
      </c>
      <c r="AF59" s="1">
        <v>1</v>
      </c>
      <c r="AG59" s="1">
        <v>26</v>
      </c>
      <c r="AH59" s="2">
        <f t="shared" si="2"/>
        <v>3.8461538461538464E-2</v>
      </c>
      <c r="AI59" s="1">
        <v>0</v>
      </c>
      <c r="AJ59" s="1">
        <f>IF(AI59=M59,1,0)</f>
        <v>1</v>
      </c>
    </row>
    <row r="60" spans="1:36" s="1" customFormat="1" ht="14">
      <c r="A60" s="5" t="str">
        <f>CONCATENATE(B60, " ", W60)</f>
        <v>2014 Uttarakhand flood</v>
      </c>
      <c r="B60" s="5">
        <f t="shared" si="0"/>
        <v>2014</v>
      </c>
      <c r="C60" s="4">
        <v>41836</v>
      </c>
      <c r="D60" s="4">
        <v>41842</v>
      </c>
      <c r="E60" s="3">
        <f t="shared" si="1"/>
        <v>41852</v>
      </c>
      <c r="F60" s="1" t="s">
        <v>2</v>
      </c>
      <c r="G60" s="1">
        <v>0</v>
      </c>
      <c r="H60" s="1">
        <v>0</v>
      </c>
      <c r="I60" s="5">
        <f t="shared" si="3"/>
        <v>0</v>
      </c>
      <c r="J60" s="5">
        <f>MIN(SUMPRODUCT(--ISNUMBER(SEARCH(Q$113:Q$132, P60))),1)</f>
        <v>0</v>
      </c>
      <c r="K60" s="5">
        <f>IF(AND(H60=1,I60&gt;0, J60=0),1,0)</f>
        <v>0</v>
      </c>
      <c r="L60" s="5">
        <f>IF(AND(H60=0, I60&gt;1, J60=0),1,0)</f>
        <v>0</v>
      </c>
      <c r="M60" s="5">
        <f t="shared" si="4"/>
        <v>0</v>
      </c>
      <c r="N60" s="5">
        <v>0</v>
      </c>
      <c r="O60" s="5">
        <v>0</v>
      </c>
      <c r="P60" s="1" t="s">
        <v>57</v>
      </c>
      <c r="Q60" s="1" t="s">
        <v>0</v>
      </c>
      <c r="R60" s="1" t="s">
        <v>12</v>
      </c>
      <c r="S60" s="1">
        <v>26</v>
      </c>
      <c r="V60" s="1">
        <v>13</v>
      </c>
      <c r="W60" s="7" t="s">
        <v>99</v>
      </c>
      <c r="X60" s="7" t="s">
        <v>203</v>
      </c>
      <c r="Y60" s="16">
        <v>41833</v>
      </c>
      <c r="Z60" s="8">
        <f t="shared" si="7"/>
        <v>41839</v>
      </c>
      <c r="AA60" s="7">
        <v>7</v>
      </c>
      <c r="AB60" s="7">
        <v>75</v>
      </c>
      <c r="AC60" s="7">
        <v>100</v>
      </c>
      <c r="AD60" s="22">
        <f t="shared" si="5"/>
        <v>7.0000000000000007E-2</v>
      </c>
      <c r="AE60" s="22">
        <f t="shared" si="6"/>
        <v>9.3333333333333338E-2</v>
      </c>
      <c r="AF60" s="1">
        <v>2</v>
      </c>
      <c r="AG60" s="1">
        <v>31</v>
      </c>
      <c r="AH60" s="2">
        <f t="shared" si="2"/>
        <v>6.4516129032258063E-2</v>
      </c>
      <c r="AI60" s="1">
        <v>1</v>
      </c>
      <c r="AJ60" s="1">
        <f>IF(AI60=M60,1,0)</f>
        <v>0</v>
      </c>
    </row>
    <row r="61" spans="1:36" s="1" customFormat="1" ht="14">
      <c r="A61" s="5" t="str">
        <f>CONCATENATE(B61, " ", W61)</f>
        <v>2014 Pune Landslide</v>
      </c>
      <c r="B61" s="5">
        <f t="shared" si="0"/>
        <v>2014</v>
      </c>
      <c r="C61" s="4">
        <v>41850</v>
      </c>
      <c r="D61" s="4">
        <v>41850</v>
      </c>
      <c r="E61" s="3">
        <f t="shared" si="1"/>
        <v>41860</v>
      </c>
      <c r="F61" s="1" t="s">
        <v>2</v>
      </c>
      <c r="G61" s="1">
        <v>0</v>
      </c>
      <c r="H61" s="1">
        <v>0</v>
      </c>
      <c r="I61" s="5">
        <f t="shared" si="3"/>
        <v>0</v>
      </c>
      <c r="J61" s="5">
        <f>MIN(SUMPRODUCT(--ISNUMBER(SEARCH(Q$113:Q$132, P61))),1)</f>
        <v>1</v>
      </c>
      <c r="K61" s="5">
        <f>IF(AND(H61=1,I61&gt;0, J61=0),1,0)</f>
        <v>0</v>
      </c>
      <c r="L61" s="5">
        <f>IF(AND(H61=0, I61&gt;1, J61=0),1,0)</f>
        <v>0</v>
      </c>
      <c r="M61" s="5">
        <f t="shared" si="4"/>
        <v>1</v>
      </c>
      <c r="N61" s="5">
        <v>1</v>
      </c>
      <c r="O61" s="5">
        <v>0</v>
      </c>
      <c r="P61" s="1" t="s">
        <v>55</v>
      </c>
      <c r="Q61" s="1" t="s">
        <v>19</v>
      </c>
      <c r="R61" s="1" t="s">
        <v>19</v>
      </c>
      <c r="S61" s="1">
        <v>151</v>
      </c>
      <c r="T61" s="1">
        <v>200</v>
      </c>
      <c r="V61" s="1">
        <v>186</v>
      </c>
      <c r="W61" s="1" t="s">
        <v>54</v>
      </c>
      <c r="X61" s="1" t="s">
        <v>203</v>
      </c>
      <c r="Y61" s="8">
        <v>41847</v>
      </c>
      <c r="Z61" s="8">
        <f t="shared" si="7"/>
        <v>41853</v>
      </c>
      <c r="AA61" s="1">
        <v>62</v>
      </c>
      <c r="AB61" s="1">
        <v>80</v>
      </c>
      <c r="AC61" s="1">
        <v>100</v>
      </c>
      <c r="AD61" s="22">
        <f t="shared" si="5"/>
        <v>0.62</v>
      </c>
      <c r="AE61" s="22">
        <f t="shared" si="6"/>
        <v>0.77500000000000002</v>
      </c>
      <c r="AF61" s="1">
        <v>14</v>
      </c>
      <c r="AG61" s="1">
        <v>28</v>
      </c>
      <c r="AH61" s="2">
        <f t="shared" si="2"/>
        <v>0.5</v>
      </c>
      <c r="AI61" s="1">
        <v>1</v>
      </c>
      <c r="AJ61" s="1">
        <f>IF(AI61=M61,1,0)</f>
        <v>1</v>
      </c>
    </row>
    <row r="62" spans="1:36" s="1" customFormat="1" ht="14">
      <c r="A62" s="5" t="str">
        <f>CONCATENATE(B62, " ", W62)</f>
        <v>2014 Orissa Flood</v>
      </c>
      <c r="B62" s="5">
        <f t="shared" si="0"/>
        <v>2014</v>
      </c>
      <c r="C62" s="4">
        <v>41854</v>
      </c>
      <c r="D62" s="4">
        <v>41855</v>
      </c>
      <c r="E62" s="3">
        <f t="shared" si="1"/>
        <v>41865</v>
      </c>
      <c r="F62" s="1" t="s">
        <v>2</v>
      </c>
      <c r="G62" s="1">
        <v>1</v>
      </c>
      <c r="H62" s="1">
        <v>0</v>
      </c>
      <c r="I62" s="5">
        <f t="shared" si="3"/>
        <v>0</v>
      </c>
      <c r="J62" s="5">
        <f>MIN(SUMPRODUCT(--ISNUMBER(SEARCH(Q$113:Q$132, P62))),1)</f>
        <v>0</v>
      </c>
      <c r="K62" s="5">
        <f>IF(AND(H62=1,I62&gt;0, J62=0),1,0)</f>
        <v>0</v>
      </c>
      <c r="L62" s="5">
        <f>IF(AND(H62=0, I62&gt;1, J62=0),1,0)</f>
        <v>0</v>
      </c>
      <c r="M62" s="5">
        <f t="shared" si="4"/>
        <v>0</v>
      </c>
      <c r="N62" s="5">
        <v>0</v>
      </c>
      <c r="O62" s="5">
        <v>0</v>
      </c>
      <c r="P62" s="1" t="s">
        <v>53</v>
      </c>
      <c r="Q62" s="1" t="s">
        <v>0</v>
      </c>
      <c r="R62" s="1" t="s">
        <v>17</v>
      </c>
      <c r="S62" s="1">
        <v>35</v>
      </c>
      <c r="T62" s="1">
        <v>179000</v>
      </c>
      <c r="V62" s="1">
        <v>1</v>
      </c>
      <c r="W62" s="1" t="s">
        <v>52</v>
      </c>
      <c r="X62" s="19" t="s">
        <v>203</v>
      </c>
      <c r="Y62" s="8">
        <v>41854</v>
      </c>
      <c r="Z62" s="8">
        <f t="shared" si="7"/>
        <v>41860</v>
      </c>
      <c r="AA62" s="1">
        <v>11</v>
      </c>
      <c r="AB62" s="1">
        <v>86</v>
      </c>
      <c r="AC62" s="1">
        <v>100</v>
      </c>
      <c r="AD62" s="22">
        <f t="shared" si="5"/>
        <v>0.11</v>
      </c>
      <c r="AE62" s="22">
        <f t="shared" si="6"/>
        <v>0.12790697674418605</v>
      </c>
      <c r="AF62" s="1">
        <v>2</v>
      </c>
      <c r="AG62" s="1">
        <v>32</v>
      </c>
      <c r="AH62" s="2">
        <f t="shared" si="2"/>
        <v>6.25E-2</v>
      </c>
      <c r="AI62" s="1">
        <v>0</v>
      </c>
      <c r="AJ62" s="1">
        <f>IF(AI62=M62,1,0)</f>
        <v>1</v>
      </c>
    </row>
    <row r="63" spans="1:36" s="1" customFormat="1" ht="14">
      <c r="A63" s="5" t="str">
        <f>CONCATENATE(B63, " ", W63)</f>
        <v>2014 Odisha Flood</v>
      </c>
      <c r="B63" s="5">
        <f t="shared" si="0"/>
        <v>2014</v>
      </c>
      <c r="C63" s="4">
        <v>41860</v>
      </c>
      <c r="D63" s="4">
        <v>41867</v>
      </c>
      <c r="E63" s="3">
        <f t="shared" si="1"/>
        <v>41877</v>
      </c>
      <c r="F63" s="1" t="s">
        <v>2</v>
      </c>
      <c r="G63" s="1">
        <v>1</v>
      </c>
      <c r="H63" s="1">
        <v>0</v>
      </c>
      <c r="I63" s="5">
        <f t="shared" si="3"/>
        <v>0</v>
      </c>
      <c r="J63" s="5">
        <f>MIN(SUMPRODUCT(--ISNUMBER(SEARCH(Q$113:Q$132, P63))),1)</f>
        <v>0</v>
      </c>
      <c r="K63" s="5">
        <f>IF(AND(H63=1,I63&gt;0, J63=0),1,0)</f>
        <v>0</v>
      </c>
      <c r="L63" s="5">
        <f>IF(AND(H63=0, I63&gt;1, J63=0),1,0)</f>
        <v>0</v>
      </c>
      <c r="M63" s="5">
        <f t="shared" si="4"/>
        <v>0</v>
      </c>
      <c r="N63" s="5">
        <v>0</v>
      </c>
      <c r="O63" s="5">
        <v>0</v>
      </c>
      <c r="P63" s="1" t="s">
        <v>51</v>
      </c>
      <c r="Q63" s="1" t="s">
        <v>0</v>
      </c>
      <c r="R63" s="1" t="s">
        <v>12</v>
      </c>
      <c r="S63" s="1">
        <v>47</v>
      </c>
      <c r="T63" s="1">
        <v>3600000</v>
      </c>
      <c r="U63" s="1">
        <v>100000</v>
      </c>
      <c r="V63" s="1">
        <v>17</v>
      </c>
      <c r="W63" s="1" t="s">
        <v>50</v>
      </c>
      <c r="X63" s="1" t="s">
        <v>203</v>
      </c>
      <c r="Y63" s="8">
        <v>41854</v>
      </c>
      <c r="Z63" s="8">
        <f t="shared" si="7"/>
        <v>41860</v>
      </c>
      <c r="AA63" s="1">
        <v>22</v>
      </c>
      <c r="AB63" s="1">
        <v>86</v>
      </c>
      <c r="AC63" s="1">
        <v>100</v>
      </c>
      <c r="AD63" s="22">
        <f t="shared" si="5"/>
        <v>0.22</v>
      </c>
      <c r="AE63" s="22">
        <f t="shared" si="6"/>
        <v>0.2558139534883721</v>
      </c>
      <c r="AF63" s="1">
        <v>1</v>
      </c>
      <c r="AG63" s="1">
        <v>28</v>
      </c>
      <c r="AH63" s="2">
        <f t="shared" si="2"/>
        <v>3.5714285714285712E-2</v>
      </c>
      <c r="AI63" s="1">
        <v>0</v>
      </c>
      <c r="AJ63" s="1">
        <f>IF(AI63=M63,1,0)</f>
        <v>1</v>
      </c>
    </row>
    <row r="64" spans="1:36" s="1" customFormat="1" ht="14">
      <c r="A64" s="5" t="str">
        <f>CONCATENATE(B64, " ", W64)</f>
        <v>2014 Uttarakhand flood</v>
      </c>
      <c r="B64" s="5">
        <f t="shared" si="0"/>
        <v>2014</v>
      </c>
      <c r="C64" s="4">
        <v>41867</v>
      </c>
      <c r="D64" s="4">
        <v>41883</v>
      </c>
      <c r="E64" s="3">
        <f t="shared" si="1"/>
        <v>41893</v>
      </c>
      <c r="F64" s="1" t="s">
        <v>2</v>
      </c>
      <c r="G64" s="1">
        <v>0</v>
      </c>
      <c r="H64" s="1">
        <v>0</v>
      </c>
      <c r="I64" s="5">
        <f t="shared" si="3"/>
        <v>1</v>
      </c>
      <c r="J64" s="5">
        <f>MIN(SUMPRODUCT(--ISNUMBER(SEARCH(Q$113:Q$132, P64))),1)</f>
        <v>0</v>
      </c>
      <c r="K64" s="5">
        <f>IF(AND(H64=1,I64&gt;0, J64=0),1,0)</f>
        <v>0</v>
      </c>
      <c r="L64" s="5">
        <f>IF(AND(H64=0, I64&gt;1, J64=0),1,0)</f>
        <v>0</v>
      </c>
      <c r="M64" s="5">
        <f t="shared" si="4"/>
        <v>0</v>
      </c>
      <c r="N64" s="5">
        <v>0</v>
      </c>
      <c r="O64" s="5">
        <v>2</v>
      </c>
      <c r="P64" s="1" t="s">
        <v>49</v>
      </c>
      <c r="Q64" s="1" t="s">
        <v>0</v>
      </c>
      <c r="R64" s="1" t="s">
        <v>17</v>
      </c>
      <c r="S64" s="1">
        <v>94</v>
      </c>
      <c r="T64" s="1">
        <v>500000</v>
      </c>
      <c r="V64" s="1">
        <v>77</v>
      </c>
      <c r="W64" s="1" t="s">
        <v>99</v>
      </c>
      <c r="X64" s="1" t="s">
        <v>203</v>
      </c>
      <c r="Y64" s="8">
        <v>41868</v>
      </c>
      <c r="Z64" s="8">
        <f t="shared" si="7"/>
        <v>41874</v>
      </c>
      <c r="AA64" s="1">
        <v>8</v>
      </c>
      <c r="AB64" s="1">
        <v>89</v>
      </c>
      <c r="AC64" s="1">
        <v>100</v>
      </c>
      <c r="AD64" s="22">
        <f t="shared" si="5"/>
        <v>0.08</v>
      </c>
      <c r="AE64" s="22">
        <f t="shared" si="6"/>
        <v>8.98876404494382E-2</v>
      </c>
      <c r="AF64" s="1">
        <v>1</v>
      </c>
      <c r="AG64" s="1">
        <v>30</v>
      </c>
      <c r="AH64" s="2">
        <f t="shared" si="2"/>
        <v>3.3333333333333333E-2</v>
      </c>
      <c r="AI64" s="1">
        <v>0</v>
      </c>
      <c r="AJ64" s="1">
        <f>IF(AI64=M64,1,0)</f>
        <v>1</v>
      </c>
    </row>
    <row r="65" spans="1:36" s="1" customFormat="1" ht="14">
      <c r="A65" s="5" t="str">
        <f>CONCATENATE(B65, " ", W65)</f>
        <v>2014 Kashmir Flood</v>
      </c>
      <c r="B65" s="5">
        <f t="shared" si="0"/>
        <v>2014</v>
      </c>
      <c r="C65" s="4">
        <v>41883</v>
      </c>
      <c r="D65" s="4">
        <v>41912</v>
      </c>
      <c r="E65" s="3">
        <f t="shared" si="1"/>
        <v>41922</v>
      </c>
      <c r="F65" s="1" t="s">
        <v>2</v>
      </c>
      <c r="G65" s="1">
        <v>1</v>
      </c>
      <c r="H65" s="1">
        <v>0</v>
      </c>
      <c r="I65" s="5">
        <f t="shared" si="3"/>
        <v>0</v>
      </c>
      <c r="J65" s="5">
        <f>MIN(SUMPRODUCT(--ISNUMBER(SEARCH(Q$113:Q$132, P65))),1)</f>
        <v>0</v>
      </c>
      <c r="K65" s="5">
        <f>IF(AND(H65=1,I65&gt;0, J65=0),1,0)</f>
        <v>0</v>
      </c>
      <c r="L65" s="5">
        <f>IF(AND(H65=0, I65&gt;1, J65=0),1,0)</f>
        <v>0</v>
      </c>
      <c r="M65" s="5">
        <f t="shared" si="4"/>
        <v>0</v>
      </c>
      <c r="N65" s="5">
        <v>0</v>
      </c>
      <c r="O65" s="5">
        <v>0</v>
      </c>
      <c r="P65" s="1" t="s">
        <v>47</v>
      </c>
      <c r="Q65" s="1" t="s">
        <v>0</v>
      </c>
      <c r="R65" s="1" t="s">
        <v>46</v>
      </c>
      <c r="S65" s="1">
        <v>298</v>
      </c>
      <c r="T65" s="1">
        <v>275000</v>
      </c>
      <c r="U65" s="1">
        <v>16000000</v>
      </c>
      <c r="V65" s="1">
        <v>706</v>
      </c>
      <c r="W65" s="1" t="s">
        <v>45</v>
      </c>
      <c r="X65" s="1" t="s">
        <v>203</v>
      </c>
      <c r="Y65" s="8">
        <v>41889</v>
      </c>
      <c r="Z65" s="8">
        <f t="shared" si="7"/>
        <v>41895</v>
      </c>
      <c r="AA65" s="1">
        <v>100</v>
      </c>
      <c r="AB65" s="1">
        <v>26</v>
      </c>
      <c r="AC65" s="1">
        <v>30</v>
      </c>
      <c r="AD65" s="22">
        <f t="shared" si="5"/>
        <v>3.3333333333333335</v>
      </c>
      <c r="AE65" s="22">
        <f t="shared" si="6"/>
        <v>3.8461538461538463</v>
      </c>
      <c r="AF65" s="1">
        <v>68</v>
      </c>
      <c r="AG65" s="1">
        <v>32</v>
      </c>
      <c r="AH65" s="2">
        <f t="shared" si="2"/>
        <v>2.125</v>
      </c>
      <c r="AI65" s="1">
        <v>0</v>
      </c>
      <c r="AJ65" s="1">
        <f>IF(AI65=M65,1,0)</f>
        <v>1</v>
      </c>
    </row>
    <row r="66" spans="1:36" s="1" customFormat="1" ht="14">
      <c r="A66" s="5" t="str">
        <f>CONCATENATE(B66, " ", W66)</f>
        <v xml:space="preserve">2014 Assam flood </v>
      </c>
      <c r="B66" s="5">
        <f t="shared" ref="B66:B90" si="8">YEAR(C66)</f>
        <v>2014</v>
      </c>
      <c r="C66" s="4">
        <v>41906</v>
      </c>
      <c r="D66" s="4">
        <v>41923</v>
      </c>
      <c r="E66" s="3">
        <f t="shared" ref="E66:E104" si="9">D66+10</f>
        <v>41933</v>
      </c>
      <c r="F66" s="1" t="s">
        <v>2</v>
      </c>
      <c r="G66" s="1">
        <v>0</v>
      </c>
      <c r="H66" s="1">
        <v>0</v>
      </c>
      <c r="I66" s="5">
        <f t="shared" si="3"/>
        <v>0</v>
      </c>
      <c r="J66" s="5">
        <f>MIN(SUMPRODUCT(--ISNUMBER(SEARCH(Q$113:Q$132, P66))),1)</f>
        <v>0</v>
      </c>
      <c r="K66" s="5">
        <f>IF(AND(H66=1,I66&gt;0, J66=0),1,0)</f>
        <v>0</v>
      </c>
      <c r="L66" s="5">
        <f>IF(AND(H66=0, I66&gt;1, J66=0),1,0)</f>
        <v>0</v>
      </c>
      <c r="M66" s="5">
        <f t="shared" si="4"/>
        <v>0</v>
      </c>
      <c r="N66" s="5">
        <v>0</v>
      </c>
      <c r="O66" s="5">
        <v>1</v>
      </c>
      <c r="P66" s="1" t="s">
        <v>44</v>
      </c>
      <c r="Q66" s="1" t="s">
        <v>0</v>
      </c>
      <c r="R66" s="1" t="s">
        <v>17</v>
      </c>
      <c r="S66" s="1">
        <v>95</v>
      </c>
      <c r="T66" s="1">
        <v>650000</v>
      </c>
      <c r="U66" s="1">
        <v>163000</v>
      </c>
      <c r="V66" s="1">
        <v>55</v>
      </c>
      <c r="W66" s="1" t="s">
        <v>43</v>
      </c>
      <c r="X66" s="1" t="s">
        <v>203</v>
      </c>
      <c r="Y66" s="8">
        <v>41903</v>
      </c>
      <c r="Z66" s="8">
        <f t="shared" si="7"/>
        <v>41909</v>
      </c>
      <c r="AA66" s="1">
        <v>19</v>
      </c>
      <c r="AB66" s="1">
        <v>83</v>
      </c>
      <c r="AC66" s="1">
        <v>100</v>
      </c>
      <c r="AD66" s="22">
        <f t="shared" si="5"/>
        <v>0.19</v>
      </c>
      <c r="AE66" s="22">
        <f t="shared" si="6"/>
        <v>0.2289156626506024</v>
      </c>
      <c r="AF66" s="1">
        <v>3</v>
      </c>
      <c r="AG66" s="1">
        <v>40</v>
      </c>
      <c r="AH66" s="2">
        <f t="shared" ref="AH66:AH90" si="10">AF66/AG66</f>
        <v>7.4999999999999997E-2</v>
      </c>
      <c r="AI66" s="1">
        <v>0</v>
      </c>
      <c r="AJ66" s="1">
        <f>IF(AI66=M66,1,0)</f>
        <v>1</v>
      </c>
    </row>
    <row r="67" spans="1:36" s="1" customFormat="1" ht="14">
      <c r="A67" s="5" t="str">
        <f>CONCATENATE(B67, " ", W67)</f>
        <v>2014 Andhra Storm</v>
      </c>
      <c r="B67" s="5">
        <f t="shared" si="8"/>
        <v>2014</v>
      </c>
      <c r="C67" s="4">
        <v>41924</v>
      </c>
      <c r="D67" s="4">
        <v>41924</v>
      </c>
      <c r="E67" s="3">
        <f t="shared" si="9"/>
        <v>41934</v>
      </c>
      <c r="F67" s="1" t="s">
        <v>2</v>
      </c>
      <c r="G67" s="1">
        <v>0</v>
      </c>
      <c r="H67" s="1">
        <v>1</v>
      </c>
      <c r="I67" s="5">
        <f t="shared" ref="I67:I104" si="11">SUMPRODUCT(--ISNUMBER(SEARCH(P$113:P$125, P67)))</f>
        <v>1</v>
      </c>
      <c r="J67" s="5">
        <f>MIN(SUMPRODUCT(--ISNUMBER(SEARCH(Q$113:Q$132, P67))),1)</f>
        <v>1</v>
      </c>
      <c r="K67" s="5">
        <f>IF(AND(H67=1,I67&gt;0, J67=0),1,0)</f>
        <v>0</v>
      </c>
      <c r="L67" s="5">
        <f>IF(AND(H67=0, I67&gt;1, J67=0),1,0)</f>
        <v>0</v>
      </c>
      <c r="M67" s="5">
        <f t="shared" ref="M67:M104" si="12">SUM(J67:L67)</f>
        <v>1</v>
      </c>
      <c r="N67" s="5">
        <v>1</v>
      </c>
      <c r="O67" s="5">
        <v>0</v>
      </c>
      <c r="P67" s="1" t="s">
        <v>42</v>
      </c>
      <c r="Q67" s="1" t="s">
        <v>7</v>
      </c>
      <c r="R67" s="1" t="s">
        <v>41</v>
      </c>
      <c r="S67" s="1">
        <v>45</v>
      </c>
      <c r="T67" s="1">
        <v>920000</v>
      </c>
      <c r="U67" s="1">
        <v>7000000</v>
      </c>
      <c r="V67" s="1">
        <v>110</v>
      </c>
      <c r="W67" s="1" t="s">
        <v>66</v>
      </c>
      <c r="X67" s="1" t="s">
        <v>203</v>
      </c>
      <c r="Y67" s="8">
        <v>41924</v>
      </c>
      <c r="Z67" s="8">
        <f t="shared" si="7"/>
        <v>41930</v>
      </c>
      <c r="AA67" s="1">
        <v>3</v>
      </c>
      <c r="AB67" s="1">
        <v>94</v>
      </c>
      <c r="AC67" s="1">
        <v>100</v>
      </c>
      <c r="AD67" s="22">
        <f t="shared" ref="AD67:AD90" si="13">AA67/AC67</f>
        <v>0.03</v>
      </c>
      <c r="AE67" s="22">
        <f t="shared" ref="AE67:AE90" si="14">AA67/AB67</f>
        <v>3.1914893617021274E-2</v>
      </c>
      <c r="AF67" s="1">
        <v>9</v>
      </c>
      <c r="AG67" s="1">
        <v>29</v>
      </c>
      <c r="AH67" s="2">
        <f t="shared" si="10"/>
        <v>0.31034482758620691</v>
      </c>
      <c r="AI67" s="1">
        <v>1</v>
      </c>
      <c r="AJ67" s="1">
        <f>IF(AI67=M67,1,0)</f>
        <v>1</v>
      </c>
    </row>
    <row r="68" spans="1:36" s="1" customFormat="1" ht="14">
      <c r="A68" s="5" t="str">
        <f>CONCATENATE(B68, " ", W68)</f>
        <v>2014 Uttar Pradesh Cold Wave</v>
      </c>
      <c r="B68" s="5">
        <f t="shared" si="8"/>
        <v>2014</v>
      </c>
      <c r="C68" s="4">
        <v>41980</v>
      </c>
      <c r="D68" s="4">
        <v>41982</v>
      </c>
      <c r="E68" s="3">
        <f t="shared" si="9"/>
        <v>41992</v>
      </c>
      <c r="F68" s="1" t="s">
        <v>2</v>
      </c>
      <c r="G68" s="1">
        <v>0</v>
      </c>
      <c r="H68" s="1">
        <v>0</v>
      </c>
      <c r="I68" s="5">
        <f t="shared" si="11"/>
        <v>1</v>
      </c>
      <c r="J68" s="5">
        <f>MIN(SUMPRODUCT(--ISNUMBER(SEARCH(Q$113:Q$132, P68))),1)</f>
        <v>0</v>
      </c>
      <c r="K68" s="5">
        <f>IF(AND(H68=1,I68&gt;0, J68=0),1,0)</f>
        <v>0</v>
      </c>
      <c r="L68" s="5">
        <f>IF(AND(H68=0, I68&gt;1, J68=0),1,0)</f>
        <v>0</v>
      </c>
      <c r="M68" s="5">
        <f t="shared" si="12"/>
        <v>0</v>
      </c>
      <c r="N68" s="5">
        <v>0</v>
      </c>
      <c r="O68" s="5">
        <v>0</v>
      </c>
      <c r="P68" s="1" t="s">
        <v>39</v>
      </c>
      <c r="Q68" s="1" t="s">
        <v>22</v>
      </c>
      <c r="R68" s="1" t="s">
        <v>38</v>
      </c>
      <c r="S68" s="1">
        <v>16</v>
      </c>
      <c r="V68" s="1">
        <v>3</v>
      </c>
      <c r="W68" s="1" t="s">
        <v>37</v>
      </c>
      <c r="X68" s="1" t="s">
        <v>204</v>
      </c>
      <c r="Y68" s="8"/>
      <c r="Z68" s="8"/>
      <c r="AA68" s="1">
        <v>0</v>
      </c>
      <c r="AB68" s="1">
        <v>81</v>
      </c>
      <c r="AC68" s="1">
        <v>100</v>
      </c>
      <c r="AD68" s="22">
        <f t="shared" si="13"/>
        <v>0</v>
      </c>
      <c r="AE68" s="22">
        <f t="shared" si="14"/>
        <v>0</v>
      </c>
      <c r="AF68" s="1">
        <v>0</v>
      </c>
      <c r="AG68" s="1">
        <v>32</v>
      </c>
      <c r="AH68" s="2">
        <f t="shared" si="10"/>
        <v>0</v>
      </c>
      <c r="AI68" s="1">
        <v>1</v>
      </c>
      <c r="AJ68" s="1">
        <f>IF(AI68=M68,1,0)</f>
        <v>0</v>
      </c>
    </row>
    <row r="69" spans="1:36" s="1" customFormat="1" ht="14">
      <c r="A69" s="5" t="str">
        <f>CONCATENATE(B69, " ", W69)</f>
        <v>2014 Severe Winter</v>
      </c>
      <c r="B69" s="5">
        <f t="shared" si="8"/>
        <v>2014</v>
      </c>
      <c r="C69" s="4">
        <v>41990</v>
      </c>
      <c r="D69" s="4">
        <v>41991</v>
      </c>
      <c r="E69" s="3">
        <f t="shared" si="9"/>
        <v>42001</v>
      </c>
      <c r="F69" s="1" t="s">
        <v>2</v>
      </c>
      <c r="G69" s="1">
        <v>1</v>
      </c>
      <c r="H69" s="1">
        <v>1</v>
      </c>
      <c r="I69" s="5">
        <f t="shared" si="11"/>
        <v>1</v>
      </c>
      <c r="J69" s="5">
        <f>MIN(SUMPRODUCT(--ISNUMBER(SEARCH(Q$113:Q$132, P69))),1)</f>
        <v>0</v>
      </c>
      <c r="K69" s="5">
        <f>IF(AND(H69=1,I69&gt;0, J69=0),1,0)</f>
        <v>1</v>
      </c>
      <c r="L69" s="5">
        <f>IF(AND(H69=0, I69&gt;1, J69=0),1,0)</f>
        <v>0</v>
      </c>
      <c r="M69" s="5">
        <f t="shared" si="12"/>
        <v>1</v>
      </c>
      <c r="N69" s="5">
        <v>1</v>
      </c>
      <c r="O69" s="5">
        <v>0</v>
      </c>
      <c r="P69" s="1" t="s">
        <v>36</v>
      </c>
      <c r="Q69" s="1" t="s">
        <v>22</v>
      </c>
      <c r="R69" s="1" t="s">
        <v>35</v>
      </c>
      <c r="S69" s="1">
        <v>140</v>
      </c>
      <c r="V69" s="1">
        <v>24</v>
      </c>
      <c r="W69" s="1" t="s">
        <v>34</v>
      </c>
      <c r="X69" s="1" t="s">
        <v>204</v>
      </c>
      <c r="Y69" s="8"/>
      <c r="Z69" s="8"/>
      <c r="AA69" s="1">
        <v>0</v>
      </c>
      <c r="AB69" s="1">
        <v>81</v>
      </c>
      <c r="AC69" s="1">
        <v>100</v>
      </c>
      <c r="AD69" s="22">
        <f t="shared" si="13"/>
        <v>0</v>
      </c>
      <c r="AE69" s="22">
        <f t="shared" si="14"/>
        <v>0</v>
      </c>
      <c r="AF69" s="1">
        <v>0</v>
      </c>
      <c r="AG69" s="1">
        <v>32</v>
      </c>
      <c r="AH69" s="2">
        <f t="shared" si="10"/>
        <v>0</v>
      </c>
      <c r="AI69" s="1">
        <v>1</v>
      </c>
      <c r="AJ69" s="1">
        <f>IF(AI69=M69,1,0)</f>
        <v>1</v>
      </c>
    </row>
    <row r="70" spans="1:36" s="1" customFormat="1" ht="14">
      <c r="A70" s="5" t="str">
        <f>CONCATENATE(B70, " ", W70)</f>
        <v xml:space="preserve">2015 Storm North India </v>
      </c>
      <c r="B70" s="5">
        <f t="shared" si="8"/>
        <v>2015</v>
      </c>
      <c r="C70" s="4">
        <v>42069</v>
      </c>
      <c r="D70" s="4">
        <v>42081</v>
      </c>
      <c r="E70" s="3">
        <f t="shared" si="9"/>
        <v>42091</v>
      </c>
      <c r="F70" s="1" t="s">
        <v>2</v>
      </c>
      <c r="G70" s="1">
        <v>1</v>
      </c>
      <c r="H70" s="1">
        <v>1</v>
      </c>
      <c r="I70" s="5">
        <f t="shared" si="11"/>
        <v>7</v>
      </c>
      <c r="J70" s="5">
        <f>MIN(SUMPRODUCT(--ISNUMBER(SEARCH(Q$113:Q$132, P70))),1)</f>
        <v>0</v>
      </c>
      <c r="K70" s="5">
        <f>IF(AND(H70=1,I70&gt;0, J70=0),1,0)</f>
        <v>1</v>
      </c>
      <c r="L70" s="5">
        <f>IF(AND(H70=0, I70&gt;1, J70=0),1,0)</f>
        <v>0</v>
      </c>
      <c r="M70" s="5">
        <f t="shared" si="12"/>
        <v>1</v>
      </c>
      <c r="N70" s="5">
        <v>1</v>
      </c>
      <c r="O70" s="5">
        <v>0</v>
      </c>
      <c r="P70" s="1" t="s">
        <v>316</v>
      </c>
      <c r="Q70" s="1" t="s">
        <v>7</v>
      </c>
      <c r="R70" s="1" t="s">
        <v>30</v>
      </c>
      <c r="S70" s="1">
        <v>27</v>
      </c>
      <c r="U70" s="1">
        <v>906000</v>
      </c>
      <c r="V70" s="1">
        <v>6</v>
      </c>
      <c r="W70" s="1" t="s">
        <v>220</v>
      </c>
      <c r="X70" s="1" t="s">
        <v>203</v>
      </c>
      <c r="Y70" s="8">
        <v>42071</v>
      </c>
      <c r="Z70" s="8">
        <f t="shared" si="7"/>
        <v>42077</v>
      </c>
      <c r="AA70" s="1">
        <v>1</v>
      </c>
      <c r="AB70" s="1">
        <v>80</v>
      </c>
      <c r="AC70" s="1">
        <v>96</v>
      </c>
      <c r="AD70" s="22">
        <f t="shared" si="13"/>
        <v>1.0416666666666666E-2</v>
      </c>
      <c r="AE70" s="22">
        <f t="shared" si="14"/>
        <v>1.2500000000000001E-2</v>
      </c>
      <c r="AF70" s="1">
        <v>0</v>
      </c>
      <c r="AG70" s="1">
        <v>83</v>
      </c>
      <c r="AH70" s="2">
        <f t="shared" si="10"/>
        <v>0</v>
      </c>
      <c r="AI70" s="1">
        <v>1</v>
      </c>
      <c r="AJ70" s="1">
        <f>IF(AI70=M70,1,0)</f>
        <v>1</v>
      </c>
    </row>
    <row r="71" spans="1:36" s="1" customFormat="1" ht="14">
      <c r="A71" s="5" t="str">
        <f>CONCATENATE(B71, " ", W71)</f>
        <v>2015 Chadoora Flood / Kashmir flood</v>
      </c>
      <c r="B71" s="5">
        <f t="shared" si="8"/>
        <v>2015</v>
      </c>
      <c r="C71" s="4">
        <v>42083</v>
      </c>
      <c r="D71" s="4">
        <v>42094</v>
      </c>
      <c r="E71" s="3">
        <f t="shared" si="9"/>
        <v>42104</v>
      </c>
      <c r="F71" s="1" t="s">
        <v>2</v>
      </c>
      <c r="G71" s="1">
        <v>0</v>
      </c>
      <c r="H71" s="1">
        <v>0</v>
      </c>
      <c r="I71" s="5">
        <f t="shared" si="11"/>
        <v>0</v>
      </c>
      <c r="J71" s="5">
        <f>MIN(SUMPRODUCT(--ISNUMBER(SEARCH(Q$113:Q$132, P71))),1)</f>
        <v>0</v>
      </c>
      <c r="K71" s="5">
        <f>IF(AND(H71=1,I71&gt;0, J71=0),1,0)</f>
        <v>0</v>
      </c>
      <c r="L71" s="5">
        <f>IF(AND(H71=0, I71&gt;1, J71=0),1,0)</f>
        <v>0</v>
      </c>
      <c r="M71" s="5">
        <f t="shared" si="12"/>
        <v>0</v>
      </c>
      <c r="N71" s="5">
        <v>0</v>
      </c>
      <c r="O71" s="5">
        <v>0</v>
      </c>
      <c r="P71" s="1" t="s">
        <v>32</v>
      </c>
      <c r="Q71" s="1" t="s">
        <v>0</v>
      </c>
      <c r="R71" s="1" t="s">
        <v>25</v>
      </c>
      <c r="S71" s="1">
        <v>44</v>
      </c>
      <c r="T71" s="1">
        <v>2122</v>
      </c>
      <c r="U71" s="1">
        <v>76000</v>
      </c>
      <c r="V71" s="1">
        <v>62</v>
      </c>
      <c r="W71" s="1" t="s">
        <v>221</v>
      </c>
      <c r="X71" s="1" t="s">
        <v>203</v>
      </c>
      <c r="Y71" s="8">
        <v>41727</v>
      </c>
      <c r="Z71" s="8">
        <f t="shared" si="7"/>
        <v>41733</v>
      </c>
      <c r="AA71" s="1">
        <v>62</v>
      </c>
      <c r="AB71" s="1">
        <v>85</v>
      </c>
      <c r="AC71" s="1">
        <v>96</v>
      </c>
      <c r="AD71" s="22">
        <f t="shared" si="13"/>
        <v>0.64583333333333337</v>
      </c>
      <c r="AE71" s="22">
        <f t="shared" si="14"/>
        <v>0.72941176470588232</v>
      </c>
      <c r="AF71" s="1">
        <v>49</v>
      </c>
      <c r="AG71" s="1">
        <v>100</v>
      </c>
      <c r="AH71" s="2">
        <f t="shared" si="10"/>
        <v>0.49</v>
      </c>
      <c r="AI71" s="1">
        <v>1</v>
      </c>
      <c r="AJ71" s="1">
        <f>IF(AI71=M71,1,0)</f>
        <v>0</v>
      </c>
    </row>
    <row r="72" spans="1:36" s="1" customFormat="1" ht="14">
      <c r="A72" s="5" t="str">
        <f>CONCATENATE(B72, " ", W72)</f>
        <v>2015 Tripura Storm</v>
      </c>
      <c r="B72" s="5">
        <f t="shared" si="8"/>
        <v>2015</v>
      </c>
      <c r="C72" s="4">
        <v>42098</v>
      </c>
      <c r="D72" s="4">
        <v>42099</v>
      </c>
      <c r="E72" s="3">
        <f t="shared" si="9"/>
        <v>42109</v>
      </c>
      <c r="F72" s="1" t="s">
        <v>2</v>
      </c>
      <c r="G72" s="1">
        <v>0</v>
      </c>
      <c r="H72" s="1">
        <v>0</v>
      </c>
      <c r="I72" s="5">
        <f t="shared" si="11"/>
        <v>0</v>
      </c>
      <c r="J72" s="5">
        <f>MIN(SUMPRODUCT(--ISNUMBER(SEARCH(Q$113:Q$132, P72))),1)</f>
        <v>0</v>
      </c>
      <c r="K72" s="5">
        <f>IF(AND(H72=1,I72&gt;0, J72=0),1,0)</f>
        <v>0</v>
      </c>
      <c r="L72" s="5">
        <f>IF(AND(H72=0, I72&gt;1, J72=0),1,0)</f>
        <v>0</v>
      </c>
      <c r="M72" s="5">
        <f t="shared" si="12"/>
        <v>0</v>
      </c>
      <c r="N72" s="5">
        <v>0</v>
      </c>
      <c r="O72" s="5">
        <v>1</v>
      </c>
      <c r="P72" s="1" t="s">
        <v>31</v>
      </c>
      <c r="Q72" s="1" t="s">
        <v>7</v>
      </c>
      <c r="R72" s="1" t="s">
        <v>30</v>
      </c>
      <c r="S72" s="1">
        <v>1</v>
      </c>
      <c r="T72" s="1">
        <v>1000</v>
      </c>
      <c r="U72" s="1">
        <v>3000</v>
      </c>
      <c r="V72" s="1">
        <v>9</v>
      </c>
      <c r="W72" s="1" t="s">
        <v>222</v>
      </c>
      <c r="X72" s="1" t="s">
        <v>204</v>
      </c>
      <c r="Y72" s="8"/>
      <c r="Z72" s="8"/>
      <c r="AA72" s="1">
        <v>0</v>
      </c>
      <c r="AB72" s="1">
        <v>81</v>
      </c>
      <c r="AC72" s="1">
        <v>100</v>
      </c>
      <c r="AD72" s="22">
        <f t="shared" si="13"/>
        <v>0</v>
      </c>
      <c r="AE72" s="22">
        <f t="shared" si="14"/>
        <v>0</v>
      </c>
      <c r="AF72" s="1">
        <v>0</v>
      </c>
      <c r="AG72" s="1">
        <v>86</v>
      </c>
      <c r="AH72" s="2">
        <f t="shared" si="10"/>
        <v>0</v>
      </c>
      <c r="AI72" s="1">
        <v>0</v>
      </c>
      <c r="AJ72" s="1">
        <f>IF(AI72=M72,1,0)</f>
        <v>1</v>
      </c>
    </row>
    <row r="73" spans="1:36" s="1" customFormat="1" ht="14">
      <c r="A73" s="5" t="str">
        <f>CONCATENATE(B73, " ", W73)</f>
        <v>2015 Bihar storm</v>
      </c>
      <c r="B73" s="5">
        <f t="shared" si="8"/>
        <v>2015</v>
      </c>
      <c r="C73" s="4">
        <v>42115</v>
      </c>
      <c r="D73" s="4">
        <v>42115</v>
      </c>
      <c r="E73" s="3">
        <f t="shared" si="9"/>
        <v>42125</v>
      </c>
      <c r="F73" s="1" t="s">
        <v>2</v>
      </c>
      <c r="G73" s="1">
        <v>0</v>
      </c>
      <c r="H73" s="1">
        <v>0</v>
      </c>
      <c r="I73" s="5">
        <f t="shared" si="11"/>
        <v>1</v>
      </c>
      <c r="J73" s="5">
        <f>MIN(SUMPRODUCT(--ISNUMBER(SEARCH(Q$113:Q$132, P73))),1)</f>
        <v>0</v>
      </c>
      <c r="K73" s="5">
        <f>IF(AND(H73=1,I73&gt;0, J73=0),1,0)</f>
        <v>0</v>
      </c>
      <c r="L73" s="5">
        <f>IF(AND(H73=0, I73&gt;1, J73=0),1,0)</f>
        <v>0</v>
      </c>
      <c r="M73" s="5">
        <f t="shared" si="12"/>
        <v>0</v>
      </c>
      <c r="N73" s="5">
        <v>0</v>
      </c>
      <c r="O73" s="5">
        <v>0</v>
      </c>
      <c r="P73" s="1" t="s">
        <v>29</v>
      </c>
      <c r="Q73" s="1" t="s">
        <v>7</v>
      </c>
      <c r="R73" s="1" t="s">
        <v>6</v>
      </c>
      <c r="S73" s="1">
        <v>100</v>
      </c>
      <c r="T73" s="1">
        <v>125100</v>
      </c>
      <c r="V73" s="1">
        <v>50</v>
      </c>
      <c r="W73" s="1" t="s">
        <v>216</v>
      </c>
      <c r="X73" s="1" t="s">
        <v>203</v>
      </c>
      <c r="Y73" s="8">
        <v>42113</v>
      </c>
      <c r="Z73" s="8">
        <f t="shared" si="7"/>
        <v>42119</v>
      </c>
      <c r="AA73" s="1">
        <v>9</v>
      </c>
      <c r="AB73" s="1">
        <v>88</v>
      </c>
      <c r="AC73" s="1">
        <v>100</v>
      </c>
      <c r="AD73" s="22">
        <f t="shared" si="13"/>
        <v>0.09</v>
      </c>
      <c r="AE73" s="22">
        <f t="shared" si="14"/>
        <v>0.10227272727272728</v>
      </c>
      <c r="AF73" s="1">
        <v>7</v>
      </c>
      <c r="AG73" s="1">
        <v>99</v>
      </c>
      <c r="AH73" s="2">
        <f t="shared" si="10"/>
        <v>7.0707070707070704E-2</v>
      </c>
      <c r="AI73" s="1">
        <v>0</v>
      </c>
      <c r="AJ73" s="1">
        <f>IF(AI73=M73,1,0)</f>
        <v>1</v>
      </c>
    </row>
    <row r="74" spans="1:36" s="1" customFormat="1" ht="14">
      <c r="A74" s="5" t="str">
        <f>CONCATENATE(B74, " ", W74)</f>
        <v>2015 Bihar earthquake</v>
      </c>
      <c r="B74" s="5">
        <f t="shared" si="8"/>
        <v>2015</v>
      </c>
      <c r="C74" s="4">
        <v>42119</v>
      </c>
      <c r="D74" s="4">
        <v>42119</v>
      </c>
      <c r="E74" s="3">
        <f t="shared" si="9"/>
        <v>42129</v>
      </c>
      <c r="F74" s="1" t="s">
        <v>2</v>
      </c>
      <c r="G74" s="1">
        <v>1</v>
      </c>
      <c r="H74" s="1">
        <v>1</v>
      </c>
      <c r="I74" s="5">
        <f t="shared" si="11"/>
        <v>3</v>
      </c>
      <c r="J74" s="5">
        <f>MIN(SUMPRODUCT(--ISNUMBER(SEARCH(Q$113:Q$132, P74))),1)</f>
        <v>0</v>
      </c>
      <c r="K74" s="5">
        <f>IF(AND(H74=1,I74&gt;0, J74=0),1,0)</f>
        <v>1</v>
      </c>
      <c r="L74" s="5">
        <f>IF(AND(H74=0, I74&gt;1, J74=0),1,0)</f>
        <v>0</v>
      </c>
      <c r="M74" s="5">
        <f t="shared" si="12"/>
        <v>1</v>
      </c>
      <c r="N74" s="5">
        <v>1</v>
      </c>
      <c r="O74" s="5">
        <v>0</v>
      </c>
      <c r="P74" s="1" t="s">
        <v>28</v>
      </c>
      <c r="Q74" s="1" t="s">
        <v>4</v>
      </c>
      <c r="R74" s="1" t="s">
        <v>3</v>
      </c>
      <c r="S74" s="1">
        <v>69</v>
      </c>
      <c r="V74" s="1">
        <v>195</v>
      </c>
      <c r="W74" s="1" t="s">
        <v>224</v>
      </c>
      <c r="X74" s="1" t="s">
        <v>203</v>
      </c>
      <c r="Y74" s="8">
        <v>42113</v>
      </c>
      <c r="Z74" s="8">
        <f t="shared" si="7"/>
        <v>42119</v>
      </c>
      <c r="AA74" s="1">
        <v>100</v>
      </c>
      <c r="AB74" s="1">
        <v>77</v>
      </c>
      <c r="AC74" s="1">
        <v>91</v>
      </c>
      <c r="AD74" s="22">
        <f t="shared" si="13"/>
        <v>1.098901098901099</v>
      </c>
      <c r="AE74" s="22">
        <f t="shared" si="14"/>
        <v>1.2987012987012987</v>
      </c>
      <c r="AF74" s="1">
        <v>77</v>
      </c>
      <c r="AG74" s="1">
        <v>77</v>
      </c>
      <c r="AH74" s="2">
        <f t="shared" si="10"/>
        <v>1</v>
      </c>
      <c r="AI74" s="1">
        <v>1</v>
      </c>
      <c r="AJ74" s="1">
        <f>IF(AI74=M74,1,0)</f>
        <v>1</v>
      </c>
    </row>
    <row r="75" spans="1:36" s="1" customFormat="1" ht="14">
      <c r="A75" s="5" t="str">
        <f>CONCATENATE(B75, " ", W75)</f>
        <v>2015 Bihar earthquake</v>
      </c>
      <c r="B75" s="5">
        <f t="shared" si="8"/>
        <v>2015</v>
      </c>
      <c r="C75" s="4">
        <v>42136</v>
      </c>
      <c r="D75" s="4">
        <v>42136</v>
      </c>
      <c r="E75" s="3">
        <f t="shared" si="9"/>
        <v>42146</v>
      </c>
      <c r="F75" s="1" t="s">
        <v>2</v>
      </c>
      <c r="G75" s="1">
        <v>1</v>
      </c>
      <c r="H75" s="1">
        <v>0</v>
      </c>
      <c r="I75" s="5">
        <f t="shared" si="11"/>
        <v>1</v>
      </c>
      <c r="J75" s="5">
        <f>MIN(SUMPRODUCT(--ISNUMBER(SEARCH(Q$113:Q$132, P75))),1)</f>
        <v>0</v>
      </c>
      <c r="K75" s="5">
        <f>IF(AND(H75=1,I75&gt;0, J75=0),1,0)</f>
        <v>0</v>
      </c>
      <c r="L75" s="5">
        <f>IF(AND(H75=0, I75&gt;1, J75=0),1,0)</f>
        <v>0</v>
      </c>
      <c r="M75" s="5">
        <f t="shared" si="12"/>
        <v>0</v>
      </c>
      <c r="N75" s="5">
        <v>0</v>
      </c>
      <c r="O75" s="5">
        <v>0</v>
      </c>
      <c r="P75" s="1" t="s">
        <v>27</v>
      </c>
      <c r="Q75" s="1" t="s">
        <v>4</v>
      </c>
      <c r="R75" s="1" t="s">
        <v>3</v>
      </c>
      <c r="S75" s="1">
        <v>20</v>
      </c>
      <c r="V75" s="1">
        <v>49</v>
      </c>
      <c r="W75" s="1" t="s">
        <v>224</v>
      </c>
      <c r="X75" s="1" t="s">
        <v>203</v>
      </c>
      <c r="Y75" s="8">
        <v>42134</v>
      </c>
      <c r="Z75" s="8">
        <f t="shared" si="7"/>
        <v>42140</v>
      </c>
      <c r="AA75" s="1">
        <v>65</v>
      </c>
      <c r="AB75" s="1">
        <v>67</v>
      </c>
      <c r="AC75" s="1">
        <v>91</v>
      </c>
      <c r="AD75" s="22">
        <f t="shared" si="13"/>
        <v>0.7142857142857143</v>
      </c>
      <c r="AE75" s="22">
        <f t="shared" si="14"/>
        <v>0.97014925373134331</v>
      </c>
      <c r="AF75" s="1">
        <v>50</v>
      </c>
      <c r="AG75" s="1">
        <v>77</v>
      </c>
      <c r="AH75" s="2">
        <f t="shared" si="10"/>
        <v>0.64935064935064934</v>
      </c>
      <c r="AI75" s="1">
        <v>1</v>
      </c>
      <c r="AJ75" s="1">
        <f>IF(AI75=M75,1,0)</f>
        <v>0</v>
      </c>
    </row>
    <row r="76" spans="1:36" s="1" customFormat="1" ht="14">
      <c r="A76" s="5" t="str">
        <f>CONCATENATE(B76, " ", W76)</f>
        <v>2015 Tamil nadu flood</v>
      </c>
      <c r="B76" s="5">
        <f t="shared" si="8"/>
        <v>2015</v>
      </c>
      <c r="C76" s="4">
        <v>42141</v>
      </c>
      <c r="D76" s="4">
        <v>42145</v>
      </c>
      <c r="E76" s="3">
        <f t="shared" si="9"/>
        <v>42155</v>
      </c>
      <c r="F76" s="1" t="s">
        <v>2</v>
      </c>
      <c r="G76" s="1">
        <v>0</v>
      </c>
      <c r="H76" s="1">
        <v>0</v>
      </c>
      <c r="I76" s="5">
        <f t="shared" si="11"/>
        <v>1</v>
      </c>
      <c r="J76" s="5">
        <f>MIN(SUMPRODUCT(--ISNUMBER(SEARCH(Q$113:Q$132, P76))),1)</f>
        <v>0</v>
      </c>
      <c r="K76" s="5">
        <f>IF(AND(H76=1,I76&gt;0, J76=0),1,0)</f>
        <v>0</v>
      </c>
      <c r="L76" s="5">
        <f>IF(AND(H76=0, I76&gt;1, J76=0),1,0)</f>
        <v>0</v>
      </c>
      <c r="M76" s="5">
        <f t="shared" si="12"/>
        <v>0</v>
      </c>
      <c r="N76" s="5">
        <v>0</v>
      </c>
      <c r="O76" s="5">
        <v>0</v>
      </c>
      <c r="P76" s="1" t="s">
        <v>26</v>
      </c>
      <c r="Q76" s="1" t="s">
        <v>0</v>
      </c>
      <c r="R76" s="1" t="s">
        <v>25</v>
      </c>
      <c r="S76" s="1">
        <v>8</v>
      </c>
      <c r="T76" s="1">
        <v>200</v>
      </c>
      <c r="V76" s="1">
        <v>10</v>
      </c>
      <c r="W76" s="1" t="s">
        <v>225</v>
      </c>
      <c r="X76" s="1" t="s">
        <v>204</v>
      </c>
      <c r="Y76" s="8">
        <v>42141</v>
      </c>
      <c r="Z76" s="8">
        <f t="shared" si="7"/>
        <v>42147</v>
      </c>
      <c r="AA76" s="1">
        <v>0</v>
      </c>
      <c r="AB76" s="1">
        <v>80</v>
      </c>
      <c r="AC76" s="1">
        <v>91</v>
      </c>
      <c r="AD76" s="22">
        <f t="shared" si="13"/>
        <v>0</v>
      </c>
      <c r="AE76" s="22">
        <f t="shared" si="14"/>
        <v>0</v>
      </c>
      <c r="AF76" s="1">
        <v>0</v>
      </c>
      <c r="AG76" s="1">
        <v>72</v>
      </c>
      <c r="AH76" s="2">
        <f t="shared" si="10"/>
        <v>0</v>
      </c>
      <c r="AI76" s="1">
        <v>0</v>
      </c>
      <c r="AJ76" s="1">
        <f>IF(AI76=M76,1,0)</f>
        <v>1</v>
      </c>
    </row>
    <row r="77" spans="1:36" s="1" customFormat="1" ht="14">
      <c r="A77" s="5" t="str">
        <f>CONCATENATE(B77, " ", W77)</f>
        <v>2015 Andhra storm</v>
      </c>
      <c r="B77" s="5">
        <f t="shared" si="8"/>
        <v>2015</v>
      </c>
      <c r="C77" s="4">
        <v>42143</v>
      </c>
      <c r="D77" s="4">
        <v>42143</v>
      </c>
      <c r="E77" s="3">
        <f t="shared" si="9"/>
        <v>42153</v>
      </c>
      <c r="F77" s="1" t="s">
        <v>2</v>
      </c>
      <c r="G77" s="1">
        <v>1</v>
      </c>
      <c r="H77" s="1">
        <v>0</v>
      </c>
      <c r="I77" s="5">
        <f t="shared" si="11"/>
        <v>1</v>
      </c>
      <c r="J77" s="5">
        <f>MIN(SUMPRODUCT(--ISNUMBER(SEARCH(Q$113:Q$132, P77))),1)</f>
        <v>0</v>
      </c>
      <c r="K77" s="5">
        <f>IF(AND(H77=1,I77&gt;0, J77=0),1,0)</f>
        <v>0</v>
      </c>
      <c r="L77" s="5">
        <f>IF(AND(H77=0, I77&gt;1, J77=0),1,0)</f>
        <v>0</v>
      </c>
      <c r="M77" s="5">
        <f t="shared" si="12"/>
        <v>0</v>
      </c>
      <c r="N77" s="5">
        <v>0</v>
      </c>
      <c r="O77" s="5">
        <v>0</v>
      </c>
      <c r="P77" s="1" t="s">
        <v>24</v>
      </c>
      <c r="Q77" s="1" t="s">
        <v>7</v>
      </c>
      <c r="R77" s="1" t="s">
        <v>6</v>
      </c>
      <c r="S77" s="1">
        <v>23</v>
      </c>
      <c r="V77" s="1">
        <v>0</v>
      </c>
      <c r="W77" s="1" t="s">
        <v>226</v>
      </c>
      <c r="X77" s="1" t="s">
        <v>204</v>
      </c>
      <c r="Y77" s="8"/>
      <c r="Z77" s="8"/>
      <c r="AA77" s="1">
        <v>0</v>
      </c>
      <c r="AB77" s="1">
        <v>81</v>
      </c>
      <c r="AC77" s="1">
        <v>100</v>
      </c>
      <c r="AD77" s="22">
        <f t="shared" si="13"/>
        <v>0</v>
      </c>
      <c r="AE77" s="22">
        <f t="shared" si="14"/>
        <v>0</v>
      </c>
      <c r="AF77" s="1">
        <v>0</v>
      </c>
      <c r="AG77" s="1">
        <v>72</v>
      </c>
      <c r="AH77" s="2">
        <f t="shared" si="10"/>
        <v>0</v>
      </c>
      <c r="AI77" s="1">
        <v>1</v>
      </c>
      <c r="AJ77" s="1">
        <f>IF(AI77=M77,1,0)</f>
        <v>0</v>
      </c>
    </row>
    <row r="78" spans="1:36" s="1" customFormat="1" ht="14">
      <c r="A78" s="5" t="str">
        <f>CONCATENATE(B78, " ", W78)</f>
        <v>2015 delhi heat wave</v>
      </c>
      <c r="B78" s="5">
        <f t="shared" si="8"/>
        <v>2015</v>
      </c>
      <c r="C78" s="4">
        <v>42144</v>
      </c>
      <c r="D78" s="4">
        <v>42155</v>
      </c>
      <c r="E78" s="3">
        <f t="shared" si="9"/>
        <v>42165</v>
      </c>
      <c r="F78" s="1" t="s">
        <v>2</v>
      </c>
      <c r="G78" s="1">
        <v>1</v>
      </c>
      <c r="H78" s="1">
        <v>1</v>
      </c>
      <c r="I78" s="5">
        <f t="shared" si="11"/>
        <v>2</v>
      </c>
      <c r="J78" s="5">
        <f>MIN(SUMPRODUCT(--ISNUMBER(SEARCH(Q$113:Q$132, P78))),1)</f>
        <v>1</v>
      </c>
      <c r="K78" s="5">
        <f>IF(AND(H78=1,I78&gt;0, J78=0),1,0)</f>
        <v>0</v>
      </c>
      <c r="L78" s="5">
        <f>IF(AND(H78=0, I78&gt;1, J78=0),1,0)</f>
        <v>0</v>
      </c>
      <c r="M78" s="5">
        <f t="shared" si="12"/>
        <v>1</v>
      </c>
      <c r="N78" s="5">
        <v>1</v>
      </c>
      <c r="O78" s="5">
        <v>0</v>
      </c>
      <c r="P78" s="1" t="s">
        <v>23</v>
      </c>
      <c r="Q78" s="1" t="s">
        <v>22</v>
      </c>
      <c r="R78" s="1" t="s">
        <v>21</v>
      </c>
      <c r="S78" s="1">
        <v>2248</v>
      </c>
      <c r="V78" s="1">
        <v>145</v>
      </c>
      <c r="W78" s="1" t="s">
        <v>305</v>
      </c>
      <c r="X78" s="1" t="s">
        <v>203</v>
      </c>
      <c r="Y78" s="8">
        <v>42148</v>
      </c>
      <c r="Z78" s="8">
        <f>Y78+6</f>
        <v>42154</v>
      </c>
      <c r="AA78" s="1">
        <v>2</v>
      </c>
      <c r="AB78" s="1">
        <v>74</v>
      </c>
      <c r="AC78" s="1">
        <v>100</v>
      </c>
      <c r="AD78" s="22">
        <f t="shared" si="13"/>
        <v>0.02</v>
      </c>
      <c r="AE78" s="22">
        <f t="shared" si="14"/>
        <v>2.7027027027027029E-2</v>
      </c>
      <c r="AF78" s="1">
        <v>2</v>
      </c>
      <c r="AG78" s="1">
        <v>74</v>
      </c>
      <c r="AH78" s="2">
        <f t="shared" si="10"/>
        <v>2.7027027027027029E-2</v>
      </c>
      <c r="AI78" s="1">
        <v>1</v>
      </c>
      <c r="AJ78" s="1">
        <f>IF(AI78=M78,1,0)</f>
        <v>1</v>
      </c>
    </row>
    <row r="79" spans="1:36" s="1" customFormat="1" ht="14">
      <c r="A79" s="5" t="str">
        <f>CONCATENATE(B79, " ", W79)</f>
        <v>2015 Assam Landslide</v>
      </c>
      <c r="B79" s="5">
        <f t="shared" si="8"/>
        <v>2015</v>
      </c>
      <c r="C79" s="4">
        <v>42157</v>
      </c>
      <c r="D79" s="4">
        <v>42184</v>
      </c>
      <c r="E79" s="3">
        <f t="shared" si="9"/>
        <v>42194</v>
      </c>
      <c r="F79" s="1" t="s">
        <v>2</v>
      </c>
      <c r="G79" s="1">
        <v>0</v>
      </c>
      <c r="H79" s="1">
        <v>0</v>
      </c>
      <c r="I79" s="5">
        <f t="shared" si="11"/>
        <v>0</v>
      </c>
      <c r="J79" s="5">
        <f>MIN(SUMPRODUCT(--ISNUMBER(SEARCH(Q$113:Q$132, P79))),1)</f>
        <v>0</v>
      </c>
      <c r="K79" s="5">
        <f>IF(AND(H79=1,I79&gt;0, J79=0),1,0)</f>
        <v>0</v>
      </c>
      <c r="L79" s="5">
        <f>IF(AND(H79=0, I79&gt;1, J79=0),1,0)</f>
        <v>0</v>
      </c>
      <c r="M79" s="5">
        <f t="shared" si="12"/>
        <v>0</v>
      </c>
      <c r="N79" s="5">
        <v>0</v>
      </c>
      <c r="O79" s="5">
        <v>1</v>
      </c>
      <c r="P79" s="1" t="s">
        <v>20</v>
      </c>
      <c r="Q79" s="1" t="s">
        <v>19</v>
      </c>
      <c r="R79" s="1" t="s">
        <v>19</v>
      </c>
      <c r="S79" s="1">
        <v>3</v>
      </c>
      <c r="T79" s="1">
        <v>9000</v>
      </c>
      <c r="V79" s="1">
        <v>0</v>
      </c>
      <c r="W79" s="1" t="s">
        <v>228</v>
      </c>
      <c r="X79" s="1" t="s">
        <v>204</v>
      </c>
      <c r="Y79" s="8"/>
      <c r="Z79" s="8"/>
      <c r="AA79" s="1">
        <v>0</v>
      </c>
      <c r="AB79" s="1">
        <v>81</v>
      </c>
      <c r="AC79" s="1">
        <v>100</v>
      </c>
      <c r="AD79" s="22">
        <f t="shared" si="13"/>
        <v>0</v>
      </c>
      <c r="AE79" s="22">
        <f t="shared" si="14"/>
        <v>0</v>
      </c>
      <c r="AF79" s="1">
        <v>6</v>
      </c>
      <c r="AG79" s="1">
        <v>91</v>
      </c>
      <c r="AH79" s="2">
        <f t="shared" si="10"/>
        <v>6.5934065934065936E-2</v>
      </c>
      <c r="AI79" s="1">
        <v>0</v>
      </c>
      <c r="AJ79" s="1">
        <f>IF(AI79=M79,1,0)</f>
        <v>1</v>
      </c>
    </row>
    <row r="80" spans="1:36" s="1" customFormat="1" ht="14">
      <c r="A80" s="5" t="str">
        <f>CONCATENATE(B80, " ", W80)</f>
        <v>2015 Gujarat / Maharashtra Flood</v>
      </c>
      <c r="B80" s="5">
        <f t="shared" si="8"/>
        <v>2015</v>
      </c>
      <c r="C80" s="4">
        <v>42174</v>
      </c>
      <c r="D80" s="4">
        <v>42175</v>
      </c>
      <c r="E80" s="3">
        <f t="shared" si="9"/>
        <v>42185</v>
      </c>
      <c r="F80" s="1" t="s">
        <v>2</v>
      </c>
      <c r="G80" s="1">
        <v>0</v>
      </c>
      <c r="H80" s="1">
        <v>0</v>
      </c>
      <c r="I80" s="5">
        <f t="shared" si="11"/>
        <v>2</v>
      </c>
      <c r="J80" s="5">
        <f>MIN(SUMPRODUCT(--ISNUMBER(SEARCH(Q$113:Q$132, P80))),1)</f>
        <v>1</v>
      </c>
      <c r="K80" s="5">
        <f>IF(AND(H80=1,I80&gt;0, J80=0),1,0)</f>
        <v>0</v>
      </c>
      <c r="L80" s="5">
        <f>IF(AND(H80=0, I80&gt;1, J80=0),1,0)</f>
        <v>0</v>
      </c>
      <c r="M80" s="5">
        <f t="shared" si="12"/>
        <v>1</v>
      </c>
      <c r="N80" s="5">
        <v>1</v>
      </c>
      <c r="O80" s="5">
        <v>0</v>
      </c>
      <c r="P80" s="1" t="s">
        <v>18</v>
      </c>
      <c r="Q80" s="1" t="s">
        <v>0</v>
      </c>
      <c r="R80" s="1" t="s">
        <v>17</v>
      </c>
      <c r="S80" s="1">
        <v>81</v>
      </c>
      <c r="T80" s="1">
        <v>9000</v>
      </c>
      <c r="U80" s="1">
        <v>604000</v>
      </c>
      <c r="V80" s="1">
        <v>29</v>
      </c>
      <c r="W80" s="1" t="s">
        <v>229</v>
      </c>
      <c r="X80" s="1" t="s">
        <v>203</v>
      </c>
      <c r="Y80" s="8">
        <v>42176</v>
      </c>
      <c r="Z80" s="8">
        <f t="shared" si="7"/>
        <v>42182</v>
      </c>
      <c r="AA80" s="1">
        <v>6</v>
      </c>
      <c r="AB80" s="1">
        <v>81</v>
      </c>
      <c r="AC80" s="1">
        <v>96</v>
      </c>
      <c r="AD80" s="22">
        <f t="shared" si="13"/>
        <v>6.25E-2</v>
      </c>
      <c r="AE80" s="22">
        <f t="shared" si="14"/>
        <v>7.407407407407407E-2</v>
      </c>
      <c r="AF80" s="1">
        <v>2</v>
      </c>
      <c r="AG80" s="1">
        <v>76</v>
      </c>
      <c r="AH80" s="2">
        <f t="shared" si="10"/>
        <v>2.6315789473684209E-2</v>
      </c>
      <c r="AI80" s="1">
        <v>1</v>
      </c>
      <c r="AJ80" s="1">
        <f>IF(AI80=M80,1,0)</f>
        <v>1</v>
      </c>
    </row>
    <row r="81" spans="1:36" s="1" customFormat="1" ht="14">
      <c r="A81" s="5" t="str">
        <f>CONCATENATE(B81, " ", W81)</f>
        <v>2015 Bengal flood</v>
      </c>
      <c r="B81" s="5">
        <f t="shared" si="8"/>
        <v>2015</v>
      </c>
      <c r="C81" s="4">
        <v>42178</v>
      </c>
      <c r="D81" s="4">
        <v>42185</v>
      </c>
      <c r="E81" s="3">
        <f t="shared" si="9"/>
        <v>42195</v>
      </c>
      <c r="F81" s="1" t="s">
        <v>2</v>
      </c>
      <c r="G81" s="1">
        <v>0</v>
      </c>
      <c r="H81" s="1">
        <v>0</v>
      </c>
      <c r="I81" s="5">
        <f t="shared" si="11"/>
        <v>1</v>
      </c>
      <c r="J81" s="5">
        <f>MIN(SUMPRODUCT(--ISNUMBER(SEARCH(Q$113:Q$132, P81))),1)</f>
        <v>0</v>
      </c>
      <c r="K81" s="5">
        <f>IF(AND(H81=1,I81&gt;0, J81=0),1,0)</f>
        <v>0</v>
      </c>
      <c r="L81" s="5">
        <f>IF(AND(H81=0, I81&gt;1, J81=0),1,0)</f>
        <v>0</v>
      </c>
      <c r="M81" s="5">
        <f t="shared" si="12"/>
        <v>0</v>
      </c>
      <c r="N81" s="5">
        <v>0</v>
      </c>
      <c r="O81" s="5">
        <v>0</v>
      </c>
      <c r="P81" s="1" t="s">
        <v>16</v>
      </c>
      <c r="Q81" s="1" t="s">
        <v>0</v>
      </c>
      <c r="R81" s="1" t="s">
        <v>12</v>
      </c>
      <c r="S81" s="1">
        <v>40</v>
      </c>
      <c r="T81" s="1">
        <v>1000</v>
      </c>
      <c r="V81" s="1">
        <v>8</v>
      </c>
      <c r="W81" s="1" t="s">
        <v>230</v>
      </c>
      <c r="X81" s="1" t="s">
        <v>203</v>
      </c>
      <c r="Y81" s="8">
        <v>42176</v>
      </c>
      <c r="Z81" s="8">
        <f t="shared" si="7"/>
        <v>42182</v>
      </c>
      <c r="AA81" s="1">
        <v>1</v>
      </c>
      <c r="AB81" s="1">
        <v>81</v>
      </c>
      <c r="AC81" s="1">
        <v>96</v>
      </c>
      <c r="AD81" s="22">
        <f t="shared" si="13"/>
        <v>1.0416666666666666E-2</v>
      </c>
      <c r="AE81" s="22">
        <f t="shared" si="14"/>
        <v>1.2345679012345678E-2</v>
      </c>
      <c r="AF81" s="1">
        <v>0</v>
      </c>
      <c r="AG81" s="1">
        <v>76</v>
      </c>
      <c r="AH81" s="2">
        <f t="shared" si="10"/>
        <v>0</v>
      </c>
      <c r="AI81" s="1">
        <v>0</v>
      </c>
      <c r="AJ81" s="1">
        <f>IF(AI81=M81,1,0)</f>
        <v>1</v>
      </c>
    </row>
    <row r="82" spans="1:36" s="1" customFormat="1" ht="14">
      <c r="A82" s="5" t="str">
        <f>CONCATENATE(B82, " ", W82)</f>
        <v>2015 Flood north states</v>
      </c>
      <c r="B82" s="5">
        <f t="shared" si="8"/>
        <v>2015</v>
      </c>
      <c r="C82" s="4">
        <v>42192</v>
      </c>
      <c r="D82" s="4">
        <v>42198</v>
      </c>
      <c r="E82" s="3">
        <f t="shared" si="9"/>
        <v>42208</v>
      </c>
      <c r="F82" s="1" t="s">
        <v>2</v>
      </c>
      <c r="G82" s="1">
        <v>1</v>
      </c>
      <c r="H82" s="1">
        <v>1</v>
      </c>
      <c r="I82" s="5">
        <f t="shared" si="11"/>
        <v>2</v>
      </c>
      <c r="J82" s="5">
        <f>MIN(SUMPRODUCT(--ISNUMBER(SEARCH(Q$113:Q$132, P82))),1)</f>
        <v>0</v>
      </c>
      <c r="K82" s="5">
        <f>IF(AND(H82=1,I82&gt;0, J82=0),1,0)</f>
        <v>1</v>
      </c>
      <c r="L82" s="5">
        <f>IF(AND(H82=0, I82&gt;1, J82=0),1,0)</f>
        <v>0</v>
      </c>
      <c r="M82" s="5">
        <f t="shared" si="12"/>
        <v>1</v>
      </c>
      <c r="N82" s="5">
        <v>1</v>
      </c>
      <c r="O82" s="5">
        <v>0</v>
      </c>
      <c r="P82" s="1" t="s">
        <v>317</v>
      </c>
      <c r="Q82" s="1" t="s">
        <v>0</v>
      </c>
      <c r="R82" s="1" t="s">
        <v>12</v>
      </c>
      <c r="S82" s="1">
        <v>25</v>
      </c>
      <c r="V82" s="1">
        <v>11</v>
      </c>
      <c r="W82" s="1" t="s">
        <v>231</v>
      </c>
      <c r="X82" s="1" t="s">
        <v>203</v>
      </c>
      <c r="Y82" s="8">
        <v>42190</v>
      </c>
      <c r="Z82" s="8">
        <f t="shared" si="7"/>
        <v>42196</v>
      </c>
      <c r="AA82" s="1">
        <v>1</v>
      </c>
      <c r="AB82" s="1">
        <v>82</v>
      </c>
      <c r="AC82" s="1">
        <v>96</v>
      </c>
      <c r="AD82" s="22">
        <f t="shared" si="13"/>
        <v>1.0416666666666666E-2</v>
      </c>
      <c r="AE82" s="22">
        <f t="shared" si="14"/>
        <v>1.2195121951219513E-2</v>
      </c>
      <c r="AF82" s="1">
        <v>1</v>
      </c>
      <c r="AG82" s="1">
        <v>78</v>
      </c>
      <c r="AH82" s="2">
        <f t="shared" si="10"/>
        <v>1.282051282051282E-2</v>
      </c>
      <c r="AI82" s="1">
        <v>1</v>
      </c>
      <c r="AJ82" s="1">
        <f>IF(AI82=M82,1,0)</f>
        <v>1</v>
      </c>
    </row>
    <row r="83" spans="1:36" s="1" customFormat="1" ht="14">
      <c r="A83" s="5" t="str">
        <f>CONCATENATE(B83, " ", W83)</f>
        <v>2015 Assam Flood or arunachal flood</v>
      </c>
      <c r="B83" s="5">
        <f t="shared" si="8"/>
        <v>2015</v>
      </c>
      <c r="C83" s="4">
        <v>42199</v>
      </c>
      <c r="D83" s="4">
        <v>42201</v>
      </c>
      <c r="E83" s="3">
        <f t="shared" si="9"/>
        <v>42211</v>
      </c>
      <c r="F83" s="1" t="s">
        <v>2</v>
      </c>
      <c r="G83" s="1">
        <v>0</v>
      </c>
      <c r="H83" s="1">
        <v>0</v>
      </c>
      <c r="I83" s="5">
        <f t="shared" si="11"/>
        <v>0</v>
      </c>
      <c r="J83" s="5">
        <f>MIN(SUMPRODUCT(--ISNUMBER(SEARCH(Q$113:Q$132, P83))),1)</f>
        <v>0</v>
      </c>
      <c r="K83" s="5">
        <f>IF(AND(H83=1,I83&gt;0, J83=0),1,0)</f>
        <v>0</v>
      </c>
      <c r="L83" s="5">
        <f>IF(AND(H83=0, I83&gt;1, J83=0),1,0)</f>
        <v>0</v>
      </c>
      <c r="M83" s="5">
        <f t="shared" si="12"/>
        <v>0</v>
      </c>
      <c r="N83" s="5">
        <v>0</v>
      </c>
      <c r="O83" s="5">
        <v>1</v>
      </c>
      <c r="P83" s="1" t="s">
        <v>14</v>
      </c>
      <c r="Q83" s="1" t="s">
        <v>0</v>
      </c>
      <c r="U83" s="1">
        <v>85250</v>
      </c>
      <c r="V83" s="1">
        <v>0</v>
      </c>
      <c r="W83" s="1" t="s">
        <v>232</v>
      </c>
      <c r="X83" s="1" t="s">
        <v>203</v>
      </c>
      <c r="Y83" s="8">
        <v>42197</v>
      </c>
      <c r="Z83" s="8">
        <f t="shared" si="7"/>
        <v>42203</v>
      </c>
      <c r="AA83" s="1">
        <v>2</v>
      </c>
      <c r="AB83" s="1">
        <v>85</v>
      </c>
      <c r="AC83" s="1">
        <v>96</v>
      </c>
      <c r="AD83" s="22">
        <f t="shared" si="13"/>
        <v>2.0833333333333332E-2</v>
      </c>
      <c r="AE83" s="22">
        <f t="shared" si="14"/>
        <v>2.3529411764705882E-2</v>
      </c>
      <c r="AF83" s="1">
        <v>1</v>
      </c>
      <c r="AG83" s="1">
        <v>73</v>
      </c>
      <c r="AH83" s="2">
        <f t="shared" si="10"/>
        <v>1.3698630136986301E-2</v>
      </c>
      <c r="AI83" s="1">
        <v>0</v>
      </c>
      <c r="AJ83" s="1">
        <f>IF(AI83=M83,1,0)</f>
        <v>1</v>
      </c>
    </row>
    <row r="84" spans="1:36" s="1" customFormat="1" ht="14">
      <c r="A84" s="5" t="str">
        <f>CONCATENATE(B84, " ", W84)</f>
        <v>2015 Flood (gujarat, bengal, assam, rajasthan, MP)</v>
      </c>
      <c r="B84" s="5">
        <f t="shared" si="8"/>
        <v>2015</v>
      </c>
      <c r="C84" s="4">
        <v>42200</v>
      </c>
      <c r="D84" s="4">
        <v>42235</v>
      </c>
      <c r="E84" s="3">
        <f t="shared" si="9"/>
        <v>42245</v>
      </c>
      <c r="F84" s="1" t="s">
        <v>2</v>
      </c>
      <c r="G84" s="1">
        <v>0</v>
      </c>
      <c r="H84" s="1">
        <v>1</v>
      </c>
      <c r="I84" s="5">
        <f t="shared" si="11"/>
        <v>5</v>
      </c>
      <c r="J84" s="5">
        <f>MIN(SUMPRODUCT(--ISNUMBER(SEARCH(Q$113:Q$132, P84))),1)</f>
        <v>0</v>
      </c>
      <c r="K84" s="5">
        <f>IF(AND(H84=1,I84&gt;0, J84=0),1,0)</f>
        <v>1</v>
      </c>
      <c r="L84" s="5">
        <f>IF(AND(H84=0, I84&gt;1, J84=0),1,0)</f>
        <v>0</v>
      </c>
      <c r="M84" s="5">
        <f t="shared" si="12"/>
        <v>1</v>
      </c>
      <c r="N84" s="5">
        <v>1</v>
      </c>
      <c r="O84" s="5">
        <v>2</v>
      </c>
      <c r="P84" s="1" t="s">
        <v>13</v>
      </c>
      <c r="Q84" s="1" t="s">
        <v>0</v>
      </c>
      <c r="R84" s="1" t="s">
        <v>12</v>
      </c>
      <c r="S84" s="1">
        <v>293</v>
      </c>
      <c r="T84" s="1">
        <v>13709887</v>
      </c>
      <c r="V84" s="1">
        <v>68</v>
      </c>
      <c r="W84" s="1" t="s">
        <v>233</v>
      </c>
      <c r="X84" s="1" t="s">
        <v>203</v>
      </c>
      <c r="Y84" s="8">
        <v>42211</v>
      </c>
      <c r="Z84" s="8">
        <f t="shared" si="7"/>
        <v>42217</v>
      </c>
      <c r="AA84" s="1">
        <v>3</v>
      </c>
      <c r="AB84" s="1">
        <v>79</v>
      </c>
      <c r="AC84" s="1">
        <v>96</v>
      </c>
      <c r="AD84" s="22">
        <f t="shared" si="13"/>
        <v>3.125E-2</v>
      </c>
      <c r="AE84" s="22">
        <f t="shared" si="14"/>
        <v>3.7974683544303799E-2</v>
      </c>
      <c r="AF84" s="1">
        <v>4</v>
      </c>
      <c r="AG84" s="1">
        <v>76</v>
      </c>
      <c r="AH84" s="2">
        <f t="shared" si="10"/>
        <v>5.2631578947368418E-2</v>
      </c>
      <c r="AI84" s="1">
        <v>0</v>
      </c>
      <c r="AJ84" s="1">
        <f>IF(AI84=M84,1,0)</f>
        <v>0</v>
      </c>
    </row>
    <row r="85" spans="1:36" s="1" customFormat="1" ht="14">
      <c r="A85" s="5" t="str">
        <f>CONCATENATE(B85, " ", W85)</f>
        <v>2015 Assam flood</v>
      </c>
      <c r="B85" s="5">
        <f t="shared" si="8"/>
        <v>2015</v>
      </c>
      <c r="C85" s="4">
        <v>42229</v>
      </c>
      <c r="D85" s="4">
        <v>42235</v>
      </c>
      <c r="E85" s="3">
        <f t="shared" si="9"/>
        <v>42245</v>
      </c>
      <c r="F85" s="1" t="s">
        <v>2</v>
      </c>
      <c r="G85" s="1">
        <v>1</v>
      </c>
      <c r="H85" s="1">
        <v>0</v>
      </c>
      <c r="I85" s="5">
        <f t="shared" si="11"/>
        <v>0</v>
      </c>
      <c r="J85" s="5">
        <f>MIN(SUMPRODUCT(--ISNUMBER(SEARCH(Q$113:Q$132, P85))),1)</f>
        <v>0</v>
      </c>
      <c r="K85" s="5">
        <f>IF(AND(H85=1,I85&gt;0, J85=0),1,0)</f>
        <v>0</v>
      </c>
      <c r="L85" s="5">
        <f>IF(AND(H85=0, I85&gt;1, J85=0),1,0)</f>
        <v>0</v>
      </c>
      <c r="M85" s="5">
        <f t="shared" si="12"/>
        <v>0</v>
      </c>
      <c r="N85" s="5">
        <v>0</v>
      </c>
      <c r="O85" s="5">
        <v>1</v>
      </c>
      <c r="P85" s="1" t="s">
        <v>11</v>
      </c>
      <c r="Q85" s="1" t="s">
        <v>0</v>
      </c>
      <c r="S85" s="1">
        <v>5</v>
      </c>
      <c r="T85" s="1">
        <v>18000</v>
      </c>
      <c r="V85" s="1">
        <v>22</v>
      </c>
      <c r="W85" s="1" t="s">
        <v>58</v>
      </c>
      <c r="X85" s="1" t="s">
        <v>203</v>
      </c>
      <c r="Y85" s="8">
        <v>42232</v>
      </c>
      <c r="Z85" s="8">
        <f t="shared" si="7"/>
        <v>42238</v>
      </c>
      <c r="AA85" s="1">
        <v>5</v>
      </c>
      <c r="AB85" s="1">
        <v>77</v>
      </c>
      <c r="AC85" s="1">
        <v>96</v>
      </c>
      <c r="AD85" s="22">
        <f t="shared" si="13"/>
        <v>5.2083333333333336E-2</v>
      </c>
      <c r="AE85" s="22">
        <f t="shared" si="14"/>
        <v>6.4935064935064929E-2</v>
      </c>
      <c r="AF85" s="1">
        <v>4</v>
      </c>
      <c r="AG85" s="1">
        <v>80</v>
      </c>
      <c r="AH85" s="2">
        <f t="shared" si="10"/>
        <v>0.05</v>
      </c>
      <c r="AI85" s="1">
        <v>0</v>
      </c>
      <c r="AJ85" s="1">
        <f>IF(AI85=M85,1,0)</f>
        <v>1</v>
      </c>
    </row>
    <row r="86" spans="1:36" s="1" customFormat="1" ht="14">
      <c r="A86" s="5" t="str">
        <f>CONCATENATE(B86, " ", W86)</f>
        <v>2015 Assam flood</v>
      </c>
      <c r="B86" s="5">
        <f t="shared" si="8"/>
        <v>2015</v>
      </c>
      <c r="C86" s="4">
        <v>42244</v>
      </c>
      <c r="D86" s="4">
        <v>42246</v>
      </c>
      <c r="E86" s="3">
        <f t="shared" si="9"/>
        <v>42256</v>
      </c>
      <c r="F86" s="1" t="s">
        <v>2</v>
      </c>
      <c r="G86" s="1">
        <v>0</v>
      </c>
      <c r="H86" s="1">
        <v>0</v>
      </c>
      <c r="I86" s="5">
        <f t="shared" si="11"/>
        <v>0</v>
      </c>
      <c r="J86" s="5">
        <f>MIN(SUMPRODUCT(--ISNUMBER(SEARCH(Q$113:Q$132, P86))),1)</f>
        <v>0</v>
      </c>
      <c r="K86" s="5">
        <f>IF(AND(H86=1,I86&gt;0, J86=0),1,0)</f>
        <v>0</v>
      </c>
      <c r="L86" s="5">
        <f>IF(AND(H86=0, I86&gt;1, J86=0),1,0)</f>
        <v>0</v>
      </c>
      <c r="M86" s="5">
        <f t="shared" si="12"/>
        <v>0</v>
      </c>
      <c r="N86" s="5">
        <v>0</v>
      </c>
      <c r="O86" s="5">
        <v>1</v>
      </c>
      <c r="P86" s="1" t="s">
        <v>10</v>
      </c>
      <c r="Q86" s="1" t="s">
        <v>0</v>
      </c>
      <c r="S86" s="1">
        <v>18</v>
      </c>
      <c r="T86" s="1">
        <v>787000</v>
      </c>
      <c r="V86" s="1">
        <v>20</v>
      </c>
      <c r="W86" s="1" t="s">
        <v>58</v>
      </c>
      <c r="X86" s="1" t="s">
        <v>203</v>
      </c>
      <c r="Y86" s="8">
        <v>42246</v>
      </c>
      <c r="Z86" s="8">
        <f t="shared" ref="Z86:Z90" si="15">Y86+6</f>
        <v>42252</v>
      </c>
      <c r="AA86" s="1">
        <v>9</v>
      </c>
      <c r="AB86" s="1">
        <v>90</v>
      </c>
      <c r="AC86" s="1">
        <v>96</v>
      </c>
      <c r="AD86" s="22">
        <f t="shared" si="13"/>
        <v>9.375E-2</v>
      </c>
      <c r="AE86" s="22">
        <f t="shared" si="14"/>
        <v>0.1</v>
      </c>
      <c r="AF86" s="1">
        <v>6</v>
      </c>
      <c r="AG86" s="1">
        <v>85</v>
      </c>
      <c r="AH86" s="2">
        <f t="shared" si="10"/>
        <v>7.0588235294117646E-2</v>
      </c>
      <c r="AI86" s="1">
        <v>0</v>
      </c>
      <c r="AJ86" s="1">
        <f>IF(AI86=M86,1,0)</f>
        <v>1</v>
      </c>
    </row>
    <row r="87" spans="1:36" s="1" customFormat="1" ht="14">
      <c r="A87" s="5" t="str">
        <f>CONCATENATE(B87, " ", W87)</f>
        <v>2015 Orissa/Andhra Storm</v>
      </c>
      <c r="B87" s="5">
        <f t="shared" si="8"/>
        <v>2015</v>
      </c>
      <c r="C87" s="4">
        <v>42253</v>
      </c>
      <c r="D87" s="4">
        <v>42253</v>
      </c>
      <c r="E87" s="3">
        <f t="shared" si="9"/>
        <v>42263</v>
      </c>
      <c r="F87" s="1" t="s">
        <v>2</v>
      </c>
      <c r="G87" s="1">
        <v>0</v>
      </c>
      <c r="H87" s="1">
        <v>0</v>
      </c>
      <c r="I87" s="5">
        <f t="shared" si="11"/>
        <v>1</v>
      </c>
      <c r="J87" s="5">
        <f>MIN(SUMPRODUCT(--ISNUMBER(SEARCH(Q$113:Q$132, P87))),1)</f>
        <v>0</v>
      </c>
      <c r="K87" s="5">
        <f>IF(AND(H87=1,I87&gt;0, J87=0),1,0)</f>
        <v>0</v>
      </c>
      <c r="L87" s="5">
        <f>IF(AND(H87=0, I87&gt;1, J87=0),1,0)</f>
        <v>0</v>
      </c>
      <c r="M87" s="5">
        <f t="shared" si="12"/>
        <v>0</v>
      </c>
      <c r="N87" s="5">
        <v>0</v>
      </c>
      <c r="O87" s="5">
        <v>0</v>
      </c>
      <c r="P87" s="1" t="s">
        <v>9</v>
      </c>
      <c r="Q87" s="1" t="s">
        <v>7</v>
      </c>
      <c r="R87" s="1" t="s">
        <v>6</v>
      </c>
      <c r="S87" s="1">
        <v>32</v>
      </c>
      <c r="V87" s="1">
        <v>0</v>
      </c>
      <c r="W87" s="1" t="s">
        <v>234</v>
      </c>
      <c r="X87" s="1" t="s">
        <v>204</v>
      </c>
      <c r="Y87" s="8"/>
      <c r="Z87" s="8"/>
      <c r="AA87" s="1">
        <v>0</v>
      </c>
      <c r="AB87" s="1">
        <v>81</v>
      </c>
      <c r="AC87" s="1">
        <v>100</v>
      </c>
      <c r="AD87" s="22">
        <f t="shared" si="13"/>
        <v>0</v>
      </c>
      <c r="AE87" s="22">
        <f t="shared" si="14"/>
        <v>0</v>
      </c>
      <c r="AF87" s="1">
        <v>0</v>
      </c>
      <c r="AG87" s="1">
        <v>86</v>
      </c>
      <c r="AH87" s="2">
        <f t="shared" si="10"/>
        <v>0</v>
      </c>
      <c r="AI87" s="1">
        <v>0</v>
      </c>
      <c r="AJ87" s="1">
        <f>IF(AI87=M87,1,0)</f>
        <v>1</v>
      </c>
    </row>
    <row r="88" spans="1:36" s="1" customFormat="1" ht="14">
      <c r="A88" s="5" t="str">
        <f>CONCATENATE(B88, " ", W88)</f>
        <v>2015 Mahrashtra storm</v>
      </c>
      <c r="B88" s="5">
        <f t="shared" si="8"/>
        <v>2015</v>
      </c>
      <c r="C88" s="4">
        <v>42280</v>
      </c>
      <c r="D88" s="4">
        <v>42281</v>
      </c>
      <c r="E88" s="3">
        <f t="shared" si="9"/>
        <v>42291</v>
      </c>
      <c r="F88" s="1" t="s">
        <v>2</v>
      </c>
      <c r="G88" s="1">
        <v>1</v>
      </c>
      <c r="H88" s="1">
        <v>0</v>
      </c>
      <c r="I88" s="5">
        <f t="shared" si="11"/>
        <v>0</v>
      </c>
      <c r="J88" s="5">
        <f>MIN(SUMPRODUCT(--ISNUMBER(SEARCH(Q$113:Q$132, P88))),1)</f>
        <v>0</v>
      </c>
      <c r="K88" s="5">
        <f>IF(AND(H88=1,I88&gt;0, J88=0),1,0)</f>
        <v>0</v>
      </c>
      <c r="L88" s="5">
        <f>IF(AND(H88=0, I88&gt;1, J88=0),1,0)</f>
        <v>0</v>
      </c>
      <c r="M88" s="5">
        <f t="shared" si="12"/>
        <v>0</v>
      </c>
      <c r="N88" s="5">
        <v>0</v>
      </c>
      <c r="O88" s="5">
        <v>0</v>
      </c>
      <c r="P88" s="1" t="s">
        <v>8</v>
      </c>
      <c r="Q88" s="1" t="s">
        <v>7</v>
      </c>
      <c r="R88" s="1" t="s">
        <v>6</v>
      </c>
      <c r="S88" s="1">
        <v>29</v>
      </c>
      <c r="V88" s="1">
        <v>0</v>
      </c>
      <c r="W88" s="1" t="s">
        <v>235</v>
      </c>
      <c r="X88" s="1" t="s">
        <v>204</v>
      </c>
      <c r="Y88" s="8"/>
      <c r="Z88" s="8"/>
      <c r="AA88" s="1">
        <v>0</v>
      </c>
      <c r="AB88" s="1">
        <v>81</v>
      </c>
      <c r="AC88" s="1">
        <v>100</v>
      </c>
      <c r="AD88" s="22">
        <f t="shared" si="13"/>
        <v>0</v>
      </c>
      <c r="AE88" s="22">
        <f t="shared" si="14"/>
        <v>0</v>
      </c>
      <c r="AF88" s="1">
        <v>0</v>
      </c>
      <c r="AG88" s="1">
        <v>92</v>
      </c>
      <c r="AH88" s="2">
        <f t="shared" si="10"/>
        <v>0</v>
      </c>
      <c r="AI88" s="1">
        <v>1</v>
      </c>
      <c r="AJ88" s="1">
        <f>IF(AI88=M88,1,0)</f>
        <v>0</v>
      </c>
    </row>
    <row r="89" spans="1:36" s="1" customFormat="1" ht="14">
      <c r="A89" s="5" t="str">
        <f>CONCATENATE(B89, " ", W89)</f>
        <v>2015 Delhi/punjab/kashmir earthquakes</v>
      </c>
      <c r="B89" s="5">
        <f t="shared" si="8"/>
        <v>2015</v>
      </c>
      <c r="C89" s="4">
        <v>42303</v>
      </c>
      <c r="D89" s="4">
        <v>42303</v>
      </c>
      <c r="E89" s="3">
        <f t="shared" si="9"/>
        <v>42313</v>
      </c>
      <c r="F89" s="6" t="s">
        <v>2</v>
      </c>
      <c r="G89" s="20">
        <v>0</v>
      </c>
      <c r="H89" s="20">
        <v>0</v>
      </c>
      <c r="I89" s="5">
        <f t="shared" si="11"/>
        <v>1</v>
      </c>
      <c r="J89" s="5">
        <f>MIN(SUMPRODUCT(--ISNUMBER(SEARCH(Q$113:Q$132, P89))),1)</f>
        <v>1</v>
      </c>
      <c r="K89" s="5">
        <f>IF(AND(H89=1,I89&gt;0, J89=0),1,0)</f>
        <v>0</v>
      </c>
      <c r="L89" s="5">
        <f>IF(AND(H89=0, I89&gt;1, J89=0),1,0)</f>
        <v>0</v>
      </c>
      <c r="M89" s="5">
        <f t="shared" si="12"/>
        <v>1</v>
      </c>
      <c r="N89" s="5">
        <v>1</v>
      </c>
      <c r="O89" s="5">
        <v>0</v>
      </c>
      <c r="P89" s="6" t="s">
        <v>5</v>
      </c>
      <c r="Q89" s="6" t="s">
        <v>4</v>
      </c>
      <c r="R89" s="6" t="s">
        <v>3</v>
      </c>
      <c r="T89" s="1">
        <v>10</v>
      </c>
      <c r="V89" s="1">
        <v>21</v>
      </c>
      <c r="W89" s="1" t="s">
        <v>315</v>
      </c>
      <c r="X89" s="1" t="s">
        <v>203</v>
      </c>
      <c r="Y89" s="8">
        <v>42302</v>
      </c>
      <c r="Z89" s="8">
        <f t="shared" si="15"/>
        <v>42308</v>
      </c>
      <c r="AA89" s="1">
        <v>88</v>
      </c>
      <c r="AB89" s="1">
        <v>17</v>
      </c>
      <c r="AC89" s="1">
        <v>18</v>
      </c>
      <c r="AD89" s="22">
        <f t="shared" si="13"/>
        <v>4.8888888888888893</v>
      </c>
      <c r="AE89" s="22">
        <f t="shared" si="14"/>
        <v>5.1764705882352944</v>
      </c>
      <c r="AF89" s="1">
        <v>92</v>
      </c>
      <c r="AG89" s="1">
        <v>28</v>
      </c>
      <c r="AH89" s="2">
        <f t="shared" si="10"/>
        <v>3.2857142857142856</v>
      </c>
      <c r="AI89" s="1">
        <v>1</v>
      </c>
      <c r="AJ89" s="1">
        <f>IF(AI89=M89,1,0)</f>
        <v>1</v>
      </c>
    </row>
    <row r="90" spans="1:36" s="1" customFormat="1" ht="14">
      <c r="A90" s="5" t="str">
        <f>CONCATENATE(B90, " ", W90)</f>
        <v>2015 Chennai flood</v>
      </c>
      <c r="B90" s="5">
        <f t="shared" si="8"/>
        <v>2015</v>
      </c>
      <c r="C90" s="4">
        <v>42316</v>
      </c>
      <c r="D90" s="4">
        <v>42342</v>
      </c>
      <c r="E90" s="3">
        <f t="shared" si="9"/>
        <v>42352</v>
      </c>
      <c r="F90" s="1" t="s">
        <v>2</v>
      </c>
      <c r="G90" s="1">
        <v>0</v>
      </c>
      <c r="H90" s="1">
        <v>1</v>
      </c>
      <c r="I90" s="5">
        <f t="shared" si="11"/>
        <v>2</v>
      </c>
      <c r="J90" s="5">
        <f>MIN(SUMPRODUCT(--ISNUMBER(SEARCH(Q$113:Q$132, P90))),1)</f>
        <v>1</v>
      </c>
      <c r="K90" s="5">
        <f>IF(AND(H90=1,I90&gt;0, J90=0),1,0)</f>
        <v>0</v>
      </c>
      <c r="L90" s="5">
        <f>IF(AND(H90=0, I90&gt;1, J90=0),1,0)</f>
        <v>0</v>
      </c>
      <c r="M90" s="5">
        <f t="shared" si="12"/>
        <v>1</v>
      </c>
      <c r="N90" s="5">
        <v>1</v>
      </c>
      <c r="O90" s="5">
        <v>0</v>
      </c>
      <c r="P90" s="1" t="s">
        <v>1</v>
      </c>
      <c r="Q90" s="1" t="s">
        <v>0</v>
      </c>
      <c r="S90" s="1">
        <v>325</v>
      </c>
      <c r="T90" s="1">
        <v>1801000</v>
      </c>
      <c r="U90" s="1">
        <v>2200000</v>
      </c>
      <c r="V90" s="1">
        <v>295</v>
      </c>
      <c r="W90" s="1" t="s">
        <v>237</v>
      </c>
      <c r="X90" s="1" t="s">
        <v>203</v>
      </c>
      <c r="Y90" s="8">
        <v>42337</v>
      </c>
      <c r="Z90" s="8">
        <f t="shared" si="15"/>
        <v>42343</v>
      </c>
      <c r="AA90" s="1">
        <v>100</v>
      </c>
      <c r="AB90" s="1">
        <v>12</v>
      </c>
      <c r="AC90" s="1">
        <v>13</v>
      </c>
      <c r="AD90" s="22">
        <f t="shared" si="13"/>
        <v>7.6923076923076925</v>
      </c>
      <c r="AE90" s="22">
        <f t="shared" si="14"/>
        <v>8.3333333333333339</v>
      </c>
      <c r="AF90" s="1">
        <v>100</v>
      </c>
      <c r="AG90" s="1">
        <v>14</v>
      </c>
      <c r="AH90" s="2">
        <f t="shared" si="10"/>
        <v>7.1428571428571432</v>
      </c>
      <c r="AI90" s="1">
        <v>1</v>
      </c>
      <c r="AJ90" s="1">
        <f>IF(AI90=M90,1,0)</f>
        <v>1</v>
      </c>
    </row>
    <row r="91" spans="1:36">
      <c r="A91" s="5" t="str">
        <f>CONCATENATE(B91, " ", W91)</f>
        <v>2016 Guwahati Earthquake</v>
      </c>
      <c r="B91">
        <v>2016</v>
      </c>
      <c r="C91" s="4">
        <v>42373</v>
      </c>
      <c r="D91" s="4">
        <v>42373</v>
      </c>
      <c r="E91" s="3">
        <f t="shared" si="9"/>
        <v>42383</v>
      </c>
      <c r="F91" s="1" t="s">
        <v>2</v>
      </c>
      <c r="G91" s="1">
        <v>0</v>
      </c>
      <c r="H91" s="1">
        <v>0</v>
      </c>
      <c r="I91" s="5">
        <f t="shared" si="11"/>
        <v>0</v>
      </c>
      <c r="J91" s="5">
        <f>MIN(SUMPRODUCT(--ISNUMBER(SEARCH(Q$113:Q$132, P91))),1)</f>
        <v>0</v>
      </c>
      <c r="K91" s="5">
        <f>IF(AND(H91=1,I91&gt;0, J91=0),1,0)</f>
        <v>0</v>
      </c>
      <c r="L91" s="5">
        <f>IF(AND(H91=0, I91&gt;1, J91=0),1,0)</f>
        <v>0</v>
      </c>
      <c r="M91" s="5">
        <f t="shared" si="12"/>
        <v>0</v>
      </c>
      <c r="N91" s="5">
        <v>0</v>
      </c>
      <c r="O91" s="5">
        <v>1</v>
      </c>
      <c r="P91" s="1" t="s">
        <v>240</v>
      </c>
      <c r="Q91" s="1" t="s">
        <v>192</v>
      </c>
      <c r="R91" s="1" t="s">
        <v>3</v>
      </c>
      <c r="S91" s="1">
        <v>8</v>
      </c>
      <c r="T91" s="1">
        <v>10808</v>
      </c>
      <c r="V91" s="1">
        <v>45</v>
      </c>
      <c r="W91" s="1" t="s">
        <v>303</v>
      </c>
      <c r="X91" t="s">
        <v>203</v>
      </c>
      <c r="Y91" s="17">
        <v>42372</v>
      </c>
      <c r="Z91" s="17">
        <f>Y91+6</f>
        <v>42378</v>
      </c>
      <c r="AA91">
        <v>16</v>
      </c>
      <c r="AB91">
        <v>96</v>
      </c>
      <c r="AC91">
        <v>96</v>
      </c>
      <c r="AD91" s="22">
        <f t="shared" ref="AD91:AD104" si="16">AA91/AC91</f>
        <v>0.16666666666666666</v>
      </c>
      <c r="AE91" s="22">
        <f t="shared" ref="AE91:AE104" si="17">AA91/AB91</f>
        <v>0.16666666666666666</v>
      </c>
      <c r="AJ91" s="1">
        <f>SUM(AJ2:AJ90)</f>
        <v>58</v>
      </c>
    </row>
    <row r="92" spans="1:36">
      <c r="A92" s="5" t="str">
        <f>CONCATENATE(B92, " ", W92)</f>
        <v>2016 Siachen Avalanche</v>
      </c>
      <c r="B92">
        <v>2016</v>
      </c>
      <c r="C92" s="4">
        <v>42403</v>
      </c>
      <c r="D92" s="4">
        <v>42403</v>
      </c>
      <c r="E92" s="3">
        <f t="shared" si="9"/>
        <v>42413</v>
      </c>
      <c r="F92" s="1" t="s">
        <v>2</v>
      </c>
      <c r="G92" s="1">
        <v>1</v>
      </c>
      <c r="H92" s="1">
        <v>0</v>
      </c>
      <c r="I92" s="5">
        <f t="shared" si="11"/>
        <v>0</v>
      </c>
      <c r="J92" s="5">
        <f>MIN(SUMPRODUCT(--ISNUMBER(SEARCH(Q$113:Q$132, P92))),1)</f>
        <v>0</v>
      </c>
      <c r="K92" s="5">
        <f>IF(AND(H92=1,I92&gt;0, J92=0),1,0)</f>
        <v>0</v>
      </c>
      <c r="L92" s="5">
        <f>IF(AND(H92=0, I92&gt;1, J92=0),1,0)</f>
        <v>0</v>
      </c>
      <c r="M92" s="5">
        <f t="shared" si="12"/>
        <v>0</v>
      </c>
      <c r="N92" s="5">
        <v>0</v>
      </c>
      <c r="O92" s="5">
        <v>0</v>
      </c>
      <c r="P92" s="1" t="s">
        <v>242</v>
      </c>
      <c r="Q92" s="1" t="s">
        <v>19</v>
      </c>
      <c r="R92" s="1" t="s">
        <v>110</v>
      </c>
      <c r="S92" s="1">
        <v>10</v>
      </c>
      <c r="V92" s="1">
        <v>199</v>
      </c>
      <c r="W92" s="1" t="s">
        <v>306</v>
      </c>
      <c r="X92" t="s">
        <v>203</v>
      </c>
      <c r="Y92" s="17">
        <v>42407</v>
      </c>
      <c r="Z92" s="17">
        <f t="shared" ref="Z92:Z104" si="18">Y92+6</f>
        <v>42413</v>
      </c>
      <c r="AA92">
        <v>31</v>
      </c>
      <c r="AB92">
        <v>79</v>
      </c>
      <c r="AC92">
        <v>100</v>
      </c>
      <c r="AD92" s="22">
        <f t="shared" si="16"/>
        <v>0.31</v>
      </c>
      <c r="AE92" s="22">
        <f t="shared" si="17"/>
        <v>0.39240506329113922</v>
      </c>
    </row>
    <row r="93" spans="1:36">
      <c r="A93" s="5" t="str">
        <f>CONCATENATE(B93, " ", W93)</f>
        <v>2016 Rajasthan Heat Wave</v>
      </c>
      <c r="B93">
        <v>2016</v>
      </c>
      <c r="C93" s="4">
        <v>42461</v>
      </c>
      <c r="D93" s="4">
        <v>42510</v>
      </c>
      <c r="E93" s="3">
        <f t="shared" si="9"/>
        <v>42520</v>
      </c>
      <c r="F93" s="1" t="s">
        <v>2</v>
      </c>
      <c r="G93" s="1">
        <v>1</v>
      </c>
      <c r="H93" s="1">
        <v>0</v>
      </c>
      <c r="I93" s="5">
        <f t="shared" si="11"/>
        <v>2</v>
      </c>
      <c r="J93" s="5">
        <f>MIN(SUMPRODUCT(--ISNUMBER(SEARCH(Q$113:Q$132, P93))),1)</f>
        <v>0</v>
      </c>
      <c r="K93" s="5">
        <f>IF(AND(H93=1,I93&gt;0, J93=0),1,0)</f>
        <v>0</v>
      </c>
      <c r="L93" s="5">
        <f>IF(AND(H93=0, I93&gt;1, J93=0),1,0)</f>
        <v>1</v>
      </c>
      <c r="M93" s="5">
        <f t="shared" si="12"/>
        <v>1</v>
      </c>
      <c r="N93" s="5">
        <v>1</v>
      </c>
      <c r="O93" s="5">
        <v>0</v>
      </c>
      <c r="P93" s="1" t="s">
        <v>243</v>
      </c>
      <c r="Q93" s="1" t="s">
        <v>22</v>
      </c>
      <c r="R93" s="1" t="s">
        <v>21</v>
      </c>
      <c r="S93" s="1">
        <v>300</v>
      </c>
      <c r="V93" s="1">
        <v>54</v>
      </c>
      <c r="W93" s="1" t="s">
        <v>304</v>
      </c>
      <c r="X93" t="s">
        <v>204</v>
      </c>
      <c r="AA93">
        <v>0</v>
      </c>
      <c r="AB93">
        <v>81</v>
      </c>
      <c r="AC93">
        <v>100</v>
      </c>
      <c r="AD93" s="22">
        <f t="shared" si="16"/>
        <v>0</v>
      </c>
      <c r="AE93" s="22">
        <f t="shared" si="17"/>
        <v>0</v>
      </c>
    </row>
    <row r="94" spans="1:36">
      <c r="A94" s="5" t="str">
        <f>CONCATENATE(B94, " ", W94)</f>
        <v>2016 assam flood</v>
      </c>
      <c r="B94">
        <v>2016</v>
      </c>
      <c r="C94" s="4">
        <v>42482</v>
      </c>
      <c r="D94" s="4">
        <v>42485</v>
      </c>
      <c r="E94" s="3">
        <f t="shared" si="9"/>
        <v>42495</v>
      </c>
      <c r="F94" s="6" t="s">
        <v>2</v>
      </c>
      <c r="G94" s="20">
        <v>1</v>
      </c>
      <c r="H94" s="20">
        <v>1</v>
      </c>
      <c r="I94" s="5">
        <f t="shared" si="11"/>
        <v>0</v>
      </c>
      <c r="J94" s="5">
        <f>MIN(SUMPRODUCT(--ISNUMBER(SEARCH(Q$113:Q$132, P94))),1)</f>
        <v>0</v>
      </c>
      <c r="K94" s="5">
        <f>IF(AND(H94=1,I94&gt;0, J94=0),1,0)</f>
        <v>0</v>
      </c>
      <c r="L94" s="5">
        <f>IF(AND(H94=0, I94&gt;1, J94=0),1,0)</f>
        <v>0</v>
      </c>
      <c r="M94" s="5">
        <f t="shared" si="12"/>
        <v>0</v>
      </c>
      <c r="N94" s="5">
        <v>0</v>
      </c>
      <c r="O94" s="5">
        <v>1</v>
      </c>
      <c r="P94" s="1" t="s">
        <v>244</v>
      </c>
      <c r="Q94" s="1" t="s">
        <v>0</v>
      </c>
      <c r="R94" s="1" t="s">
        <v>205</v>
      </c>
      <c r="S94" s="1">
        <v>18</v>
      </c>
      <c r="T94" s="1">
        <v>100000</v>
      </c>
      <c r="V94" s="1">
        <v>12</v>
      </c>
      <c r="W94" s="1" t="s">
        <v>193</v>
      </c>
      <c r="X94" t="s">
        <v>203</v>
      </c>
      <c r="Y94" s="17">
        <v>42484</v>
      </c>
      <c r="Z94" s="17">
        <f t="shared" si="18"/>
        <v>42490</v>
      </c>
      <c r="AA94">
        <v>4</v>
      </c>
      <c r="AB94">
        <v>83</v>
      </c>
      <c r="AC94">
        <v>91</v>
      </c>
      <c r="AD94" s="22">
        <f t="shared" si="16"/>
        <v>4.3956043956043959E-2</v>
      </c>
      <c r="AE94" s="22">
        <f t="shared" si="17"/>
        <v>4.8192771084337352E-2</v>
      </c>
    </row>
    <row r="95" spans="1:36">
      <c r="A95" s="5" t="str">
        <f>CONCATENATE(B95, " ", W95)</f>
        <v>2016 Uttarakhand Landslide</v>
      </c>
      <c r="B95">
        <v>2016</v>
      </c>
      <c r="C95" s="4">
        <v>42512</v>
      </c>
      <c r="D95" s="4">
        <v>42512</v>
      </c>
      <c r="E95" s="3">
        <f t="shared" si="9"/>
        <v>42522</v>
      </c>
      <c r="F95" s="1" t="s">
        <v>2</v>
      </c>
      <c r="G95" s="1">
        <v>1</v>
      </c>
      <c r="H95" s="1">
        <v>0</v>
      </c>
      <c r="I95" s="5">
        <f t="shared" si="11"/>
        <v>0</v>
      </c>
      <c r="J95" s="5">
        <f>MIN(SUMPRODUCT(--ISNUMBER(SEARCH(Q$113:Q$132, P95))),1)</f>
        <v>0</v>
      </c>
      <c r="K95" s="5">
        <f>IF(AND(H95=1,I95&gt;0, J95=0),1,0)</f>
        <v>0</v>
      </c>
      <c r="L95" s="5">
        <f>IF(AND(H95=0, I95&gt;1, J95=0),1,0)</f>
        <v>0</v>
      </c>
      <c r="M95" s="5">
        <f t="shared" si="12"/>
        <v>0</v>
      </c>
      <c r="N95" s="5">
        <v>0</v>
      </c>
      <c r="O95" s="5">
        <v>0</v>
      </c>
      <c r="P95" s="1" t="s">
        <v>245</v>
      </c>
      <c r="Q95" s="1" t="s">
        <v>19</v>
      </c>
      <c r="R95" s="1" t="s">
        <v>19</v>
      </c>
      <c r="S95" s="1">
        <v>10</v>
      </c>
      <c r="T95" s="1">
        <v>5</v>
      </c>
      <c r="V95" s="1">
        <v>6</v>
      </c>
      <c r="W95" s="1" t="s">
        <v>307</v>
      </c>
      <c r="X95" t="s">
        <v>203</v>
      </c>
      <c r="Y95" s="17">
        <v>42512</v>
      </c>
      <c r="Z95" s="17">
        <f t="shared" si="18"/>
        <v>42518</v>
      </c>
      <c r="AA95">
        <v>1</v>
      </c>
      <c r="AB95">
        <v>80</v>
      </c>
      <c r="AC95">
        <v>96</v>
      </c>
      <c r="AD95" s="22">
        <f t="shared" si="16"/>
        <v>1.0416666666666666E-2</v>
      </c>
      <c r="AE95" s="22">
        <f t="shared" si="17"/>
        <v>1.2500000000000001E-2</v>
      </c>
    </row>
    <row r="96" spans="1:36">
      <c r="A96" s="5" t="str">
        <f>CONCATENATE(B96, " ", W96)</f>
        <v>2016 bihar storm</v>
      </c>
      <c r="B96">
        <v>2016</v>
      </c>
      <c r="C96" s="4">
        <v>42533</v>
      </c>
      <c r="D96" s="4">
        <v>42533</v>
      </c>
      <c r="E96" s="3">
        <f t="shared" si="9"/>
        <v>42543</v>
      </c>
      <c r="F96" s="1" t="s">
        <v>2</v>
      </c>
      <c r="G96" s="1">
        <v>0</v>
      </c>
      <c r="H96" s="1">
        <v>0</v>
      </c>
      <c r="I96" s="5">
        <f t="shared" si="11"/>
        <v>1</v>
      </c>
      <c r="J96" s="5">
        <f>MIN(SUMPRODUCT(--ISNUMBER(SEARCH(Q$113:Q$132, P96))),1)</f>
        <v>1</v>
      </c>
      <c r="K96" s="5">
        <f>IF(AND(H96=1,I96&gt;0, J96=0),1,0)</f>
        <v>0</v>
      </c>
      <c r="L96" s="5">
        <f>IF(AND(H96=0, I96&gt;1, J96=0),1,0)</f>
        <v>0</v>
      </c>
      <c r="M96" s="5">
        <f t="shared" si="12"/>
        <v>1</v>
      </c>
      <c r="N96" s="5">
        <v>1</v>
      </c>
      <c r="O96" s="5">
        <v>0</v>
      </c>
      <c r="P96" s="1" t="s">
        <v>246</v>
      </c>
      <c r="Q96" s="1" t="s">
        <v>7</v>
      </c>
      <c r="R96" s="1" t="s">
        <v>30</v>
      </c>
      <c r="S96" s="1">
        <v>11</v>
      </c>
      <c r="V96" s="1">
        <v>4</v>
      </c>
      <c r="W96" s="1" t="s">
        <v>308</v>
      </c>
      <c r="X96" t="s">
        <v>204</v>
      </c>
      <c r="AA96">
        <v>0</v>
      </c>
      <c r="AB96">
        <v>81</v>
      </c>
      <c r="AC96">
        <v>100</v>
      </c>
      <c r="AD96" s="22">
        <f t="shared" si="16"/>
        <v>0</v>
      </c>
      <c r="AE96" s="22">
        <f t="shared" si="17"/>
        <v>0</v>
      </c>
    </row>
    <row r="97" spans="1:31">
      <c r="A97" s="5" t="str">
        <f>CONCATENATE(B97, " ", W97)</f>
        <v>2016 jharkhand storm</v>
      </c>
      <c r="B97">
        <v>2016</v>
      </c>
      <c r="C97" s="4">
        <v>42541</v>
      </c>
      <c r="D97" s="4">
        <v>42542</v>
      </c>
      <c r="E97" s="3">
        <f t="shared" si="9"/>
        <v>42552</v>
      </c>
      <c r="F97" s="1" t="s">
        <v>2</v>
      </c>
      <c r="G97" s="1">
        <v>1</v>
      </c>
      <c r="H97" s="1">
        <v>1</v>
      </c>
      <c r="I97" s="5">
        <f t="shared" si="11"/>
        <v>3</v>
      </c>
      <c r="J97" s="5">
        <f>MIN(SUMPRODUCT(--ISNUMBER(SEARCH(Q$113:Q$132, P97))),1)</f>
        <v>0</v>
      </c>
      <c r="K97" s="5">
        <f>IF(AND(H97=1,I97&gt;0, J97=0),1,0)</f>
        <v>1</v>
      </c>
      <c r="L97" s="5">
        <f>IF(AND(H97=0, I97&gt;1, J97=0),1,0)</f>
        <v>0</v>
      </c>
      <c r="M97" s="5">
        <f t="shared" si="12"/>
        <v>1</v>
      </c>
      <c r="N97" s="5">
        <v>1</v>
      </c>
      <c r="O97" s="5">
        <v>0</v>
      </c>
      <c r="P97" s="1" t="s">
        <v>247</v>
      </c>
      <c r="Q97" s="1" t="s">
        <v>7</v>
      </c>
      <c r="R97" s="1" t="s">
        <v>30</v>
      </c>
      <c r="S97" s="1">
        <v>93</v>
      </c>
      <c r="V97" s="1">
        <v>4</v>
      </c>
      <c r="W97" s="1" t="s">
        <v>309</v>
      </c>
      <c r="X97" t="s">
        <v>204</v>
      </c>
      <c r="AA97">
        <v>0</v>
      </c>
      <c r="AB97">
        <v>81</v>
      </c>
      <c r="AC97">
        <v>100</v>
      </c>
      <c r="AD97" s="22">
        <f t="shared" si="16"/>
        <v>0</v>
      </c>
      <c r="AE97" s="22">
        <f t="shared" si="17"/>
        <v>0</v>
      </c>
    </row>
    <row r="98" spans="1:31">
      <c r="A98" s="5" t="str">
        <f>CONCATENATE(B98, " ", W98)</f>
        <v>2016 uttarakhand flood</v>
      </c>
      <c r="B98">
        <v>2016</v>
      </c>
      <c r="C98" s="4">
        <v>42546</v>
      </c>
      <c r="D98" s="4">
        <v>42552</v>
      </c>
      <c r="E98" s="3">
        <f t="shared" si="9"/>
        <v>42562</v>
      </c>
      <c r="F98" s="1" t="s">
        <v>2</v>
      </c>
      <c r="G98" s="1">
        <v>0</v>
      </c>
      <c r="H98" s="1">
        <v>0</v>
      </c>
      <c r="I98" s="5">
        <f t="shared" si="11"/>
        <v>0</v>
      </c>
      <c r="J98" s="5">
        <f>MIN(SUMPRODUCT(--ISNUMBER(SEARCH(Q$113:Q$132, P98))),1)</f>
        <v>0</v>
      </c>
      <c r="K98" s="5">
        <f>IF(AND(H98=1,I98&gt;0, J98=0),1,0)</f>
        <v>0</v>
      </c>
      <c r="L98" s="5">
        <f>IF(AND(H98=0, I98&gt;1, J98=0),1,0)</f>
        <v>0</v>
      </c>
      <c r="M98" s="5">
        <f t="shared" si="12"/>
        <v>0</v>
      </c>
      <c r="N98" s="5">
        <v>0</v>
      </c>
      <c r="O98" s="5">
        <v>2</v>
      </c>
      <c r="P98" s="1" t="s">
        <v>248</v>
      </c>
      <c r="Q98" s="1" t="s">
        <v>0</v>
      </c>
      <c r="R98" s="1" t="s">
        <v>25</v>
      </c>
      <c r="S98" s="1">
        <v>30</v>
      </c>
      <c r="V98" s="1">
        <v>12</v>
      </c>
      <c r="W98" s="1" t="s">
        <v>310</v>
      </c>
      <c r="X98" t="s">
        <v>203</v>
      </c>
      <c r="Y98" s="17">
        <v>42547</v>
      </c>
      <c r="Z98" s="17">
        <f t="shared" si="18"/>
        <v>42553</v>
      </c>
      <c r="AA98">
        <v>4</v>
      </c>
      <c r="AB98">
        <v>75</v>
      </c>
      <c r="AC98">
        <v>100</v>
      </c>
      <c r="AD98" s="22">
        <f t="shared" si="16"/>
        <v>0.04</v>
      </c>
      <c r="AE98" s="22">
        <f t="shared" si="17"/>
        <v>5.3333333333333337E-2</v>
      </c>
    </row>
    <row r="99" spans="1:31">
      <c r="A99" s="5" t="str">
        <f>CONCATENATE(B99, " ", W99)</f>
        <v>2016 assam flood</v>
      </c>
      <c r="B99">
        <v>2016</v>
      </c>
      <c r="C99" s="4">
        <v>42579</v>
      </c>
      <c r="D99" s="4">
        <v>42581</v>
      </c>
      <c r="E99" s="3">
        <f t="shared" si="9"/>
        <v>42591</v>
      </c>
      <c r="F99" s="6" t="s">
        <v>2</v>
      </c>
      <c r="G99" s="20">
        <v>0</v>
      </c>
      <c r="H99" s="20">
        <v>0</v>
      </c>
      <c r="I99" s="5">
        <f t="shared" si="11"/>
        <v>0</v>
      </c>
      <c r="J99" s="5">
        <f>MIN(SUMPRODUCT(--ISNUMBER(SEARCH(Q$113:Q$132, P99))),1)</f>
        <v>0</v>
      </c>
      <c r="K99" s="5">
        <f>IF(AND(H99=1,I99&gt;0, J99=0),1,0)</f>
        <v>0</v>
      </c>
      <c r="L99" s="5">
        <f>IF(AND(H99=0, I99&gt;1, J99=0),1,0)</f>
        <v>0</v>
      </c>
      <c r="M99" s="5">
        <f t="shared" si="12"/>
        <v>0</v>
      </c>
      <c r="N99" s="5">
        <v>0</v>
      </c>
      <c r="O99" s="5">
        <v>1</v>
      </c>
      <c r="P99" s="1" t="s">
        <v>249</v>
      </c>
      <c r="Q99" s="1" t="s">
        <v>0</v>
      </c>
      <c r="S99" s="1">
        <v>50</v>
      </c>
      <c r="T99">
        <v>2000000</v>
      </c>
      <c r="V99" s="1">
        <v>62</v>
      </c>
      <c r="W99" s="1" t="s">
        <v>193</v>
      </c>
      <c r="X99" t="s">
        <v>203</v>
      </c>
      <c r="Y99" s="17">
        <v>42575</v>
      </c>
      <c r="Z99" s="17">
        <f t="shared" si="18"/>
        <v>42581</v>
      </c>
      <c r="AA99">
        <v>15</v>
      </c>
      <c r="AB99">
        <v>76</v>
      </c>
      <c r="AC99">
        <v>91</v>
      </c>
      <c r="AD99" s="22">
        <f t="shared" si="16"/>
        <v>0.16483516483516483</v>
      </c>
      <c r="AE99" s="22">
        <f t="shared" si="17"/>
        <v>0.19736842105263158</v>
      </c>
    </row>
    <row r="100" spans="1:31">
      <c r="A100" s="5" t="str">
        <f>CONCATENATE(B100, " ", W100)</f>
        <v>2016 bihar flood</v>
      </c>
      <c r="B100">
        <v>2016</v>
      </c>
      <c r="C100" s="4">
        <v>42566</v>
      </c>
      <c r="D100" s="4">
        <v>42585</v>
      </c>
      <c r="E100" s="3">
        <f t="shared" si="9"/>
        <v>42595</v>
      </c>
      <c r="F100" s="1" t="s">
        <v>2</v>
      </c>
      <c r="G100" s="1">
        <v>1</v>
      </c>
      <c r="H100" s="1">
        <v>0</v>
      </c>
      <c r="I100" s="5">
        <f t="shared" si="11"/>
        <v>1</v>
      </c>
      <c r="J100" s="5">
        <f>MIN(SUMPRODUCT(--ISNUMBER(SEARCH(Q$113:Q$132, P100))),1)</f>
        <v>0</v>
      </c>
      <c r="K100" s="5">
        <f>IF(AND(H100=1,I100&gt;0, J100=0),1,0)</f>
        <v>0</v>
      </c>
      <c r="L100" s="5">
        <f>IF(AND(H100=0, I100&gt;1, J100=0),1,0)</f>
        <v>0</v>
      </c>
      <c r="M100" s="5">
        <f t="shared" si="12"/>
        <v>0</v>
      </c>
      <c r="N100" s="5">
        <v>0</v>
      </c>
      <c r="O100" s="5">
        <v>0</v>
      </c>
      <c r="P100" s="1" t="s">
        <v>27</v>
      </c>
      <c r="Q100" s="1" t="s">
        <v>0</v>
      </c>
      <c r="S100" s="1">
        <v>60</v>
      </c>
      <c r="T100">
        <v>377097</v>
      </c>
      <c r="V100" s="1">
        <v>19</v>
      </c>
      <c r="W100" s="1" t="s">
        <v>311</v>
      </c>
      <c r="X100" t="s">
        <v>203</v>
      </c>
      <c r="Y100" s="17">
        <v>42575</v>
      </c>
      <c r="Z100" s="17">
        <f t="shared" si="18"/>
        <v>42581</v>
      </c>
      <c r="AA100">
        <v>11</v>
      </c>
      <c r="AB100">
        <v>67</v>
      </c>
      <c r="AC100">
        <v>100</v>
      </c>
      <c r="AD100" s="22">
        <f t="shared" si="16"/>
        <v>0.11</v>
      </c>
      <c r="AE100" s="22">
        <f t="shared" si="17"/>
        <v>0.16417910447761194</v>
      </c>
    </row>
    <row r="101" spans="1:31">
      <c r="A101" s="5" t="str">
        <f>CONCATENATE(B101, " ", W101)</f>
        <v>2016 bhopal flood</v>
      </c>
      <c r="B101">
        <v>2016</v>
      </c>
      <c r="C101" s="4">
        <v>42560</v>
      </c>
      <c r="D101" s="4">
        <v>42585</v>
      </c>
      <c r="E101" s="3">
        <f t="shared" si="9"/>
        <v>42595</v>
      </c>
      <c r="F101" s="1" t="s">
        <v>2</v>
      </c>
      <c r="G101" s="1">
        <v>0</v>
      </c>
      <c r="H101" s="1">
        <v>0</v>
      </c>
      <c r="I101" s="5">
        <f t="shared" si="11"/>
        <v>1</v>
      </c>
      <c r="J101" s="5">
        <f>MIN(SUMPRODUCT(--ISNUMBER(SEARCH(Q$113:Q$132, P101))),1)</f>
        <v>1</v>
      </c>
      <c r="K101" s="5">
        <f>IF(AND(H101=1,I101&gt;0, J101=0),1,0)</f>
        <v>0</v>
      </c>
      <c r="L101" s="5">
        <f>IF(AND(H101=0, I101&gt;1, J101=0),1,0)</f>
        <v>0</v>
      </c>
      <c r="M101" s="5">
        <f t="shared" si="12"/>
        <v>1</v>
      </c>
      <c r="N101" s="5">
        <v>1</v>
      </c>
      <c r="O101" s="5">
        <v>0</v>
      </c>
      <c r="P101" s="1" t="s">
        <v>250</v>
      </c>
      <c r="Q101" s="1" t="s">
        <v>0</v>
      </c>
      <c r="S101" s="1">
        <v>44</v>
      </c>
      <c r="T101">
        <v>8000</v>
      </c>
      <c r="V101" s="1">
        <v>60</v>
      </c>
      <c r="W101" s="1" t="s">
        <v>312</v>
      </c>
      <c r="X101" t="s">
        <v>203</v>
      </c>
      <c r="Y101" s="17">
        <v>42561</v>
      </c>
      <c r="Z101" s="17">
        <f t="shared" si="18"/>
        <v>42567</v>
      </c>
      <c r="AA101">
        <v>6</v>
      </c>
      <c r="AB101">
        <v>70</v>
      </c>
      <c r="AC101">
        <v>91</v>
      </c>
      <c r="AD101" s="22">
        <f t="shared" si="16"/>
        <v>6.5934065934065936E-2</v>
      </c>
      <c r="AE101" s="22">
        <f t="shared" si="17"/>
        <v>8.5714285714285715E-2</v>
      </c>
    </row>
    <row r="102" spans="1:31">
      <c r="A102" s="5" t="str">
        <f>CONCATENATE(B102, " ", W102)</f>
        <v>2016 maharashtra flood</v>
      </c>
      <c r="B102">
        <v>2016</v>
      </c>
      <c r="C102" s="4">
        <v>42583</v>
      </c>
      <c r="D102" s="4">
        <v>42585</v>
      </c>
      <c r="E102" s="3">
        <f t="shared" si="9"/>
        <v>42595</v>
      </c>
      <c r="F102" s="1" t="s">
        <v>2</v>
      </c>
      <c r="G102" s="1">
        <v>1</v>
      </c>
      <c r="H102" s="1">
        <v>0</v>
      </c>
      <c r="I102" s="5">
        <f t="shared" si="11"/>
        <v>3</v>
      </c>
      <c r="J102" s="5">
        <f>MIN(SUMPRODUCT(--ISNUMBER(SEARCH(Q$113:Q$132, P102))),1)</f>
        <v>0</v>
      </c>
      <c r="K102" s="5">
        <f>IF(AND(H102=1,I102&gt;0, J102=0),1,0)</f>
        <v>0</v>
      </c>
      <c r="L102" s="5">
        <f>IF(AND(H102=0, I102&gt;1, J102=0),1,0)</f>
        <v>1</v>
      </c>
      <c r="M102" s="5">
        <f t="shared" si="12"/>
        <v>1</v>
      </c>
      <c r="N102" s="5">
        <v>1</v>
      </c>
      <c r="O102" s="5">
        <v>0</v>
      </c>
      <c r="P102" s="1" t="s">
        <v>251</v>
      </c>
      <c r="Q102" s="1" t="s">
        <v>0</v>
      </c>
      <c r="S102" s="1">
        <v>25</v>
      </c>
      <c r="T102">
        <v>3000</v>
      </c>
      <c r="V102" s="1">
        <v>30</v>
      </c>
      <c r="W102" s="1" t="s">
        <v>313</v>
      </c>
      <c r="X102" t="s">
        <v>203</v>
      </c>
      <c r="Y102" s="17">
        <v>42582</v>
      </c>
      <c r="Z102" s="17">
        <f t="shared" si="18"/>
        <v>42588</v>
      </c>
      <c r="AA102">
        <v>5</v>
      </c>
      <c r="AB102">
        <v>76</v>
      </c>
      <c r="AC102">
        <v>100</v>
      </c>
      <c r="AD102" s="22">
        <f t="shared" si="16"/>
        <v>0.05</v>
      </c>
      <c r="AE102" s="22">
        <f t="shared" si="17"/>
        <v>6.5789473684210523E-2</v>
      </c>
    </row>
    <row r="103" spans="1:31">
      <c r="A103" s="5" t="str">
        <f>CONCATENATE(B103, " ", W103)</f>
        <v>2016 bihar flood</v>
      </c>
      <c r="B103">
        <v>2016</v>
      </c>
      <c r="C103" s="4">
        <v>42601</v>
      </c>
      <c r="D103" s="4">
        <v>42604</v>
      </c>
      <c r="E103" s="3">
        <f t="shared" si="9"/>
        <v>42614</v>
      </c>
      <c r="F103" s="1" t="s">
        <v>2</v>
      </c>
      <c r="G103" s="1">
        <v>1</v>
      </c>
      <c r="H103" s="1">
        <v>1</v>
      </c>
      <c r="I103" s="5">
        <f t="shared" si="11"/>
        <v>4</v>
      </c>
      <c r="J103" s="5">
        <f>MIN(SUMPRODUCT(--ISNUMBER(SEARCH(Q$113:Q$132, P103))),1)</f>
        <v>0</v>
      </c>
      <c r="K103" s="5">
        <f>IF(AND(H103=1,I103&gt;0, J103=0),1,0)</f>
        <v>1</v>
      </c>
      <c r="L103" s="5">
        <f>IF(AND(H103=0, I103&gt;1, J103=0),1,0)</f>
        <v>0</v>
      </c>
      <c r="M103" s="5">
        <f t="shared" si="12"/>
        <v>1</v>
      </c>
      <c r="N103" s="5">
        <v>1</v>
      </c>
      <c r="O103" s="5">
        <v>0</v>
      </c>
      <c r="P103" s="1" t="s">
        <v>252</v>
      </c>
      <c r="Q103" s="1" t="s">
        <v>0</v>
      </c>
      <c r="S103" s="1">
        <v>40</v>
      </c>
      <c r="V103" s="1">
        <v>39</v>
      </c>
      <c r="W103" s="1" t="s">
        <v>311</v>
      </c>
      <c r="X103" t="s">
        <v>203</v>
      </c>
      <c r="Y103" s="17">
        <v>42603</v>
      </c>
      <c r="Z103" s="17">
        <f t="shared" si="18"/>
        <v>42609</v>
      </c>
      <c r="AA103">
        <v>45</v>
      </c>
      <c r="AB103">
        <v>79</v>
      </c>
      <c r="AC103">
        <v>100</v>
      </c>
      <c r="AD103" s="22">
        <f t="shared" si="16"/>
        <v>0.45</v>
      </c>
      <c r="AE103" s="22">
        <f t="shared" si="17"/>
        <v>0.569620253164557</v>
      </c>
    </row>
    <row r="104" spans="1:31">
      <c r="A104" s="5" t="str">
        <f>CONCATENATE(B104, " ", W104)</f>
        <v>2016 telangana flood</v>
      </c>
      <c r="B104">
        <v>2016</v>
      </c>
      <c r="C104" s="4">
        <v>42634</v>
      </c>
      <c r="D104" s="4">
        <v>42642</v>
      </c>
      <c r="E104" s="3">
        <f t="shared" si="9"/>
        <v>42652</v>
      </c>
      <c r="F104" s="6" t="s">
        <v>2</v>
      </c>
      <c r="G104" s="20">
        <v>1</v>
      </c>
      <c r="H104" s="20">
        <v>0</v>
      </c>
      <c r="I104" s="5">
        <f t="shared" si="11"/>
        <v>1</v>
      </c>
      <c r="J104" s="5">
        <f>MIN(SUMPRODUCT(--ISNUMBER(SEARCH(Q$113:Q$132, P104))),1)</f>
        <v>0</v>
      </c>
      <c r="K104" s="5">
        <f>IF(AND(H104=1,I104&gt;0, J104=0),1,0)</f>
        <v>0</v>
      </c>
      <c r="L104" s="5">
        <f>IF(AND(H104=0, I104&gt;1, J104=0),1,0)</f>
        <v>0</v>
      </c>
      <c r="M104" s="5">
        <f t="shared" si="12"/>
        <v>0</v>
      </c>
      <c r="N104" s="5">
        <v>0</v>
      </c>
      <c r="O104" s="5">
        <v>0</v>
      </c>
      <c r="P104" s="1" t="s">
        <v>253</v>
      </c>
      <c r="Q104" s="1" t="s">
        <v>0</v>
      </c>
      <c r="S104" s="1">
        <v>28</v>
      </c>
      <c r="V104" s="1">
        <v>69</v>
      </c>
      <c r="W104" s="1" t="s">
        <v>314</v>
      </c>
      <c r="X104" t="s">
        <v>203</v>
      </c>
      <c r="Y104" s="17">
        <v>42631</v>
      </c>
      <c r="Z104" s="17">
        <f t="shared" si="18"/>
        <v>42637</v>
      </c>
      <c r="AA104">
        <v>1</v>
      </c>
      <c r="AB104">
        <v>84</v>
      </c>
      <c r="AC104">
        <v>91</v>
      </c>
      <c r="AD104" s="22">
        <f t="shared" si="16"/>
        <v>1.098901098901099E-2</v>
      </c>
      <c r="AE104" s="22">
        <f t="shared" si="17"/>
        <v>1.1904761904761904E-2</v>
      </c>
    </row>
    <row r="105" spans="1:31">
      <c r="A105" s="5"/>
      <c r="C105" s="4"/>
      <c r="D105" s="4"/>
      <c r="F105" s="1"/>
      <c r="G105" s="1">
        <f>SUM(G2:G104)</f>
        <v>48</v>
      </c>
      <c r="H105" s="1">
        <f>SUM(H2:H104)</f>
        <v>29</v>
      </c>
      <c r="I105" s="1"/>
      <c r="J105" s="1">
        <f>SUM(J2:J104)</f>
        <v>22</v>
      </c>
      <c r="K105" s="1">
        <f>SUM(K2:K104)</f>
        <v>18</v>
      </c>
      <c r="L105" s="1">
        <f>SUM(L2:L104)</f>
        <v>6</v>
      </c>
      <c r="M105" s="21">
        <f>SUM(M2:M104)</f>
        <v>46</v>
      </c>
      <c r="N105" s="21">
        <f>SUM(N2:N104)</f>
        <v>46</v>
      </c>
      <c r="O105" s="21">
        <f>COUNTIF(O2:O104,1) +COUNTIF(O2:O104, 2)</f>
        <v>25</v>
      </c>
    </row>
    <row r="112" spans="1:31">
      <c r="P112" t="s">
        <v>270</v>
      </c>
      <c r="Q112" t="s">
        <v>271</v>
      </c>
    </row>
    <row r="113" spans="16:17">
      <c r="P113" t="s">
        <v>258</v>
      </c>
      <c r="Q113" t="s">
        <v>272</v>
      </c>
    </row>
    <row r="114" spans="16:17">
      <c r="P114" t="s">
        <v>259</v>
      </c>
      <c r="Q114" t="s">
        <v>273</v>
      </c>
    </row>
    <row r="115" spans="16:17">
      <c r="P115" t="s">
        <v>260</v>
      </c>
      <c r="Q115" t="s">
        <v>274</v>
      </c>
    </row>
    <row r="116" spans="16:17">
      <c r="P116" t="s">
        <v>260</v>
      </c>
      <c r="Q116" t="s">
        <v>275</v>
      </c>
    </row>
    <row r="117" spans="16:17">
      <c r="P117" t="s">
        <v>261</v>
      </c>
      <c r="Q117" t="s">
        <v>276</v>
      </c>
    </row>
    <row r="118" spans="16:17">
      <c r="P118" t="s">
        <v>262</v>
      </c>
      <c r="Q118" t="s">
        <v>277</v>
      </c>
    </row>
    <row r="119" spans="16:17">
      <c r="P119" t="s">
        <v>263</v>
      </c>
      <c r="Q119" t="s">
        <v>278</v>
      </c>
    </row>
    <row r="120" spans="16:17">
      <c r="P120" t="s">
        <v>264</v>
      </c>
      <c r="Q120" t="s">
        <v>279</v>
      </c>
    </row>
    <row r="121" spans="16:17">
      <c r="P121" t="s">
        <v>265</v>
      </c>
      <c r="Q121" t="s">
        <v>280</v>
      </c>
    </row>
    <row r="122" spans="16:17">
      <c r="P122" t="s">
        <v>266</v>
      </c>
      <c r="Q122" t="s">
        <v>281</v>
      </c>
    </row>
    <row r="123" spans="16:17">
      <c r="P123" t="s">
        <v>267</v>
      </c>
      <c r="Q123" t="s">
        <v>282</v>
      </c>
    </row>
    <row r="124" spans="16:17">
      <c r="P124" t="s">
        <v>268</v>
      </c>
      <c r="Q124" t="s">
        <v>283</v>
      </c>
    </row>
    <row r="125" spans="16:17">
      <c r="P125" t="s">
        <v>295</v>
      </c>
      <c r="Q125" t="s">
        <v>284</v>
      </c>
    </row>
    <row r="126" spans="16:17">
      <c r="Q126" t="s">
        <v>285</v>
      </c>
    </row>
    <row r="127" spans="16:17">
      <c r="Q127" t="s">
        <v>286</v>
      </c>
    </row>
    <row r="128" spans="16:17">
      <c r="Q128" t="s">
        <v>287</v>
      </c>
    </row>
    <row r="129" spans="17:17">
      <c r="Q129" t="s">
        <v>288</v>
      </c>
    </row>
    <row r="130" spans="17:17">
      <c r="Q130" t="s">
        <v>289</v>
      </c>
    </row>
    <row r="131" spans="17:17">
      <c r="Q131" t="s">
        <v>290</v>
      </c>
    </row>
    <row r="132" spans="17:17">
      <c r="Q132" t="s">
        <v>291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showRuler="0" workbookViewId="0">
      <pane ySplit="1" topLeftCell="A103" activePane="bottomLeft" state="frozen"/>
      <selection pane="bottomLeft" activeCell="M119" sqref="A1:XFD1048576"/>
    </sheetView>
  </sheetViews>
  <sheetFormatPr baseColWidth="10" defaultRowHeight="15" x14ac:dyDescent="0"/>
  <cols>
    <col min="1" max="1" width="20.1640625" customWidth="1"/>
    <col min="2" max="2" width="7.33203125" customWidth="1"/>
    <col min="3" max="3" width="16.83203125" customWidth="1"/>
    <col min="4" max="4" width="19.6640625" customWidth="1"/>
    <col min="5" max="5" width="16.6640625" hidden="1" customWidth="1"/>
    <col min="6" max="6" width="7.83203125" customWidth="1"/>
    <col min="7" max="7" width="10.6640625" hidden="1" customWidth="1"/>
    <col min="8" max="8" width="10.6640625" customWidth="1"/>
    <col min="9" max="9" width="12.33203125" hidden="1" customWidth="1"/>
    <col min="10" max="10" width="10.1640625" customWidth="1"/>
    <col min="11" max="11" width="10.6640625" hidden="1" customWidth="1"/>
    <col min="12" max="12" width="9.83203125" hidden="1" customWidth="1"/>
    <col min="13" max="13" width="13" customWidth="1"/>
    <col min="14" max="14" width="12.5" hidden="1" customWidth="1"/>
    <col min="15" max="15" width="12.5" customWidth="1"/>
    <col min="16" max="16" width="45.1640625" customWidth="1"/>
    <col min="17" max="17" width="10.83203125" customWidth="1"/>
    <col min="18" max="18" width="13" customWidth="1"/>
    <col min="19" max="20" width="10.83203125" customWidth="1"/>
    <col min="21" max="21" width="10.83203125" hidden="1" customWidth="1"/>
    <col min="22" max="22" width="8.83203125" bestFit="1" customWidth="1"/>
    <col min="23" max="23" width="21.83203125" hidden="1" customWidth="1"/>
    <col min="24" max="24" width="5.6640625" hidden="1" customWidth="1"/>
    <col min="25" max="25" width="17.6640625" style="17" bestFit="1" customWidth="1"/>
    <col min="26" max="26" width="16.1640625" style="17" customWidth="1"/>
    <col min="27" max="27" width="14" bestFit="1" customWidth="1"/>
    <col min="28" max="28" width="10.5" customWidth="1"/>
    <col min="29" max="29" width="8" customWidth="1"/>
    <col min="30" max="30" width="11.83203125" bestFit="1" customWidth="1"/>
    <col min="31" max="31" width="11.33203125" bestFit="1" customWidth="1"/>
    <col min="32" max="34" width="10.83203125" hidden="1" customWidth="1"/>
    <col min="35" max="37" width="0" hidden="1" customWidth="1"/>
  </cols>
  <sheetData>
    <row r="1" spans="1:37">
      <c r="A1" s="10" t="s">
        <v>177</v>
      </c>
      <c r="B1" s="10" t="s">
        <v>176</v>
      </c>
      <c r="C1" s="10" t="s">
        <v>175</v>
      </c>
      <c r="D1" s="10" t="s">
        <v>174</v>
      </c>
      <c r="E1" s="10" t="s">
        <v>318</v>
      </c>
      <c r="F1" s="10" t="s">
        <v>172</v>
      </c>
      <c r="G1" s="10" t="s">
        <v>254</v>
      </c>
      <c r="H1" s="10" t="s">
        <v>256</v>
      </c>
      <c r="I1" s="10" t="s">
        <v>257</v>
      </c>
      <c r="J1" s="10" t="s">
        <v>292</v>
      </c>
      <c r="K1" s="10" t="s">
        <v>320</v>
      </c>
      <c r="L1" s="10" t="s">
        <v>321</v>
      </c>
      <c r="M1" s="10" t="s">
        <v>294</v>
      </c>
      <c r="N1" s="10" t="s">
        <v>294</v>
      </c>
      <c r="O1" s="10" t="s">
        <v>299</v>
      </c>
      <c r="P1" s="10" t="s">
        <v>171</v>
      </c>
      <c r="Q1" s="10" t="s">
        <v>170</v>
      </c>
      <c r="R1" s="10" t="s">
        <v>169</v>
      </c>
      <c r="S1" s="10" t="s">
        <v>168</v>
      </c>
      <c r="T1" s="10" t="s">
        <v>167</v>
      </c>
      <c r="U1" s="10" t="s">
        <v>166</v>
      </c>
      <c r="V1" s="10" t="s">
        <v>319</v>
      </c>
      <c r="W1" s="10" t="s">
        <v>164</v>
      </c>
      <c r="X1" s="10" t="s">
        <v>202</v>
      </c>
      <c r="Y1" s="15" t="s">
        <v>199</v>
      </c>
      <c r="Z1" s="15" t="s">
        <v>200</v>
      </c>
      <c r="AA1" s="10" t="s">
        <v>178</v>
      </c>
      <c r="AB1" s="10" t="s">
        <v>179</v>
      </c>
      <c r="AC1" s="10" t="s">
        <v>201</v>
      </c>
      <c r="AD1" s="10" t="s">
        <v>297</v>
      </c>
      <c r="AE1" s="10" t="s">
        <v>298</v>
      </c>
      <c r="AF1" s="10" t="s">
        <v>163</v>
      </c>
      <c r="AG1" s="11" t="s">
        <v>162</v>
      </c>
      <c r="AH1" s="10" t="s">
        <v>159</v>
      </c>
      <c r="AI1" s="10" t="s">
        <v>296</v>
      </c>
      <c r="AJ1" s="10" t="s">
        <v>302</v>
      </c>
      <c r="AK1" s="10" t="s">
        <v>301</v>
      </c>
    </row>
    <row r="2" spans="1:37" s="1" customFormat="1" ht="14">
      <c r="A2" s="5" t="str">
        <f>CONCATENATE(B2, " ", W2)</f>
        <v>2010 "Cold Wave"</v>
      </c>
      <c r="B2" s="5">
        <f t="shared" ref="B2:B65" si="0">YEAR(C2)</f>
        <v>2010</v>
      </c>
      <c r="C2" s="3">
        <v>40180</v>
      </c>
      <c r="D2" s="3">
        <v>40191</v>
      </c>
      <c r="E2" s="3">
        <f t="shared" ref="E2:E65" si="1">D2+10</f>
        <v>40201</v>
      </c>
      <c r="F2" s="5" t="s">
        <v>2</v>
      </c>
      <c r="G2" s="5">
        <v>0</v>
      </c>
      <c r="H2" s="5">
        <v>1</v>
      </c>
      <c r="I2" s="5">
        <f>SUMPRODUCT(--ISNUMBER(SEARCH(P$113:P$125, P2)))</f>
        <v>3</v>
      </c>
      <c r="J2" s="5">
        <f>MIN(SUMPRODUCT(--ISNUMBER(SEARCH(Q$113:Q$132, P2))),1)</f>
        <v>1</v>
      </c>
      <c r="K2" s="5">
        <f>IF(AND(H2=1,I2&gt;0, J2=0),1,0)</f>
        <v>0</v>
      </c>
      <c r="L2" s="5">
        <f>IF(AND(H2=0, I2&gt;1, J2=0),1,0)</f>
        <v>0</v>
      </c>
      <c r="M2" s="5">
        <f>SUM(J2:L2)</f>
        <v>1</v>
      </c>
      <c r="N2" s="5">
        <v>1</v>
      </c>
      <c r="O2" s="5">
        <v>2</v>
      </c>
      <c r="P2" s="5" t="s">
        <v>157</v>
      </c>
      <c r="Q2" s="5" t="s">
        <v>22</v>
      </c>
      <c r="R2" s="5" t="s">
        <v>69</v>
      </c>
      <c r="S2" s="5">
        <v>10</v>
      </c>
      <c r="T2" s="5"/>
      <c r="U2" s="5"/>
      <c r="V2" s="5">
        <v>93</v>
      </c>
      <c r="W2" s="5" t="s">
        <v>134</v>
      </c>
      <c r="X2" s="5" t="s">
        <v>203</v>
      </c>
      <c r="Y2" s="3">
        <v>40181</v>
      </c>
      <c r="Z2" s="3">
        <v>40187</v>
      </c>
      <c r="AA2" s="5">
        <v>21</v>
      </c>
      <c r="AB2" s="5">
        <v>100</v>
      </c>
      <c r="AC2" s="5">
        <v>100</v>
      </c>
      <c r="AD2" s="22">
        <f>AA2/AC2</f>
        <v>0.21</v>
      </c>
      <c r="AE2" s="22">
        <f>AA2/AB2</f>
        <v>0.21</v>
      </c>
      <c r="AF2" s="5">
        <v>3</v>
      </c>
      <c r="AG2" s="5">
        <v>30</v>
      </c>
      <c r="AH2" s="2">
        <f t="shared" ref="AH2:AH65" si="2">AF2/AG2</f>
        <v>0.1</v>
      </c>
      <c r="AI2" s="5">
        <v>1</v>
      </c>
      <c r="AJ2" s="1">
        <f>IF(AI2=M2,1,0)</f>
        <v>1</v>
      </c>
      <c r="AK2" s="5"/>
    </row>
    <row r="3" spans="1:37" s="1" customFormat="1" ht="14">
      <c r="A3" s="5" t="str">
        <f>CONCATENATE(B3, " ", W3)</f>
        <v>2010 Kashmir Avalanche</v>
      </c>
      <c r="B3" s="5">
        <f t="shared" si="0"/>
        <v>2010</v>
      </c>
      <c r="C3" s="3">
        <v>40217</v>
      </c>
      <c r="D3" s="3">
        <v>40217</v>
      </c>
      <c r="E3" s="3">
        <f t="shared" si="1"/>
        <v>40227</v>
      </c>
      <c r="F3" s="5" t="s">
        <v>2</v>
      </c>
      <c r="G3" s="5">
        <v>1</v>
      </c>
      <c r="H3" s="5">
        <v>0</v>
      </c>
      <c r="I3" s="5">
        <f t="shared" ref="I3:I66" si="3">SUMPRODUCT(--ISNUMBER(SEARCH(P$113:P$125, P3)))</f>
        <v>0</v>
      </c>
      <c r="J3" s="5">
        <f>MIN(SUMPRODUCT(--ISNUMBER(SEARCH(Q$113:Q$132, P3))),1)</f>
        <v>0</v>
      </c>
      <c r="K3" s="5">
        <f>IF(AND(H3=1,I3&gt;0, J3=0),1,0)</f>
        <v>0</v>
      </c>
      <c r="L3" s="5">
        <f>IF(AND(H3=0, I3&gt;1, J3=0),1,0)</f>
        <v>0</v>
      </c>
      <c r="M3" s="5">
        <f t="shared" ref="M3:M66" si="4">SUM(J3:L3)</f>
        <v>0</v>
      </c>
      <c r="N3" s="5">
        <v>0</v>
      </c>
      <c r="O3" s="5">
        <v>0</v>
      </c>
      <c r="P3" s="5" t="s">
        <v>90</v>
      </c>
      <c r="Q3" s="5" t="s">
        <v>19</v>
      </c>
      <c r="R3" s="5" t="s">
        <v>110</v>
      </c>
      <c r="S3" s="5">
        <v>17</v>
      </c>
      <c r="T3" s="5"/>
      <c r="U3" s="5"/>
      <c r="V3" s="5">
        <v>9</v>
      </c>
      <c r="W3" s="5" t="s">
        <v>109</v>
      </c>
      <c r="X3" s="5" t="s">
        <v>203</v>
      </c>
      <c r="Y3" s="3">
        <v>40216</v>
      </c>
      <c r="Z3" s="3">
        <v>40222</v>
      </c>
      <c r="AA3" s="5">
        <v>7</v>
      </c>
      <c r="AB3" s="5">
        <v>86</v>
      </c>
      <c r="AC3" s="5">
        <v>100</v>
      </c>
      <c r="AD3" s="22">
        <f t="shared" ref="AD3:AD66" si="5">AA3/AC3</f>
        <v>7.0000000000000007E-2</v>
      </c>
      <c r="AE3" s="22">
        <f t="shared" ref="AE3:AE66" si="6">AA3/AB3</f>
        <v>8.1395348837209308E-2</v>
      </c>
      <c r="AF3" s="5">
        <v>2</v>
      </c>
      <c r="AG3" s="5">
        <v>30</v>
      </c>
      <c r="AH3" s="2">
        <f t="shared" si="2"/>
        <v>6.6666666666666666E-2</v>
      </c>
      <c r="AI3" s="5">
        <v>0</v>
      </c>
      <c r="AJ3" s="1">
        <f>IF(AI3=M3,1,0)</f>
        <v>1</v>
      </c>
      <c r="AK3" s="5"/>
    </row>
    <row r="4" spans="1:37" s="1" customFormat="1" ht="14">
      <c r="A4" s="5" t="str">
        <f>CONCATENATE(B4, " ", W4)</f>
        <v>2010 Assam Storm</v>
      </c>
      <c r="B4" s="5">
        <f t="shared" si="0"/>
        <v>2010</v>
      </c>
      <c r="C4" s="3">
        <v>40278</v>
      </c>
      <c r="D4" s="3">
        <v>40278</v>
      </c>
      <c r="E4" s="3">
        <f t="shared" si="1"/>
        <v>40288</v>
      </c>
      <c r="F4" s="5" t="s">
        <v>2</v>
      </c>
      <c r="G4" s="5">
        <v>0</v>
      </c>
      <c r="H4" s="5">
        <v>0</v>
      </c>
      <c r="I4" s="5">
        <f t="shared" si="3"/>
        <v>0</v>
      </c>
      <c r="J4" s="5">
        <f>MIN(SUMPRODUCT(--ISNUMBER(SEARCH(Q$113:Q$132, P4))),1)</f>
        <v>0</v>
      </c>
      <c r="K4" s="5">
        <f>IF(AND(H4=1,I4&gt;0, J4=0),1,0)</f>
        <v>0</v>
      </c>
      <c r="L4" s="5">
        <f>IF(AND(H4=0, I4&gt;1, J4=0),1,0)</f>
        <v>0</v>
      </c>
      <c r="M4" s="5">
        <f t="shared" si="4"/>
        <v>0</v>
      </c>
      <c r="N4" s="5">
        <v>0</v>
      </c>
      <c r="O4" s="5">
        <v>1</v>
      </c>
      <c r="P4" s="5" t="s">
        <v>156</v>
      </c>
      <c r="Q4" s="5" t="s">
        <v>7</v>
      </c>
      <c r="R4" s="5" t="s">
        <v>30</v>
      </c>
      <c r="S4" s="5">
        <v>28</v>
      </c>
      <c r="T4" s="5">
        <v>5000</v>
      </c>
      <c r="U4" s="5"/>
      <c r="V4" s="5">
        <v>5</v>
      </c>
      <c r="W4" s="5" t="s">
        <v>155</v>
      </c>
      <c r="X4" s="5" t="s">
        <v>204</v>
      </c>
      <c r="Y4" s="3" t="s">
        <v>205</v>
      </c>
      <c r="Z4" s="3" t="s">
        <v>205</v>
      </c>
      <c r="AA4" s="5">
        <v>0</v>
      </c>
      <c r="AB4" s="5">
        <v>83</v>
      </c>
      <c r="AC4" s="5">
        <v>100</v>
      </c>
      <c r="AD4" s="22">
        <f t="shared" si="5"/>
        <v>0</v>
      </c>
      <c r="AE4" s="22">
        <f t="shared" si="6"/>
        <v>0</v>
      </c>
      <c r="AF4" s="5">
        <v>0</v>
      </c>
      <c r="AG4" s="5">
        <v>22</v>
      </c>
      <c r="AH4" s="2">
        <f t="shared" si="2"/>
        <v>0</v>
      </c>
      <c r="AI4" s="5">
        <v>0</v>
      </c>
      <c r="AJ4" s="1">
        <f>IF(AI4=M4,1,0)</f>
        <v>1</v>
      </c>
      <c r="AK4" s="5"/>
    </row>
    <row r="5" spans="1:37" s="1" customFormat="1" ht="14">
      <c r="A5" s="5" t="str">
        <f>CONCATENATE(B5, " ", W5)</f>
        <v>2010 Bengal storm or Bihar storm</v>
      </c>
      <c r="B5" s="5">
        <f t="shared" si="0"/>
        <v>2010</v>
      </c>
      <c r="C5" s="3">
        <v>40281</v>
      </c>
      <c r="D5" s="3">
        <v>40282</v>
      </c>
      <c r="E5" s="3">
        <f t="shared" si="1"/>
        <v>40292</v>
      </c>
      <c r="F5" s="5" t="s">
        <v>2</v>
      </c>
      <c r="G5" s="5">
        <v>1</v>
      </c>
      <c r="H5" s="5">
        <v>1</v>
      </c>
      <c r="I5" s="5">
        <f t="shared" si="3"/>
        <v>2</v>
      </c>
      <c r="J5" s="5">
        <f>MIN(SUMPRODUCT(--ISNUMBER(SEARCH(Q$113:Q$132, P5))),1)</f>
        <v>0</v>
      </c>
      <c r="K5" s="5">
        <f>IF(AND(H5=1,I5&gt;0, J5=0),1,0)</f>
        <v>1</v>
      </c>
      <c r="L5" s="5">
        <f>IF(AND(H5=0, I5&gt;1, J5=0),1,0)</f>
        <v>0</v>
      </c>
      <c r="M5" s="5">
        <f t="shared" si="4"/>
        <v>1</v>
      </c>
      <c r="N5" s="5">
        <v>1</v>
      </c>
      <c r="O5" s="5">
        <v>2</v>
      </c>
      <c r="P5" s="5" t="s">
        <v>154</v>
      </c>
      <c r="Q5" s="5" t="s">
        <v>7</v>
      </c>
      <c r="R5" s="5" t="s">
        <v>95</v>
      </c>
      <c r="S5" s="5">
        <v>114</v>
      </c>
      <c r="T5" s="5">
        <v>500000</v>
      </c>
      <c r="U5" s="5"/>
      <c r="V5" s="5">
        <v>16</v>
      </c>
      <c r="W5" s="5" t="s">
        <v>153</v>
      </c>
      <c r="X5" s="5" t="s">
        <v>203</v>
      </c>
      <c r="Y5" s="3">
        <v>40279</v>
      </c>
      <c r="Z5" s="3">
        <v>40285</v>
      </c>
      <c r="AA5" s="5">
        <v>17</v>
      </c>
      <c r="AB5" s="5">
        <v>91</v>
      </c>
      <c r="AC5" s="5">
        <v>100</v>
      </c>
      <c r="AD5" s="22">
        <f t="shared" si="5"/>
        <v>0.17</v>
      </c>
      <c r="AE5" s="22">
        <f t="shared" si="6"/>
        <v>0.18681318681318682</v>
      </c>
      <c r="AF5" s="5">
        <v>2</v>
      </c>
      <c r="AG5" s="5">
        <v>29</v>
      </c>
      <c r="AH5" s="2">
        <f t="shared" si="2"/>
        <v>6.8965517241379309E-2</v>
      </c>
      <c r="AI5" s="5">
        <v>1</v>
      </c>
      <c r="AJ5" s="1">
        <f>IF(AI5=M5,1,0)</f>
        <v>1</v>
      </c>
      <c r="AK5" s="5"/>
    </row>
    <row r="6" spans="1:37" s="1" customFormat="1" ht="14">
      <c r="A6" s="5" t="str">
        <f>CONCATENATE(B6, " ", W6)</f>
        <v>2010 Uttar Pradesh Storm or Bihar Storm</v>
      </c>
      <c r="B6" s="5">
        <f t="shared" si="0"/>
        <v>2010</v>
      </c>
      <c r="C6" s="3">
        <v>40304</v>
      </c>
      <c r="D6" s="3">
        <v>40306</v>
      </c>
      <c r="E6" s="3">
        <f t="shared" si="1"/>
        <v>40316</v>
      </c>
      <c r="F6" s="5" t="s">
        <v>2</v>
      </c>
      <c r="G6" s="5">
        <v>1</v>
      </c>
      <c r="H6" s="5">
        <v>0</v>
      </c>
      <c r="I6" s="5">
        <f t="shared" si="3"/>
        <v>2</v>
      </c>
      <c r="J6" s="5">
        <f>MIN(SUMPRODUCT(--ISNUMBER(SEARCH(Q$113:Q$132, P6))),1)</f>
        <v>0</v>
      </c>
      <c r="K6" s="5">
        <f>IF(AND(H6=1,I6&gt;0, J6=0),1,0)</f>
        <v>0</v>
      </c>
      <c r="L6" s="5">
        <f>IF(AND(H6=0, I6&gt;1, J6=0),1,0)</f>
        <v>1</v>
      </c>
      <c r="M6" s="5">
        <f t="shared" si="4"/>
        <v>1</v>
      </c>
      <c r="N6" s="5">
        <v>1</v>
      </c>
      <c r="O6" s="5">
        <v>0</v>
      </c>
      <c r="P6" s="5" t="s">
        <v>152</v>
      </c>
      <c r="Q6" s="5" t="s">
        <v>7</v>
      </c>
      <c r="R6" s="5" t="s">
        <v>30</v>
      </c>
      <c r="S6" s="5">
        <v>54</v>
      </c>
      <c r="T6" s="5">
        <v>50</v>
      </c>
      <c r="U6" s="5"/>
      <c r="V6" s="5">
        <v>6</v>
      </c>
      <c r="W6" s="5" t="s">
        <v>151</v>
      </c>
      <c r="X6" s="5" t="s">
        <v>204</v>
      </c>
      <c r="Y6" s="3" t="s">
        <v>205</v>
      </c>
      <c r="Z6" s="3" t="s">
        <v>205</v>
      </c>
      <c r="AA6" s="5">
        <v>0</v>
      </c>
      <c r="AB6" s="5">
        <v>77</v>
      </c>
      <c r="AC6" s="5">
        <v>100</v>
      </c>
      <c r="AD6" s="22">
        <f t="shared" si="5"/>
        <v>0</v>
      </c>
      <c r="AE6" s="22">
        <f t="shared" si="6"/>
        <v>0</v>
      </c>
      <c r="AF6" s="5">
        <v>0</v>
      </c>
      <c r="AG6" s="5">
        <v>27</v>
      </c>
      <c r="AH6" s="2">
        <f t="shared" si="2"/>
        <v>0</v>
      </c>
      <c r="AI6" s="5">
        <v>1</v>
      </c>
      <c r="AJ6" s="1">
        <f>IF(AI6=M6,1,0)</f>
        <v>1</v>
      </c>
      <c r="AK6" s="5"/>
    </row>
    <row r="7" spans="1:37" s="1" customFormat="1" ht="14">
      <c r="A7" s="5" t="str">
        <f>CONCATENATE(B7, " ", W7)</f>
        <v>2010 Andhra Pradesh Flood</v>
      </c>
      <c r="B7" s="5">
        <f t="shared" si="0"/>
        <v>2010</v>
      </c>
      <c r="C7" s="3">
        <v>40316</v>
      </c>
      <c r="D7" s="3">
        <v>40322</v>
      </c>
      <c r="E7" s="3">
        <f t="shared" si="1"/>
        <v>40332</v>
      </c>
      <c r="F7" s="5" t="s">
        <v>2</v>
      </c>
      <c r="G7" s="5">
        <v>1</v>
      </c>
      <c r="H7" s="5">
        <v>0</v>
      </c>
      <c r="I7" s="5">
        <f t="shared" si="3"/>
        <v>1</v>
      </c>
      <c r="J7" s="5">
        <f>MIN(SUMPRODUCT(--ISNUMBER(SEARCH(Q$113:Q$132, P7))),1)</f>
        <v>0</v>
      </c>
      <c r="K7" s="5">
        <f>IF(AND(H7=1,I7&gt;0, J7=0),1,0)</f>
        <v>0</v>
      </c>
      <c r="L7" s="5">
        <f>IF(AND(H7=0, I7&gt;1, J7=0),1,0)</f>
        <v>0</v>
      </c>
      <c r="M7" s="5">
        <f t="shared" si="4"/>
        <v>0</v>
      </c>
      <c r="N7" s="5">
        <v>0</v>
      </c>
      <c r="O7" s="5">
        <v>0</v>
      </c>
      <c r="P7" s="5" t="s">
        <v>87</v>
      </c>
      <c r="Q7" s="5" t="s">
        <v>0</v>
      </c>
      <c r="R7" s="5" t="s">
        <v>12</v>
      </c>
      <c r="S7" s="5">
        <v>27</v>
      </c>
      <c r="T7" s="5">
        <v>50000</v>
      </c>
      <c r="U7" s="5"/>
      <c r="V7" s="5">
        <v>6</v>
      </c>
      <c r="W7" s="5" t="s">
        <v>150</v>
      </c>
      <c r="X7" s="5" t="s">
        <v>203</v>
      </c>
      <c r="Y7" s="3">
        <v>40314</v>
      </c>
      <c r="Z7" s="3">
        <v>40320</v>
      </c>
      <c r="AA7" s="5">
        <v>3</v>
      </c>
      <c r="AB7" s="5">
        <v>80</v>
      </c>
      <c r="AC7" s="5">
        <v>100</v>
      </c>
      <c r="AD7" s="22">
        <f t="shared" si="5"/>
        <v>0.03</v>
      </c>
      <c r="AE7" s="22">
        <f t="shared" si="6"/>
        <v>3.7499999999999999E-2</v>
      </c>
      <c r="AF7" s="5">
        <v>1</v>
      </c>
      <c r="AG7" s="5">
        <v>25</v>
      </c>
      <c r="AH7" s="2">
        <f t="shared" si="2"/>
        <v>0.04</v>
      </c>
      <c r="AI7" s="5">
        <v>0</v>
      </c>
      <c r="AJ7" s="1">
        <f>IF(AI7=M7,1,0)</f>
        <v>1</v>
      </c>
      <c r="AK7" s="5"/>
    </row>
    <row r="8" spans="1:37" s="1" customFormat="1" ht="14">
      <c r="A8" s="5" t="str">
        <f>CONCATENATE(B8, " ", W8)</f>
        <v>2010 Andhra Pradesh Storm or Tamil Nadu Storm</v>
      </c>
      <c r="B8" s="5">
        <f t="shared" si="0"/>
        <v>2010</v>
      </c>
      <c r="C8" s="3">
        <v>40318</v>
      </c>
      <c r="D8" s="3">
        <v>40318</v>
      </c>
      <c r="E8" s="3">
        <f t="shared" si="1"/>
        <v>40328</v>
      </c>
      <c r="F8" s="5" t="s">
        <v>2</v>
      </c>
      <c r="G8" s="5">
        <v>0</v>
      </c>
      <c r="H8" s="5">
        <v>0</v>
      </c>
      <c r="I8" s="5">
        <f t="shared" si="3"/>
        <v>2</v>
      </c>
      <c r="J8" s="5">
        <f>MIN(SUMPRODUCT(--ISNUMBER(SEARCH(Q$113:Q$132, P8))),1)</f>
        <v>0</v>
      </c>
      <c r="K8" s="5">
        <f>IF(AND(H8=1,I8&gt;0, J8=0),1,0)</f>
        <v>0</v>
      </c>
      <c r="L8" s="5">
        <f>IF(AND(H8=0, I8&gt;1, J8=0),1,0)</f>
        <v>1</v>
      </c>
      <c r="M8" s="5">
        <f t="shared" si="4"/>
        <v>1</v>
      </c>
      <c r="N8" s="5">
        <v>1</v>
      </c>
      <c r="O8" s="5">
        <v>0</v>
      </c>
      <c r="P8" s="5" t="s">
        <v>149</v>
      </c>
      <c r="Q8" s="5" t="s">
        <v>7</v>
      </c>
      <c r="R8" s="5" t="s">
        <v>95</v>
      </c>
      <c r="S8" s="5">
        <v>32</v>
      </c>
      <c r="T8" s="5"/>
      <c r="U8" s="5"/>
      <c r="V8" s="5">
        <v>27</v>
      </c>
      <c r="W8" s="5" t="s">
        <v>94</v>
      </c>
      <c r="X8" s="5" t="s">
        <v>203</v>
      </c>
      <c r="Y8" s="3">
        <v>40314</v>
      </c>
      <c r="Z8" s="3">
        <v>40320</v>
      </c>
      <c r="AA8" s="5">
        <v>3</v>
      </c>
      <c r="AB8" s="5">
        <v>80</v>
      </c>
      <c r="AC8" s="5">
        <v>100</v>
      </c>
      <c r="AD8" s="22">
        <f t="shared" si="5"/>
        <v>0.03</v>
      </c>
      <c r="AE8" s="22">
        <f t="shared" si="6"/>
        <v>3.7499999999999999E-2</v>
      </c>
      <c r="AF8" s="5">
        <v>21</v>
      </c>
      <c r="AG8" s="5">
        <v>25</v>
      </c>
      <c r="AH8" s="2">
        <f t="shared" si="2"/>
        <v>0.84</v>
      </c>
      <c r="AI8" s="5">
        <v>0</v>
      </c>
      <c r="AJ8" s="1">
        <f>IF(AI8=M8,1,0)</f>
        <v>0</v>
      </c>
      <c r="AK8" s="23" t="s">
        <v>300</v>
      </c>
    </row>
    <row r="9" spans="1:37" s="1" customFormat="1" ht="14">
      <c r="A9" s="5" t="str">
        <f>CONCATENATE(B9, " ", W9)</f>
        <v>2010 Uttar Pradesh Storm</v>
      </c>
      <c r="B9" s="5">
        <f t="shared" si="0"/>
        <v>2010</v>
      </c>
      <c r="C9" s="3">
        <v>40322</v>
      </c>
      <c r="D9" s="3">
        <v>40322</v>
      </c>
      <c r="E9" s="3">
        <f t="shared" si="1"/>
        <v>40332</v>
      </c>
      <c r="F9" s="5" t="s">
        <v>2</v>
      </c>
      <c r="G9" s="5">
        <v>0</v>
      </c>
      <c r="H9" s="5">
        <v>0</v>
      </c>
      <c r="I9" s="5">
        <f t="shared" si="3"/>
        <v>1</v>
      </c>
      <c r="J9" s="5">
        <f>MIN(SUMPRODUCT(--ISNUMBER(SEARCH(Q$113:Q$132, P9))),1)</f>
        <v>0</v>
      </c>
      <c r="K9" s="5">
        <f>IF(AND(H9=1,I9&gt;0, J9=0),1,0)</f>
        <v>0</v>
      </c>
      <c r="L9" s="5">
        <f>IF(AND(H9=0, I9&gt;1, J9=0),1,0)</f>
        <v>0</v>
      </c>
      <c r="M9" s="5">
        <f t="shared" si="4"/>
        <v>0</v>
      </c>
      <c r="N9" s="5">
        <v>0</v>
      </c>
      <c r="O9" s="5">
        <v>0</v>
      </c>
      <c r="P9" s="5" t="s">
        <v>148</v>
      </c>
      <c r="Q9" s="5" t="s">
        <v>7</v>
      </c>
      <c r="R9" s="5" t="s">
        <v>30</v>
      </c>
      <c r="S9" s="5">
        <v>12</v>
      </c>
      <c r="T9" s="5">
        <v>2030</v>
      </c>
      <c r="U9" s="5"/>
      <c r="V9" s="5">
        <v>3</v>
      </c>
      <c r="W9" s="5" t="s">
        <v>62</v>
      </c>
      <c r="X9" s="5" t="s">
        <v>204</v>
      </c>
      <c r="Y9" s="3" t="s">
        <v>205</v>
      </c>
      <c r="Z9" s="3" t="s">
        <v>205</v>
      </c>
      <c r="AA9" s="5">
        <v>0</v>
      </c>
      <c r="AB9" s="5">
        <v>83</v>
      </c>
      <c r="AC9" s="5">
        <v>100</v>
      </c>
      <c r="AD9" s="22">
        <f t="shared" si="5"/>
        <v>0</v>
      </c>
      <c r="AE9" s="22">
        <f t="shared" si="6"/>
        <v>0</v>
      </c>
      <c r="AF9" s="5">
        <v>0</v>
      </c>
      <c r="AG9" s="5">
        <v>30</v>
      </c>
      <c r="AH9" s="2">
        <f t="shared" si="2"/>
        <v>0</v>
      </c>
      <c r="AI9" s="5">
        <v>0</v>
      </c>
      <c r="AJ9" s="1">
        <f>IF(AI9=M9,1,0)</f>
        <v>1</v>
      </c>
      <c r="AK9" s="5"/>
    </row>
    <row r="10" spans="1:37" s="1" customFormat="1" ht="14">
      <c r="A10" s="5" t="str">
        <f>CONCATENATE(B10, " ", W10)</f>
        <v>2010 Haryana Flood and Punjab Flood</v>
      </c>
      <c r="B10" s="5">
        <f t="shared" si="0"/>
        <v>2010</v>
      </c>
      <c r="C10" s="3">
        <v>40364</v>
      </c>
      <c r="D10" s="3">
        <v>40374</v>
      </c>
      <c r="E10" s="3">
        <f t="shared" si="1"/>
        <v>40384</v>
      </c>
      <c r="F10" s="5" t="s">
        <v>2</v>
      </c>
      <c r="G10" s="5">
        <v>0</v>
      </c>
      <c r="H10" s="5">
        <v>1</v>
      </c>
      <c r="I10" s="5">
        <f t="shared" si="3"/>
        <v>1</v>
      </c>
      <c r="J10" s="5">
        <f>MIN(SUMPRODUCT(--ISNUMBER(SEARCH(Q$113:Q$132, P10))),1)</f>
        <v>0</v>
      </c>
      <c r="K10" s="5">
        <f>IF(AND(H10=1,I10&gt;0, J10=0),1,0)</f>
        <v>1</v>
      </c>
      <c r="L10" s="5">
        <f>IF(AND(H10=0, I10&gt;1, J10=0),1,0)</f>
        <v>0</v>
      </c>
      <c r="M10" s="5">
        <f t="shared" si="4"/>
        <v>1</v>
      </c>
      <c r="N10" s="5">
        <v>1</v>
      </c>
      <c r="O10" s="5">
        <v>0</v>
      </c>
      <c r="P10" s="5" t="s">
        <v>147</v>
      </c>
      <c r="Q10" s="5" t="s">
        <v>0</v>
      </c>
      <c r="R10" s="5" t="s">
        <v>12</v>
      </c>
      <c r="S10" s="5">
        <v>53</v>
      </c>
      <c r="T10" s="5">
        <v>400000</v>
      </c>
      <c r="U10" s="5">
        <v>447000</v>
      </c>
      <c r="V10" s="5">
        <v>46</v>
      </c>
      <c r="W10" s="5" t="s">
        <v>146</v>
      </c>
      <c r="X10" s="5" t="s">
        <v>203</v>
      </c>
      <c r="Y10" s="3">
        <v>40363</v>
      </c>
      <c r="Z10" s="3">
        <v>40369</v>
      </c>
      <c r="AA10" s="5">
        <v>33</v>
      </c>
      <c r="AB10" s="5">
        <v>80</v>
      </c>
      <c r="AC10" s="5">
        <v>100</v>
      </c>
      <c r="AD10" s="22">
        <f t="shared" si="5"/>
        <v>0.33</v>
      </c>
      <c r="AE10" s="22">
        <f t="shared" si="6"/>
        <v>0.41249999999999998</v>
      </c>
      <c r="AF10" s="5">
        <v>8</v>
      </c>
      <c r="AG10" s="5">
        <v>25</v>
      </c>
      <c r="AH10" s="2">
        <f t="shared" si="2"/>
        <v>0.32</v>
      </c>
      <c r="AI10" s="5">
        <v>0</v>
      </c>
      <c r="AJ10" s="1">
        <f>IF(AI10=M10,1,0)</f>
        <v>0</v>
      </c>
      <c r="AK10" s="5"/>
    </row>
    <row r="11" spans="1:37" s="1" customFormat="1" ht="14">
      <c r="A11" s="5" t="str">
        <f>CONCATENATE(B11, " ", W11)</f>
        <v>2010 Delhi Flood</v>
      </c>
      <c r="B11" s="5">
        <f t="shared" si="0"/>
        <v>2010</v>
      </c>
      <c r="C11" s="3">
        <v>40372</v>
      </c>
      <c r="D11" s="3">
        <v>40372</v>
      </c>
      <c r="E11" s="3">
        <f t="shared" si="1"/>
        <v>40382</v>
      </c>
      <c r="F11" s="5" t="s">
        <v>2</v>
      </c>
      <c r="G11" s="5">
        <v>0</v>
      </c>
      <c r="H11" s="5">
        <v>0</v>
      </c>
      <c r="I11" s="5">
        <f t="shared" si="3"/>
        <v>1</v>
      </c>
      <c r="J11" s="5">
        <f>MIN(SUMPRODUCT(--ISNUMBER(SEARCH(Q$113:Q$132, P11))),1)</f>
        <v>1</v>
      </c>
      <c r="K11" s="5">
        <f>IF(AND(H11=1,I11&gt;0, J11=0),1,0)</f>
        <v>0</v>
      </c>
      <c r="L11" s="5">
        <f>IF(AND(H11=0, I11&gt;1, J11=0),1,0)</f>
        <v>0</v>
      </c>
      <c r="M11" s="5">
        <f t="shared" si="4"/>
        <v>1</v>
      </c>
      <c r="N11" s="5">
        <v>1</v>
      </c>
      <c r="O11" s="5">
        <v>0</v>
      </c>
      <c r="P11" s="5" t="s">
        <v>145</v>
      </c>
      <c r="Q11" s="5" t="s">
        <v>0</v>
      </c>
      <c r="R11" s="5" t="s">
        <v>12</v>
      </c>
      <c r="S11" s="5">
        <v>11</v>
      </c>
      <c r="T11" s="5"/>
      <c r="U11" s="5"/>
      <c r="V11" s="5">
        <v>17</v>
      </c>
      <c r="W11" s="5" t="s">
        <v>144</v>
      </c>
      <c r="X11" s="5" t="s">
        <v>203</v>
      </c>
      <c r="Y11" s="3">
        <v>40370</v>
      </c>
      <c r="Z11" s="3">
        <v>40376</v>
      </c>
      <c r="AA11" s="5">
        <v>1</v>
      </c>
      <c r="AB11" s="5">
        <v>38</v>
      </c>
      <c r="AC11" s="5">
        <v>52</v>
      </c>
      <c r="AD11" s="22">
        <f t="shared" si="5"/>
        <v>1.9230769230769232E-2</v>
      </c>
      <c r="AE11" s="22">
        <f t="shared" si="6"/>
        <v>2.6315789473684209E-2</v>
      </c>
      <c r="AF11" s="5">
        <v>2</v>
      </c>
      <c r="AG11" s="5">
        <v>28</v>
      </c>
      <c r="AH11" s="2">
        <f t="shared" si="2"/>
        <v>7.1428571428571425E-2</v>
      </c>
      <c r="AI11" s="5">
        <v>1</v>
      </c>
      <c r="AJ11" s="1">
        <f>IF(AI11=M11,1,0)</f>
        <v>1</v>
      </c>
      <c r="AK11" s="5"/>
    </row>
    <row r="12" spans="1:37" s="1" customFormat="1" ht="14">
      <c r="A12" s="5" t="str">
        <f>CONCATENATE(B12, " ", W12)</f>
        <v>2010 Kashmir Flood</v>
      </c>
      <c r="B12" s="5">
        <f t="shared" si="0"/>
        <v>2010</v>
      </c>
      <c r="C12" s="3">
        <v>40396</v>
      </c>
      <c r="D12" s="3">
        <v>40398</v>
      </c>
      <c r="E12" s="3">
        <f t="shared" si="1"/>
        <v>40408</v>
      </c>
      <c r="F12" s="5" t="s">
        <v>2</v>
      </c>
      <c r="G12" s="5">
        <v>0</v>
      </c>
      <c r="H12" s="5">
        <v>0</v>
      </c>
      <c r="I12" s="5">
        <f t="shared" si="3"/>
        <v>0</v>
      </c>
      <c r="J12" s="5">
        <f>MIN(SUMPRODUCT(--ISNUMBER(SEARCH(Q$113:Q$132, P12))),1)</f>
        <v>0</v>
      </c>
      <c r="K12" s="5">
        <f>IF(AND(H12=1,I12&gt;0, J12=0),1,0)</f>
        <v>0</v>
      </c>
      <c r="L12" s="5">
        <f>IF(AND(H12=0, I12&gt;1, J12=0),1,0)</f>
        <v>0</v>
      </c>
      <c r="M12" s="5">
        <f t="shared" si="4"/>
        <v>0</v>
      </c>
      <c r="N12" s="5">
        <v>0</v>
      </c>
      <c r="O12" s="5">
        <v>0</v>
      </c>
      <c r="P12" s="5" t="s">
        <v>143</v>
      </c>
      <c r="Q12" s="5" t="s">
        <v>0</v>
      </c>
      <c r="R12" s="5" t="s">
        <v>25</v>
      </c>
      <c r="S12" s="5">
        <v>196</v>
      </c>
      <c r="T12" s="5">
        <v>12725</v>
      </c>
      <c r="U12" s="5"/>
      <c r="V12" s="5">
        <v>12</v>
      </c>
      <c r="W12" s="5" t="s">
        <v>45</v>
      </c>
      <c r="X12" s="5" t="s">
        <v>203</v>
      </c>
      <c r="Y12" s="3">
        <v>40391</v>
      </c>
      <c r="Z12" s="3">
        <v>40397</v>
      </c>
      <c r="AA12" s="5">
        <v>7</v>
      </c>
      <c r="AB12" s="5">
        <v>84</v>
      </c>
      <c r="AC12" s="5">
        <v>100</v>
      </c>
      <c r="AD12" s="22">
        <f t="shared" si="5"/>
        <v>7.0000000000000007E-2</v>
      </c>
      <c r="AE12" s="22">
        <f t="shared" si="6"/>
        <v>8.3333333333333329E-2</v>
      </c>
      <c r="AF12" s="5">
        <v>9</v>
      </c>
      <c r="AG12" s="5">
        <v>48</v>
      </c>
      <c r="AH12" s="2">
        <f t="shared" si="2"/>
        <v>0.1875</v>
      </c>
      <c r="AI12" s="5">
        <v>0</v>
      </c>
      <c r="AJ12" s="1">
        <f>IF(AI12=M12,1,0)</f>
        <v>1</v>
      </c>
      <c r="AK12" s="5"/>
    </row>
    <row r="13" spans="1:37" s="1" customFormat="1" ht="14">
      <c r="A13" s="5" t="str">
        <f>CONCATENATE(B13, " ", W13)</f>
        <v>2010 Bihar storm OR Jharkhand storm</v>
      </c>
      <c r="B13" s="5">
        <f t="shared" si="0"/>
        <v>2010</v>
      </c>
      <c r="C13" s="3">
        <v>40415</v>
      </c>
      <c r="D13" s="3">
        <v>40415</v>
      </c>
      <c r="E13" s="3">
        <f t="shared" si="1"/>
        <v>40425</v>
      </c>
      <c r="F13" s="5" t="s">
        <v>2</v>
      </c>
      <c r="G13" s="5">
        <v>1</v>
      </c>
      <c r="H13" s="5">
        <v>0</v>
      </c>
      <c r="I13" s="5">
        <f t="shared" si="3"/>
        <v>1</v>
      </c>
      <c r="J13" s="5">
        <f>MIN(SUMPRODUCT(--ISNUMBER(SEARCH(Q$113:Q$132, P13))),1)</f>
        <v>0</v>
      </c>
      <c r="K13" s="5">
        <f>IF(AND(H13=1,I13&gt;0, J13=0),1,0)</f>
        <v>0</v>
      </c>
      <c r="L13" s="5">
        <f>IF(AND(H13=0, I13&gt;1, J13=0),1,0)</f>
        <v>0</v>
      </c>
      <c r="M13" s="5">
        <f t="shared" si="4"/>
        <v>0</v>
      </c>
      <c r="N13" s="5">
        <v>0</v>
      </c>
      <c r="O13" s="5">
        <v>0</v>
      </c>
      <c r="P13" s="5" t="s">
        <v>78</v>
      </c>
      <c r="Q13" s="5" t="s">
        <v>7</v>
      </c>
      <c r="R13" s="5" t="s">
        <v>30</v>
      </c>
      <c r="S13" s="5">
        <v>25</v>
      </c>
      <c r="T13" s="5"/>
      <c r="U13" s="5"/>
      <c r="V13" s="5">
        <v>0</v>
      </c>
      <c r="W13" s="5" t="s">
        <v>77</v>
      </c>
      <c r="X13" s="5" t="s">
        <v>204</v>
      </c>
      <c r="Y13" s="3">
        <v>40405</v>
      </c>
      <c r="Z13" s="3">
        <v>40411</v>
      </c>
      <c r="AA13" s="5">
        <v>0</v>
      </c>
      <c r="AB13" s="5">
        <v>92</v>
      </c>
      <c r="AC13" s="5">
        <v>100</v>
      </c>
      <c r="AD13" s="22">
        <f t="shared" si="5"/>
        <v>0</v>
      </c>
      <c r="AE13" s="22">
        <f t="shared" si="6"/>
        <v>0</v>
      </c>
      <c r="AF13" s="5">
        <v>0</v>
      </c>
      <c r="AG13" s="5">
        <v>36</v>
      </c>
      <c r="AH13" s="2">
        <f t="shared" si="2"/>
        <v>0</v>
      </c>
      <c r="AI13" s="5">
        <v>1</v>
      </c>
      <c r="AJ13" s="1">
        <f>IF(AI13=M13,1,0)</f>
        <v>0</v>
      </c>
      <c r="AK13" s="5"/>
    </row>
    <row r="14" spans="1:37" s="1" customFormat="1" ht="14">
      <c r="A14" s="5" t="str">
        <f>CONCATENATE(B14, " ", W14)</f>
        <v xml:space="preserve">2010 Assam flood </v>
      </c>
      <c r="B14" s="5">
        <f t="shared" si="0"/>
        <v>2010</v>
      </c>
      <c r="C14" s="3">
        <v>40426</v>
      </c>
      <c r="D14" s="3">
        <v>40438</v>
      </c>
      <c r="E14" s="3">
        <f t="shared" si="1"/>
        <v>40448</v>
      </c>
      <c r="F14" s="5" t="s">
        <v>2</v>
      </c>
      <c r="G14" s="5">
        <v>0</v>
      </c>
      <c r="H14" s="5">
        <v>0</v>
      </c>
      <c r="I14" s="5">
        <f t="shared" si="3"/>
        <v>0</v>
      </c>
      <c r="J14" s="5">
        <f>MIN(SUMPRODUCT(--ISNUMBER(SEARCH(Q$113:Q$132, P14))),1)</f>
        <v>0</v>
      </c>
      <c r="K14" s="5">
        <f>IF(AND(H14=1,I14&gt;0, J14=0),1,0)</f>
        <v>0</v>
      </c>
      <c r="L14" s="5">
        <f>IF(AND(H14=0, I14&gt;1, J14=0),1,0)</f>
        <v>0</v>
      </c>
      <c r="M14" s="5">
        <f t="shared" si="4"/>
        <v>0</v>
      </c>
      <c r="N14" s="5">
        <v>0</v>
      </c>
      <c r="O14" s="5">
        <v>1</v>
      </c>
      <c r="P14" s="5" t="s">
        <v>142</v>
      </c>
      <c r="Q14" s="5" t="s">
        <v>0</v>
      </c>
      <c r="R14" s="5" t="s">
        <v>12</v>
      </c>
      <c r="S14" s="5"/>
      <c r="T14" s="5">
        <v>30000</v>
      </c>
      <c r="U14" s="5"/>
      <c r="V14" s="5">
        <v>6</v>
      </c>
      <c r="W14" s="5" t="s">
        <v>43</v>
      </c>
      <c r="X14" s="5" t="s">
        <v>203</v>
      </c>
      <c r="Y14" s="3">
        <v>40433</v>
      </c>
      <c r="Z14" s="3">
        <v>40439</v>
      </c>
      <c r="AA14" s="5">
        <v>5</v>
      </c>
      <c r="AB14" s="5">
        <v>88</v>
      </c>
      <c r="AC14" s="5">
        <v>100</v>
      </c>
      <c r="AD14" s="22">
        <f t="shared" si="5"/>
        <v>0.05</v>
      </c>
      <c r="AE14" s="22">
        <f t="shared" si="6"/>
        <v>5.6818181818181816E-2</v>
      </c>
      <c r="AF14" s="5">
        <v>1</v>
      </c>
      <c r="AG14" s="5">
        <v>67</v>
      </c>
      <c r="AH14" s="2">
        <f t="shared" si="2"/>
        <v>1.4925373134328358E-2</v>
      </c>
      <c r="AI14" s="5">
        <v>0</v>
      </c>
      <c r="AJ14" s="1">
        <f>IF(AI14=M14,1,0)</f>
        <v>1</v>
      </c>
      <c r="AK14" s="5"/>
    </row>
    <row r="15" spans="1:37" s="1" customFormat="1" ht="14">
      <c r="A15" s="5" t="str">
        <f>CONCATENATE(B15, " ", W15)</f>
        <v>2010 Haryana flood OR Punjab Flood</v>
      </c>
      <c r="B15" s="5">
        <f t="shared" si="0"/>
        <v>2010</v>
      </c>
      <c r="C15" s="3">
        <v>40430</v>
      </c>
      <c r="D15" s="3">
        <v>40430</v>
      </c>
      <c r="E15" s="3">
        <f t="shared" si="1"/>
        <v>40440</v>
      </c>
      <c r="F15" s="5" t="s">
        <v>2</v>
      </c>
      <c r="G15" s="5">
        <v>1</v>
      </c>
      <c r="H15" s="5">
        <v>1</v>
      </c>
      <c r="I15" s="5">
        <f t="shared" si="3"/>
        <v>1</v>
      </c>
      <c r="J15" s="5">
        <f>MIN(SUMPRODUCT(--ISNUMBER(SEARCH(Q$113:Q$132, P15))),1)</f>
        <v>0</v>
      </c>
      <c r="K15" s="5">
        <f>IF(AND(H15=1,I15&gt;0, J15=0),1,0)</f>
        <v>1</v>
      </c>
      <c r="L15" s="5">
        <f>IF(AND(H15=0, I15&gt;1, J15=0),1,0)</f>
        <v>0</v>
      </c>
      <c r="M15" s="5">
        <f t="shared" si="4"/>
        <v>1</v>
      </c>
      <c r="N15" s="5">
        <v>1</v>
      </c>
      <c r="O15" s="5">
        <v>0</v>
      </c>
      <c r="P15" s="5" t="s">
        <v>141</v>
      </c>
      <c r="Q15" s="5" t="s">
        <v>0</v>
      </c>
      <c r="R15" s="5" t="s">
        <v>12</v>
      </c>
      <c r="S15" s="5"/>
      <c r="T15" s="5">
        <v>12500</v>
      </c>
      <c r="U15" s="5"/>
      <c r="V15" s="5">
        <v>24</v>
      </c>
      <c r="W15" s="5" t="s">
        <v>140</v>
      </c>
      <c r="X15" s="5" t="s">
        <v>203</v>
      </c>
      <c r="Y15" s="3">
        <v>40791</v>
      </c>
      <c r="Z15" s="3">
        <v>40432</v>
      </c>
      <c r="AA15" s="5">
        <v>5</v>
      </c>
      <c r="AB15" s="5">
        <v>86</v>
      </c>
      <c r="AC15" s="5">
        <v>100</v>
      </c>
      <c r="AD15" s="22">
        <f t="shared" si="5"/>
        <v>0.05</v>
      </c>
      <c r="AE15" s="22">
        <f t="shared" si="6"/>
        <v>5.8139534883720929E-2</v>
      </c>
      <c r="AF15" s="5">
        <v>2</v>
      </c>
      <c r="AG15" s="5">
        <v>65</v>
      </c>
      <c r="AH15" s="2">
        <f t="shared" si="2"/>
        <v>3.0769230769230771E-2</v>
      </c>
      <c r="AI15" s="5">
        <v>0</v>
      </c>
      <c r="AJ15" s="1">
        <f>IF(AI15=M15,1,0)</f>
        <v>0</v>
      </c>
      <c r="AK15" s="5"/>
    </row>
    <row r="16" spans="1:37" s="1" customFormat="1" ht="14">
      <c r="A16" s="5" t="str">
        <f>CONCATENATE(B16, " ", W16)</f>
        <v>2010 Uttarakhand flood or Bihar flood</v>
      </c>
      <c r="B16" s="5">
        <f t="shared" si="0"/>
        <v>2010</v>
      </c>
      <c r="C16" s="3">
        <v>40439</v>
      </c>
      <c r="D16" s="3">
        <v>40451</v>
      </c>
      <c r="E16" s="3">
        <f t="shared" si="1"/>
        <v>40461</v>
      </c>
      <c r="F16" s="5" t="s">
        <v>2</v>
      </c>
      <c r="G16" s="5">
        <v>0</v>
      </c>
      <c r="H16" s="5">
        <v>1</v>
      </c>
      <c r="I16" s="5">
        <f t="shared" si="3"/>
        <v>2</v>
      </c>
      <c r="J16" s="5">
        <f>MIN(SUMPRODUCT(--ISNUMBER(SEARCH(Q$113:Q$132, P16))),1)</f>
        <v>0</v>
      </c>
      <c r="K16" s="5">
        <f>IF(AND(H16=1,I16&gt;0, J16=0),1,0)</f>
        <v>1</v>
      </c>
      <c r="L16" s="5">
        <f>IF(AND(H16=0, I16&gt;1, J16=0),1,0)</f>
        <v>0</v>
      </c>
      <c r="M16" s="5">
        <f t="shared" si="4"/>
        <v>1</v>
      </c>
      <c r="N16" s="5">
        <v>1</v>
      </c>
      <c r="O16" s="5">
        <v>0</v>
      </c>
      <c r="P16" s="5" t="s">
        <v>139</v>
      </c>
      <c r="Q16" s="5" t="s">
        <v>0</v>
      </c>
      <c r="R16" s="5" t="s">
        <v>12</v>
      </c>
      <c r="S16" s="5">
        <v>200</v>
      </c>
      <c r="T16" s="5">
        <v>3267183</v>
      </c>
      <c r="U16" s="5">
        <v>1680000</v>
      </c>
      <c r="V16" s="5">
        <v>42</v>
      </c>
      <c r="W16" s="5" t="s">
        <v>138</v>
      </c>
      <c r="X16" s="5" t="s">
        <v>203</v>
      </c>
      <c r="Y16" s="3">
        <v>40440</v>
      </c>
      <c r="Z16" s="3">
        <v>40446</v>
      </c>
      <c r="AA16" s="5">
        <v>30</v>
      </c>
      <c r="AB16" s="5">
        <v>84</v>
      </c>
      <c r="AC16" s="5">
        <v>100</v>
      </c>
      <c r="AD16" s="22">
        <f t="shared" si="5"/>
        <v>0.3</v>
      </c>
      <c r="AE16" s="22">
        <f t="shared" si="6"/>
        <v>0.35714285714285715</v>
      </c>
      <c r="AF16" s="5">
        <v>8</v>
      </c>
      <c r="AG16" s="5">
        <v>52</v>
      </c>
      <c r="AH16" s="2">
        <f t="shared" si="2"/>
        <v>0.15384615384615385</v>
      </c>
      <c r="AI16" s="5">
        <v>0</v>
      </c>
      <c r="AJ16" s="1">
        <f>IF(AI16=M16,1,0)</f>
        <v>0</v>
      </c>
      <c r="AK16" s="5"/>
    </row>
    <row r="17" spans="1:37" s="1" customFormat="1" ht="14">
      <c r="A17" s="5" t="str">
        <f>CONCATENATE(B17, " ", W17)</f>
        <v>2010 Andhra Pradesh Storm</v>
      </c>
      <c r="B17" s="5">
        <f t="shared" si="0"/>
        <v>2010</v>
      </c>
      <c r="C17" s="3">
        <v>40482</v>
      </c>
      <c r="D17" s="3">
        <v>40485</v>
      </c>
      <c r="E17" s="3">
        <f t="shared" si="1"/>
        <v>40495</v>
      </c>
      <c r="F17" s="5" t="s">
        <v>2</v>
      </c>
      <c r="G17" s="5">
        <v>1</v>
      </c>
      <c r="H17" s="5">
        <v>0</v>
      </c>
      <c r="I17" s="5">
        <f t="shared" si="3"/>
        <v>1</v>
      </c>
      <c r="J17" s="5">
        <f>MIN(SUMPRODUCT(--ISNUMBER(SEARCH(Q$113:Q$132, P17))),1)</f>
        <v>0</v>
      </c>
      <c r="K17" s="5">
        <f>IF(AND(H17=1,I17&gt;0, J17=0),1,0)</f>
        <v>0</v>
      </c>
      <c r="L17" s="5">
        <f>IF(AND(H17=0, I17&gt;1, J17=0),1,0)</f>
        <v>0</v>
      </c>
      <c r="M17" s="5">
        <f t="shared" si="4"/>
        <v>0</v>
      </c>
      <c r="N17" s="5">
        <v>0</v>
      </c>
      <c r="O17" s="5">
        <v>0</v>
      </c>
      <c r="P17" s="5" t="s">
        <v>87</v>
      </c>
      <c r="Q17" s="5" t="s">
        <v>7</v>
      </c>
      <c r="R17" s="5" t="s">
        <v>95</v>
      </c>
      <c r="S17" s="5">
        <v>22</v>
      </c>
      <c r="T17" s="5"/>
      <c r="U17" s="5"/>
      <c r="V17" s="5">
        <v>22</v>
      </c>
      <c r="W17" s="5" t="s">
        <v>71</v>
      </c>
      <c r="X17" s="5" t="s">
        <v>204</v>
      </c>
      <c r="Y17" s="8"/>
      <c r="AA17" s="1">
        <v>0</v>
      </c>
      <c r="AB17" s="1">
        <v>81</v>
      </c>
      <c r="AC17" s="1">
        <v>100</v>
      </c>
      <c r="AD17" s="22">
        <f t="shared" si="5"/>
        <v>0</v>
      </c>
      <c r="AE17" s="22">
        <f t="shared" si="6"/>
        <v>0</v>
      </c>
      <c r="AF17" s="5">
        <v>5</v>
      </c>
      <c r="AG17" s="5">
        <v>43</v>
      </c>
      <c r="AH17" s="2">
        <f t="shared" si="2"/>
        <v>0.11627906976744186</v>
      </c>
      <c r="AI17" s="5">
        <v>1</v>
      </c>
      <c r="AJ17" s="1">
        <f>IF(AI17=M17,1,0)</f>
        <v>0</v>
      </c>
      <c r="AK17" s="23" t="s">
        <v>206</v>
      </c>
    </row>
    <row r="18" spans="1:37" s="1" customFormat="1" ht="14">
      <c r="A18" s="5" t="str">
        <f>CONCATENATE(B18, " ", W18)</f>
        <v>2010 Chennai Flood</v>
      </c>
      <c r="B18" s="5">
        <f t="shared" si="0"/>
        <v>2010</v>
      </c>
      <c r="C18" s="3">
        <v>40497</v>
      </c>
      <c r="D18" s="3">
        <v>40519</v>
      </c>
      <c r="E18" s="3">
        <f t="shared" si="1"/>
        <v>40529</v>
      </c>
      <c r="F18" s="5" t="s">
        <v>2</v>
      </c>
      <c r="G18" s="5">
        <v>0</v>
      </c>
      <c r="H18" s="5">
        <v>0</v>
      </c>
      <c r="I18" s="5">
        <f t="shared" si="3"/>
        <v>1</v>
      </c>
      <c r="J18" s="5">
        <f>MIN(SUMPRODUCT(--ISNUMBER(SEARCH(Q$113:Q$132, P18))),1)</f>
        <v>1</v>
      </c>
      <c r="K18" s="5">
        <f>IF(AND(H18=1,I18&gt;0, J18=0),1,0)</f>
        <v>0</v>
      </c>
      <c r="L18" s="5">
        <f>IF(AND(H18=0, I18&gt;1, J18=0),1,0)</f>
        <v>0</v>
      </c>
      <c r="M18" s="5">
        <f t="shared" si="4"/>
        <v>1</v>
      </c>
      <c r="N18" s="5">
        <v>1</v>
      </c>
      <c r="O18" s="5">
        <v>0</v>
      </c>
      <c r="P18" s="5" t="s">
        <v>137</v>
      </c>
      <c r="Q18" s="5" t="s">
        <v>0</v>
      </c>
      <c r="R18" s="5" t="s">
        <v>12</v>
      </c>
      <c r="S18" s="5">
        <v>203</v>
      </c>
      <c r="T18" s="5"/>
      <c r="U18" s="5"/>
      <c r="V18" s="5">
        <v>228</v>
      </c>
      <c r="W18" s="5" t="s">
        <v>136</v>
      </c>
      <c r="X18" s="5" t="s">
        <v>203</v>
      </c>
      <c r="Y18" s="3">
        <v>40517</v>
      </c>
      <c r="Z18" s="3">
        <v>40523</v>
      </c>
      <c r="AA18" s="5">
        <v>8</v>
      </c>
      <c r="AB18" s="5">
        <v>86</v>
      </c>
      <c r="AC18" s="5">
        <v>100</v>
      </c>
      <c r="AD18" s="22">
        <f t="shared" si="5"/>
        <v>0.08</v>
      </c>
      <c r="AE18" s="22">
        <f t="shared" si="6"/>
        <v>9.3023255813953487E-2</v>
      </c>
      <c r="AF18" s="5">
        <v>2</v>
      </c>
      <c r="AG18" s="5">
        <v>52</v>
      </c>
      <c r="AH18" s="2">
        <f t="shared" si="2"/>
        <v>3.8461538461538464E-2</v>
      </c>
      <c r="AI18" s="5">
        <v>1</v>
      </c>
      <c r="AJ18" s="1">
        <f>IF(AI18=M18,1,0)</f>
        <v>1</v>
      </c>
      <c r="AK18" s="5"/>
    </row>
    <row r="19" spans="1:37" s="1" customFormat="1" ht="14">
      <c r="A19" s="5" t="str">
        <f>CONCATENATE(B19, " ", W19)</f>
        <v>2011 "Cold Wave"</v>
      </c>
      <c r="B19" s="5">
        <f t="shared" si="0"/>
        <v>2011</v>
      </c>
      <c r="C19" s="8">
        <v>40544</v>
      </c>
      <c r="D19" s="8">
        <v>40561</v>
      </c>
      <c r="E19" s="3">
        <f t="shared" si="1"/>
        <v>40571</v>
      </c>
      <c r="F19" s="1" t="s">
        <v>2</v>
      </c>
      <c r="G19" s="1">
        <v>0</v>
      </c>
      <c r="H19" s="1">
        <v>1</v>
      </c>
      <c r="I19" s="5">
        <f t="shared" si="3"/>
        <v>3</v>
      </c>
      <c r="J19" s="5">
        <f>MIN(SUMPRODUCT(--ISNUMBER(SEARCH(Q$113:Q$132, P19))),1)</f>
        <v>1</v>
      </c>
      <c r="K19" s="5">
        <f>IF(AND(H19=1,I19&gt;0, J19=0),1,0)</f>
        <v>0</v>
      </c>
      <c r="L19" s="5">
        <f>IF(AND(H19=0, I19&gt;1, J19=0),1,0)</f>
        <v>0</v>
      </c>
      <c r="M19" s="5">
        <f t="shared" si="4"/>
        <v>1</v>
      </c>
      <c r="N19" s="5">
        <v>1</v>
      </c>
      <c r="O19" s="5">
        <v>0</v>
      </c>
      <c r="P19" s="9" t="s">
        <v>135</v>
      </c>
      <c r="Q19" s="1" t="s">
        <v>22</v>
      </c>
      <c r="R19" s="1" t="s">
        <v>69</v>
      </c>
      <c r="S19" s="1">
        <v>80</v>
      </c>
      <c r="V19" s="1">
        <v>182</v>
      </c>
      <c r="W19" s="1" t="s">
        <v>134</v>
      </c>
      <c r="X19" s="1" t="s">
        <v>203</v>
      </c>
      <c r="Y19" s="8">
        <v>40545</v>
      </c>
      <c r="Z19" s="8">
        <f>Y19+6</f>
        <v>40551</v>
      </c>
      <c r="AA19" s="1">
        <v>11</v>
      </c>
      <c r="AB19" s="1">
        <v>100</v>
      </c>
      <c r="AC19" s="1">
        <v>100</v>
      </c>
      <c r="AD19" s="22">
        <f t="shared" si="5"/>
        <v>0.11</v>
      </c>
      <c r="AE19" s="22">
        <f t="shared" si="6"/>
        <v>0.11</v>
      </c>
      <c r="AF19" s="1">
        <v>1</v>
      </c>
      <c r="AG19" s="1">
        <v>6</v>
      </c>
      <c r="AH19" s="2">
        <f t="shared" si="2"/>
        <v>0.16666666666666666</v>
      </c>
      <c r="AI19" s="1">
        <v>1</v>
      </c>
      <c r="AJ19" s="1">
        <f>IF(AI19=M19,1,0)</f>
        <v>1</v>
      </c>
    </row>
    <row r="20" spans="1:37" s="1" customFormat="1" ht="14">
      <c r="A20" s="5" t="str">
        <f>CONCATENATE(B20, " ", W20)</f>
        <v>2011 Karnataka Storm</v>
      </c>
      <c r="B20" s="5">
        <f t="shared" si="0"/>
        <v>2011</v>
      </c>
      <c r="C20" s="8">
        <v>40648</v>
      </c>
      <c r="D20" s="8">
        <v>40648</v>
      </c>
      <c r="E20" s="3">
        <f t="shared" si="1"/>
        <v>40658</v>
      </c>
      <c r="F20" s="1" t="s">
        <v>2</v>
      </c>
      <c r="G20" s="1">
        <v>1</v>
      </c>
      <c r="H20" s="1">
        <v>0</v>
      </c>
      <c r="I20" s="5">
        <f t="shared" si="3"/>
        <v>1</v>
      </c>
      <c r="J20" s="5">
        <f>MIN(SUMPRODUCT(--ISNUMBER(SEARCH(Q$113:Q$132, P20))),1)</f>
        <v>0</v>
      </c>
      <c r="K20" s="5">
        <f>IF(AND(H20=1,I20&gt;0, J20=0),1,0)</f>
        <v>0</v>
      </c>
      <c r="L20" s="5">
        <f>IF(AND(H20=0, I20&gt;1, J20=0),1,0)</f>
        <v>0</v>
      </c>
      <c r="M20" s="5">
        <f t="shared" si="4"/>
        <v>0</v>
      </c>
      <c r="N20" s="5">
        <v>0</v>
      </c>
      <c r="O20" s="5">
        <v>0</v>
      </c>
      <c r="P20" s="1" t="s">
        <v>133</v>
      </c>
      <c r="Q20" s="1" t="s">
        <v>7</v>
      </c>
      <c r="R20" s="1" t="s">
        <v>30</v>
      </c>
      <c r="S20" s="1">
        <v>17</v>
      </c>
      <c r="V20" s="1">
        <v>13</v>
      </c>
      <c r="W20" s="1" t="s">
        <v>132</v>
      </c>
      <c r="X20" s="1" t="s">
        <v>204</v>
      </c>
      <c r="Y20" s="8"/>
      <c r="Z20" s="8"/>
      <c r="AA20" s="1">
        <v>0</v>
      </c>
      <c r="AB20" s="1">
        <v>81</v>
      </c>
      <c r="AC20" s="1">
        <v>100</v>
      </c>
      <c r="AD20" s="22">
        <f t="shared" si="5"/>
        <v>0</v>
      </c>
      <c r="AE20" s="22">
        <f t="shared" si="6"/>
        <v>0</v>
      </c>
      <c r="AF20" s="1">
        <v>0</v>
      </c>
      <c r="AG20" s="1">
        <v>7</v>
      </c>
      <c r="AH20" s="2">
        <f t="shared" si="2"/>
        <v>0</v>
      </c>
      <c r="AI20" s="1">
        <v>1</v>
      </c>
      <c r="AJ20" s="1">
        <f>IF(AI20=M20,1,0)</f>
        <v>0</v>
      </c>
    </row>
    <row r="21" spans="1:37" s="1" customFormat="1" ht="14">
      <c r="A21" s="5" t="str">
        <f>CONCATENATE(B21, " ", W21)</f>
        <v>2011 Uttar Pradesh Storm</v>
      </c>
      <c r="B21" s="5">
        <f t="shared" si="0"/>
        <v>2011</v>
      </c>
      <c r="C21" s="8">
        <v>40683</v>
      </c>
      <c r="D21" s="8">
        <v>40683</v>
      </c>
      <c r="E21" s="3">
        <f t="shared" si="1"/>
        <v>40693</v>
      </c>
      <c r="F21" s="1" t="s">
        <v>2</v>
      </c>
      <c r="G21" s="1">
        <v>1</v>
      </c>
      <c r="H21" s="1">
        <v>0</v>
      </c>
      <c r="I21" s="5">
        <f t="shared" si="3"/>
        <v>1</v>
      </c>
      <c r="J21" s="5">
        <f>MIN(SUMPRODUCT(--ISNUMBER(SEARCH(Q$113:Q$132, P21))),1)</f>
        <v>0</v>
      </c>
      <c r="K21" s="5">
        <f>IF(AND(H21=1,I21&gt;0, J21=0),1,0)</f>
        <v>0</v>
      </c>
      <c r="L21" s="5">
        <f>IF(AND(H21=0, I21&gt;1, J21=0),1,0)</f>
        <v>0</v>
      </c>
      <c r="M21" s="5">
        <f t="shared" si="4"/>
        <v>0</v>
      </c>
      <c r="N21" s="5">
        <v>0</v>
      </c>
      <c r="O21" s="5">
        <v>0</v>
      </c>
      <c r="P21" s="1" t="s">
        <v>131</v>
      </c>
      <c r="Q21" s="1" t="s">
        <v>7</v>
      </c>
      <c r="R21" s="1" t="s">
        <v>30</v>
      </c>
      <c r="S21" s="1">
        <v>42</v>
      </c>
      <c r="T21" s="1">
        <v>50</v>
      </c>
      <c r="V21" s="1">
        <v>5</v>
      </c>
      <c r="W21" s="1" t="s">
        <v>62</v>
      </c>
      <c r="X21" s="1" t="s">
        <v>204</v>
      </c>
      <c r="Y21" s="8"/>
      <c r="Z21" s="8"/>
      <c r="AA21" s="1">
        <v>0</v>
      </c>
      <c r="AB21" s="1">
        <v>81</v>
      </c>
      <c r="AC21" s="1">
        <v>100</v>
      </c>
      <c r="AD21" s="22">
        <f t="shared" si="5"/>
        <v>0</v>
      </c>
      <c r="AE21" s="22">
        <f t="shared" si="6"/>
        <v>0</v>
      </c>
      <c r="AF21" s="1">
        <v>0</v>
      </c>
      <c r="AG21" s="1">
        <v>6</v>
      </c>
      <c r="AH21" s="2">
        <f t="shared" si="2"/>
        <v>0</v>
      </c>
      <c r="AI21" s="1">
        <v>1</v>
      </c>
      <c r="AJ21" s="1">
        <f>IF(AI21=M21,1,0)</f>
        <v>0</v>
      </c>
    </row>
    <row r="22" spans="1:37" s="1" customFormat="1" ht="14">
      <c r="A22" s="5" t="str">
        <f>CONCATENATE(B22, " ", W22)</f>
        <v>2011 Uttarakhand Flood</v>
      </c>
      <c r="B22" s="5">
        <f t="shared" si="0"/>
        <v>2011</v>
      </c>
      <c r="C22" s="8">
        <v>40709</v>
      </c>
      <c r="D22" s="8">
        <v>40740</v>
      </c>
      <c r="E22" s="3">
        <f t="shared" si="1"/>
        <v>40750</v>
      </c>
      <c r="F22" s="1" t="s">
        <v>2</v>
      </c>
      <c r="G22" s="1">
        <v>1</v>
      </c>
      <c r="H22" s="1">
        <v>0</v>
      </c>
      <c r="I22" s="5">
        <f t="shared" si="3"/>
        <v>1</v>
      </c>
      <c r="J22" s="5">
        <f>MIN(SUMPRODUCT(--ISNUMBER(SEARCH(Q$113:Q$132, P22))),1)</f>
        <v>0</v>
      </c>
      <c r="K22" s="5">
        <f>IF(AND(H22=1,I22&gt;0, J22=0),1,0)</f>
        <v>0</v>
      </c>
      <c r="L22" s="5">
        <f>IF(AND(H22=0, I22&gt;1, J22=0),1,0)</f>
        <v>0</v>
      </c>
      <c r="M22" s="5">
        <f t="shared" si="4"/>
        <v>0</v>
      </c>
      <c r="N22" s="5">
        <v>0</v>
      </c>
      <c r="O22" s="5">
        <v>0</v>
      </c>
      <c r="P22" s="1" t="s">
        <v>130</v>
      </c>
      <c r="Q22" s="1" t="s">
        <v>0</v>
      </c>
      <c r="R22" s="1" t="s">
        <v>17</v>
      </c>
      <c r="S22" s="1">
        <v>50</v>
      </c>
      <c r="U22" s="1">
        <v>20000</v>
      </c>
      <c r="V22" s="1">
        <v>9</v>
      </c>
      <c r="W22" s="1" t="s">
        <v>211</v>
      </c>
      <c r="X22" s="1" t="s">
        <v>203</v>
      </c>
      <c r="Y22" s="8">
        <v>40709</v>
      </c>
      <c r="Z22" s="8">
        <f t="shared" ref="Z22:Z85" si="7">Y22+6</f>
        <v>40715</v>
      </c>
      <c r="AA22" s="1">
        <v>1</v>
      </c>
      <c r="AB22" s="1">
        <v>83</v>
      </c>
      <c r="AC22" s="1">
        <v>96</v>
      </c>
      <c r="AD22" s="22">
        <f t="shared" si="5"/>
        <v>1.0416666666666666E-2</v>
      </c>
      <c r="AE22" s="22">
        <f t="shared" si="6"/>
        <v>1.2048192771084338E-2</v>
      </c>
      <c r="AF22" s="1">
        <v>0</v>
      </c>
      <c r="AG22" s="1">
        <v>7</v>
      </c>
      <c r="AH22" s="2">
        <f t="shared" si="2"/>
        <v>0</v>
      </c>
      <c r="AI22" s="1">
        <v>1</v>
      </c>
      <c r="AJ22" s="1">
        <f>IF(AI22=M22,1,0)</f>
        <v>0</v>
      </c>
    </row>
    <row r="23" spans="1:37" s="1" customFormat="1" ht="14">
      <c r="A23" s="5" t="str">
        <f>CONCATENATE(B23, " ", W23)</f>
        <v>2011 Rajasthan Flood</v>
      </c>
      <c r="B23" s="5">
        <f t="shared" si="0"/>
        <v>2011</v>
      </c>
      <c r="C23" s="8">
        <v>40747</v>
      </c>
      <c r="D23" s="8">
        <v>40764</v>
      </c>
      <c r="E23" s="3">
        <f t="shared" si="1"/>
        <v>40774</v>
      </c>
      <c r="F23" s="1" t="s">
        <v>2</v>
      </c>
      <c r="G23" s="1">
        <v>0</v>
      </c>
      <c r="H23" s="1">
        <v>0</v>
      </c>
      <c r="I23" s="5">
        <f t="shared" si="3"/>
        <v>2</v>
      </c>
      <c r="J23" s="5">
        <f>MIN(SUMPRODUCT(--ISNUMBER(SEARCH(Q$113:Q$132, P23))),1)</f>
        <v>0</v>
      </c>
      <c r="K23" s="5">
        <f>IF(AND(H23=1,I23&gt;0, J23=0),1,0)</f>
        <v>0</v>
      </c>
      <c r="L23" s="5">
        <f>IF(AND(H23=0, I23&gt;1, J23=0),1,0)</f>
        <v>1</v>
      </c>
      <c r="M23" s="5">
        <f t="shared" si="4"/>
        <v>1</v>
      </c>
      <c r="N23" s="5">
        <v>1</v>
      </c>
      <c r="O23" s="5">
        <v>0</v>
      </c>
      <c r="P23" s="1" t="s">
        <v>128</v>
      </c>
      <c r="Q23" s="1" t="s">
        <v>0</v>
      </c>
      <c r="R23" s="1" t="s">
        <v>17</v>
      </c>
      <c r="S23" s="1">
        <v>19</v>
      </c>
      <c r="T23" s="1">
        <v>200000</v>
      </c>
      <c r="V23" s="1">
        <v>9</v>
      </c>
      <c r="W23" s="1" t="s">
        <v>210</v>
      </c>
      <c r="X23" s="1" t="s">
        <v>203</v>
      </c>
      <c r="Y23" s="8">
        <v>40748</v>
      </c>
      <c r="Z23" s="8">
        <f t="shared" si="7"/>
        <v>40754</v>
      </c>
      <c r="AA23" s="1">
        <v>1</v>
      </c>
      <c r="AB23" s="1">
        <v>78</v>
      </c>
      <c r="AC23" s="1">
        <v>100</v>
      </c>
      <c r="AD23" s="22">
        <f t="shared" si="5"/>
        <v>0.01</v>
      </c>
      <c r="AE23" s="22">
        <f t="shared" si="6"/>
        <v>1.282051282051282E-2</v>
      </c>
      <c r="AF23" s="1">
        <v>0</v>
      </c>
      <c r="AG23" s="1">
        <v>7</v>
      </c>
      <c r="AH23" s="2">
        <f t="shared" si="2"/>
        <v>0</v>
      </c>
      <c r="AI23" s="1">
        <v>0</v>
      </c>
      <c r="AJ23" s="1">
        <f>IF(AI23=M23,1,0)</f>
        <v>0</v>
      </c>
    </row>
    <row r="24" spans="1:37" s="1" customFormat="1" ht="14">
      <c r="A24" s="5" t="str">
        <f>CONCATENATE(B24, " ", W24)</f>
        <v>2011 bengal flood</v>
      </c>
      <c r="B24" s="5">
        <f t="shared" si="0"/>
        <v>2011</v>
      </c>
      <c r="C24" s="8">
        <v>40765</v>
      </c>
      <c r="D24" s="8">
        <v>40799</v>
      </c>
      <c r="E24" s="3">
        <f t="shared" si="1"/>
        <v>40809</v>
      </c>
      <c r="F24" s="1" t="s">
        <v>2</v>
      </c>
      <c r="G24" s="1">
        <v>1</v>
      </c>
      <c r="H24" s="1">
        <v>0</v>
      </c>
      <c r="I24" s="5">
        <f t="shared" si="3"/>
        <v>1</v>
      </c>
      <c r="J24" s="5">
        <f>MIN(SUMPRODUCT(--ISNUMBER(SEARCH(Q$113:Q$132, P24))),1)</f>
        <v>0</v>
      </c>
      <c r="K24" s="5">
        <f>IF(AND(H24=1,I24&gt;0, J24=0),1,0)</f>
        <v>0</v>
      </c>
      <c r="L24" s="5">
        <f>IF(AND(H24=0, I24&gt;1, J24=0),1,0)</f>
        <v>0</v>
      </c>
      <c r="M24" s="5">
        <f t="shared" si="4"/>
        <v>0</v>
      </c>
      <c r="N24" s="5">
        <v>0</v>
      </c>
      <c r="O24" s="5">
        <v>0</v>
      </c>
      <c r="P24" s="1" t="s">
        <v>126</v>
      </c>
      <c r="Q24" s="1" t="s">
        <v>0</v>
      </c>
      <c r="R24" s="1" t="s">
        <v>17</v>
      </c>
      <c r="S24" s="1">
        <v>47</v>
      </c>
      <c r="T24" s="1">
        <v>700000</v>
      </c>
      <c r="U24" s="1">
        <v>275000</v>
      </c>
      <c r="V24" s="1">
        <v>42</v>
      </c>
      <c r="W24" s="1" t="s">
        <v>125</v>
      </c>
      <c r="X24" s="1" t="s">
        <v>203</v>
      </c>
      <c r="Y24" s="8">
        <v>40762</v>
      </c>
      <c r="Z24" s="8">
        <f t="shared" si="7"/>
        <v>40768</v>
      </c>
      <c r="AA24" s="1">
        <v>8</v>
      </c>
      <c r="AB24" s="1">
        <v>85</v>
      </c>
      <c r="AC24" s="1">
        <v>100</v>
      </c>
      <c r="AD24" s="22">
        <f t="shared" si="5"/>
        <v>0.08</v>
      </c>
      <c r="AE24" s="22">
        <f t="shared" si="6"/>
        <v>9.4117647058823528E-2</v>
      </c>
      <c r="AF24" s="1">
        <v>0</v>
      </c>
      <c r="AG24" s="1">
        <v>6</v>
      </c>
      <c r="AH24" s="2">
        <f t="shared" si="2"/>
        <v>0</v>
      </c>
      <c r="AI24" s="1">
        <v>1</v>
      </c>
      <c r="AJ24" s="1">
        <f>IF(AI24=M24,1,0)</f>
        <v>0</v>
      </c>
    </row>
    <row r="25" spans="1:37" s="1" customFormat="1" ht="14">
      <c r="A25" s="5" t="str">
        <f>CONCATENATE(B25, " ", W25)</f>
        <v xml:space="preserve">2011 assam flood </v>
      </c>
      <c r="B25" s="5">
        <f t="shared" si="0"/>
        <v>2011</v>
      </c>
      <c r="C25" s="8">
        <v>40770</v>
      </c>
      <c r="D25" s="8">
        <v>40794</v>
      </c>
      <c r="E25" s="3">
        <f t="shared" si="1"/>
        <v>40804</v>
      </c>
      <c r="F25" s="1" t="s">
        <v>2</v>
      </c>
      <c r="G25" s="1">
        <v>0</v>
      </c>
      <c r="H25" s="1">
        <v>0</v>
      </c>
      <c r="I25" s="5">
        <f t="shared" si="3"/>
        <v>0</v>
      </c>
      <c r="J25" s="5">
        <f>MIN(SUMPRODUCT(--ISNUMBER(SEARCH(Q$113:Q$132, P25))),1)</f>
        <v>0</v>
      </c>
      <c r="K25" s="5">
        <f>IF(AND(H25=1,I25&gt;0, J25=0),1,0)</f>
        <v>0</v>
      </c>
      <c r="L25" s="5">
        <f>IF(AND(H25=0, I25&gt;1, J25=0),1,0)</f>
        <v>0</v>
      </c>
      <c r="M25" s="5">
        <f t="shared" si="4"/>
        <v>0</v>
      </c>
      <c r="N25" s="5">
        <v>0</v>
      </c>
      <c r="O25" s="5">
        <v>1</v>
      </c>
      <c r="P25" s="9" t="s">
        <v>124</v>
      </c>
      <c r="Q25" s="1" t="s">
        <v>0</v>
      </c>
      <c r="R25" s="1" t="s">
        <v>17</v>
      </c>
      <c r="S25" s="1">
        <v>7</v>
      </c>
      <c r="T25" s="1">
        <v>11000</v>
      </c>
      <c r="V25" s="1">
        <v>7</v>
      </c>
      <c r="W25" s="1" t="s">
        <v>209</v>
      </c>
      <c r="X25" s="1" t="s">
        <v>203</v>
      </c>
      <c r="Y25" s="8">
        <v>40769</v>
      </c>
      <c r="Z25" s="8">
        <f t="shared" si="7"/>
        <v>40775</v>
      </c>
      <c r="AA25" s="1">
        <v>2</v>
      </c>
      <c r="AB25" s="1">
        <v>89</v>
      </c>
      <c r="AC25" s="1">
        <v>96</v>
      </c>
      <c r="AD25" s="22">
        <f t="shared" si="5"/>
        <v>2.0833333333333332E-2</v>
      </c>
      <c r="AE25" s="22">
        <f t="shared" si="6"/>
        <v>2.247191011235955E-2</v>
      </c>
      <c r="AF25" s="1">
        <v>0</v>
      </c>
      <c r="AG25" s="1">
        <v>6</v>
      </c>
      <c r="AH25" s="2">
        <f t="shared" si="2"/>
        <v>0</v>
      </c>
      <c r="AI25" s="1">
        <v>0</v>
      </c>
      <c r="AJ25" s="1">
        <f>IF(AI25=M25,1,0)</f>
        <v>1</v>
      </c>
    </row>
    <row r="26" spans="1:37" s="1" customFormat="1" ht="14">
      <c r="A26" s="5" t="str">
        <f>CONCATENATE(B26, " ", W26)</f>
        <v>2011 Bihar flood</v>
      </c>
      <c r="B26" s="5">
        <f t="shared" si="0"/>
        <v>2011</v>
      </c>
      <c r="C26" s="8">
        <v>40770</v>
      </c>
      <c r="D26" s="8">
        <v>40818</v>
      </c>
      <c r="E26" s="3">
        <f t="shared" si="1"/>
        <v>40828</v>
      </c>
      <c r="F26" s="1" t="s">
        <v>2</v>
      </c>
      <c r="G26" s="1">
        <v>0</v>
      </c>
      <c r="H26" s="1">
        <v>1</v>
      </c>
      <c r="I26" s="5">
        <f t="shared" si="3"/>
        <v>2</v>
      </c>
      <c r="J26" s="5">
        <f>MIN(SUMPRODUCT(--ISNUMBER(SEARCH(Q$113:Q$132, P26))),1)</f>
        <v>1</v>
      </c>
      <c r="K26" s="5">
        <f>IF(AND(H26=1,I26&gt;0, J26=0),1,0)</f>
        <v>0</v>
      </c>
      <c r="L26" s="5">
        <f>IF(AND(H26=0, I26&gt;1, J26=0),1,0)</f>
        <v>0</v>
      </c>
      <c r="M26" s="5">
        <f t="shared" si="4"/>
        <v>1</v>
      </c>
      <c r="N26" s="5">
        <v>1</v>
      </c>
      <c r="O26" s="5">
        <v>2</v>
      </c>
      <c r="P26" s="1" t="s">
        <v>122</v>
      </c>
      <c r="Q26" s="1" t="s">
        <v>0</v>
      </c>
      <c r="R26" s="1" t="s">
        <v>17</v>
      </c>
      <c r="S26" s="1">
        <v>204</v>
      </c>
      <c r="T26" s="1">
        <v>5549080</v>
      </c>
      <c r="V26" s="1">
        <v>20</v>
      </c>
      <c r="W26" s="1" t="s">
        <v>208</v>
      </c>
      <c r="X26" s="1" t="s">
        <v>203</v>
      </c>
      <c r="Y26" s="8">
        <v>40769</v>
      </c>
      <c r="Z26" s="8">
        <f t="shared" si="7"/>
        <v>40775</v>
      </c>
      <c r="AA26" s="1">
        <v>6</v>
      </c>
      <c r="AB26" s="1">
        <v>92</v>
      </c>
      <c r="AC26" s="1">
        <v>100</v>
      </c>
      <c r="AD26" s="22">
        <f t="shared" si="5"/>
        <v>0.06</v>
      </c>
      <c r="AE26" s="22">
        <f t="shared" si="6"/>
        <v>6.5217391304347824E-2</v>
      </c>
      <c r="AF26" s="1">
        <v>0</v>
      </c>
      <c r="AG26" s="1">
        <v>6</v>
      </c>
      <c r="AH26" s="2">
        <f t="shared" si="2"/>
        <v>0</v>
      </c>
      <c r="AI26" s="1">
        <v>0</v>
      </c>
      <c r="AJ26" s="1">
        <f>IF(AI26=M26,1,0)</f>
        <v>0</v>
      </c>
    </row>
    <row r="27" spans="1:37" s="1" customFormat="1" ht="14">
      <c r="A27" s="5" t="str">
        <f>CONCATENATE(B27, " ", W27)</f>
        <v>2011 Orissa flood</v>
      </c>
      <c r="B27" s="5">
        <f t="shared" si="0"/>
        <v>2011</v>
      </c>
      <c r="C27" s="8">
        <v>40791</v>
      </c>
      <c r="D27" s="8">
        <v>40801</v>
      </c>
      <c r="E27" s="3">
        <f t="shared" si="1"/>
        <v>40811</v>
      </c>
      <c r="F27" s="1" t="s">
        <v>2</v>
      </c>
      <c r="G27" s="1">
        <v>1</v>
      </c>
      <c r="H27" s="1">
        <v>0</v>
      </c>
      <c r="I27" s="5">
        <f t="shared" si="3"/>
        <v>0</v>
      </c>
      <c r="J27" s="5">
        <f>MIN(SUMPRODUCT(--ISNUMBER(SEARCH(Q$113:Q$132, P27))),1)</f>
        <v>0</v>
      </c>
      <c r="K27" s="5">
        <f>IF(AND(H27=1,I27&gt;0, J27=0),1,0)</f>
        <v>0</v>
      </c>
      <c r="L27" s="5">
        <f>IF(AND(H27=0, I27&gt;1, J27=0),1,0)</f>
        <v>0</v>
      </c>
      <c r="M27" s="5">
        <f t="shared" si="4"/>
        <v>0</v>
      </c>
      <c r="N27" s="5">
        <v>0</v>
      </c>
      <c r="O27" s="5">
        <v>0</v>
      </c>
      <c r="P27" s="1" t="s">
        <v>120</v>
      </c>
      <c r="Q27" s="1" t="s">
        <v>0</v>
      </c>
      <c r="R27" s="1" t="s">
        <v>17</v>
      </c>
      <c r="S27" s="1">
        <v>42</v>
      </c>
      <c r="T27" s="1">
        <v>21000000</v>
      </c>
      <c r="U27" s="1">
        <v>432000</v>
      </c>
      <c r="V27" s="1">
        <v>24</v>
      </c>
      <c r="W27" s="1" t="s">
        <v>117</v>
      </c>
      <c r="X27" s="1" t="s">
        <v>203</v>
      </c>
      <c r="Y27" s="8">
        <v>40797</v>
      </c>
      <c r="Z27" s="8">
        <f t="shared" si="7"/>
        <v>40803</v>
      </c>
      <c r="AA27" s="1">
        <v>38</v>
      </c>
      <c r="AB27" s="1">
        <v>85</v>
      </c>
      <c r="AC27" s="1">
        <v>100</v>
      </c>
      <c r="AD27" s="22">
        <f t="shared" si="5"/>
        <v>0.38</v>
      </c>
      <c r="AE27" s="22">
        <f t="shared" si="6"/>
        <v>0.44705882352941179</v>
      </c>
      <c r="AF27" s="1">
        <v>1</v>
      </c>
      <c r="AG27" s="1">
        <v>38</v>
      </c>
      <c r="AH27" s="2">
        <f t="shared" si="2"/>
        <v>2.6315789473684209E-2</v>
      </c>
      <c r="AI27" s="1">
        <v>1</v>
      </c>
      <c r="AJ27" s="1">
        <f>IF(AI27=M27,1,0)</f>
        <v>0</v>
      </c>
    </row>
    <row r="28" spans="1:37" s="1" customFormat="1" ht="14">
      <c r="A28" s="5" t="str">
        <f>CONCATENATE(B28, " ", W28)</f>
        <v>2011 Sikkim earthquake</v>
      </c>
      <c r="B28" s="5">
        <f t="shared" si="0"/>
        <v>2011</v>
      </c>
      <c r="C28" s="8">
        <v>40804</v>
      </c>
      <c r="D28" s="8">
        <v>40804</v>
      </c>
      <c r="E28" s="3">
        <f t="shared" si="1"/>
        <v>40814</v>
      </c>
      <c r="F28" s="1" t="s">
        <v>2</v>
      </c>
      <c r="G28" s="1">
        <v>0</v>
      </c>
      <c r="H28" s="1">
        <v>1</v>
      </c>
      <c r="I28" s="5">
        <f t="shared" si="3"/>
        <v>2</v>
      </c>
      <c r="J28" s="5">
        <f>MIN(SUMPRODUCT(--ISNUMBER(SEARCH(Q$113:Q$132, P28))),1)</f>
        <v>0</v>
      </c>
      <c r="K28" s="5">
        <f>IF(AND(H28=1,I28&gt;0, J28=0),1,0)</f>
        <v>1</v>
      </c>
      <c r="L28" s="5">
        <f>IF(AND(H28=0, I28&gt;1, J28=0),1,0)</f>
        <v>0</v>
      </c>
      <c r="M28" s="5">
        <f t="shared" si="4"/>
        <v>1</v>
      </c>
      <c r="N28" s="5">
        <v>1</v>
      </c>
      <c r="O28" s="5">
        <v>2</v>
      </c>
      <c r="P28" s="1" t="s">
        <v>119</v>
      </c>
      <c r="Q28" s="1" t="s">
        <v>4</v>
      </c>
      <c r="R28" s="1" t="s">
        <v>3</v>
      </c>
      <c r="S28" s="1">
        <v>112</v>
      </c>
      <c r="T28" s="1">
        <v>575200</v>
      </c>
      <c r="V28" s="1">
        <v>136</v>
      </c>
      <c r="W28" s="1" t="s">
        <v>213</v>
      </c>
      <c r="X28" s="1" t="s">
        <v>203</v>
      </c>
      <c r="Y28" s="8">
        <v>40804</v>
      </c>
      <c r="Z28" s="8">
        <f t="shared" si="7"/>
        <v>40810</v>
      </c>
      <c r="AA28" s="1">
        <v>100</v>
      </c>
      <c r="AB28" s="1">
        <v>17</v>
      </c>
      <c r="AC28" s="1">
        <v>20</v>
      </c>
      <c r="AD28" s="22">
        <f t="shared" si="5"/>
        <v>5</v>
      </c>
      <c r="AE28" s="22">
        <f t="shared" si="6"/>
        <v>5.882352941176471</v>
      </c>
      <c r="AF28" s="1">
        <v>20</v>
      </c>
      <c r="AG28" s="1">
        <v>62</v>
      </c>
      <c r="AH28" s="2">
        <f t="shared" si="2"/>
        <v>0.32258064516129031</v>
      </c>
      <c r="AI28" s="1">
        <v>1</v>
      </c>
      <c r="AJ28" s="1">
        <f>IF(AI28=M28,1,0)</f>
        <v>1</v>
      </c>
    </row>
    <row r="29" spans="1:37" s="1" customFormat="1" ht="14">
      <c r="A29" s="5" t="str">
        <f>CONCATENATE(B29, " ", W29)</f>
        <v>2011 Orissa flood</v>
      </c>
      <c r="B29" s="5">
        <f t="shared" si="0"/>
        <v>2011</v>
      </c>
      <c r="C29" s="8">
        <v>40809</v>
      </c>
      <c r="D29" s="8">
        <v>40839</v>
      </c>
      <c r="E29" s="3">
        <f t="shared" si="1"/>
        <v>40849</v>
      </c>
      <c r="F29" s="1" t="s">
        <v>2</v>
      </c>
      <c r="G29" s="1">
        <v>0</v>
      </c>
      <c r="H29" s="1">
        <v>0</v>
      </c>
      <c r="I29" s="5">
        <f t="shared" si="3"/>
        <v>0</v>
      </c>
      <c r="J29" s="5">
        <f>MIN(SUMPRODUCT(--ISNUMBER(SEARCH(Q$113:Q$132, P29))),1)</f>
        <v>0</v>
      </c>
      <c r="K29" s="5">
        <f>IF(AND(H29=1,I29&gt;0, J29=0),1,0)</f>
        <v>0</v>
      </c>
      <c r="L29" s="5">
        <f>IF(AND(H29=0, I29&gt;1, J29=0),1,0)</f>
        <v>0</v>
      </c>
      <c r="M29" s="5">
        <f t="shared" si="4"/>
        <v>0</v>
      </c>
      <c r="N29" s="5">
        <v>0</v>
      </c>
      <c r="O29" s="5">
        <v>0</v>
      </c>
      <c r="P29" s="9" t="s">
        <v>118</v>
      </c>
      <c r="Q29" s="1" t="s">
        <v>0</v>
      </c>
      <c r="R29" s="1" t="s">
        <v>17</v>
      </c>
      <c r="S29" s="1">
        <v>239</v>
      </c>
      <c r="T29" s="1">
        <v>3443989</v>
      </c>
      <c r="U29" s="1">
        <v>930000</v>
      </c>
      <c r="V29" s="1">
        <v>28</v>
      </c>
      <c r="W29" s="1" t="s">
        <v>117</v>
      </c>
      <c r="X29" s="1" t="s">
        <v>203</v>
      </c>
      <c r="Y29" s="8">
        <v>40811</v>
      </c>
      <c r="Z29" s="8">
        <f t="shared" si="7"/>
        <v>40817</v>
      </c>
      <c r="AA29" s="1">
        <v>31</v>
      </c>
      <c r="AB29" s="1">
        <v>95</v>
      </c>
      <c r="AC29" s="1">
        <v>96</v>
      </c>
      <c r="AD29" s="22">
        <f t="shared" si="5"/>
        <v>0.32291666666666669</v>
      </c>
      <c r="AE29" s="22">
        <f t="shared" si="6"/>
        <v>0.32631578947368423</v>
      </c>
      <c r="AF29" s="1">
        <v>1</v>
      </c>
      <c r="AG29" s="1">
        <v>26</v>
      </c>
      <c r="AH29" s="2">
        <f t="shared" si="2"/>
        <v>3.8461538461538464E-2</v>
      </c>
      <c r="AI29" s="1">
        <v>0</v>
      </c>
      <c r="AJ29" s="1">
        <f>IF(AI29=M29,1,0)</f>
        <v>1</v>
      </c>
    </row>
    <row r="30" spans="1:37" s="1" customFormat="1" ht="14">
      <c r="A30" s="5" t="str">
        <f>CONCATENATE(B30, " ", W30)</f>
        <v>2011 "Cold wave"</v>
      </c>
      <c r="B30" s="5">
        <f t="shared" si="0"/>
        <v>2011</v>
      </c>
      <c r="C30" s="8">
        <v>40893</v>
      </c>
      <c r="D30" s="8">
        <v>40908</v>
      </c>
      <c r="E30" s="3">
        <f t="shared" si="1"/>
        <v>40918</v>
      </c>
      <c r="F30" s="1" t="s">
        <v>2</v>
      </c>
      <c r="G30" s="1">
        <v>1</v>
      </c>
      <c r="H30" s="1">
        <v>1</v>
      </c>
      <c r="I30" s="5">
        <f t="shared" si="3"/>
        <v>1</v>
      </c>
      <c r="J30" s="5">
        <f>MIN(SUMPRODUCT(--ISNUMBER(SEARCH(Q$113:Q$132, P30))),1)</f>
        <v>0</v>
      </c>
      <c r="K30" s="5">
        <f>IF(AND(H30=1,I30&gt;0, J30=0),1,0)</f>
        <v>1</v>
      </c>
      <c r="L30" s="5">
        <f>IF(AND(H30=0, I30&gt;1, J30=0),1,0)</f>
        <v>0</v>
      </c>
      <c r="M30" s="5">
        <f t="shared" si="4"/>
        <v>1</v>
      </c>
      <c r="N30" s="5">
        <v>1</v>
      </c>
      <c r="O30" s="5">
        <v>0</v>
      </c>
      <c r="P30" s="1" t="s">
        <v>116</v>
      </c>
      <c r="Q30" s="1" t="s">
        <v>22</v>
      </c>
      <c r="R30" s="1" t="s">
        <v>69</v>
      </c>
      <c r="S30" s="1">
        <v>132</v>
      </c>
      <c r="V30" s="1">
        <v>99</v>
      </c>
      <c r="W30" s="1" t="s">
        <v>212</v>
      </c>
      <c r="X30" s="1" t="s">
        <v>203</v>
      </c>
      <c r="Y30" s="8">
        <v>40895</v>
      </c>
      <c r="Z30" s="8">
        <f t="shared" si="7"/>
        <v>40901</v>
      </c>
      <c r="AA30" s="1">
        <v>7</v>
      </c>
      <c r="AB30" s="1">
        <v>77</v>
      </c>
      <c r="AC30" s="1">
        <v>11</v>
      </c>
      <c r="AD30" s="22">
        <f t="shared" si="5"/>
        <v>0.63636363636363635</v>
      </c>
      <c r="AE30" s="22">
        <f t="shared" si="6"/>
        <v>9.0909090909090912E-2</v>
      </c>
      <c r="AF30" s="1">
        <v>0</v>
      </c>
      <c r="AG30" s="1">
        <v>35</v>
      </c>
      <c r="AH30" s="2">
        <f t="shared" si="2"/>
        <v>0</v>
      </c>
      <c r="AI30" s="1">
        <v>1</v>
      </c>
      <c r="AJ30" s="1">
        <f>IF(AI30=M30,1,0)</f>
        <v>1</v>
      </c>
    </row>
    <row r="31" spans="1:37" s="1" customFormat="1" ht="14">
      <c r="A31" s="5" t="str">
        <f>CONCATENATE(B31, " ", W31)</f>
        <v>2011 Tamil Nadu Storm OR Puducherry Storm</v>
      </c>
      <c r="B31" s="5">
        <f t="shared" si="0"/>
        <v>2011</v>
      </c>
      <c r="C31" s="8">
        <v>40906</v>
      </c>
      <c r="D31" s="8">
        <v>40907</v>
      </c>
      <c r="E31" s="3">
        <f t="shared" si="1"/>
        <v>40917</v>
      </c>
      <c r="F31" s="1" t="s">
        <v>2</v>
      </c>
      <c r="G31" s="1">
        <v>0</v>
      </c>
      <c r="H31" s="1">
        <v>0</v>
      </c>
      <c r="I31" s="5">
        <f t="shared" si="3"/>
        <v>1</v>
      </c>
      <c r="J31" s="5">
        <f>MIN(SUMPRODUCT(--ISNUMBER(SEARCH(Q$113:Q$132, P31))),1)</f>
        <v>0</v>
      </c>
      <c r="K31" s="5">
        <f>IF(AND(H31=1,I31&gt;0, J31=0),1,0)</f>
        <v>0</v>
      </c>
      <c r="L31" s="5">
        <f>IF(AND(H31=0, I31&gt;1, J31=0),1,0)</f>
        <v>0</v>
      </c>
      <c r="M31" s="5">
        <f t="shared" si="4"/>
        <v>0</v>
      </c>
      <c r="N31" s="5">
        <v>0</v>
      </c>
      <c r="O31" s="5">
        <v>0</v>
      </c>
      <c r="P31" s="1" t="s">
        <v>115</v>
      </c>
      <c r="Q31" s="1" t="s">
        <v>7</v>
      </c>
      <c r="R31" s="1" t="s">
        <v>95</v>
      </c>
      <c r="S31" s="1">
        <v>47</v>
      </c>
      <c r="T31" s="1">
        <v>250000</v>
      </c>
      <c r="U31" s="1">
        <v>375625</v>
      </c>
      <c r="V31" s="1">
        <v>75</v>
      </c>
      <c r="W31" s="1" t="s">
        <v>114</v>
      </c>
      <c r="X31" s="1" t="s">
        <v>203</v>
      </c>
      <c r="Y31" s="8">
        <v>40902</v>
      </c>
      <c r="Z31" s="8">
        <f t="shared" si="7"/>
        <v>40908</v>
      </c>
      <c r="AA31" s="1">
        <v>5</v>
      </c>
      <c r="AB31" s="1">
        <v>82</v>
      </c>
      <c r="AC31" s="1">
        <v>100</v>
      </c>
      <c r="AD31" s="22">
        <f t="shared" si="5"/>
        <v>0.05</v>
      </c>
      <c r="AE31" s="22">
        <f t="shared" si="6"/>
        <v>6.097560975609756E-2</v>
      </c>
      <c r="AF31" s="1">
        <v>0</v>
      </c>
      <c r="AG31" s="1">
        <v>21</v>
      </c>
      <c r="AH31" s="2">
        <f t="shared" si="2"/>
        <v>0</v>
      </c>
      <c r="AI31" s="1">
        <v>1</v>
      </c>
      <c r="AJ31" s="1">
        <f>IF(AI31=M31,1,0)</f>
        <v>0</v>
      </c>
    </row>
    <row r="32" spans="1:37" s="1" customFormat="1" ht="14">
      <c r="A32" s="5" t="str">
        <f>CONCATENATE(B32, " ", W32)</f>
        <v>2012 Andhra Cold Wave</v>
      </c>
      <c r="B32" s="5">
        <f t="shared" si="0"/>
        <v>2012</v>
      </c>
      <c r="C32" s="8">
        <v>40923</v>
      </c>
      <c r="D32" s="8">
        <v>40925</v>
      </c>
      <c r="E32" s="3">
        <f t="shared" si="1"/>
        <v>40935</v>
      </c>
      <c r="F32" s="1" t="s">
        <v>2</v>
      </c>
      <c r="G32" s="1">
        <v>0</v>
      </c>
      <c r="H32" s="1">
        <v>0</v>
      </c>
      <c r="I32" s="5">
        <f t="shared" si="3"/>
        <v>1</v>
      </c>
      <c r="J32" s="5">
        <f>MIN(SUMPRODUCT(--ISNUMBER(SEARCH(Q$113:Q$132, P32))),1)</f>
        <v>1</v>
      </c>
      <c r="K32" s="5">
        <f>IF(AND(H32=1,I32&gt;0, J32=0),1,0)</f>
        <v>0</v>
      </c>
      <c r="L32" s="5">
        <f>IF(AND(H32=0, I32&gt;1, J32=0),1,0)</f>
        <v>0</v>
      </c>
      <c r="M32" s="5">
        <f t="shared" si="4"/>
        <v>1</v>
      </c>
      <c r="N32" s="5">
        <v>1</v>
      </c>
      <c r="O32" s="5">
        <v>0</v>
      </c>
      <c r="P32" s="1" t="s">
        <v>113</v>
      </c>
      <c r="Q32" s="1" t="s">
        <v>22</v>
      </c>
      <c r="R32" s="1" t="s">
        <v>69</v>
      </c>
      <c r="S32" s="1">
        <v>15</v>
      </c>
      <c r="V32" s="1">
        <v>13</v>
      </c>
      <c r="W32" s="1" t="s">
        <v>112</v>
      </c>
      <c r="X32" s="1" t="s">
        <v>204</v>
      </c>
      <c r="Y32" s="8"/>
      <c r="Z32" s="8"/>
      <c r="AA32" s="1">
        <v>0</v>
      </c>
      <c r="AB32" s="1">
        <v>81</v>
      </c>
      <c r="AC32" s="1">
        <v>100</v>
      </c>
      <c r="AD32" s="22">
        <f t="shared" si="5"/>
        <v>0</v>
      </c>
      <c r="AE32" s="22">
        <f t="shared" si="6"/>
        <v>0</v>
      </c>
      <c r="AF32" s="1">
        <v>1</v>
      </c>
      <c r="AG32" s="1">
        <v>65</v>
      </c>
      <c r="AH32" s="2">
        <f t="shared" si="2"/>
        <v>1.5384615384615385E-2</v>
      </c>
      <c r="AI32" s="1">
        <v>1</v>
      </c>
      <c r="AJ32" s="1">
        <f>IF(AI32=M32,1,0)</f>
        <v>1</v>
      </c>
    </row>
    <row r="33" spans="1:36" s="1" customFormat="1" ht="14">
      <c r="A33" s="5" t="str">
        <f>CONCATENATE(B33, " ", W33)</f>
        <v>2012 Kashmir Avalanche</v>
      </c>
      <c r="B33" s="5">
        <f t="shared" si="0"/>
        <v>2012</v>
      </c>
      <c r="C33" s="8">
        <v>40962</v>
      </c>
      <c r="D33" s="8">
        <v>40962</v>
      </c>
      <c r="E33" s="3">
        <f t="shared" si="1"/>
        <v>40972</v>
      </c>
      <c r="F33" s="1" t="s">
        <v>2</v>
      </c>
      <c r="G33" s="1">
        <v>1</v>
      </c>
      <c r="H33" s="1">
        <v>0</v>
      </c>
      <c r="I33" s="5">
        <f t="shared" si="3"/>
        <v>0</v>
      </c>
      <c r="J33" s="5">
        <f>MIN(SUMPRODUCT(--ISNUMBER(SEARCH(Q$113:Q$132, P33))),1)</f>
        <v>0</v>
      </c>
      <c r="K33" s="5">
        <f>IF(AND(H33=1,I33&gt;0, J33=0),1,0)</f>
        <v>0</v>
      </c>
      <c r="L33" s="5">
        <f>IF(AND(H33=0, I33&gt;1, J33=0),1,0)</f>
        <v>0</v>
      </c>
      <c r="M33" s="5">
        <f t="shared" si="4"/>
        <v>0</v>
      </c>
      <c r="N33" s="5">
        <v>0</v>
      </c>
      <c r="O33" s="5">
        <v>0</v>
      </c>
      <c r="P33" s="1" t="s">
        <v>90</v>
      </c>
      <c r="Q33" s="1" t="s">
        <v>111</v>
      </c>
      <c r="R33" s="1" t="s">
        <v>110</v>
      </c>
      <c r="S33" s="1">
        <v>16</v>
      </c>
      <c r="V33" s="1">
        <v>10</v>
      </c>
      <c r="W33" s="1" t="s">
        <v>109</v>
      </c>
      <c r="X33" s="1" t="s">
        <v>203</v>
      </c>
      <c r="Y33" s="8">
        <v>40958</v>
      </c>
      <c r="Z33" s="8">
        <f t="shared" si="7"/>
        <v>40964</v>
      </c>
      <c r="AA33" s="1">
        <v>3</v>
      </c>
      <c r="AB33" s="1">
        <v>91</v>
      </c>
      <c r="AC33" s="1">
        <v>100</v>
      </c>
      <c r="AD33" s="22">
        <f t="shared" si="5"/>
        <v>0.03</v>
      </c>
      <c r="AE33" s="22">
        <f t="shared" si="6"/>
        <v>3.2967032967032968E-2</v>
      </c>
      <c r="AF33" s="1">
        <v>1</v>
      </c>
      <c r="AG33" s="1">
        <v>47</v>
      </c>
      <c r="AH33" s="2">
        <f t="shared" si="2"/>
        <v>2.1276595744680851E-2</v>
      </c>
      <c r="AI33" s="1">
        <v>0</v>
      </c>
      <c r="AJ33" s="1">
        <f>IF(AI33=M33,1,0)</f>
        <v>1</v>
      </c>
    </row>
    <row r="34" spans="1:36" s="1" customFormat="1" ht="14">
      <c r="A34" s="5" t="str">
        <f>CONCATENATE(B34, " ", W34)</f>
        <v>2012 Assam Flood</v>
      </c>
      <c r="B34" s="5">
        <f t="shared" si="0"/>
        <v>2012</v>
      </c>
      <c r="C34" s="8">
        <v>41086</v>
      </c>
      <c r="D34" s="8">
        <v>41103</v>
      </c>
      <c r="E34" s="3">
        <f t="shared" si="1"/>
        <v>41113</v>
      </c>
      <c r="F34" s="1" t="s">
        <v>2</v>
      </c>
      <c r="G34" s="1">
        <v>0</v>
      </c>
      <c r="H34" s="1">
        <v>0</v>
      </c>
      <c r="I34" s="5">
        <f t="shared" si="3"/>
        <v>0</v>
      </c>
      <c r="J34" s="5">
        <f>MIN(SUMPRODUCT(--ISNUMBER(SEARCH(Q$113:Q$132, P34))),1)</f>
        <v>0</v>
      </c>
      <c r="K34" s="5">
        <f>IF(AND(H34=1,I34&gt;0, J34=0),1,0)</f>
        <v>0</v>
      </c>
      <c r="L34" s="5">
        <f>IF(AND(H34=0, I34&gt;1, J34=0),1,0)</f>
        <v>0</v>
      </c>
      <c r="M34" s="5">
        <f t="shared" si="4"/>
        <v>0</v>
      </c>
      <c r="N34" s="5">
        <v>0</v>
      </c>
      <c r="O34" s="5">
        <v>2</v>
      </c>
      <c r="P34" s="1" t="s">
        <v>108</v>
      </c>
      <c r="Q34" s="1" t="s">
        <v>0</v>
      </c>
      <c r="R34" s="1" t="s">
        <v>17</v>
      </c>
      <c r="S34" s="1">
        <v>120</v>
      </c>
      <c r="T34" s="1">
        <v>2200000</v>
      </c>
      <c r="V34" s="1">
        <v>80</v>
      </c>
      <c r="W34" s="1" t="s">
        <v>83</v>
      </c>
      <c r="X34" s="1" t="s">
        <v>203</v>
      </c>
      <c r="Y34" s="8">
        <v>41084</v>
      </c>
      <c r="Z34" s="8">
        <f t="shared" si="7"/>
        <v>41090</v>
      </c>
      <c r="AA34" s="1">
        <v>21</v>
      </c>
      <c r="AB34" s="1">
        <v>80</v>
      </c>
      <c r="AC34" s="1">
        <v>100</v>
      </c>
      <c r="AD34" s="22">
        <f t="shared" si="5"/>
        <v>0.21</v>
      </c>
      <c r="AE34" s="22">
        <f t="shared" si="6"/>
        <v>0.26250000000000001</v>
      </c>
      <c r="AF34" s="1">
        <v>4</v>
      </c>
      <c r="AG34" s="1">
        <v>35</v>
      </c>
      <c r="AH34" s="2">
        <f t="shared" si="2"/>
        <v>0.11428571428571428</v>
      </c>
      <c r="AI34" s="1">
        <v>0</v>
      </c>
      <c r="AJ34" s="1">
        <f>IF(AI34=M34,1,0)</f>
        <v>1</v>
      </c>
    </row>
    <row r="35" spans="1:36" s="1" customFormat="1" ht="14">
      <c r="A35" s="5" t="str">
        <f>CONCATENATE(B35, " ", W35)</f>
        <v>2012 Uttar Pradesh Flood OR Kashmir Flood</v>
      </c>
      <c r="B35" s="5">
        <f t="shared" si="0"/>
        <v>2012</v>
      </c>
      <c r="C35" s="8">
        <v>41125</v>
      </c>
      <c r="D35" s="8">
        <v>41130</v>
      </c>
      <c r="E35" s="3">
        <f t="shared" si="1"/>
        <v>41140</v>
      </c>
      <c r="F35" s="1" t="s">
        <v>2</v>
      </c>
      <c r="G35" s="1">
        <v>0</v>
      </c>
      <c r="H35" s="1">
        <v>1</v>
      </c>
      <c r="I35" s="5">
        <f t="shared" si="3"/>
        <v>1</v>
      </c>
      <c r="J35" s="5">
        <f>MIN(SUMPRODUCT(--ISNUMBER(SEARCH(Q$113:Q$132, P35))),1)</f>
        <v>0</v>
      </c>
      <c r="K35" s="5">
        <f>IF(AND(H35=1,I35&gt;0, J35=0),1,0)</f>
        <v>1</v>
      </c>
      <c r="L35" s="5">
        <f>IF(AND(H35=0, I35&gt;1, J35=0),1,0)</f>
        <v>0</v>
      </c>
      <c r="M35" s="5">
        <f t="shared" si="4"/>
        <v>1</v>
      </c>
      <c r="N35" s="5">
        <v>1</v>
      </c>
      <c r="O35" s="5">
        <v>0</v>
      </c>
      <c r="P35" s="1" t="s">
        <v>106</v>
      </c>
      <c r="Q35" s="1" t="s">
        <v>0</v>
      </c>
      <c r="R35" s="1" t="s">
        <v>17</v>
      </c>
      <c r="S35" s="1">
        <v>30</v>
      </c>
      <c r="T35" s="1">
        <v>1200</v>
      </c>
      <c r="U35" s="1">
        <v>110000</v>
      </c>
      <c r="V35" s="1">
        <v>4</v>
      </c>
      <c r="W35" s="1" t="s">
        <v>105</v>
      </c>
      <c r="X35" s="1" t="s">
        <v>203</v>
      </c>
      <c r="Y35" s="8">
        <v>41125</v>
      </c>
      <c r="Z35" s="8">
        <f t="shared" si="7"/>
        <v>41131</v>
      </c>
      <c r="AA35" s="1">
        <v>2</v>
      </c>
      <c r="AB35" s="1">
        <v>86</v>
      </c>
      <c r="AC35" s="1">
        <v>100</v>
      </c>
      <c r="AD35" s="22">
        <f t="shared" si="5"/>
        <v>0.02</v>
      </c>
      <c r="AE35" s="22">
        <f t="shared" si="6"/>
        <v>2.3255813953488372E-2</v>
      </c>
      <c r="AF35" s="1">
        <v>0</v>
      </c>
      <c r="AG35" s="1">
        <v>37</v>
      </c>
      <c r="AH35" s="2">
        <f t="shared" si="2"/>
        <v>0</v>
      </c>
      <c r="AI35" s="1">
        <v>0</v>
      </c>
      <c r="AJ35" s="1">
        <f>IF(AI35=M35,1,0)</f>
        <v>0</v>
      </c>
    </row>
    <row r="36" spans="1:36" s="1" customFormat="1" ht="14">
      <c r="A36" s="5" t="str">
        <f>CONCATENATE(B36, " ", W36)</f>
        <v xml:space="preserve">2012 Rajasthan Flood </v>
      </c>
      <c r="B36" s="5">
        <f t="shared" si="0"/>
        <v>2012</v>
      </c>
      <c r="C36" s="8">
        <v>41142</v>
      </c>
      <c r="D36" s="8">
        <v>41144</v>
      </c>
      <c r="E36" s="3">
        <f t="shared" si="1"/>
        <v>41154</v>
      </c>
      <c r="F36" s="1" t="s">
        <v>2</v>
      </c>
      <c r="G36" s="1">
        <v>0</v>
      </c>
      <c r="H36" s="1">
        <v>0</v>
      </c>
      <c r="I36" s="5">
        <f t="shared" si="3"/>
        <v>1</v>
      </c>
      <c r="J36" s="5">
        <f>MIN(SUMPRODUCT(--ISNUMBER(SEARCH(Q$113:Q$132, P36))),1)</f>
        <v>1</v>
      </c>
      <c r="K36" s="5">
        <f>IF(AND(H36=1,I36&gt;0, J36=0),1,0)</f>
        <v>0</v>
      </c>
      <c r="L36" s="5">
        <f>IF(AND(H36=0, I36&gt;1, J36=0),1,0)</f>
        <v>0</v>
      </c>
      <c r="M36" s="5">
        <f t="shared" si="4"/>
        <v>1</v>
      </c>
      <c r="N36" s="5">
        <v>1</v>
      </c>
      <c r="O36" s="5">
        <v>2</v>
      </c>
      <c r="P36" s="1" t="s">
        <v>104</v>
      </c>
      <c r="Q36" s="1" t="s">
        <v>0</v>
      </c>
      <c r="R36" s="1" t="s">
        <v>17</v>
      </c>
      <c r="S36" s="1">
        <v>37</v>
      </c>
      <c r="V36" s="1">
        <v>18</v>
      </c>
      <c r="W36" s="1" t="s">
        <v>214</v>
      </c>
      <c r="X36" s="1" t="s">
        <v>203</v>
      </c>
      <c r="Y36" s="8">
        <v>41140</v>
      </c>
      <c r="Z36" s="8">
        <f t="shared" si="7"/>
        <v>41146</v>
      </c>
      <c r="AA36" s="1">
        <v>6</v>
      </c>
      <c r="AB36" s="1">
        <v>83</v>
      </c>
      <c r="AC36" s="1">
        <v>100</v>
      </c>
      <c r="AD36" s="22">
        <f t="shared" si="5"/>
        <v>0.06</v>
      </c>
      <c r="AE36" s="22">
        <f t="shared" si="6"/>
        <v>7.2289156626506021E-2</v>
      </c>
      <c r="AF36" s="1">
        <v>1</v>
      </c>
      <c r="AG36" s="1">
        <v>33</v>
      </c>
      <c r="AH36" s="2">
        <f t="shared" si="2"/>
        <v>3.0303030303030304E-2</v>
      </c>
      <c r="AI36" s="1">
        <v>1</v>
      </c>
      <c r="AJ36" s="1">
        <f>IF(AI36=M36,1,0)</f>
        <v>1</v>
      </c>
    </row>
    <row r="37" spans="1:36" s="1" customFormat="1" ht="14">
      <c r="A37" s="5" t="str">
        <f>CONCATENATE(B37, " ", W37)</f>
        <v>2012 Himachal Pradesh Flood</v>
      </c>
      <c r="B37" s="5">
        <f t="shared" si="0"/>
        <v>2012</v>
      </c>
      <c r="C37" s="8">
        <v>41142</v>
      </c>
      <c r="D37" s="8">
        <v>41144</v>
      </c>
      <c r="E37" s="3">
        <f t="shared" si="1"/>
        <v>41154</v>
      </c>
      <c r="F37" s="1" t="s">
        <v>2</v>
      </c>
      <c r="G37" s="1">
        <v>1</v>
      </c>
      <c r="H37" s="1">
        <v>0</v>
      </c>
      <c r="I37" s="5">
        <f t="shared" si="3"/>
        <v>0</v>
      </c>
      <c r="J37" s="5">
        <f>MIN(SUMPRODUCT(--ISNUMBER(SEARCH(Q$113:Q$132, P37))),1)</f>
        <v>0</v>
      </c>
      <c r="K37" s="5">
        <f>IF(AND(H37=1,I37&gt;0, J37=0),1,0)</f>
        <v>0</v>
      </c>
      <c r="L37" s="5">
        <f>IF(AND(H37=0, I37&gt;1, J37=0),1,0)</f>
        <v>0</v>
      </c>
      <c r="M37" s="5">
        <f t="shared" si="4"/>
        <v>0</v>
      </c>
      <c r="N37" s="5">
        <v>0</v>
      </c>
      <c r="O37" s="5">
        <v>0</v>
      </c>
      <c r="P37" s="1" t="s">
        <v>102</v>
      </c>
      <c r="Q37" s="1" t="s">
        <v>0</v>
      </c>
      <c r="R37" s="1" t="s">
        <v>17</v>
      </c>
      <c r="S37" s="1">
        <v>26</v>
      </c>
      <c r="T37" s="1">
        <v>9460</v>
      </c>
      <c r="U37" s="1">
        <v>16000</v>
      </c>
      <c r="V37" s="1">
        <v>3</v>
      </c>
      <c r="W37" s="1" t="s">
        <v>101</v>
      </c>
      <c r="X37" s="1" t="s">
        <v>203</v>
      </c>
      <c r="Y37" s="8">
        <v>41140</v>
      </c>
      <c r="Z37" s="8">
        <f t="shared" si="7"/>
        <v>41146</v>
      </c>
      <c r="AA37" s="1">
        <v>1</v>
      </c>
      <c r="AB37" s="1">
        <v>83</v>
      </c>
      <c r="AC37" s="1">
        <v>100</v>
      </c>
      <c r="AD37" s="22">
        <f t="shared" si="5"/>
        <v>0.01</v>
      </c>
      <c r="AE37" s="22">
        <f t="shared" si="6"/>
        <v>1.2048192771084338E-2</v>
      </c>
      <c r="AF37" s="1">
        <v>0</v>
      </c>
      <c r="AG37" s="1">
        <v>34</v>
      </c>
      <c r="AH37" s="2">
        <f t="shared" si="2"/>
        <v>0</v>
      </c>
      <c r="AI37" s="1">
        <v>1</v>
      </c>
      <c r="AJ37" s="1">
        <f>IF(AI37=M37,1,0)</f>
        <v>0</v>
      </c>
    </row>
    <row r="38" spans="1:36" s="1" customFormat="1" ht="14">
      <c r="A38" s="5" t="str">
        <f>CONCATENATE(B38, " ", W38)</f>
        <v>2012 Uttarakhand flood</v>
      </c>
      <c r="B38" s="5">
        <f t="shared" si="0"/>
        <v>2012</v>
      </c>
      <c r="C38" s="8">
        <v>41168</v>
      </c>
      <c r="D38" s="8">
        <v>41170</v>
      </c>
      <c r="E38" s="3">
        <f t="shared" si="1"/>
        <v>41180</v>
      </c>
      <c r="F38" s="1" t="s">
        <v>2</v>
      </c>
      <c r="G38" s="1">
        <v>0</v>
      </c>
      <c r="H38" s="1">
        <v>0</v>
      </c>
      <c r="I38" s="5">
        <f t="shared" si="3"/>
        <v>0</v>
      </c>
      <c r="J38" s="5">
        <f>MIN(SUMPRODUCT(--ISNUMBER(SEARCH(Q$113:Q$132, P38))),1)</f>
        <v>0</v>
      </c>
      <c r="K38" s="5">
        <f>IF(AND(H38=1,I38&gt;0, J38=0),1,0)</f>
        <v>0</v>
      </c>
      <c r="L38" s="5">
        <f>IF(AND(H38=0, I38&gt;1, J38=0),1,0)</f>
        <v>0</v>
      </c>
      <c r="M38" s="5">
        <f t="shared" si="4"/>
        <v>0</v>
      </c>
      <c r="N38" s="5">
        <v>0</v>
      </c>
      <c r="O38" s="5">
        <v>0</v>
      </c>
      <c r="P38" s="1" t="s">
        <v>100</v>
      </c>
      <c r="Q38" s="1" t="s">
        <v>0</v>
      </c>
      <c r="R38" s="1" t="s">
        <v>17</v>
      </c>
      <c r="S38" s="1">
        <v>45</v>
      </c>
      <c r="T38" s="1">
        <v>200</v>
      </c>
      <c r="U38" s="1">
        <v>20000</v>
      </c>
      <c r="V38" s="1">
        <v>2</v>
      </c>
      <c r="W38" s="1" t="s">
        <v>99</v>
      </c>
      <c r="X38" s="1" t="s">
        <v>204</v>
      </c>
      <c r="Y38" s="8" t="s">
        <v>205</v>
      </c>
      <c r="Z38" s="8" t="s">
        <v>205</v>
      </c>
      <c r="AA38" s="1">
        <v>0</v>
      </c>
      <c r="AB38" s="1">
        <v>81</v>
      </c>
      <c r="AC38" s="1">
        <v>100</v>
      </c>
      <c r="AD38" s="22">
        <f t="shared" si="5"/>
        <v>0</v>
      </c>
      <c r="AE38" s="22">
        <f t="shared" si="6"/>
        <v>0</v>
      </c>
      <c r="AF38" s="1">
        <v>0</v>
      </c>
      <c r="AG38" s="1">
        <v>36</v>
      </c>
      <c r="AH38" s="2">
        <f t="shared" si="2"/>
        <v>0</v>
      </c>
      <c r="AI38" s="1">
        <v>0</v>
      </c>
      <c r="AJ38" s="1">
        <f>IF(AI38=M38,1,0)</f>
        <v>1</v>
      </c>
    </row>
    <row r="39" spans="1:36" s="1" customFormat="1" ht="14">
      <c r="A39" s="5" t="str">
        <f>CONCATENATE(B39, " ", W39)</f>
        <v>2012 Assam Flood OR Bengal Flood</v>
      </c>
      <c r="B39" s="5">
        <f t="shared" si="0"/>
        <v>2012</v>
      </c>
      <c r="C39" s="8">
        <v>41171</v>
      </c>
      <c r="D39" s="8">
        <v>41175</v>
      </c>
      <c r="E39" s="3">
        <f t="shared" si="1"/>
        <v>41185</v>
      </c>
      <c r="F39" s="1" t="s">
        <v>2</v>
      </c>
      <c r="G39" s="1">
        <v>0</v>
      </c>
      <c r="H39" s="1">
        <v>1</v>
      </c>
      <c r="I39" s="5">
        <f t="shared" si="3"/>
        <v>3</v>
      </c>
      <c r="J39" s="5">
        <f>MIN(SUMPRODUCT(--ISNUMBER(SEARCH(Q$113:Q$132, P39))),1)</f>
        <v>1</v>
      </c>
      <c r="K39" s="5">
        <f>IF(AND(H39=1,I39&gt;0, J39=0),1,0)</f>
        <v>0</v>
      </c>
      <c r="L39" s="5">
        <f>IF(AND(H39=0, I39&gt;1, J39=0),1,0)</f>
        <v>0</v>
      </c>
      <c r="M39" s="5">
        <f t="shared" si="4"/>
        <v>1</v>
      </c>
      <c r="N39" s="5">
        <v>1</v>
      </c>
      <c r="O39" s="5">
        <v>2</v>
      </c>
      <c r="P39" s="1" t="s">
        <v>98</v>
      </c>
      <c r="Q39" s="1" t="s">
        <v>0</v>
      </c>
      <c r="R39" s="1" t="s">
        <v>17</v>
      </c>
      <c r="S39" s="1">
        <v>21</v>
      </c>
      <c r="T39" s="1">
        <v>2000000</v>
      </c>
      <c r="U39" s="1">
        <v>98000</v>
      </c>
      <c r="V39" s="1">
        <v>38</v>
      </c>
      <c r="W39" s="1" t="s">
        <v>97</v>
      </c>
      <c r="X39" s="1" t="s">
        <v>203</v>
      </c>
      <c r="Y39" s="8">
        <v>42636</v>
      </c>
      <c r="Z39" s="8">
        <f t="shared" si="7"/>
        <v>42642</v>
      </c>
      <c r="AA39" s="1">
        <v>16</v>
      </c>
      <c r="AB39" s="1">
        <v>92</v>
      </c>
      <c r="AC39" s="1">
        <v>100</v>
      </c>
      <c r="AD39" s="22">
        <f t="shared" si="5"/>
        <v>0.16</v>
      </c>
      <c r="AE39" s="22">
        <f t="shared" si="6"/>
        <v>0.17391304347826086</v>
      </c>
      <c r="AF39" s="1">
        <v>2</v>
      </c>
      <c r="AG39" s="1">
        <v>43</v>
      </c>
      <c r="AH39" s="2">
        <f t="shared" si="2"/>
        <v>4.6511627906976744E-2</v>
      </c>
      <c r="AI39" s="1">
        <v>0</v>
      </c>
      <c r="AJ39" s="1">
        <f>IF(AI39=M39,1,0)</f>
        <v>0</v>
      </c>
    </row>
    <row r="40" spans="1:36" s="1" customFormat="1" ht="14">
      <c r="A40" s="5" t="str">
        <f>CONCATENATE(B40, " ", W40)</f>
        <v>2012 Andhra Pradesh Storm or Tamil Nadu Storm</v>
      </c>
      <c r="B40" s="5">
        <f t="shared" si="0"/>
        <v>2012</v>
      </c>
      <c r="C40" s="8">
        <v>41217</v>
      </c>
      <c r="D40" s="8">
        <v>41221</v>
      </c>
      <c r="E40" s="3">
        <f t="shared" si="1"/>
        <v>41231</v>
      </c>
      <c r="F40" s="1" t="s">
        <v>2</v>
      </c>
      <c r="G40" s="1">
        <v>1</v>
      </c>
      <c r="H40" s="1">
        <v>0</v>
      </c>
      <c r="I40" s="5">
        <f t="shared" si="3"/>
        <v>2</v>
      </c>
      <c r="J40" s="5">
        <f>MIN(SUMPRODUCT(--ISNUMBER(SEARCH(Q$113:Q$132, P40))),1)</f>
        <v>0</v>
      </c>
      <c r="K40" s="5">
        <f>IF(AND(H40=1,I40&gt;0, J40=0),1,0)</f>
        <v>0</v>
      </c>
      <c r="L40" s="5">
        <f>IF(AND(H40=0, I40&gt;1, J40=0),1,0)</f>
        <v>1</v>
      </c>
      <c r="M40" s="5">
        <f t="shared" si="4"/>
        <v>1</v>
      </c>
      <c r="N40" s="5">
        <v>1</v>
      </c>
      <c r="O40" s="5">
        <v>0</v>
      </c>
      <c r="P40" s="1" t="s">
        <v>96</v>
      </c>
      <c r="Q40" s="1" t="s">
        <v>7</v>
      </c>
      <c r="R40" s="1" t="s">
        <v>95</v>
      </c>
      <c r="S40" s="1">
        <v>40</v>
      </c>
      <c r="T40" s="1">
        <v>70000</v>
      </c>
      <c r="V40" s="1">
        <v>35</v>
      </c>
      <c r="W40" s="1" t="s">
        <v>94</v>
      </c>
      <c r="X40" s="1" t="s">
        <v>203</v>
      </c>
      <c r="Y40" s="8">
        <v>41210</v>
      </c>
      <c r="Z40" s="8">
        <f t="shared" si="7"/>
        <v>41216</v>
      </c>
      <c r="AA40" s="1">
        <v>9</v>
      </c>
      <c r="AB40" s="1">
        <v>90</v>
      </c>
      <c r="AC40" s="1">
        <v>100</v>
      </c>
      <c r="AD40" s="22">
        <f t="shared" si="5"/>
        <v>0.09</v>
      </c>
      <c r="AE40" s="22">
        <f t="shared" si="6"/>
        <v>0.1</v>
      </c>
      <c r="AF40" s="1">
        <v>5</v>
      </c>
      <c r="AG40" s="1">
        <v>32</v>
      </c>
      <c r="AH40" s="2">
        <f t="shared" si="2"/>
        <v>0.15625</v>
      </c>
      <c r="AI40" s="1">
        <v>1</v>
      </c>
      <c r="AJ40" s="1">
        <f>IF(AI40=M40,1,0)</f>
        <v>1</v>
      </c>
    </row>
    <row r="41" spans="1:36" s="1" customFormat="1" ht="14">
      <c r="A41" s="5" t="str">
        <f>CONCATENATE(B41, " ", W41)</f>
        <v>2012 Cold Wave</v>
      </c>
      <c r="B41" s="5">
        <f t="shared" si="0"/>
        <v>2012</v>
      </c>
      <c r="C41" s="8">
        <v>41265</v>
      </c>
      <c r="D41" s="8">
        <v>41294</v>
      </c>
      <c r="E41" s="3">
        <f t="shared" si="1"/>
        <v>41304</v>
      </c>
      <c r="F41" s="1" t="s">
        <v>2</v>
      </c>
      <c r="G41" s="1">
        <v>1</v>
      </c>
      <c r="H41" s="1">
        <v>1</v>
      </c>
      <c r="I41" s="5">
        <f t="shared" si="3"/>
        <v>3</v>
      </c>
      <c r="J41" s="5">
        <f>MIN(SUMPRODUCT(--ISNUMBER(SEARCH(Q$113:Q$132, P41))),1)</f>
        <v>0</v>
      </c>
      <c r="K41" s="5">
        <f>IF(AND(H41=1,I41&gt;0, J41=0),1,0)</f>
        <v>1</v>
      </c>
      <c r="L41" s="5">
        <f>IF(AND(H41=0, I41&gt;1, J41=0),1,0)</f>
        <v>0</v>
      </c>
      <c r="M41" s="5">
        <f t="shared" si="4"/>
        <v>1</v>
      </c>
      <c r="N41" s="5">
        <v>1</v>
      </c>
      <c r="O41" s="5">
        <v>0</v>
      </c>
      <c r="P41" s="1" t="s">
        <v>93</v>
      </c>
      <c r="Q41" s="1" t="s">
        <v>22</v>
      </c>
      <c r="R41" s="1" t="s">
        <v>69</v>
      </c>
      <c r="S41" s="1">
        <v>249</v>
      </c>
      <c r="V41" s="1">
        <v>248</v>
      </c>
      <c r="W41" s="1" t="s">
        <v>68</v>
      </c>
      <c r="X41" s="1" t="s">
        <v>203</v>
      </c>
      <c r="Y41" s="8">
        <v>41266</v>
      </c>
      <c r="Z41" s="8">
        <f t="shared" si="7"/>
        <v>41272</v>
      </c>
      <c r="AA41" s="1">
        <v>5</v>
      </c>
      <c r="AB41" s="1">
        <v>80</v>
      </c>
      <c r="AC41" s="1">
        <v>100</v>
      </c>
      <c r="AD41" s="22">
        <f t="shared" si="5"/>
        <v>0.05</v>
      </c>
      <c r="AE41" s="22">
        <f t="shared" si="6"/>
        <v>6.25E-2</v>
      </c>
      <c r="AF41" s="1">
        <v>1</v>
      </c>
      <c r="AG41" s="1">
        <v>29</v>
      </c>
      <c r="AH41" s="2">
        <f t="shared" si="2"/>
        <v>3.4482758620689655E-2</v>
      </c>
      <c r="AI41" s="1">
        <v>1</v>
      </c>
      <c r="AJ41" s="1">
        <f>IF(AI41=M41,1,0)</f>
        <v>1</v>
      </c>
    </row>
    <row r="42" spans="1:36" s="1" customFormat="1" ht="14">
      <c r="A42" s="5" t="str">
        <f>CONCATENATE(B42, " ", W42)</f>
        <v>2013 Uttar Pradesh Storm</v>
      </c>
      <c r="B42" s="5">
        <f t="shared" si="0"/>
        <v>2013</v>
      </c>
      <c r="C42" s="8">
        <v>41362</v>
      </c>
      <c r="D42" s="8">
        <v>41363</v>
      </c>
      <c r="E42" s="3">
        <f t="shared" si="1"/>
        <v>41373</v>
      </c>
      <c r="F42" s="1" t="s">
        <v>2</v>
      </c>
      <c r="G42" s="1">
        <v>1</v>
      </c>
      <c r="H42" s="1">
        <v>0</v>
      </c>
      <c r="I42" s="5">
        <f t="shared" si="3"/>
        <v>1</v>
      </c>
      <c r="J42" s="5">
        <f>MIN(SUMPRODUCT(--ISNUMBER(SEARCH(Q$113:Q$132, P42))),1)</f>
        <v>0</v>
      </c>
      <c r="K42" s="5">
        <f>IF(AND(H42=1,I42&gt;0, J42=0),1,0)</f>
        <v>0</v>
      </c>
      <c r="L42" s="5">
        <f>IF(AND(H42=0, I42&gt;1, J42=0),1,0)</f>
        <v>0</v>
      </c>
      <c r="M42" s="5">
        <f t="shared" si="4"/>
        <v>0</v>
      </c>
      <c r="N42" s="5">
        <v>0</v>
      </c>
      <c r="O42" s="5">
        <v>0</v>
      </c>
      <c r="P42" s="1" t="s">
        <v>63</v>
      </c>
      <c r="Q42" s="1" t="s">
        <v>7</v>
      </c>
      <c r="R42" s="1" t="s">
        <v>6</v>
      </c>
      <c r="S42" s="1">
        <v>9</v>
      </c>
      <c r="V42" s="1">
        <v>4</v>
      </c>
      <c r="W42" s="1" t="s">
        <v>62</v>
      </c>
      <c r="X42" s="1" t="s">
        <v>204</v>
      </c>
      <c r="Y42" s="8" t="s">
        <v>205</v>
      </c>
      <c r="Z42" s="8" t="s">
        <v>205</v>
      </c>
      <c r="AA42" s="1">
        <v>0</v>
      </c>
      <c r="AB42" s="1">
        <v>81</v>
      </c>
      <c r="AC42" s="1">
        <v>100</v>
      </c>
      <c r="AD42" s="22">
        <f t="shared" si="5"/>
        <v>0</v>
      </c>
      <c r="AE42" s="22">
        <f t="shared" si="6"/>
        <v>0</v>
      </c>
      <c r="AF42" s="1">
        <v>0</v>
      </c>
      <c r="AG42" s="1">
        <v>12</v>
      </c>
      <c r="AH42" s="2">
        <f t="shared" si="2"/>
        <v>0</v>
      </c>
      <c r="AI42" s="1">
        <v>1</v>
      </c>
      <c r="AJ42" s="1">
        <f>IF(AI42=M42,1,0)</f>
        <v>0</v>
      </c>
    </row>
    <row r="43" spans="1:36" s="1" customFormat="1" ht="14">
      <c r="A43" s="5" t="str">
        <f>CONCATENATE(B43, " ", W43)</f>
        <v>2013 Andhra Pradesh Heat Wave</v>
      </c>
      <c r="B43" s="5">
        <f t="shared" si="0"/>
        <v>2013</v>
      </c>
      <c r="C43" s="8">
        <v>41365</v>
      </c>
      <c r="D43" s="8">
        <v>41424</v>
      </c>
      <c r="E43" s="3">
        <f t="shared" si="1"/>
        <v>41434</v>
      </c>
      <c r="F43" s="1" t="s">
        <v>2</v>
      </c>
      <c r="G43" s="1">
        <v>0</v>
      </c>
      <c r="H43" s="1">
        <v>0</v>
      </c>
      <c r="I43" s="5">
        <f t="shared" si="3"/>
        <v>1</v>
      </c>
      <c r="J43" s="5">
        <f>MIN(SUMPRODUCT(--ISNUMBER(SEARCH(Q$113:Q$132, P43))),1)</f>
        <v>1</v>
      </c>
      <c r="K43" s="5">
        <f>IF(AND(H43=1,I43&gt;0, J43=0),1,0)</f>
        <v>0</v>
      </c>
      <c r="L43" s="5">
        <f>IF(AND(H43=0, I43&gt;1, J43=0),1,0)</f>
        <v>0</v>
      </c>
      <c r="M43" s="5">
        <f t="shared" si="4"/>
        <v>1</v>
      </c>
      <c r="N43" s="5">
        <v>1</v>
      </c>
      <c r="O43" s="5">
        <v>0</v>
      </c>
      <c r="P43" s="1" t="s">
        <v>92</v>
      </c>
      <c r="Q43" s="1" t="s">
        <v>22</v>
      </c>
      <c r="R43" s="1" t="s">
        <v>21</v>
      </c>
      <c r="S43" s="1">
        <v>557</v>
      </c>
      <c r="V43" s="1">
        <v>86</v>
      </c>
      <c r="W43" s="1" t="s">
        <v>91</v>
      </c>
      <c r="X43" s="1" t="s">
        <v>203</v>
      </c>
      <c r="Y43" s="8">
        <v>41399</v>
      </c>
      <c r="Z43" s="8">
        <f t="shared" si="7"/>
        <v>41405</v>
      </c>
      <c r="AA43" s="1">
        <v>1</v>
      </c>
      <c r="AB43" s="1">
        <v>80</v>
      </c>
      <c r="AC43" s="1">
        <v>100</v>
      </c>
      <c r="AD43" s="22">
        <f t="shared" si="5"/>
        <v>0.01</v>
      </c>
      <c r="AE43" s="22">
        <f t="shared" si="6"/>
        <v>1.2500000000000001E-2</v>
      </c>
      <c r="AF43" s="1">
        <v>0</v>
      </c>
      <c r="AG43" s="1">
        <v>13</v>
      </c>
      <c r="AH43" s="2">
        <f t="shared" si="2"/>
        <v>0</v>
      </c>
      <c r="AI43" s="1">
        <v>1</v>
      </c>
      <c r="AJ43" s="1">
        <f>IF(AI43=M43,1,0)</f>
        <v>1</v>
      </c>
    </row>
    <row r="44" spans="1:36" s="1" customFormat="1" ht="14">
      <c r="A44" s="5" t="str">
        <f>CONCATENATE(B44, " ", W44)</f>
        <v>2013 Kashmir Earthquake</v>
      </c>
      <c r="B44" s="5">
        <f t="shared" si="0"/>
        <v>2013</v>
      </c>
      <c r="C44" s="8">
        <v>41395</v>
      </c>
      <c r="D44" s="8">
        <v>41395</v>
      </c>
      <c r="E44" s="3">
        <f t="shared" si="1"/>
        <v>41405</v>
      </c>
      <c r="F44" s="1" t="s">
        <v>2</v>
      </c>
      <c r="G44" s="1">
        <v>1</v>
      </c>
      <c r="H44" s="1">
        <v>0</v>
      </c>
      <c r="I44" s="5">
        <f t="shared" si="3"/>
        <v>0</v>
      </c>
      <c r="J44" s="5">
        <f>MIN(SUMPRODUCT(--ISNUMBER(SEARCH(Q$113:Q$132, P44))),1)</f>
        <v>0</v>
      </c>
      <c r="K44" s="5">
        <f>IF(AND(H44=1,I44&gt;0, J44=0),1,0)</f>
        <v>0</v>
      </c>
      <c r="L44" s="5">
        <f>IF(AND(H44=0, I44&gt;1, J44=0),1,0)</f>
        <v>0</v>
      </c>
      <c r="M44" s="5">
        <f t="shared" si="4"/>
        <v>0</v>
      </c>
      <c r="N44" s="5">
        <v>0</v>
      </c>
      <c r="O44" s="5">
        <v>0</v>
      </c>
      <c r="P44" s="1" t="s">
        <v>90</v>
      </c>
      <c r="Q44" s="1" t="s">
        <v>4</v>
      </c>
      <c r="R44" s="1" t="s">
        <v>89</v>
      </c>
      <c r="S44" s="1">
        <v>3</v>
      </c>
      <c r="T44" s="1">
        <v>59350</v>
      </c>
      <c r="U44" s="1">
        <v>120000</v>
      </c>
      <c r="V44" s="1">
        <v>12</v>
      </c>
      <c r="W44" s="1" t="s">
        <v>88</v>
      </c>
      <c r="X44" s="1" t="s">
        <v>203</v>
      </c>
      <c r="Y44" s="8">
        <v>41392</v>
      </c>
      <c r="Z44" s="8">
        <f t="shared" si="7"/>
        <v>41398</v>
      </c>
      <c r="AA44" s="1">
        <v>8</v>
      </c>
      <c r="AB44" s="1">
        <v>82</v>
      </c>
      <c r="AC44" s="1">
        <v>100</v>
      </c>
      <c r="AD44" s="22">
        <f t="shared" si="5"/>
        <v>0.08</v>
      </c>
      <c r="AE44" s="22">
        <f t="shared" si="6"/>
        <v>9.7560975609756101E-2</v>
      </c>
      <c r="AF44" s="1">
        <v>1</v>
      </c>
      <c r="AG44" s="1">
        <v>12</v>
      </c>
      <c r="AH44" s="2">
        <f t="shared" si="2"/>
        <v>8.3333333333333329E-2</v>
      </c>
      <c r="AI44" s="1">
        <v>1</v>
      </c>
      <c r="AJ44" s="1">
        <f>IF(AI44=M44,1,0)</f>
        <v>0</v>
      </c>
    </row>
    <row r="45" spans="1:36" s="1" customFormat="1" ht="14">
      <c r="A45" s="5" t="str">
        <f>CONCATENATE(B45, " ", W45)</f>
        <v>2013 Andhra Pradesh Storm</v>
      </c>
      <c r="B45" s="5">
        <f t="shared" si="0"/>
        <v>2013</v>
      </c>
      <c r="C45" s="8">
        <v>41410</v>
      </c>
      <c r="D45" s="8">
        <v>41410</v>
      </c>
      <c r="E45" s="3">
        <f t="shared" si="1"/>
        <v>41420</v>
      </c>
      <c r="F45" s="1" t="s">
        <v>2</v>
      </c>
      <c r="G45" s="1">
        <v>1</v>
      </c>
      <c r="H45" s="1">
        <v>0</v>
      </c>
      <c r="I45" s="5">
        <f t="shared" si="3"/>
        <v>1</v>
      </c>
      <c r="J45" s="5">
        <f>MIN(SUMPRODUCT(--ISNUMBER(SEARCH(Q$113:Q$132, P45))),1)</f>
        <v>0</v>
      </c>
      <c r="K45" s="5">
        <f>IF(AND(H45=1,I45&gt;0, J45=0),1,0)</f>
        <v>0</v>
      </c>
      <c r="L45" s="5">
        <f>IF(AND(H45=0, I45&gt;1, J45=0),1,0)</f>
        <v>0</v>
      </c>
      <c r="M45" s="5">
        <f t="shared" si="4"/>
        <v>0</v>
      </c>
      <c r="N45" s="5">
        <v>0</v>
      </c>
      <c r="O45" s="5">
        <v>0</v>
      </c>
      <c r="P45" s="1" t="s">
        <v>87</v>
      </c>
      <c r="Q45" s="1" t="s">
        <v>7</v>
      </c>
      <c r="R45" s="1" t="s">
        <v>41</v>
      </c>
      <c r="S45" s="1">
        <v>8</v>
      </c>
      <c r="T45" s="1">
        <v>4</v>
      </c>
      <c r="V45" s="1">
        <v>7</v>
      </c>
      <c r="W45" s="1" t="s">
        <v>71</v>
      </c>
      <c r="X45" s="1" t="s">
        <v>204</v>
      </c>
      <c r="Y45" s="8" t="s">
        <v>205</v>
      </c>
      <c r="Z45" s="8" t="s">
        <v>205</v>
      </c>
      <c r="AA45" s="1">
        <v>0</v>
      </c>
      <c r="AB45" s="1">
        <v>81</v>
      </c>
      <c r="AC45" s="1">
        <v>100</v>
      </c>
      <c r="AD45" s="22">
        <f t="shared" si="5"/>
        <v>0</v>
      </c>
      <c r="AE45" s="22">
        <f t="shared" si="6"/>
        <v>0</v>
      </c>
      <c r="AF45" s="1">
        <v>0</v>
      </c>
      <c r="AG45" s="1">
        <v>13</v>
      </c>
      <c r="AH45" s="2">
        <f t="shared" si="2"/>
        <v>0</v>
      </c>
      <c r="AI45" s="1">
        <v>1</v>
      </c>
      <c r="AJ45" s="1">
        <f>IF(AI45=M45,1,0)</f>
        <v>0</v>
      </c>
    </row>
    <row r="46" spans="1:36" s="1" customFormat="1" ht="14">
      <c r="A46" s="5" t="str">
        <f>CONCATENATE(B46, " ", W46)</f>
        <v>2013 Himachal Flood</v>
      </c>
      <c r="B46" s="5">
        <f t="shared" si="0"/>
        <v>2013</v>
      </c>
      <c r="C46" s="8">
        <v>41437</v>
      </c>
      <c r="D46" s="8">
        <v>41452</v>
      </c>
      <c r="E46" s="3">
        <f t="shared" si="1"/>
        <v>41462</v>
      </c>
      <c r="F46" s="1" t="s">
        <v>2</v>
      </c>
      <c r="G46" s="1">
        <v>1</v>
      </c>
      <c r="H46" s="1">
        <v>1</v>
      </c>
      <c r="I46" s="5">
        <f t="shared" si="3"/>
        <v>7</v>
      </c>
      <c r="J46" s="5">
        <f>MIN(SUMPRODUCT(--ISNUMBER(SEARCH(Q$113:Q$132, P46))),1)</f>
        <v>0</v>
      </c>
      <c r="K46" s="5">
        <f>IF(AND(H46=1,I46&gt;0, J46=0),1,0)</f>
        <v>1</v>
      </c>
      <c r="L46" s="5">
        <f>IF(AND(H46=0, I46&gt;1, J46=0),1,0)</f>
        <v>0</v>
      </c>
      <c r="M46" s="5">
        <f t="shared" si="4"/>
        <v>1</v>
      </c>
      <c r="N46" s="5">
        <v>1</v>
      </c>
      <c r="O46" s="5">
        <v>0</v>
      </c>
      <c r="P46" s="1" t="s">
        <v>86</v>
      </c>
      <c r="Q46" s="1" t="s">
        <v>0</v>
      </c>
      <c r="R46" s="1" t="s">
        <v>17</v>
      </c>
      <c r="S46" s="1">
        <v>6054</v>
      </c>
      <c r="T46" s="1">
        <v>504473</v>
      </c>
      <c r="U46" s="1">
        <v>1100000</v>
      </c>
      <c r="V46" s="1">
        <v>865</v>
      </c>
      <c r="W46" s="1" t="s">
        <v>215</v>
      </c>
      <c r="X46" s="1" t="s">
        <v>203</v>
      </c>
      <c r="Y46" s="8">
        <v>41441</v>
      </c>
      <c r="Z46" s="8">
        <f t="shared" si="7"/>
        <v>41447</v>
      </c>
      <c r="AA46" s="1">
        <v>10</v>
      </c>
      <c r="AB46" s="1">
        <v>86</v>
      </c>
      <c r="AC46" s="1">
        <v>100</v>
      </c>
      <c r="AD46" s="22">
        <f t="shared" si="5"/>
        <v>0.1</v>
      </c>
      <c r="AE46" s="22">
        <f t="shared" si="6"/>
        <v>0.11627906976744186</v>
      </c>
      <c r="AF46" s="1">
        <v>35</v>
      </c>
      <c r="AG46" s="1">
        <v>11</v>
      </c>
      <c r="AH46" s="2">
        <f t="shared" si="2"/>
        <v>3.1818181818181817</v>
      </c>
      <c r="AI46" s="1">
        <v>1</v>
      </c>
      <c r="AJ46" s="1">
        <f>IF(AI46=M46,1,0)</f>
        <v>1</v>
      </c>
    </row>
    <row r="47" spans="1:36" s="1" customFormat="1" ht="14">
      <c r="A47" s="5" t="str">
        <f>CONCATENATE(B47, " ", W47)</f>
        <v>2013 Assam Flood</v>
      </c>
      <c r="B47" s="5">
        <f t="shared" si="0"/>
        <v>2013</v>
      </c>
      <c r="C47" s="8">
        <v>41448</v>
      </c>
      <c r="D47" s="8">
        <v>41470</v>
      </c>
      <c r="E47" s="3">
        <f t="shared" si="1"/>
        <v>41480</v>
      </c>
      <c r="F47" s="1" t="s">
        <v>2</v>
      </c>
      <c r="G47" s="1">
        <v>0</v>
      </c>
      <c r="H47" s="1">
        <v>0</v>
      </c>
      <c r="I47" s="5">
        <f t="shared" si="3"/>
        <v>0</v>
      </c>
      <c r="J47" s="5">
        <f>MIN(SUMPRODUCT(--ISNUMBER(SEARCH(Q$113:Q$132, P47))),1)</f>
        <v>0</v>
      </c>
      <c r="K47" s="5">
        <f>IF(AND(H47=1,I47&gt;0, J47=0),1,0)</f>
        <v>0</v>
      </c>
      <c r="L47" s="5">
        <f>IF(AND(H47=0, I47&gt;1, J47=0),1,0)</f>
        <v>0</v>
      </c>
      <c r="M47" s="5">
        <f t="shared" si="4"/>
        <v>0</v>
      </c>
      <c r="N47" s="5">
        <v>0</v>
      </c>
      <c r="O47" s="5">
        <v>1</v>
      </c>
      <c r="P47" s="1" t="s">
        <v>84</v>
      </c>
      <c r="Q47" s="1" t="s">
        <v>0</v>
      </c>
      <c r="S47" s="1">
        <v>80</v>
      </c>
      <c r="T47" s="1">
        <v>2000000</v>
      </c>
      <c r="V47" s="1">
        <v>37</v>
      </c>
      <c r="W47" s="1" t="s">
        <v>83</v>
      </c>
      <c r="X47" s="1" t="s">
        <v>203</v>
      </c>
      <c r="Y47" s="8">
        <v>41462</v>
      </c>
      <c r="Z47" s="8">
        <f t="shared" si="7"/>
        <v>41468</v>
      </c>
      <c r="AA47" s="1">
        <v>7</v>
      </c>
      <c r="AB47" s="1">
        <v>79</v>
      </c>
      <c r="AC47" s="1">
        <v>100</v>
      </c>
      <c r="AD47" s="22">
        <f t="shared" si="5"/>
        <v>7.0000000000000007E-2</v>
      </c>
      <c r="AE47" s="22">
        <f t="shared" si="6"/>
        <v>8.8607594936708861E-2</v>
      </c>
      <c r="AF47" s="1">
        <v>1</v>
      </c>
      <c r="AG47" s="1">
        <v>11</v>
      </c>
      <c r="AH47" s="2">
        <f t="shared" si="2"/>
        <v>9.0909090909090912E-2</v>
      </c>
      <c r="AI47" s="1">
        <v>0</v>
      </c>
      <c r="AJ47" s="1">
        <f>IF(AI47=M47,1,0)</f>
        <v>1</v>
      </c>
    </row>
    <row r="48" spans="1:36" s="1" customFormat="1" ht="14">
      <c r="A48" s="5" t="str">
        <f>CONCATENATE(B48, " ", W48)</f>
        <v>2013 Uttar Pradesh Flood</v>
      </c>
      <c r="B48" s="5">
        <f t="shared" si="0"/>
        <v>2013</v>
      </c>
      <c r="C48" s="8">
        <v>41464</v>
      </c>
      <c r="D48" s="8">
        <v>41465</v>
      </c>
      <c r="E48" s="3">
        <f t="shared" si="1"/>
        <v>41475</v>
      </c>
      <c r="F48" s="1" t="s">
        <v>2</v>
      </c>
      <c r="G48" s="1">
        <v>0</v>
      </c>
      <c r="H48" s="1">
        <v>0</v>
      </c>
      <c r="I48" s="5">
        <f t="shared" si="3"/>
        <v>1</v>
      </c>
      <c r="J48" s="5">
        <f>MIN(SUMPRODUCT(--ISNUMBER(SEARCH(Q$113:Q$132, P48))),1)</f>
        <v>0</v>
      </c>
      <c r="K48" s="5">
        <f>IF(AND(H48=1,I48&gt;0, J48=0),1,0)</f>
        <v>0</v>
      </c>
      <c r="L48" s="5">
        <f>IF(AND(H48=0, I48&gt;1, J48=0),1,0)</f>
        <v>0</v>
      </c>
      <c r="M48" s="5">
        <f t="shared" si="4"/>
        <v>0</v>
      </c>
      <c r="N48" s="5">
        <v>0</v>
      </c>
      <c r="O48" s="5">
        <v>0</v>
      </c>
      <c r="P48" s="1" t="s">
        <v>82</v>
      </c>
      <c r="Q48" s="1" t="s">
        <v>0</v>
      </c>
      <c r="R48" s="1" t="s">
        <v>17</v>
      </c>
      <c r="S48" s="1">
        <v>174</v>
      </c>
      <c r="T48" s="1">
        <v>500000</v>
      </c>
      <c r="V48" s="1">
        <v>13</v>
      </c>
      <c r="W48" s="1" t="s">
        <v>81</v>
      </c>
      <c r="X48" s="1" t="s">
        <v>204</v>
      </c>
      <c r="Y48" s="8" t="s">
        <v>205</v>
      </c>
      <c r="Z48" s="8" t="s">
        <v>205</v>
      </c>
      <c r="AA48" s="1">
        <v>0</v>
      </c>
      <c r="AB48" s="1">
        <v>81</v>
      </c>
      <c r="AC48" s="1">
        <v>100</v>
      </c>
      <c r="AD48" s="22">
        <f t="shared" si="5"/>
        <v>0</v>
      </c>
      <c r="AE48" s="22">
        <f t="shared" si="6"/>
        <v>0</v>
      </c>
      <c r="AF48" s="1">
        <v>0</v>
      </c>
      <c r="AG48" s="1">
        <v>11</v>
      </c>
      <c r="AH48" s="2">
        <f t="shared" si="2"/>
        <v>0</v>
      </c>
      <c r="AI48" s="1">
        <v>0</v>
      </c>
      <c r="AJ48" s="1">
        <f>IF(AI48=M48,1,0)</f>
        <v>1</v>
      </c>
    </row>
    <row r="49" spans="1:36" s="1" customFormat="1" ht="14">
      <c r="A49" s="5" t="str">
        <f>CONCATENATE(B49, " ", W49)</f>
        <v>2013 Uttar Pradesh Flood OR Madhya Pradesh Flood</v>
      </c>
      <c r="B49" s="5">
        <f t="shared" si="0"/>
        <v>2013</v>
      </c>
      <c r="C49" s="8">
        <v>41508</v>
      </c>
      <c r="D49" s="8">
        <v>41513</v>
      </c>
      <c r="E49" s="3">
        <f t="shared" si="1"/>
        <v>41523</v>
      </c>
      <c r="F49" s="1" t="s">
        <v>2</v>
      </c>
      <c r="G49" s="1">
        <v>0</v>
      </c>
      <c r="H49" s="1">
        <v>1</v>
      </c>
      <c r="I49" s="5">
        <f t="shared" si="3"/>
        <v>2</v>
      </c>
      <c r="J49" s="5">
        <f>MIN(SUMPRODUCT(--ISNUMBER(SEARCH(Q$113:Q$132, P49))),1)</f>
        <v>1</v>
      </c>
      <c r="K49" s="5">
        <f>IF(AND(H49=1,I49&gt;0, J49=0),1,0)</f>
        <v>0</v>
      </c>
      <c r="L49" s="5">
        <f>IF(AND(H49=0, I49&gt;1, J49=0),1,0)</f>
        <v>0</v>
      </c>
      <c r="M49" s="5">
        <f t="shared" si="4"/>
        <v>1</v>
      </c>
      <c r="N49" s="5">
        <v>1</v>
      </c>
      <c r="O49" s="5">
        <v>2</v>
      </c>
      <c r="P49" s="1" t="s">
        <v>80</v>
      </c>
      <c r="Q49" s="1" t="s">
        <v>0</v>
      </c>
      <c r="R49" s="1" t="s">
        <v>17</v>
      </c>
      <c r="S49" s="1">
        <v>73</v>
      </c>
      <c r="T49" s="1">
        <v>40000</v>
      </c>
      <c r="V49" s="1">
        <v>28</v>
      </c>
      <c r="W49" s="1" t="s">
        <v>79</v>
      </c>
      <c r="X49" s="1" t="s">
        <v>203</v>
      </c>
      <c r="Y49" s="8">
        <v>41511</v>
      </c>
      <c r="Z49" s="8">
        <f t="shared" si="7"/>
        <v>41517</v>
      </c>
      <c r="AA49" s="1">
        <v>2</v>
      </c>
      <c r="AB49" s="1">
        <v>83</v>
      </c>
      <c r="AC49" s="1">
        <v>100</v>
      </c>
      <c r="AD49" s="22">
        <f t="shared" si="5"/>
        <v>0.02</v>
      </c>
      <c r="AE49" s="22">
        <f t="shared" si="6"/>
        <v>2.4096385542168676E-2</v>
      </c>
      <c r="AF49" s="1">
        <v>0</v>
      </c>
      <c r="AG49" s="1">
        <v>11</v>
      </c>
      <c r="AH49" s="2">
        <f t="shared" si="2"/>
        <v>0</v>
      </c>
      <c r="AI49" s="1">
        <v>1</v>
      </c>
      <c r="AJ49" s="1">
        <f>IF(AI49=M49,1,0)</f>
        <v>1</v>
      </c>
    </row>
    <row r="50" spans="1:36" s="1" customFormat="1" ht="14">
      <c r="A50" s="5" t="str">
        <f>CONCATENATE(B50, " ", W50)</f>
        <v>2013 Bihar storm</v>
      </c>
      <c r="B50" s="5">
        <f t="shared" si="0"/>
        <v>2013</v>
      </c>
      <c r="C50" s="8">
        <v>41552</v>
      </c>
      <c r="D50" s="8">
        <v>41553</v>
      </c>
      <c r="E50" s="3">
        <f t="shared" si="1"/>
        <v>41563</v>
      </c>
      <c r="F50" s="1" t="s">
        <v>2</v>
      </c>
      <c r="G50" s="1">
        <v>1</v>
      </c>
      <c r="H50" s="1">
        <v>0</v>
      </c>
      <c r="I50" s="5">
        <f t="shared" si="3"/>
        <v>1</v>
      </c>
      <c r="J50" s="5">
        <f>MIN(SUMPRODUCT(--ISNUMBER(SEARCH(Q$113:Q$132, P50))),1)</f>
        <v>0</v>
      </c>
      <c r="K50" s="5">
        <f>IF(AND(H50=1,I50&gt;0, J50=0),1,0)</f>
        <v>0</v>
      </c>
      <c r="L50" s="5">
        <f>IF(AND(H50=0, I50&gt;1, J50=0),1,0)</f>
        <v>0</v>
      </c>
      <c r="M50" s="5">
        <f t="shared" si="4"/>
        <v>0</v>
      </c>
      <c r="N50" s="5">
        <v>0</v>
      </c>
      <c r="O50" s="5">
        <v>0</v>
      </c>
      <c r="P50" s="1" t="s">
        <v>78</v>
      </c>
      <c r="Q50" s="1" t="s">
        <v>7</v>
      </c>
      <c r="R50" s="1" t="s">
        <v>6</v>
      </c>
      <c r="S50" s="1">
        <v>32</v>
      </c>
      <c r="V50" s="1">
        <v>24</v>
      </c>
      <c r="W50" s="1" t="s">
        <v>216</v>
      </c>
      <c r="X50" s="1" t="s">
        <v>203</v>
      </c>
      <c r="Y50" s="8">
        <v>41553</v>
      </c>
      <c r="Z50" s="8">
        <f t="shared" si="7"/>
        <v>41559</v>
      </c>
      <c r="AA50" s="1">
        <v>1</v>
      </c>
      <c r="AB50" s="1">
        <v>98</v>
      </c>
      <c r="AC50" s="1">
        <v>100</v>
      </c>
      <c r="AD50" s="22">
        <f t="shared" si="5"/>
        <v>0.01</v>
      </c>
      <c r="AE50" s="22">
        <f t="shared" si="6"/>
        <v>1.020408163265306E-2</v>
      </c>
      <c r="AF50" s="1">
        <v>0</v>
      </c>
      <c r="AG50" s="1">
        <v>67</v>
      </c>
      <c r="AH50" s="2">
        <f t="shared" si="2"/>
        <v>0</v>
      </c>
      <c r="AI50" s="1">
        <v>1</v>
      </c>
      <c r="AJ50" s="1">
        <f>IF(AI50=M50,1,0)</f>
        <v>0</v>
      </c>
    </row>
    <row r="51" spans="1:36" s="1" customFormat="1" ht="14">
      <c r="A51" s="5" t="str">
        <f>CONCATENATE(B51, " ", W51)</f>
        <v>2013 Orissa Storm</v>
      </c>
      <c r="B51" s="5">
        <f t="shared" si="0"/>
        <v>2013</v>
      </c>
      <c r="C51" s="8">
        <v>41559</v>
      </c>
      <c r="D51" s="8">
        <v>41561</v>
      </c>
      <c r="E51" s="3">
        <f t="shared" si="1"/>
        <v>41571</v>
      </c>
      <c r="F51" s="1" t="s">
        <v>2</v>
      </c>
      <c r="G51" s="1">
        <v>1</v>
      </c>
      <c r="H51" s="1">
        <v>1</v>
      </c>
      <c r="I51" s="5">
        <f t="shared" si="3"/>
        <v>3</v>
      </c>
      <c r="J51" s="5">
        <f>MIN(SUMPRODUCT(--ISNUMBER(SEARCH(Q$113:Q$132, P51))),1)</f>
        <v>0</v>
      </c>
      <c r="K51" s="5">
        <f>IF(AND(H51=1,I51&gt;0, J51=0),1,0)</f>
        <v>1</v>
      </c>
      <c r="L51" s="5">
        <f>IF(AND(H51=0, I51&gt;1, J51=0),1,0)</f>
        <v>0</v>
      </c>
      <c r="M51" s="5">
        <f t="shared" si="4"/>
        <v>1</v>
      </c>
      <c r="N51" s="5">
        <v>1</v>
      </c>
      <c r="O51" s="5">
        <v>0</v>
      </c>
      <c r="P51" s="1" t="s">
        <v>76</v>
      </c>
      <c r="Q51" s="1" t="s">
        <v>7</v>
      </c>
      <c r="R51" s="1" t="s">
        <v>41</v>
      </c>
      <c r="S51" s="1">
        <v>47</v>
      </c>
      <c r="T51" s="1">
        <v>13230000</v>
      </c>
      <c r="U51" s="1">
        <v>633471</v>
      </c>
      <c r="V51" s="1">
        <v>107</v>
      </c>
      <c r="W51" s="1" t="s">
        <v>217</v>
      </c>
      <c r="X51" s="1" t="s">
        <v>203</v>
      </c>
      <c r="Y51" s="8">
        <v>41553</v>
      </c>
      <c r="Z51" s="8">
        <f t="shared" si="7"/>
        <v>41559</v>
      </c>
      <c r="AA51" s="1">
        <v>20</v>
      </c>
      <c r="AB51" s="1">
        <v>98</v>
      </c>
      <c r="AC51" s="1">
        <v>100</v>
      </c>
      <c r="AD51" s="22">
        <f t="shared" si="5"/>
        <v>0.2</v>
      </c>
      <c r="AE51" s="22">
        <f t="shared" si="6"/>
        <v>0.20408163265306123</v>
      </c>
      <c r="AF51" s="1">
        <v>2</v>
      </c>
      <c r="AG51" s="1">
        <v>67</v>
      </c>
      <c r="AH51" s="2">
        <f t="shared" si="2"/>
        <v>2.9850746268656716E-2</v>
      </c>
      <c r="AI51" s="1">
        <v>1</v>
      </c>
      <c r="AJ51" s="1">
        <f>IF(AI51=M51,1,0)</f>
        <v>1</v>
      </c>
    </row>
    <row r="52" spans="1:36" s="1" customFormat="1" ht="14">
      <c r="A52" s="5" t="str">
        <f>CONCATENATE(B52, " ", W52)</f>
        <v>2013 Andhra Flood</v>
      </c>
      <c r="B52" s="5">
        <f t="shared" si="0"/>
        <v>2013</v>
      </c>
      <c r="C52" s="8">
        <v>41568</v>
      </c>
      <c r="D52" s="8">
        <v>41573</v>
      </c>
      <c r="E52" s="3">
        <f t="shared" si="1"/>
        <v>41583</v>
      </c>
      <c r="F52" s="1" t="s">
        <v>2</v>
      </c>
      <c r="G52" s="1">
        <v>1</v>
      </c>
      <c r="H52" s="1">
        <v>1</v>
      </c>
      <c r="I52" s="5">
        <f t="shared" si="3"/>
        <v>2</v>
      </c>
      <c r="J52" s="5">
        <f>MIN(SUMPRODUCT(--ISNUMBER(SEARCH(Q$113:Q$132, P52))),1)</f>
        <v>0</v>
      </c>
      <c r="K52" s="5">
        <f>IF(AND(H52=1,I52&gt;0, J52=0),1,0)</f>
        <v>1</v>
      </c>
      <c r="L52" s="5">
        <f>IF(AND(H52=0, I52&gt;1, J52=0),1,0)</f>
        <v>0</v>
      </c>
      <c r="M52" s="5">
        <f t="shared" si="4"/>
        <v>1</v>
      </c>
      <c r="N52" s="5">
        <v>1</v>
      </c>
      <c r="O52" s="5">
        <v>0</v>
      </c>
      <c r="P52" s="1" t="s">
        <v>74</v>
      </c>
      <c r="Q52" s="1" t="s">
        <v>0</v>
      </c>
      <c r="R52" s="1" t="s">
        <v>17</v>
      </c>
      <c r="S52" s="1">
        <v>72</v>
      </c>
      <c r="T52" s="1">
        <v>375000</v>
      </c>
      <c r="U52" s="1">
        <v>260000</v>
      </c>
      <c r="V52" s="1">
        <v>137</v>
      </c>
      <c r="W52" s="1" t="s">
        <v>218</v>
      </c>
      <c r="X52" s="1" t="s">
        <v>203</v>
      </c>
      <c r="Y52" s="8">
        <v>41567</v>
      </c>
      <c r="Z52" s="8">
        <f t="shared" si="7"/>
        <v>41573</v>
      </c>
      <c r="AA52" s="1">
        <v>3</v>
      </c>
      <c r="AB52" s="1">
        <v>86</v>
      </c>
      <c r="AC52" s="1">
        <v>100</v>
      </c>
      <c r="AD52" s="22">
        <f t="shared" si="5"/>
        <v>0.03</v>
      </c>
      <c r="AE52" s="22">
        <f t="shared" si="6"/>
        <v>3.4883720930232558E-2</v>
      </c>
      <c r="AF52" s="1">
        <v>1</v>
      </c>
      <c r="AG52" s="1">
        <v>65</v>
      </c>
      <c r="AH52" s="2">
        <f t="shared" si="2"/>
        <v>1.5384615384615385E-2</v>
      </c>
      <c r="AI52" s="1">
        <v>1</v>
      </c>
      <c r="AJ52" s="1">
        <f>IF(AI52=M52,1,0)</f>
        <v>1</v>
      </c>
    </row>
    <row r="53" spans="1:36" s="1" customFormat="1" ht="14">
      <c r="A53" s="5" t="str">
        <f>CONCATENATE(B53, " ", W53)</f>
        <v>2013 Andhra Storm</v>
      </c>
      <c r="B53" s="5">
        <f t="shared" si="0"/>
        <v>2013</v>
      </c>
      <c r="C53" s="8">
        <v>41600</v>
      </c>
      <c r="D53" s="8">
        <v>41600</v>
      </c>
      <c r="E53" s="3">
        <f t="shared" si="1"/>
        <v>41610</v>
      </c>
      <c r="F53" s="1" t="s">
        <v>2</v>
      </c>
      <c r="G53" s="1">
        <v>0</v>
      </c>
      <c r="H53" s="1">
        <v>0</v>
      </c>
      <c r="I53" s="5">
        <f t="shared" si="3"/>
        <v>1</v>
      </c>
      <c r="J53" s="5">
        <f>MIN(SUMPRODUCT(--ISNUMBER(SEARCH(Q$113:Q$132, P53))),1)</f>
        <v>1</v>
      </c>
      <c r="K53" s="5">
        <f>IF(AND(H53=1,I53&gt;0, J53=0),1,0)</f>
        <v>0</v>
      </c>
      <c r="L53" s="5">
        <f>IF(AND(H53=0, I53&gt;1, J53=0),1,0)</f>
        <v>0</v>
      </c>
      <c r="M53" s="5">
        <f t="shared" si="4"/>
        <v>1</v>
      </c>
      <c r="N53" s="5">
        <v>1</v>
      </c>
      <c r="O53" s="5">
        <v>0</v>
      </c>
      <c r="P53" s="1" t="s">
        <v>72</v>
      </c>
      <c r="Q53" s="1" t="s">
        <v>7</v>
      </c>
      <c r="R53" s="1" t="s">
        <v>41</v>
      </c>
      <c r="S53" s="1">
        <v>10</v>
      </c>
      <c r="U53" s="1">
        <v>262000</v>
      </c>
      <c r="V53" s="1">
        <v>68</v>
      </c>
      <c r="W53" s="1" t="s">
        <v>66</v>
      </c>
      <c r="X53" s="1" t="s">
        <v>203</v>
      </c>
      <c r="Y53" s="8">
        <v>41602</v>
      </c>
      <c r="Z53" s="8">
        <f t="shared" si="7"/>
        <v>41608</v>
      </c>
      <c r="AA53" s="1">
        <v>3</v>
      </c>
      <c r="AB53" s="1">
        <v>94</v>
      </c>
      <c r="AC53" s="1">
        <v>100</v>
      </c>
      <c r="AD53" s="22">
        <f t="shared" si="5"/>
        <v>0.03</v>
      </c>
      <c r="AE53" s="22">
        <f t="shared" si="6"/>
        <v>3.1914893617021274E-2</v>
      </c>
      <c r="AF53" s="1">
        <v>0</v>
      </c>
      <c r="AG53" s="1">
        <v>27</v>
      </c>
      <c r="AH53" s="2">
        <f t="shared" si="2"/>
        <v>0</v>
      </c>
      <c r="AI53" s="1">
        <v>1</v>
      </c>
      <c r="AJ53" s="1">
        <f>IF(AI53=M53,1,0)</f>
        <v>1</v>
      </c>
    </row>
    <row r="54" spans="1:36" s="1" customFormat="1" ht="14">
      <c r="A54" s="5" t="str">
        <f>CONCATENATE(B54, " ", W54)</f>
        <v>2014 Cold Wave</v>
      </c>
      <c r="B54" s="5">
        <f t="shared" si="0"/>
        <v>2014</v>
      </c>
      <c r="C54" s="4">
        <v>41659</v>
      </c>
      <c r="D54" s="4">
        <v>41663</v>
      </c>
      <c r="E54" s="3">
        <f t="shared" si="1"/>
        <v>41673</v>
      </c>
      <c r="F54" s="1" t="s">
        <v>2</v>
      </c>
      <c r="G54" s="1">
        <v>1</v>
      </c>
      <c r="H54" s="1">
        <v>1</v>
      </c>
      <c r="I54" s="5">
        <f t="shared" si="3"/>
        <v>2</v>
      </c>
      <c r="J54" s="5">
        <f>MIN(SUMPRODUCT(--ISNUMBER(SEARCH(Q$113:Q$132, P54))),1)</f>
        <v>1</v>
      </c>
      <c r="K54" s="5">
        <f>IF(AND(H54=1,I54&gt;0, J54=0),1,0)</f>
        <v>0</v>
      </c>
      <c r="L54" s="5">
        <f>IF(AND(H54=0, I54&gt;1, J54=0),1,0)</f>
        <v>0</v>
      </c>
      <c r="M54" s="5">
        <f t="shared" si="4"/>
        <v>1</v>
      </c>
      <c r="N54" s="5">
        <v>1</v>
      </c>
      <c r="O54" s="5">
        <v>0</v>
      </c>
      <c r="P54" s="1" t="s">
        <v>70</v>
      </c>
      <c r="Q54" s="1" t="s">
        <v>22</v>
      </c>
      <c r="R54" s="1" t="s">
        <v>69</v>
      </c>
      <c r="S54" s="1">
        <v>24</v>
      </c>
      <c r="V54" s="1">
        <v>21</v>
      </c>
      <c r="W54" s="1" t="s">
        <v>68</v>
      </c>
      <c r="X54" s="1" t="s">
        <v>203</v>
      </c>
      <c r="Y54" s="8">
        <v>41658</v>
      </c>
      <c r="Z54" s="8">
        <f t="shared" si="7"/>
        <v>41664</v>
      </c>
      <c r="AA54" s="1">
        <v>1</v>
      </c>
      <c r="AB54" s="1">
        <v>90</v>
      </c>
      <c r="AC54" s="1">
        <v>100</v>
      </c>
      <c r="AD54" s="22">
        <f t="shared" si="5"/>
        <v>0.01</v>
      </c>
      <c r="AE54" s="22">
        <f t="shared" si="6"/>
        <v>1.1111111111111112E-2</v>
      </c>
      <c r="AF54" s="1">
        <v>0</v>
      </c>
      <c r="AG54" s="1">
        <v>48</v>
      </c>
      <c r="AH54" s="2">
        <f t="shared" si="2"/>
        <v>0</v>
      </c>
      <c r="AI54" s="1">
        <v>0</v>
      </c>
      <c r="AJ54" s="1">
        <f>IF(AI54=M54,1,0)</f>
        <v>0</v>
      </c>
    </row>
    <row r="55" spans="1:36" s="1" customFormat="1" ht="14">
      <c r="A55" s="5" t="str">
        <f>CONCATENATE(B55, " ", W55)</f>
        <v>2014 Andhra Storm</v>
      </c>
      <c r="B55" s="5">
        <f t="shared" si="0"/>
        <v>2014</v>
      </c>
      <c r="C55" s="4">
        <v>41704</v>
      </c>
      <c r="D55" s="4">
        <v>41705</v>
      </c>
      <c r="E55" s="3">
        <f t="shared" si="1"/>
        <v>41715</v>
      </c>
      <c r="F55" s="1" t="s">
        <v>2</v>
      </c>
      <c r="G55" s="1">
        <v>0</v>
      </c>
      <c r="H55" s="1">
        <v>0</v>
      </c>
      <c r="I55" s="5">
        <f t="shared" si="3"/>
        <v>1</v>
      </c>
      <c r="J55" s="5">
        <f>MIN(SUMPRODUCT(--ISNUMBER(SEARCH(Q$113:Q$132, P55))),1)</f>
        <v>1</v>
      </c>
      <c r="K55" s="5">
        <f>IF(AND(H55=1,I55&gt;0, J55=0),1,0)</f>
        <v>0</v>
      </c>
      <c r="L55" s="5">
        <f>IF(AND(H55=0, I55&gt;1, J55=0),1,0)</f>
        <v>0</v>
      </c>
      <c r="M55" s="5">
        <f t="shared" si="4"/>
        <v>1</v>
      </c>
      <c r="N55" s="5">
        <v>1</v>
      </c>
      <c r="O55" s="5">
        <v>0</v>
      </c>
      <c r="P55" s="1" t="s">
        <v>67</v>
      </c>
      <c r="Q55" s="1" t="s">
        <v>7</v>
      </c>
      <c r="R55" s="1" t="s">
        <v>6</v>
      </c>
      <c r="S55" s="1">
        <v>7</v>
      </c>
      <c r="T55" s="1">
        <v>1928</v>
      </c>
      <c r="V55" s="1">
        <v>4</v>
      </c>
      <c r="W55" s="1" t="s">
        <v>66</v>
      </c>
      <c r="X55" s="1" t="s">
        <v>203</v>
      </c>
      <c r="Y55" s="8">
        <v>41707</v>
      </c>
      <c r="Z55" s="8">
        <f t="shared" si="7"/>
        <v>41713</v>
      </c>
      <c r="AA55" s="1">
        <v>1</v>
      </c>
      <c r="AB55" s="1">
        <v>82</v>
      </c>
      <c r="AC55" s="1">
        <v>100</v>
      </c>
      <c r="AD55" s="22">
        <f t="shared" si="5"/>
        <v>0.01</v>
      </c>
      <c r="AE55" s="22">
        <f t="shared" si="6"/>
        <v>1.2195121951219513E-2</v>
      </c>
      <c r="AF55" s="1">
        <v>0</v>
      </c>
      <c r="AG55" s="1">
        <v>54</v>
      </c>
      <c r="AH55" s="2">
        <f t="shared" si="2"/>
        <v>0</v>
      </c>
      <c r="AI55" s="1">
        <v>1</v>
      </c>
      <c r="AJ55" s="1">
        <f>IF(AI55=M55,1,0)</f>
        <v>1</v>
      </c>
    </row>
    <row r="56" spans="1:36" s="1" customFormat="1" ht="14">
      <c r="A56" s="5" t="str">
        <f>CONCATENATE(B56, " ", W56)</f>
        <v>2014 Kashmir Storm</v>
      </c>
      <c r="B56" s="5">
        <f t="shared" si="0"/>
        <v>2014</v>
      </c>
      <c r="C56" s="4">
        <v>41708</v>
      </c>
      <c r="D56" s="4">
        <v>41710</v>
      </c>
      <c r="E56" s="3">
        <f t="shared" si="1"/>
        <v>41720</v>
      </c>
      <c r="F56" s="1" t="s">
        <v>2</v>
      </c>
      <c r="G56" s="1">
        <v>0</v>
      </c>
      <c r="H56" s="1">
        <v>0</v>
      </c>
      <c r="I56" s="5">
        <f t="shared" si="3"/>
        <v>0</v>
      </c>
      <c r="J56" s="5">
        <f>MIN(SUMPRODUCT(--ISNUMBER(SEARCH(Q$113:Q$132, P56))),1)</f>
        <v>0</v>
      </c>
      <c r="K56" s="5">
        <f>IF(AND(H56=1,I56&gt;0, J56=0),1,0)</f>
        <v>0</v>
      </c>
      <c r="L56" s="5">
        <f>IF(AND(H56=0, I56&gt;1, J56=0),1,0)</f>
        <v>0</v>
      </c>
      <c r="M56" s="5">
        <f t="shared" si="4"/>
        <v>0</v>
      </c>
      <c r="N56" s="5">
        <v>0</v>
      </c>
      <c r="O56" s="5">
        <v>0</v>
      </c>
      <c r="P56" s="1" t="s">
        <v>65</v>
      </c>
      <c r="Q56" s="1" t="s">
        <v>7</v>
      </c>
      <c r="R56" s="1" t="s">
        <v>6</v>
      </c>
      <c r="S56" s="1">
        <v>17</v>
      </c>
      <c r="T56" s="1">
        <v>9610</v>
      </c>
      <c r="V56" s="1">
        <v>1</v>
      </c>
      <c r="W56" s="1" t="s">
        <v>64</v>
      </c>
      <c r="X56" s="1" t="s">
        <v>204</v>
      </c>
      <c r="Y56" s="8"/>
      <c r="Z56" s="8"/>
      <c r="AA56" s="1">
        <v>0</v>
      </c>
      <c r="AB56" s="1">
        <v>81</v>
      </c>
      <c r="AC56" s="1">
        <v>100</v>
      </c>
      <c r="AD56" s="22">
        <f t="shared" si="5"/>
        <v>0</v>
      </c>
      <c r="AE56" s="22">
        <f t="shared" si="6"/>
        <v>0</v>
      </c>
      <c r="AF56" s="1">
        <v>0</v>
      </c>
      <c r="AG56" s="1">
        <v>54</v>
      </c>
      <c r="AH56" s="2">
        <f t="shared" si="2"/>
        <v>0</v>
      </c>
      <c r="AI56" s="1">
        <v>0</v>
      </c>
      <c r="AJ56" s="1">
        <f>IF(AI56=M56,1,0)</f>
        <v>1</v>
      </c>
    </row>
    <row r="57" spans="1:36" s="1" customFormat="1" ht="14">
      <c r="A57" s="5" t="str">
        <f>CONCATENATE(B57, " ", W57)</f>
        <v>2014 Uttar Pradesh Storm</v>
      </c>
      <c r="B57" s="5">
        <f t="shared" si="0"/>
        <v>2014</v>
      </c>
      <c r="C57" s="4">
        <v>41746</v>
      </c>
      <c r="D57" s="4">
        <v>41749</v>
      </c>
      <c r="E57" s="3">
        <f t="shared" si="1"/>
        <v>41759</v>
      </c>
      <c r="F57" s="1" t="s">
        <v>2</v>
      </c>
      <c r="G57" s="1">
        <v>1</v>
      </c>
      <c r="H57" s="1">
        <v>0</v>
      </c>
      <c r="I57" s="5">
        <f t="shared" si="3"/>
        <v>1</v>
      </c>
      <c r="J57" s="5">
        <f>MIN(SUMPRODUCT(--ISNUMBER(SEARCH(Q$113:Q$132, P57))),1)</f>
        <v>0</v>
      </c>
      <c r="K57" s="5">
        <f>IF(AND(H57=1,I57&gt;0, J57=0),1,0)</f>
        <v>0</v>
      </c>
      <c r="L57" s="5">
        <f>IF(AND(H57=0, I57&gt;1, J57=0),1,0)</f>
        <v>0</v>
      </c>
      <c r="M57" s="5">
        <f t="shared" si="4"/>
        <v>0</v>
      </c>
      <c r="N57" s="5">
        <v>0</v>
      </c>
      <c r="O57" s="5">
        <v>0</v>
      </c>
      <c r="P57" s="1" t="s">
        <v>63</v>
      </c>
      <c r="Q57" s="1" t="s">
        <v>7</v>
      </c>
      <c r="R57" s="1" t="s">
        <v>6</v>
      </c>
      <c r="S57" s="1">
        <v>27</v>
      </c>
      <c r="V57" s="1">
        <v>7</v>
      </c>
      <c r="W57" s="1" t="s">
        <v>62</v>
      </c>
      <c r="X57" s="1" t="s">
        <v>204</v>
      </c>
      <c r="Y57" s="8"/>
      <c r="Z57" s="8"/>
      <c r="AA57" s="1">
        <v>0</v>
      </c>
      <c r="AB57" s="1">
        <v>81</v>
      </c>
      <c r="AC57" s="1">
        <v>100</v>
      </c>
      <c r="AD57" s="22">
        <f t="shared" si="5"/>
        <v>0</v>
      </c>
      <c r="AE57" s="22">
        <f t="shared" si="6"/>
        <v>0</v>
      </c>
      <c r="AF57" s="1">
        <v>0</v>
      </c>
      <c r="AG57" s="1">
        <v>34</v>
      </c>
      <c r="AH57" s="2">
        <f t="shared" si="2"/>
        <v>0</v>
      </c>
      <c r="AI57" s="1">
        <v>1</v>
      </c>
      <c r="AJ57" s="1">
        <f>IF(AI57=M57,1,0)</f>
        <v>0</v>
      </c>
    </row>
    <row r="58" spans="1:36" s="1" customFormat="1" ht="14">
      <c r="A58" s="5" t="str">
        <f>CONCATENATE(B58, " ", W58)</f>
        <v>2014 Delhi Storm</v>
      </c>
      <c r="B58" s="5">
        <f t="shared" si="0"/>
        <v>2014</v>
      </c>
      <c r="C58" s="4">
        <v>41789</v>
      </c>
      <c r="D58" s="4">
        <v>41790</v>
      </c>
      <c r="E58" s="3">
        <f t="shared" si="1"/>
        <v>41800</v>
      </c>
      <c r="F58" s="1" t="s">
        <v>2</v>
      </c>
      <c r="G58" s="1">
        <v>0</v>
      </c>
      <c r="H58" s="1">
        <v>1</v>
      </c>
      <c r="I58" s="5">
        <f t="shared" si="3"/>
        <v>3</v>
      </c>
      <c r="J58" s="5">
        <f>MIN(SUMPRODUCT(--ISNUMBER(SEARCH(Q$113:Q$132, P58))),1)</f>
        <v>1</v>
      </c>
      <c r="K58" s="5">
        <f>IF(AND(H58=1,I58&gt;0, J58=0),1,0)</f>
        <v>0</v>
      </c>
      <c r="L58" s="5">
        <f>IF(AND(H58=0, I58&gt;1, J58=0),1,0)</f>
        <v>0</v>
      </c>
      <c r="M58" s="5">
        <f t="shared" si="4"/>
        <v>1</v>
      </c>
      <c r="N58" s="5">
        <v>1</v>
      </c>
      <c r="O58" s="5">
        <v>0</v>
      </c>
      <c r="P58" s="1" t="s">
        <v>255</v>
      </c>
      <c r="Q58" s="1" t="s">
        <v>7</v>
      </c>
      <c r="R58" s="1" t="s">
        <v>30</v>
      </c>
      <c r="S58" s="1">
        <v>15</v>
      </c>
      <c r="T58" s="1">
        <v>26</v>
      </c>
      <c r="V58" s="1">
        <v>109</v>
      </c>
      <c r="W58" s="1" t="s">
        <v>219</v>
      </c>
      <c r="X58" s="1" t="s">
        <v>203</v>
      </c>
      <c r="Y58" s="8">
        <v>41784</v>
      </c>
      <c r="Z58" s="8">
        <f t="shared" si="7"/>
        <v>41790</v>
      </c>
      <c r="AA58" s="1">
        <v>32</v>
      </c>
      <c r="AB58" s="1">
        <v>81</v>
      </c>
      <c r="AC58" s="1">
        <v>100</v>
      </c>
      <c r="AD58" s="22">
        <f t="shared" si="5"/>
        <v>0.32</v>
      </c>
      <c r="AE58" s="22">
        <f t="shared" si="6"/>
        <v>0.39506172839506171</v>
      </c>
      <c r="AF58" s="1">
        <v>7</v>
      </c>
      <c r="AG58" s="1">
        <v>24</v>
      </c>
      <c r="AH58" s="2">
        <f t="shared" si="2"/>
        <v>0.29166666666666669</v>
      </c>
      <c r="AI58" s="1">
        <v>0</v>
      </c>
      <c r="AJ58" s="1">
        <f>IF(AI58=M58,1,0)</f>
        <v>0</v>
      </c>
    </row>
    <row r="59" spans="1:36" s="1" customFormat="1" ht="14">
      <c r="A59" s="5" t="str">
        <f>CONCATENATE(B59, " ", W59)</f>
        <v>2014 Assam flood</v>
      </c>
      <c r="B59" s="5">
        <f t="shared" si="0"/>
        <v>2014</v>
      </c>
      <c r="C59" s="4">
        <v>41816</v>
      </c>
      <c r="D59" s="4">
        <v>41818</v>
      </c>
      <c r="E59" s="3">
        <f t="shared" si="1"/>
        <v>41828</v>
      </c>
      <c r="F59" s="1" t="s">
        <v>2</v>
      </c>
      <c r="G59" s="1">
        <v>1</v>
      </c>
      <c r="H59" s="1">
        <v>0</v>
      </c>
      <c r="I59" s="5">
        <f t="shared" si="3"/>
        <v>0</v>
      </c>
      <c r="J59" s="5">
        <f>MIN(SUMPRODUCT(--ISNUMBER(SEARCH(Q$113:Q$132, P59))),1)</f>
        <v>0</v>
      </c>
      <c r="K59" s="5">
        <f>IF(AND(H59=1,I59&gt;0, J59=0),1,0)</f>
        <v>0</v>
      </c>
      <c r="L59" s="5">
        <f>IF(AND(H59=0, I59&gt;1, J59=0),1,0)</f>
        <v>0</v>
      </c>
      <c r="M59" s="5">
        <f t="shared" si="4"/>
        <v>0</v>
      </c>
      <c r="N59" s="5">
        <v>0</v>
      </c>
      <c r="O59" s="5">
        <v>1</v>
      </c>
      <c r="P59" s="1" t="s">
        <v>59</v>
      </c>
      <c r="Q59" s="1" t="s">
        <v>0</v>
      </c>
      <c r="R59" s="1" t="s">
        <v>17</v>
      </c>
      <c r="S59" s="1">
        <v>27</v>
      </c>
      <c r="T59" s="1">
        <v>18500</v>
      </c>
      <c r="V59" s="1">
        <v>7</v>
      </c>
      <c r="W59" s="1" t="s">
        <v>58</v>
      </c>
      <c r="X59" s="1" t="s">
        <v>203</v>
      </c>
      <c r="Y59" s="8">
        <v>41812</v>
      </c>
      <c r="Z59" s="8">
        <f>Y59+6</f>
        <v>41818</v>
      </c>
      <c r="AA59" s="1">
        <v>4</v>
      </c>
      <c r="AB59" s="1">
        <v>80</v>
      </c>
      <c r="AC59" s="1">
        <v>100</v>
      </c>
      <c r="AD59" s="22">
        <f t="shared" si="5"/>
        <v>0.04</v>
      </c>
      <c r="AE59" s="22">
        <f t="shared" si="6"/>
        <v>0.05</v>
      </c>
      <c r="AF59" s="1">
        <v>1</v>
      </c>
      <c r="AG59" s="1">
        <v>26</v>
      </c>
      <c r="AH59" s="2">
        <f t="shared" si="2"/>
        <v>3.8461538461538464E-2</v>
      </c>
      <c r="AI59" s="1">
        <v>0</v>
      </c>
      <c r="AJ59" s="1">
        <f>IF(AI59=M59,1,0)</f>
        <v>1</v>
      </c>
    </row>
    <row r="60" spans="1:36" s="1" customFormat="1" ht="14">
      <c r="A60" s="5" t="str">
        <f>CONCATENATE(B60, " ", W60)</f>
        <v>2014 Uttarakhand flood</v>
      </c>
      <c r="B60" s="5">
        <f t="shared" si="0"/>
        <v>2014</v>
      </c>
      <c r="C60" s="4">
        <v>41836</v>
      </c>
      <c r="D60" s="4">
        <v>41842</v>
      </c>
      <c r="E60" s="3">
        <f t="shared" si="1"/>
        <v>41852</v>
      </c>
      <c r="F60" s="1" t="s">
        <v>2</v>
      </c>
      <c r="G60" s="1">
        <v>0</v>
      </c>
      <c r="H60" s="1">
        <v>0</v>
      </c>
      <c r="I60" s="5">
        <f t="shared" si="3"/>
        <v>0</v>
      </c>
      <c r="J60" s="5">
        <f>MIN(SUMPRODUCT(--ISNUMBER(SEARCH(Q$113:Q$132, P60))),1)</f>
        <v>0</v>
      </c>
      <c r="K60" s="5">
        <f>IF(AND(H60=1,I60&gt;0, J60=0),1,0)</f>
        <v>0</v>
      </c>
      <c r="L60" s="5">
        <f>IF(AND(H60=0, I60&gt;1, J60=0),1,0)</f>
        <v>0</v>
      </c>
      <c r="M60" s="5">
        <f t="shared" si="4"/>
        <v>0</v>
      </c>
      <c r="N60" s="5">
        <v>0</v>
      </c>
      <c r="O60" s="5">
        <v>0</v>
      </c>
      <c r="P60" s="1" t="s">
        <v>57</v>
      </c>
      <c r="Q60" s="1" t="s">
        <v>0</v>
      </c>
      <c r="R60" s="1" t="s">
        <v>12</v>
      </c>
      <c r="S60" s="1">
        <v>26</v>
      </c>
      <c r="V60" s="1">
        <v>13</v>
      </c>
      <c r="W60" s="7" t="s">
        <v>99</v>
      </c>
      <c r="X60" s="7" t="s">
        <v>203</v>
      </c>
      <c r="Y60" s="16">
        <v>41833</v>
      </c>
      <c r="Z60" s="8">
        <f t="shared" si="7"/>
        <v>41839</v>
      </c>
      <c r="AA60" s="7">
        <v>7</v>
      </c>
      <c r="AB60" s="7">
        <v>75</v>
      </c>
      <c r="AC60" s="7">
        <v>100</v>
      </c>
      <c r="AD60" s="22">
        <f t="shared" si="5"/>
        <v>7.0000000000000007E-2</v>
      </c>
      <c r="AE60" s="22">
        <f t="shared" si="6"/>
        <v>9.3333333333333338E-2</v>
      </c>
      <c r="AF60" s="1">
        <v>2</v>
      </c>
      <c r="AG60" s="1">
        <v>31</v>
      </c>
      <c r="AH60" s="2">
        <f t="shared" si="2"/>
        <v>6.4516129032258063E-2</v>
      </c>
      <c r="AI60" s="1">
        <v>1</v>
      </c>
      <c r="AJ60" s="1">
        <f>IF(AI60=M60,1,0)</f>
        <v>0</v>
      </c>
    </row>
    <row r="61" spans="1:36" s="1" customFormat="1" ht="14">
      <c r="A61" s="5" t="str">
        <f>CONCATENATE(B61, " ", W61)</f>
        <v>2014 Pune Landslide</v>
      </c>
      <c r="B61" s="5">
        <f t="shared" si="0"/>
        <v>2014</v>
      </c>
      <c r="C61" s="4">
        <v>41850</v>
      </c>
      <c r="D61" s="4">
        <v>41850</v>
      </c>
      <c r="E61" s="3">
        <f t="shared" si="1"/>
        <v>41860</v>
      </c>
      <c r="F61" s="1" t="s">
        <v>2</v>
      </c>
      <c r="G61" s="1">
        <v>0</v>
      </c>
      <c r="H61" s="1">
        <v>0</v>
      </c>
      <c r="I61" s="5">
        <f t="shared" si="3"/>
        <v>0</v>
      </c>
      <c r="J61" s="5">
        <f>MIN(SUMPRODUCT(--ISNUMBER(SEARCH(Q$113:Q$132, P61))),1)</f>
        <v>1</v>
      </c>
      <c r="K61" s="5">
        <f>IF(AND(H61=1,I61&gt;0, J61=0),1,0)</f>
        <v>0</v>
      </c>
      <c r="L61" s="5">
        <f>IF(AND(H61=0, I61&gt;1, J61=0),1,0)</f>
        <v>0</v>
      </c>
      <c r="M61" s="5">
        <f t="shared" si="4"/>
        <v>1</v>
      </c>
      <c r="N61" s="5">
        <v>1</v>
      </c>
      <c r="O61" s="5">
        <v>0</v>
      </c>
      <c r="P61" s="1" t="s">
        <v>55</v>
      </c>
      <c r="Q61" s="1" t="s">
        <v>19</v>
      </c>
      <c r="R61" s="1" t="s">
        <v>19</v>
      </c>
      <c r="S61" s="1">
        <v>151</v>
      </c>
      <c r="T61" s="1">
        <v>200</v>
      </c>
      <c r="V61" s="1">
        <v>186</v>
      </c>
      <c r="W61" s="1" t="s">
        <v>54</v>
      </c>
      <c r="X61" s="1" t="s">
        <v>203</v>
      </c>
      <c r="Y61" s="8">
        <v>41847</v>
      </c>
      <c r="Z61" s="8">
        <f t="shared" si="7"/>
        <v>41853</v>
      </c>
      <c r="AA61" s="1">
        <v>62</v>
      </c>
      <c r="AB61" s="1">
        <v>80</v>
      </c>
      <c r="AC61" s="1">
        <v>100</v>
      </c>
      <c r="AD61" s="22">
        <f t="shared" si="5"/>
        <v>0.62</v>
      </c>
      <c r="AE61" s="22">
        <f t="shared" si="6"/>
        <v>0.77500000000000002</v>
      </c>
      <c r="AF61" s="1">
        <v>14</v>
      </c>
      <c r="AG61" s="1">
        <v>28</v>
      </c>
      <c r="AH61" s="2">
        <f t="shared" si="2"/>
        <v>0.5</v>
      </c>
      <c r="AI61" s="1">
        <v>1</v>
      </c>
      <c r="AJ61" s="1">
        <f>IF(AI61=M61,1,0)</f>
        <v>1</v>
      </c>
    </row>
    <row r="62" spans="1:36" s="1" customFormat="1" ht="14">
      <c r="A62" s="5" t="str">
        <f>CONCATENATE(B62, " ", W62)</f>
        <v>2014 Orissa Flood</v>
      </c>
      <c r="B62" s="5">
        <f t="shared" si="0"/>
        <v>2014</v>
      </c>
      <c r="C62" s="4">
        <v>41854</v>
      </c>
      <c r="D62" s="4">
        <v>41855</v>
      </c>
      <c r="E62" s="3">
        <f t="shared" si="1"/>
        <v>41865</v>
      </c>
      <c r="F62" s="1" t="s">
        <v>2</v>
      </c>
      <c r="G62" s="1">
        <v>1</v>
      </c>
      <c r="H62" s="1">
        <v>0</v>
      </c>
      <c r="I62" s="5">
        <f t="shared" si="3"/>
        <v>0</v>
      </c>
      <c r="J62" s="5">
        <f>MIN(SUMPRODUCT(--ISNUMBER(SEARCH(Q$113:Q$132, P62))),1)</f>
        <v>0</v>
      </c>
      <c r="K62" s="5">
        <f>IF(AND(H62=1,I62&gt;0, J62=0),1,0)</f>
        <v>0</v>
      </c>
      <c r="L62" s="5">
        <f>IF(AND(H62=0, I62&gt;1, J62=0),1,0)</f>
        <v>0</v>
      </c>
      <c r="M62" s="5">
        <f t="shared" si="4"/>
        <v>0</v>
      </c>
      <c r="N62" s="5">
        <v>0</v>
      </c>
      <c r="O62" s="5">
        <v>0</v>
      </c>
      <c r="P62" s="1" t="s">
        <v>53</v>
      </c>
      <c r="Q62" s="1" t="s">
        <v>0</v>
      </c>
      <c r="R62" s="1" t="s">
        <v>17</v>
      </c>
      <c r="S62" s="1">
        <v>35</v>
      </c>
      <c r="T62" s="1">
        <v>179000</v>
      </c>
      <c r="V62" s="1">
        <v>1</v>
      </c>
      <c r="W62" s="1" t="s">
        <v>52</v>
      </c>
      <c r="X62" s="19" t="s">
        <v>203</v>
      </c>
      <c r="Y62" s="8">
        <v>41854</v>
      </c>
      <c r="Z62" s="8">
        <f t="shared" si="7"/>
        <v>41860</v>
      </c>
      <c r="AA62" s="1">
        <v>11</v>
      </c>
      <c r="AB62" s="1">
        <v>86</v>
      </c>
      <c r="AC62" s="1">
        <v>100</v>
      </c>
      <c r="AD62" s="22">
        <f t="shared" si="5"/>
        <v>0.11</v>
      </c>
      <c r="AE62" s="22">
        <f t="shared" si="6"/>
        <v>0.12790697674418605</v>
      </c>
      <c r="AF62" s="1">
        <v>2</v>
      </c>
      <c r="AG62" s="1">
        <v>32</v>
      </c>
      <c r="AH62" s="2">
        <f t="shared" si="2"/>
        <v>6.25E-2</v>
      </c>
      <c r="AI62" s="1">
        <v>0</v>
      </c>
      <c r="AJ62" s="1">
        <f>IF(AI62=M62,1,0)</f>
        <v>1</v>
      </c>
    </row>
    <row r="63" spans="1:36" s="1" customFormat="1" ht="14">
      <c r="A63" s="5" t="str">
        <f>CONCATENATE(B63, " ", W63)</f>
        <v>2014 Odisha Flood</v>
      </c>
      <c r="B63" s="5">
        <f t="shared" si="0"/>
        <v>2014</v>
      </c>
      <c r="C63" s="4">
        <v>41860</v>
      </c>
      <c r="D63" s="4">
        <v>41867</v>
      </c>
      <c r="E63" s="3">
        <f t="shared" si="1"/>
        <v>41877</v>
      </c>
      <c r="F63" s="1" t="s">
        <v>2</v>
      </c>
      <c r="G63" s="1">
        <v>1</v>
      </c>
      <c r="H63" s="1">
        <v>0</v>
      </c>
      <c r="I63" s="5">
        <f t="shared" si="3"/>
        <v>0</v>
      </c>
      <c r="J63" s="5">
        <f>MIN(SUMPRODUCT(--ISNUMBER(SEARCH(Q$113:Q$132, P63))),1)</f>
        <v>0</v>
      </c>
      <c r="K63" s="5">
        <f>IF(AND(H63=1,I63&gt;0, J63=0),1,0)</f>
        <v>0</v>
      </c>
      <c r="L63" s="5">
        <f>IF(AND(H63=0, I63&gt;1, J63=0),1,0)</f>
        <v>0</v>
      </c>
      <c r="M63" s="5">
        <f t="shared" si="4"/>
        <v>0</v>
      </c>
      <c r="N63" s="5">
        <v>0</v>
      </c>
      <c r="O63" s="5">
        <v>0</v>
      </c>
      <c r="P63" s="1" t="s">
        <v>51</v>
      </c>
      <c r="Q63" s="1" t="s">
        <v>0</v>
      </c>
      <c r="R63" s="1" t="s">
        <v>12</v>
      </c>
      <c r="S63" s="1">
        <v>47</v>
      </c>
      <c r="T63" s="1">
        <v>3600000</v>
      </c>
      <c r="U63" s="1">
        <v>100000</v>
      </c>
      <c r="V63" s="1">
        <v>17</v>
      </c>
      <c r="W63" s="1" t="s">
        <v>50</v>
      </c>
      <c r="X63" s="1" t="s">
        <v>203</v>
      </c>
      <c r="Y63" s="8">
        <v>41854</v>
      </c>
      <c r="Z63" s="8">
        <f t="shared" si="7"/>
        <v>41860</v>
      </c>
      <c r="AA63" s="1">
        <v>22</v>
      </c>
      <c r="AB63" s="1">
        <v>86</v>
      </c>
      <c r="AC63" s="1">
        <v>100</v>
      </c>
      <c r="AD63" s="22">
        <f t="shared" si="5"/>
        <v>0.22</v>
      </c>
      <c r="AE63" s="22">
        <f t="shared" si="6"/>
        <v>0.2558139534883721</v>
      </c>
      <c r="AF63" s="1">
        <v>1</v>
      </c>
      <c r="AG63" s="1">
        <v>28</v>
      </c>
      <c r="AH63" s="2">
        <f t="shared" si="2"/>
        <v>3.5714285714285712E-2</v>
      </c>
      <c r="AI63" s="1">
        <v>0</v>
      </c>
      <c r="AJ63" s="1">
        <f>IF(AI63=M63,1,0)</f>
        <v>1</v>
      </c>
    </row>
    <row r="64" spans="1:36" s="1" customFormat="1" ht="14">
      <c r="A64" s="5" t="str">
        <f>CONCATENATE(B64, " ", W64)</f>
        <v>2014 Uttarakhand flood</v>
      </c>
      <c r="B64" s="5">
        <f t="shared" si="0"/>
        <v>2014</v>
      </c>
      <c r="C64" s="4">
        <v>41867</v>
      </c>
      <c r="D64" s="4">
        <v>41883</v>
      </c>
      <c r="E64" s="3">
        <f t="shared" si="1"/>
        <v>41893</v>
      </c>
      <c r="F64" s="1" t="s">
        <v>2</v>
      </c>
      <c r="G64" s="1">
        <v>0</v>
      </c>
      <c r="H64" s="1">
        <v>0</v>
      </c>
      <c r="I64" s="5">
        <f t="shared" si="3"/>
        <v>1</v>
      </c>
      <c r="J64" s="5">
        <f>MIN(SUMPRODUCT(--ISNUMBER(SEARCH(Q$113:Q$132, P64))),1)</f>
        <v>0</v>
      </c>
      <c r="K64" s="5">
        <f>IF(AND(H64=1,I64&gt;0, J64=0),1,0)</f>
        <v>0</v>
      </c>
      <c r="L64" s="5">
        <f>IF(AND(H64=0, I64&gt;1, J64=0),1,0)</f>
        <v>0</v>
      </c>
      <c r="M64" s="5">
        <f t="shared" si="4"/>
        <v>0</v>
      </c>
      <c r="N64" s="5">
        <v>0</v>
      </c>
      <c r="O64" s="5">
        <v>2</v>
      </c>
      <c r="P64" s="1" t="s">
        <v>49</v>
      </c>
      <c r="Q64" s="1" t="s">
        <v>0</v>
      </c>
      <c r="R64" s="1" t="s">
        <v>17</v>
      </c>
      <c r="S64" s="1">
        <v>94</v>
      </c>
      <c r="T64" s="1">
        <v>500000</v>
      </c>
      <c r="V64" s="1">
        <v>77</v>
      </c>
      <c r="W64" s="1" t="s">
        <v>99</v>
      </c>
      <c r="X64" s="1" t="s">
        <v>203</v>
      </c>
      <c r="Y64" s="8">
        <v>41868</v>
      </c>
      <c r="Z64" s="8">
        <f t="shared" si="7"/>
        <v>41874</v>
      </c>
      <c r="AA64" s="1">
        <v>8</v>
      </c>
      <c r="AB64" s="1">
        <v>89</v>
      </c>
      <c r="AC64" s="1">
        <v>100</v>
      </c>
      <c r="AD64" s="22">
        <f t="shared" si="5"/>
        <v>0.08</v>
      </c>
      <c r="AE64" s="22">
        <f t="shared" si="6"/>
        <v>8.98876404494382E-2</v>
      </c>
      <c r="AF64" s="1">
        <v>1</v>
      </c>
      <c r="AG64" s="1">
        <v>30</v>
      </c>
      <c r="AH64" s="2">
        <f t="shared" si="2"/>
        <v>3.3333333333333333E-2</v>
      </c>
      <c r="AI64" s="1">
        <v>0</v>
      </c>
      <c r="AJ64" s="1">
        <f>IF(AI64=M64,1,0)</f>
        <v>1</v>
      </c>
    </row>
    <row r="65" spans="1:36" s="1" customFormat="1" ht="14">
      <c r="A65" s="5" t="str">
        <f>CONCATENATE(B65, " ", W65)</f>
        <v>2014 Kashmir Flood</v>
      </c>
      <c r="B65" s="5">
        <f t="shared" si="0"/>
        <v>2014</v>
      </c>
      <c r="C65" s="4">
        <v>41883</v>
      </c>
      <c r="D65" s="4">
        <v>41912</v>
      </c>
      <c r="E65" s="3">
        <f t="shared" si="1"/>
        <v>41922</v>
      </c>
      <c r="F65" s="1" t="s">
        <v>2</v>
      </c>
      <c r="G65" s="1">
        <v>1</v>
      </c>
      <c r="H65" s="1">
        <v>0</v>
      </c>
      <c r="I65" s="5">
        <f t="shared" si="3"/>
        <v>0</v>
      </c>
      <c r="J65" s="5">
        <f>MIN(SUMPRODUCT(--ISNUMBER(SEARCH(Q$113:Q$132, P65))),1)</f>
        <v>0</v>
      </c>
      <c r="K65" s="5">
        <f>IF(AND(H65=1,I65&gt;0, J65=0),1,0)</f>
        <v>0</v>
      </c>
      <c r="L65" s="5">
        <f>IF(AND(H65=0, I65&gt;1, J65=0),1,0)</f>
        <v>0</v>
      </c>
      <c r="M65" s="5">
        <f t="shared" si="4"/>
        <v>0</v>
      </c>
      <c r="N65" s="5">
        <v>0</v>
      </c>
      <c r="O65" s="5">
        <v>0</v>
      </c>
      <c r="P65" s="1" t="s">
        <v>47</v>
      </c>
      <c r="Q65" s="1" t="s">
        <v>0</v>
      </c>
      <c r="R65" s="1" t="s">
        <v>46</v>
      </c>
      <c r="S65" s="1">
        <v>298</v>
      </c>
      <c r="T65" s="1">
        <v>275000</v>
      </c>
      <c r="U65" s="1">
        <v>16000000</v>
      </c>
      <c r="V65" s="1">
        <v>706</v>
      </c>
      <c r="W65" s="1" t="s">
        <v>45</v>
      </c>
      <c r="X65" s="1" t="s">
        <v>203</v>
      </c>
      <c r="Y65" s="8">
        <v>41889</v>
      </c>
      <c r="Z65" s="8">
        <f t="shared" si="7"/>
        <v>41895</v>
      </c>
      <c r="AA65" s="1">
        <v>100</v>
      </c>
      <c r="AB65" s="1">
        <v>26</v>
      </c>
      <c r="AC65" s="1">
        <v>30</v>
      </c>
      <c r="AD65" s="22">
        <f t="shared" si="5"/>
        <v>3.3333333333333335</v>
      </c>
      <c r="AE65" s="22">
        <f t="shared" si="6"/>
        <v>3.8461538461538463</v>
      </c>
      <c r="AF65" s="1">
        <v>68</v>
      </c>
      <c r="AG65" s="1">
        <v>32</v>
      </c>
      <c r="AH65" s="2">
        <f t="shared" si="2"/>
        <v>2.125</v>
      </c>
      <c r="AI65" s="1">
        <v>0</v>
      </c>
      <c r="AJ65" s="1">
        <f>IF(AI65=M65,1,0)</f>
        <v>1</v>
      </c>
    </row>
    <row r="66" spans="1:36" s="1" customFormat="1" ht="14">
      <c r="A66" s="5" t="str">
        <f>CONCATENATE(B66, " ", W66)</f>
        <v xml:space="preserve">2014 Assam flood </v>
      </c>
      <c r="B66" s="5">
        <f t="shared" ref="B66:B90" si="8">YEAR(C66)</f>
        <v>2014</v>
      </c>
      <c r="C66" s="4">
        <v>41906</v>
      </c>
      <c r="D66" s="4">
        <v>41923</v>
      </c>
      <c r="E66" s="3">
        <f t="shared" ref="E66:E104" si="9">D66+10</f>
        <v>41933</v>
      </c>
      <c r="F66" s="1" t="s">
        <v>2</v>
      </c>
      <c r="G66" s="1">
        <v>0</v>
      </c>
      <c r="H66" s="1">
        <v>0</v>
      </c>
      <c r="I66" s="5">
        <f t="shared" si="3"/>
        <v>0</v>
      </c>
      <c r="J66" s="5">
        <f>MIN(SUMPRODUCT(--ISNUMBER(SEARCH(Q$113:Q$132, P66))),1)</f>
        <v>0</v>
      </c>
      <c r="K66" s="5">
        <f>IF(AND(H66=1,I66&gt;0, J66=0),1,0)</f>
        <v>0</v>
      </c>
      <c r="L66" s="5">
        <f>IF(AND(H66=0, I66&gt;1, J66=0),1,0)</f>
        <v>0</v>
      </c>
      <c r="M66" s="5">
        <f t="shared" si="4"/>
        <v>0</v>
      </c>
      <c r="N66" s="5">
        <v>0</v>
      </c>
      <c r="O66" s="5">
        <v>1</v>
      </c>
      <c r="P66" s="1" t="s">
        <v>44</v>
      </c>
      <c r="Q66" s="1" t="s">
        <v>0</v>
      </c>
      <c r="R66" s="1" t="s">
        <v>17</v>
      </c>
      <c r="S66" s="1">
        <v>95</v>
      </c>
      <c r="T66" s="1">
        <v>650000</v>
      </c>
      <c r="U66" s="1">
        <v>163000</v>
      </c>
      <c r="V66" s="1">
        <v>55</v>
      </c>
      <c r="W66" s="1" t="s">
        <v>43</v>
      </c>
      <c r="X66" s="1" t="s">
        <v>203</v>
      </c>
      <c r="Y66" s="8">
        <v>41903</v>
      </c>
      <c r="Z66" s="8">
        <f t="shared" si="7"/>
        <v>41909</v>
      </c>
      <c r="AA66" s="1">
        <v>19</v>
      </c>
      <c r="AB66" s="1">
        <v>83</v>
      </c>
      <c r="AC66" s="1">
        <v>100</v>
      </c>
      <c r="AD66" s="22">
        <f t="shared" si="5"/>
        <v>0.19</v>
      </c>
      <c r="AE66" s="22">
        <f t="shared" si="6"/>
        <v>0.2289156626506024</v>
      </c>
      <c r="AF66" s="1">
        <v>3</v>
      </c>
      <c r="AG66" s="1">
        <v>40</v>
      </c>
      <c r="AH66" s="2">
        <f t="shared" ref="AH66:AH90" si="10">AF66/AG66</f>
        <v>7.4999999999999997E-2</v>
      </c>
      <c r="AI66" s="1">
        <v>0</v>
      </c>
      <c r="AJ66" s="1">
        <f>IF(AI66=M66,1,0)</f>
        <v>1</v>
      </c>
    </row>
    <row r="67" spans="1:36" s="1" customFormat="1" ht="14">
      <c r="A67" s="5" t="str">
        <f>CONCATENATE(B67, " ", W67)</f>
        <v>2014 Andhra Storm</v>
      </c>
      <c r="B67" s="5">
        <f t="shared" si="8"/>
        <v>2014</v>
      </c>
      <c r="C67" s="4">
        <v>41924</v>
      </c>
      <c r="D67" s="4">
        <v>41924</v>
      </c>
      <c r="E67" s="3">
        <f t="shared" si="9"/>
        <v>41934</v>
      </c>
      <c r="F67" s="1" t="s">
        <v>2</v>
      </c>
      <c r="G67" s="1">
        <v>0</v>
      </c>
      <c r="H67" s="1">
        <v>1</v>
      </c>
      <c r="I67" s="5">
        <f t="shared" ref="I67:I104" si="11">SUMPRODUCT(--ISNUMBER(SEARCH(P$113:P$125, P67)))</f>
        <v>1</v>
      </c>
      <c r="J67" s="5">
        <f>MIN(SUMPRODUCT(--ISNUMBER(SEARCH(Q$113:Q$132, P67))),1)</f>
        <v>1</v>
      </c>
      <c r="K67" s="5">
        <f>IF(AND(H67=1,I67&gt;0, J67=0),1,0)</f>
        <v>0</v>
      </c>
      <c r="L67" s="5">
        <f>IF(AND(H67=0, I67&gt;1, J67=0),1,0)</f>
        <v>0</v>
      </c>
      <c r="M67" s="5">
        <f t="shared" ref="M67:M104" si="12">SUM(J67:L67)</f>
        <v>1</v>
      </c>
      <c r="N67" s="5">
        <v>1</v>
      </c>
      <c r="O67" s="5">
        <v>0</v>
      </c>
      <c r="P67" s="1" t="s">
        <v>42</v>
      </c>
      <c r="Q67" s="1" t="s">
        <v>7</v>
      </c>
      <c r="R67" s="1" t="s">
        <v>41</v>
      </c>
      <c r="S67" s="1">
        <v>45</v>
      </c>
      <c r="T67" s="1">
        <v>920000</v>
      </c>
      <c r="U67" s="1">
        <v>7000000</v>
      </c>
      <c r="V67" s="1">
        <v>110</v>
      </c>
      <c r="W67" s="1" t="s">
        <v>66</v>
      </c>
      <c r="X67" s="1" t="s">
        <v>203</v>
      </c>
      <c r="Y67" s="8">
        <v>41924</v>
      </c>
      <c r="Z67" s="8">
        <f t="shared" si="7"/>
        <v>41930</v>
      </c>
      <c r="AA67" s="1">
        <v>3</v>
      </c>
      <c r="AB67" s="1">
        <v>94</v>
      </c>
      <c r="AC67" s="1">
        <v>100</v>
      </c>
      <c r="AD67" s="22">
        <f t="shared" ref="AD67:AD104" si="13">AA67/AC67</f>
        <v>0.03</v>
      </c>
      <c r="AE67" s="22">
        <f t="shared" ref="AE67:AE104" si="14">AA67/AB67</f>
        <v>3.1914893617021274E-2</v>
      </c>
      <c r="AF67" s="1">
        <v>9</v>
      </c>
      <c r="AG67" s="1">
        <v>29</v>
      </c>
      <c r="AH67" s="2">
        <f t="shared" si="10"/>
        <v>0.31034482758620691</v>
      </c>
      <c r="AI67" s="1">
        <v>1</v>
      </c>
      <c r="AJ67" s="1">
        <f>IF(AI67=M67,1,0)</f>
        <v>1</v>
      </c>
    </row>
    <row r="68" spans="1:36" s="1" customFormat="1" ht="14">
      <c r="A68" s="5" t="str">
        <f>CONCATENATE(B68, " ", W68)</f>
        <v>2014 Uttar Pradesh Cold Wave</v>
      </c>
      <c r="B68" s="5">
        <f t="shared" si="8"/>
        <v>2014</v>
      </c>
      <c r="C68" s="4">
        <v>41980</v>
      </c>
      <c r="D68" s="4">
        <v>41982</v>
      </c>
      <c r="E68" s="3">
        <f t="shared" si="9"/>
        <v>41992</v>
      </c>
      <c r="F68" s="1" t="s">
        <v>2</v>
      </c>
      <c r="G68" s="1">
        <v>0</v>
      </c>
      <c r="H68" s="1">
        <v>0</v>
      </c>
      <c r="I68" s="5">
        <f t="shared" si="11"/>
        <v>1</v>
      </c>
      <c r="J68" s="5">
        <f>MIN(SUMPRODUCT(--ISNUMBER(SEARCH(Q$113:Q$132, P68))),1)</f>
        <v>0</v>
      </c>
      <c r="K68" s="5">
        <f>IF(AND(H68=1,I68&gt;0, J68=0),1,0)</f>
        <v>0</v>
      </c>
      <c r="L68" s="5">
        <f>IF(AND(H68=0, I68&gt;1, J68=0),1,0)</f>
        <v>0</v>
      </c>
      <c r="M68" s="5">
        <f t="shared" si="12"/>
        <v>0</v>
      </c>
      <c r="N68" s="5">
        <v>0</v>
      </c>
      <c r="O68" s="5">
        <v>0</v>
      </c>
      <c r="P68" s="1" t="s">
        <v>39</v>
      </c>
      <c r="Q68" s="1" t="s">
        <v>22</v>
      </c>
      <c r="R68" s="1" t="s">
        <v>38</v>
      </c>
      <c r="S68" s="1">
        <v>16</v>
      </c>
      <c r="V68" s="1">
        <v>3</v>
      </c>
      <c r="W68" s="1" t="s">
        <v>37</v>
      </c>
      <c r="X68" s="1" t="s">
        <v>204</v>
      </c>
      <c r="Y68" s="8"/>
      <c r="Z68" s="8"/>
      <c r="AA68" s="1">
        <v>0</v>
      </c>
      <c r="AB68" s="1">
        <v>81</v>
      </c>
      <c r="AC68" s="1">
        <v>100</v>
      </c>
      <c r="AD68" s="22">
        <f t="shared" si="13"/>
        <v>0</v>
      </c>
      <c r="AE68" s="22">
        <f t="shared" si="14"/>
        <v>0</v>
      </c>
      <c r="AF68" s="1">
        <v>0</v>
      </c>
      <c r="AG68" s="1">
        <v>32</v>
      </c>
      <c r="AH68" s="2">
        <f t="shared" si="10"/>
        <v>0</v>
      </c>
      <c r="AI68" s="1">
        <v>1</v>
      </c>
      <c r="AJ68" s="1">
        <f>IF(AI68=M68,1,0)</f>
        <v>0</v>
      </c>
    </row>
    <row r="69" spans="1:36" s="1" customFormat="1" ht="14">
      <c r="A69" s="5" t="str">
        <f>CONCATENATE(B69, " ", W69)</f>
        <v>2014 Severe Winter</v>
      </c>
      <c r="B69" s="5">
        <f t="shared" si="8"/>
        <v>2014</v>
      </c>
      <c r="C69" s="4">
        <v>41990</v>
      </c>
      <c r="D69" s="4">
        <v>41991</v>
      </c>
      <c r="E69" s="3">
        <f t="shared" si="9"/>
        <v>42001</v>
      </c>
      <c r="F69" s="1" t="s">
        <v>2</v>
      </c>
      <c r="G69" s="1">
        <v>1</v>
      </c>
      <c r="H69" s="1">
        <v>1</v>
      </c>
      <c r="I69" s="5">
        <f t="shared" si="11"/>
        <v>1</v>
      </c>
      <c r="J69" s="5">
        <f>MIN(SUMPRODUCT(--ISNUMBER(SEARCH(Q$113:Q$132, P69))),1)</f>
        <v>0</v>
      </c>
      <c r="K69" s="5">
        <f>IF(AND(H69=1,I69&gt;0, J69=0),1,0)</f>
        <v>1</v>
      </c>
      <c r="L69" s="5">
        <f>IF(AND(H69=0, I69&gt;1, J69=0),1,0)</f>
        <v>0</v>
      </c>
      <c r="M69" s="5">
        <f t="shared" si="12"/>
        <v>1</v>
      </c>
      <c r="N69" s="5">
        <v>1</v>
      </c>
      <c r="O69" s="5">
        <v>0</v>
      </c>
      <c r="P69" s="1" t="s">
        <v>36</v>
      </c>
      <c r="Q69" s="1" t="s">
        <v>22</v>
      </c>
      <c r="R69" s="1" t="s">
        <v>35</v>
      </c>
      <c r="S69" s="1">
        <v>140</v>
      </c>
      <c r="V69" s="1">
        <v>24</v>
      </c>
      <c r="W69" s="1" t="s">
        <v>34</v>
      </c>
      <c r="X69" s="1" t="s">
        <v>204</v>
      </c>
      <c r="Y69" s="8"/>
      <c r="Z69" s="8"/>
      <c r="AA69" s="1">
        <v>0</v>
      </c>
      <c r="AB69" s="1">
        <v>81</v>
      </c>
      <c r="AC69" s="1">
        <v>100</v>
      </c>
      <c r="AD69" s="22">
        <f t="shared" si="13"/>
        <v>0</v>
      </c>
      <c r="AE69" s="22">
        <f t="shared" si="14"/>
        <v>0</v>
      </c>
      <c r="AF69" s="1">
        <v>0</v>
      </c>
      <c r="AG69" s="1">
        <v>32</v>
      </c>
      <c r="AH69" s="2">
        <f t="shared" si="10"/>
        <v>0</v>
      </c>
      <c r="AI69" s="1">
        <v>1</v>
      </c>
      <c r="AJ69" s="1">
        <f>IF(AI69=M69,1,0)</f>
        <v>1</v>
      </c>
    </row>
    <row r="70" spans="1:36" s="1" customFormat="1" ht="14">
      <c r="A70" s="5" t="str">
        <f>CONCATENATE(B70, " ", W70)</f>
        <v xml:space="preserve">2015 Storm North India </v>
      </c>
      <c r="B70" s="5">
        <f t="shared" si="8"/>
        <v>2015</v>
      </c>
      <c r="C70" s="4">
        <v>42069</v>
      </c>
      <c r="D70" s="4">
        <v>42081</v>
      </c>
      <c r="E70" s="3">
        <f t="shared" si="9"/>
        <v>42091</v>
      </c>
      <c r="F70" s="1" t="s">
        <v>2</v>
      </c>
      <c r="G70" s="1">
        <v>1</v>
      </c>
      <c r="H70" s="1">
        <v>1</v>
      </c>
      <c r="I70" s="5">
        <f t="shared" si="11"/>
        <v>7</v>
      </c>
      <c r="J70" s="5">
        <f>MIN(SUMPRODUCT(--ISNUMBER(SEARCH(Q$113:Q$132, P70))),1)</f>
        <v>0</v>
      </c>
      <c r="K70" s="5">
        <f>IF(AND(H70=1,I70&gt;0, J70=0),1,0)</f>
        <v>1</v>
      </c>
      <c r="L70" s="5">
        <f>IF(AND(H70=0, I70&gt;1, J70=0),1,0)</f>
        <v>0</v>
      </c>
      <c r="M70" s="5">
        <f t="shared" si="12"/>
        <v>1</v>
      </c>
      <c r="N70" s="5">
        <v>1</v>
      </c>
      <c r="O70" s="5">
        <v>0</v>
      </c>
      <c r="P70" s="1" t="s">
        <v>316</v>
      </c>
      <c r="Q70" s="1" t="s">
        <v>7</v>
      </c>
      <c r="R70" s="1" t="s">
        <v>30</v>
      </c>
      <c r="S70" s="1">
        <v>27</v>
      </c>
      <c r="U70" s="1">
        <v>906000</v>
      </c>
      <c r="V70" s="1">
        <v>6</v>
      </c>
      <c r="W70" s="1" t="s">
        <v>220</v>
      </c>
      <c r="X70" s="1" t="s">
        <v>203</v>
      </c>
      <c r="Y70" s="8">
        <v>42071</v>
      </c>
      <c r="Z70" s="8">
        <f t="shared" si="7"/>
        <v>42077</v>
      </c>
      <c r="AA70" s="1">
        <v>1</v>
      </c>
      <c r="AB70" s="1">
        <v>80</v>
      </c>
      <c r="AC70" s="1">
        <v>96</v>
      </c>
      <c r="AD70" s="22">
        <f t="shared" si="13"/>
        <v>1.0416666666666666E-2</v>
      </c>
      <c r="AE70" s="22">
        <f t="shared" si="14"/>
        <v>1.2500000000000001E-2</v>
      </c>
      <c r="AF70" s="1">
        <v>0</v>
      </c>
      <c r="AG70" s="1">
        <v>83</v>
      </c>
      <c r="AH70" s="2">
        <f t="shared" si="10"/>
        <v>0</v>
      </c>
      <c r="AI70" s="1">
        <v>1</v>
      </c>
      <c r="AJ70" s="1">
        <f>IF(AI70=M70,1,0)</f>
        <v>1</v>
      </c>
    </row>
    <row r="71" spans="1:36" s="1" customFormat="1" ht="14">
      <c r="A71" s="5" t="str">
        <f>CONCATENATE(B71, " ", W71)</f>
        <v>2015 Chadoora Flood / Kashmir flood</v>
      </c>
      <c r="B71" s="5">
        <f t="shared" si="8"/>
        <v>2015</v>
      </c>
      <c r="C71" s="4">
        <v>42083</v>
      </c>
      <c r="D71" s="4">
        <v>42094</v>
      </c>
      <c r="E71" s="3">
        <f t="shared" si="9"/>
        <v>42104</v>
      </c>
      <c r="F71" s="1" t="s">
        <v>2</v>
      </c>
      <c r="G71" s="1">
        <v>0</v>
      </c>
      <c r="H71" s="1">
        <v>0</v>
      </c>
      <c r="I71" s="5">
        <f t="shared" si="11"/>
        <v>0</v>
      </c>
      <c r="J71" s="5">
        <f>MIN(SUMPRODUCT(--ISNUMBER(SEARCH(Q$113:Q$132, P71))),1)</f>
        <v>0</v>
      </c>
      <c r="K71" s="5">
        <f>IF(AND(H71=1,I71&gt;0, J71=0),1,0)</f>
        <v>0</v>
      </c>
      <c r="L71" s="5">
        <f>IF(AND(H71=0, I71&gt;1, J71=0),1,0)</f>
        <v>0</v>
      </c>
      <c r="M71" s="5">
        <f t="shared" si="12"/>
        <v>0</v>
      </c>
      <c r="N71" s="5">
        <v>0</v>
      </c>
      <c r="O71" s="5">
        <v>0</v>
      </c>
      <c r="P71" s="1" t="s">
        <v>32</v>
      </c>
      <c r="Q71" s="1" t="s">
        <v>0</v>
      </c>
      <c r="R71" s="1" t="s">
        <v>25</v>
      </c>
      <c r="S71" s="1">
        <v>44</v>
      </c>
      <c r="T71" s="1">
        <v>2122</v>
      </c>
      <c r="U71" s="1">
        <v>76000</v>
      </c>
      <c r="V71" s="1">
        <v>62</v>
      </c>
      <c r="W71" s="1" t="s">
        <v>221</v>
      </c>
      <c r="X71" s="1" t="s">
        <v>203</v>
      </c>
      <c r="Y71" s="8">
        <v>41727</v>
      </c>
      <c r="Z71" s="8">
        <f t="shared" si="7"/>
        <v>41733</v>
      </c>
      <c r="AA71" s="1">
        <v>62</v>
      </c>
      <c r="AB71" s="1">
        <v>85</v>
      </c>
      <c r="AC71" s="1">
        <v>96</v>
      </c>
      <c r="AD71" s="22">
        <f t="shared" si="13"/>
        <v>0.64583333333333337</v>
      </c>
      <c r="AE71" s="22">
        <f t="shared" si="14"/>
        <v>0.72941176470588232</v>
      </c>
      <c r="AF71" s="1">
        <v>49</v>
      </c>
      <c r="AG71" s="1">
        <v>100</v>
      </c>
      <c r="AH71" s="2">
        <f t="shared" si="10"/>
        <v>0.49</v>
      </c>
      <c r="AI71" s="1">
        <v>1</v>
      </c>
      <c r="AJ71" s="1">
        <f>IF(AI71=M71,1,0)</f>
        <v>0</v>
      </c>
    </row>
    <row r="72" spans="1:36" s="1" customFormat="1" ht="14">
      <c r="A72" s="5" t="str">
        <f>CONCATENATE(B72, " ", W72)</f>
        <v>2015 Tripura Storm</v>
      </c>
      <c r="B72" s="5">
        <f t="shared" si="8"/>
        <v>2015</v>
      </c>
      <c r="C72" s="4">
        <v>42098</v>
      </c>
      <c r="D72" s="4">
        <v>42099</v>
      </c>
      <c r="E72" s="3">
        <f t="shared" si="9"/>
        <v>42109</v>
      </c>
      <c r="F72" s="1" t="s">
        <v>2</v>
      </c>
      <c r="G72" s="1">
        <v>0</v>
      </c>
      <c r="H72" s="1">
        <v>0</v>
      </c>
      <c r="I72" s="5">
        <f t="shared" si="11"/>
        <v>0</v>
      </c>
      <c r="J72" s="5">
        <f>MIN(SUMPRODUCT(--ISNUMBER(SEARCH(Q$113:Q$132, P72))),1)</f>
        <v>0</v>
      </c>
      <c r="K72" s="5">
        <f>IF(AND(H72=1,I72&gt;0, J72=0),1,0)</f>
        <v>0</v>
      </c>
      <c r="L72" s="5">
        <f>IF(AND(H72=0, I72&gt;1, J72=0),1,0)</f>
        <v>0</v>
      </c>
      <c r="M72" s="5">
        <f t="shared" si="12"/>
        <v>0</v>
      </c>
      <c r="N72" s="5">
        <v>0</v>
      </c>
      <c r="O72" s="5">
        <v>1</v>
      </c>
      <c r="P72" s="1" t="s">
        <v>31</v>
      </c>
      <c r="Q72" s="1" t="s">
        <v>7</v>
      </c>
      <c r="R72" s="1" t="s">
        <v>30</v>
      </c>
      <c r="S72" s="1">
        <v>1</v>
      </c>
      <c r="T72" s="1">
        <v>1000</v>
      </c>
      <c r="U72" s="1">
        <v>3000</v>
      </c>
      <c r="V72" s="1">
        <v>9</v>
      </c>
      <c r="W72" s="1" t="s">
        <v>222</v>
      </c>
      <c r="X72" s="1" t="s">
        <v>204</v>
      </c>
      <c r="Y72" s="8"/>
      <c r="Z72" s="8"/>
      <c r="AA72" s="1">
        <v>0</v>
      </c>
      <c r="AB72" s="1">
        <v>81</v>
      </c>
      <c r="AC72" s="1">
        <v>100</v>
      </c>
      <c r="AD72" s="22">
        <f t="shared" si="13"/>
        <v>0</v>
      </c>
      <c r="AE72" s="22">
        <f t="shared" si="14"/>
        <v>0</v>
      </c>
      <c r="AF72" s="1">
        <v>0</v>
      </c>
      <c r="AG72" s="1">
        <v>86</v>
      </c>
      <c r="AH72" s="2">
        <f t="shared" si="10"/>
        <v>0</v>
      </c>
      <c r="AI72" s="1">
        <v>0</v>
      </c>
      <c r="AJ72" s="1">
        <f>IF(AI72=M72,1,0)</f>
        <v>1</v>
      </c>
    </row>
    <row r="73" spans="1:36" s="1" customFormat="1" ht="14">
      <c r="A73" s="5" t="str">
        <f>CONCATENATE(B73, " ", W73)</f>
        <v>2015 Bihar storm</v>
      </c>
      <c r="B73" s="5">
        <f t="shared" si="8"/>
        <v>2015</v>
      </c>
      <c r="C73" s="4">
        <v>42115</v>
      </c>
      <c r="D73" s="4">
        <v>42115</v>
      </c>
      <c r="E73" s="3">
        <f t="shared" si="9"/>
        <v>42125</v>
      </c>
      <c r="F73" s="1" t="s">
        <v>2</v>
      </c>
      <c r="G73" s="1">
        <v>0</v>
      </c>
      <c r="H73" s="1">
        <v>0</v>
      </c>
      <c r="I73" s="5">
        <f t="shared" si="11"/>
        <v>1</v>
      </c>
      <c r="J73" s="5">
        <f>MIN(SUMPRODUCT(--ISNUMBER(SEARCH(Q$113:Q$132, P73))),1)</f>
        <v>0</v>
      </c>
      <c r="K73" s="5">
        <f>IF(AND(H73=1,I73&gt;0, J73=0),1,0)</f>
        <v>0</v>
      </c>
      <c r="L73" s="5">
        <f>IF(AND(H73=0, I73&gt;1, J73=0),1,0)</f>
        <v>0</v>
      </c>
      <c r="M73" s="5">
        <f t="shared" si="12"/>
        <v>0</v>
      </c>
      <c r="N73" s="5">
        <v>0</v>
      </c>
      <c r="O73" s="5">
        <v>0</v>
      </c>
      <c r="P73" s="1" t="s">
        <v>29</v>
      </c>
      <c r="Q73" s="1" t="s">
        <v>7</v>
      </c>
      <c r="R73" s="1" t="s">
        <v>6</v>
      </c>
      <c r="S73" s="1">
        <v>100</v>
      </c>
      <c r="T73" s="1">
        <v>125100</v>
      </c>
      <c r="V73" s="1">
        <v>50</v>
      </c>
      <c r="W73" s="1" t="s">
        <v>216</v>
      </c>
      <c r="X73" s="1" t="s">
        <v>203</v>
      </c>
      <c r="Y73" s="8">
        <v>42113</v>
      </c>
      <c r="Z73" s="8">
        <f t="shared" si="7"/>
        <v>42119</v>
      </c>
      <c r="AA73" s="1">
        <v>9</v>
      </c>
      <c r="AB73" s="1">
        <v>88</v>
      </c>
      <c r="AC73" s="1">
        <v>100</v>
      </c>
      <c r="AD73" s="22">
        <f t="shared" si="13"/>
        <v>0.09</v>
      </c>
      <c r="AE73" s="22">
        <f t="shared" si="14"/>
        <v>0.10227272727272728</v>
      </c>
      <c r="AF73" s="1">
        <v>7</v>
      </c>
      <c r="AG73" s="1">
        <v>99</v>
      </c>
      <c r="AH73" s="2">
        <f t="shared" si="10"/>
        <v>7.0707070707070704E-2</v>
      </c>
      <c r="AI73" s="1">
        <v>0</v>
      </c>
      <c r="AJ73" s="1">
        <f>IF(AI73=M73,1,0)</f>
        <v>1</v>
      </c>
    </row>
    <row r="74" spans="1:36" s="1" customFormat="1" ht="14">
      <c r="A74" s="5" t="str">
        <f>CONCATENATE(B74, " ", W74)</f>
        <v>2015 Bihar earthquake</v>
      </c>
      <c r="B74" s="5">
        <f t="shared" si="8"/>
        <v>2015</v>
      </c>
      <c r="C74" s="4">
        <v>42119</v>
      </c>
      <c r="D74" s="4">
        <v>42119</v>
      </c>
      <c r="E74" s="3">
        <f t="shared" si="9"/>
        <v>42129</v>
      </c>
      <c r="F74" s="1" t="s">
        <v>2</v>
      </c>
      <c r="G74" s="1">
        <v>1</v>
      </c>
      <c r="H74" s="1">
        <v>1</v>
      </c>
      <c r="I74" s="5">
        <f t="shared" si="11"/>
        <v>3</v>
      </c>
      <c r="J74" s="5">
        <f>MIN(SUMPRODUCT(--ISNUMBER(SEARCH(Q$113:Q$132, P74))),1)</f>
        <v>0</v>
      </c>
      <c r="K74" s="5">
        <f>IF(AND(H74=1,I74&gt;0, J74=0),1,0)</f>
        <v>1</v>
      </c>
      <c r="L74" s="5">
        <f>IF(AND(H74=0, I74&gt;1, J74=0),1,0)</f>
        <v>0</v>
      </c>
      <c r="M74" s="5">
        <f t="shared" si="12"/>
        <v>1</v>
      </c>
      <c r="N74" s="5">
        <v>1</v>
      </c>
      <c r="O74" s="5">
        <v>0</v>
      </c>
      <c r="P74" s="1" t="s">
        <v>28</v>
      </c>
      <c r="Q74" s="1" t="s">
        <v>4</v>
      </c>
      <c r="R74" s="1" t="s">
        <v>3</v>
      </c>
      <c r="S74" s="1">
        <v>69</v>
      </c>
      <c r="V74" s="1">
        <v>195</v>
      </c>
      <c r="W74" s="1" t="s">
        <v>224</v>
      </c>
      <c r="X74" s="1" t="s">
        <v>203</v>
      </c>
      <c r="Y74" s="8">
        <v>42113</v>
      </c>
      <c r="Z74" s="8">
        <f t="shared" si="7"/>
        <v>42119</v>
      </c>
      <c r="AA74" s="1">
        <v>100</v>
      </c>
      <c r="AB74" s="1">
        <v>77</v>
      </c>
      <c r="AC74" s="1">
        <v>91</v>
      </c>
      <c r="AD74" s="22">
        <f t="shared" si="13"/>
        <v>1.098901098901099</v>
      </c>
      <c r="AE74" s="22">
        <f t="shared" si="14"/>
        <v>1.2987012987012987</v>
      </c>
      <c r="AF74" s="1">
        <v>77</v>
      </c>
      <c r="AG74" s="1">
        <v>77</v>
      </c>
      <c r="AH74" s="2">
        <f t="shared" si="10"/>
        <v>1</v>
      </c>
      <c r="AI74" s="1">
        <v>1</v>
      </c>
      <c r="AJ74" s="1">
        <f>IF(AI74=M74,1,0)</f>
        <v>1</v>
      </c>
    </row>
    <row r="75" spans="1:36" s="1" customFormat="1" ht="14">
      <c r="A75" s="5" t="str">
        <f>CONCATENATE(B75, " ", W75)</f>
        <v>2015 Bihar earthquake</v>
      </c>
      <c r="B75" s="5">
        <f t="shared" si="8"/>
        <v>2015</v>
      </c>
      <c r="C75" s="4">
        <v>42136</v>
      </c>
      <c r="D75" s="4">
        <v>42136</v>
      </c>
      <c r="E75" s="3">
        <f t="shared" si="9"/>
        <v>42146</v>
      </c>
      <c r="F75" s="1" t="s">
        <v>2</v>
      </c>
      <c r="G75" s="1">
        <v>1</v>
      </c>
      <c r="H75" s="1">
        <v>0</v>
      </c>
      <c r="I75" s="5">
        <f t="shared" si="11"/>
        <v>1</v>
      </c>
      <c r="J75" s="5">
        <f>MIN(SUMPRODUCT(--ISNUMBER(SEARCH(Q$113:Q$132, P75))),1)</f>
        <v>0</v>
      </c>
      <c r="K75" s="5">
        <f>IF(AND(H75=1,I75&gt;0, J75=0),1,0)</f>
        <v>0</v>
      </c>
      <c r="L75" s="5">
        <f>IF(AND(H75=0, I75&gt;1, J75=0),1,0)</f>
        <v>0</v>
      </c>
      <c r="M75" s="5">
        <f t="shared" si="12"/>
        <v>0</v>
      </c>
      <c r="N75" s="5">
        <v>0</v>
      </c>
      <c r="O75" s="5">
        <v>0</v>
      </c>
      <c r="P75" s="1" t="s">
        <v>27</v>
      </c>
      <c r="Q75" s="1" t="s">
        <v>4</v>
      </c>
      <c r="R75" s="1" t="s">
        <v>3</v>
      </c>
      <c r="S75" s="1">
        <v>20</v>
      </c>
      <c r="V75" s="1">
        <v>49</v>
      </c>
      <c r="W75" s="1" t="s">
        <v>224</v>
      </c>
      <c r="X75" s="1" t="s">
        <v>203</v>
      </c>
      <c r="Y75" s="8">
        <v>42134</v>
      </c>
      <c r="Z75" s="8">
        <f t="shared" si="7"/>
        <v>42140</v>
      </c>
      <c r="AA75" s="1">
        <v>65</v>
      </c>
      <c r="AB75" s="1">
        <v>67</v>
      </c>
      <c r="AC75" s="1">
        <v>91</v>
      </c>
      <c r="AD75" s="22">
        <f t="shared" si="13"/>
        <v>0.7142857142857143</v>
      </c>
      <c r="AE75" s="22">
        <f t="shared" si="14"/>
        <v>0.97014925373134331</v>
      </c>
      <c r="AF75" s="1">
        <v>50</v>
      </c>
      <c r="AG75" s="1">
        <v>77</v>
      </c>
      <c r="AH75" s="2">
        <f t="shared" si="10"/>
        <v>0.64935064935064934</v>
      </c>
      <c r="AI75" s="1">
        <v>1</v>
      </c>
      <c r="AJ75" s="1">
        <f>IF(AI75=M75,1,0)</f>
        <v>0</v>
      </c>
    </row>
    <row r="76" spans="1:36" s="1" customFormat="1" ht="14">
      <c r="A76" s="5" t="str">
        <f>CONCATENATE(B76, " ", W76)</f>
        <v>2015 Tamil nadu flood</v>
      </c>
      <c r="B76" s="5">
        <f t="shared" si="8"/>
        <v>2015</v>
      </c>
      <c r="C76" s="4">
        <v>42141</v>
      </c>
      <c r="D76" s="4">
        <v>42145</v>
      </c>
      <c r="E76" s="3">
        <f t="shared" si="9"/>
        <v>42155</v>
      </c>
      <c r="F76" s="1" t="s">
        <v>2</v>
      </c>
      <c r="G76" s="1">
        <v>0</v>
      </c>
      <c r="H76" s="1">
        <v>0</v>
      </c>
      <c r="I76" s="5">
        <f t="shared" si="11"/>
        <v>1</v>
      </c>
      <c r="J76" s="5">
        <f>MIN(SUMPRODUCT(--ISNUMBER(SEARCH(Q$113:Q$132, P76))),1)</f>
        <v>0</v>
      </c>
      <c r="K76" s="5">
        <f>IF(AND(H76=1,I76&gt;0, J76=0),1,0)</f>
        <v>0</v>
      </c>
      <c r="L76" s="5">
        <f>IF(AND(H76=0, I76&gt;1, J76=0),1,0)</f>
        <v>0</v>
      </c>
      <c r="M76" s="5">
        <f t="shared" si="12"/>
        <v>0</v>
      </c>
      <c r="N76" s="5">
        <v>0</v>
      </c>
      <c r="O76" s="5">
        <v>0</v>
      </c>
      <c r="P76" s="1" t="s">
        <v>26</v>
      </c>
      <c r="Q76" s="1" t="s">
        <v>0</v>
      </c>
      <c r="R76" s="1" t="s">
        <v>25</v>
      </c>
      <c r="S76" s="1">
        <v>8</v>
      </c>
      <c r="T76" s="1">
        <v>200</v>
      </c>
      <c r="V76" s="1">
        <v>10</v>
      </c>
      <c r="W76" s="1" t="s">
        <v>225</v>
      </c>
      <c r="X76" s="1" t="s">
        <v>204</v>
      </c>
      <c r="Y76" s="8">
        <v>42141</v>
      </c>
      <c r="Z76" s="8">
        <f t="shared" si="7"/>
        <v>42147</v>
      </c>
      <c r="AA76" s="1">
        <v>0</v>
      </c>
      <c r="AB76" s="1">
        <v>80</v>
      </c>
      <c r="AC76" s="1">
        <v>91</v>
      </c>
      <c r="AD76" s="22">
        <f t="shared" si="13"/>
        <v>0</v>
      </c>
      <c r="AE76" s="22">
        <f t="shared" si="14"/>
        <v>0</v>
      </c>
      <c r="AF76" s="1">
        <v>0</v>
      </c>
      <c r="AG76" s="1">
        <v>72</v>
      </c>
      <c r="AH76" s="2">
        <f t="shared" si="10"/>
        <v>0</v>
      </c>
      <c r="AI76" s="1">
        <v>0</v>
      </c>
      <c r="AJ76" s="1">
        <f>IF(AI76=M76,1,0)</f>
        <v>1</v>
      </c>
    </row>
    <row r="77" spans="1:36" s="1" customFormat="1" ht="14">
      <c r="A77" s="5" t="str">
        <f>CONCATENATE(B77, " ", W77)</f>
        <v>2015 Andhra storm</v>
      </c>
      <c r="B77" s="5">
        <f t="shared" si="8"/>
        <v>2015</v>
      </c>
      <c r="C77" s="4">
        <v>42143</v>
      </c>
      <c r="D77" s="4">
        <v>42143</v>
      </c>
      <c r="E77" s="3">
        <f t="shared" si="9"/>
        <v>42153</v>
      </c>
      <c r="F77" s="1" t="s">
        <v>2</v>
      </c>
      <c r="G77" s="1">
        <v>1</v>
      </c>
      <c r="H77" s="1">
        <v>0</v>
      </c>
      <c r="I77" s="5">
        <f t="shared" si="11"/>
        <v>1</v>
      </c>
      <c r="J77" s="5">
        <f>MIN(SUMPRODUCT(--ISNUMBER(SEARCH(Q$113:Q$132, P77))),1)</f>
        <v>0</v>
      </c>
      <c r="K77" s="5">
        <f>IF(AND(H77=1,I77&gt;0, J77=0),1,0)</f>
        <v>0</v>
      </c>
      <c r="L77" s="5">
        <f>IF(AND(H77=0, I77&gt;1, J77=0),1,0)</f>
        <v>0</v>
      </c>
      <c r="M77" s="5">
        <f t="shared" si="12"/>
        <v>0</v>
      </c>
      <c r="N77" s="5">
        <v>0</v>
      </c>
      <c r="O77" s="5">
        <v>0</v>
      </c>
      <c r="P77" s="1" t="s">
        <v>24</v>
      </c>
      <c r="Q77" s="1" t="s">
        <v>7</v>
      </c>
      <c r="R77" s="1" t="s">
        <v>6</v>
      </c>
      <c r="S77" s="1">
        <v>23</v>
      </c>
      <c r="V77" s="1">
        <v>0</v>
      </c>
      <c r="W77" s="1" t="s">
        <v>226</v>
      </c>
      <c r="X77" s="1" t="s">
        <v>204</v>
      </c>
      <c r="Y77" s="8"/>
      <c r="Z77" s="8"/>
      <c r="AA77" s="1">
        <v>0</v>
      </c>
      <c r="AB77" s="1">
        <v>81</v>
      </c>
      <c r="AC77" s="1">
        <v>100</v>
      </c>
      <c r="AD77" s="22">
        <f t="shared" si="13"/>
        <v>0</v>
      </c>
      <c r="AE77" s="22">
        <f t="shared" si="14"/>
        <v>0</v>
      </c>
      <c r="AF77" s="1">
        <v>0</v>
      </c>
      <c r="AG77" s="1">
        <v>72</v>
      </c>
      <c r="AH77" s="2">
        <f t="shared" si="10"/>
        <v>0</v>
      </c>
      <c r="AI77" s="1">
        <v>1</v>
      </c>
      <c r="AJ77" s="1">
        <f>IF(AI77=M77,1,0)</f>
        <v>0</v>
      </c>
    </row>
    <row r="78" spans="1:36" s="1" customFormat="1" ht="14">
      <c r="A78" s="5" t="str">
        <f>CONCATENATE(B78, " ", W78)</f>
        <v>2015 delhi heat wave</v>
      </c>
      <c r="B78" s="5">
        <f t="shared" si="8"/>
        <v>2015</v>
      </c>
      <c r="C78" s="4">
        <v>42144</v>
      </c>
      <c r="D78" s="4">
        <v>42155</v>
      </c>
      <c r="E78" s="3">
        <f t="shared" si="9"/>
        <v>42165</v>
      </c>
      <c r="F78" s="1" t="s">
        <v>2</v>
      </c>
      <c r="G78" s="1">
        <v>1</v>
      </c>
      <c r="H78" s="1">
        <v>1</v>
      </c>
      <c r="I78" s="5">
        <f t="shared" si="11"/>
        <v>2</v>
      </c>
      <c r="J78" s="5">
        <f>MIN(SUMPRODUCT(--ISNUMBER(SEARCH(Q$113:Q$132, P78))),1)</f>
        <v>1</v>
      </c>
      <c r="K78" s="5">
        <f>IF(AND(H78=1,I78&gt;0, J78=0),1,0)</f>
        <v>0</v>
      </c>
      <c r="L78" s="5">
        <f>IF(AND(H78=0, I78&gt;1, J78=0),1,0)</f>
        <v>0</v>
      </c>
      <c r="M78" s="5">
        <f t="shared" si="12"/>
        <v>1</v>
      </c>
      <c r="N78" s="5">
        <v>1</v>
      </c>
      <c r="O78" s="5">
        <v>0</v>
      </c>
      <c r="P78" s="1" t="s">
        <v>23</v>
      </c>
      <c r="Q78" s="1" t="s">
        <v>22</v>
      </c>
      <c r="R78" s="1" t="s">
        <v>21</v>
      </c>
      <c r="S78" s="1">
        <v>2248</v>
      </c>
      <c r="V78" s="1">
        <v>145</v>
      </c>
      <c r="W78" s="1" t="s">
        <v>305</v>
      </c>
      <c r="X78" s="1" t="s">
        <v>203</v>
      </c>
      <c r="Y78" s="8">
        <v>42148</v>
      </c>
      <c r="Z78" s="8">
        <f>Y78+6</f>
        <v>42154</v>
      </c>
      <c r="AA78" s="1">
        <v>2</v>
      </c>
      <c r="AB78" s="1">
        <v>74</v>
      </c>
      <c r="AC78" s="1">
        <v>100</v>
      </c>
      <c r="AD78" s="22">
        <f t="shared" si="13"/>
        <v>0.02</v>
      </c>
      <c r="AE78" s="22">
        <f t="shared" si="14"/>
        <v>2.7027027027027029E-2</v>
      </c>
      <c r="AF78" s="1">
        <v>2</v>
      </c>
      <c r="AG78" s="1">
        <v>74</v>
      </c>
      <c r="AH78" s="2">
        <f t="shared" si="10"/>
        <v>2.7027027027027029E-2</v>
      </c>
      <c r="AI78" s="1">
        <v>1</v>
      </c>
      <c r="AJ78" s="1">
        <f>IF(AI78=M78,1,0)</f>
        <v>1</v>
      </c>
    </row>
    <row r="79" spans="1:36" s="1" customFormat="1" ht="14">
      <c r="A79" s="5" t="str">
        <f>CONCATENATE(B79, " ", W79)</f>
        <v>2015 Assam Landslide</v>
      </c>
      <c r="B79" s="5">
        <f t="shared" si="8"/>
        <v>2015</v>
      </c>
      <c r="C79" s="4">
        <v>42157</v>
      </c>
      <c r="D79" s="4">
        <v>42184</v>
      </c>
      <c r="E79" s="3">
        <f t="shared" si="9"/>
        <v>42194</v>
      </c>
      <c r="F79" s="1" t="s">
        <v>2</v>
      </c>
      <c r="G79" s="1">
        <v>0</v>
      </c>
      <c r="H79" s="1">
        <v>0</v>
      </c>
      <c r="I79" s="5">
        <f t="shared" si="11"/>
        <v>0</v>
      </c>
      <c r="J79" s="5">
        <f>MIN(SUMPRODUCT(--ISNUMBER(SEARCH(Q$113:Q$132, P79))),1)</f>
        <v>0</v>
      </c>
      <c r="K79" s="5">
        <f>IF(AND(H79=1,I79&gt;0, J79=0),1,0)</f>
        <v>0</v>
      </c>
      <c r="L79" s="5">
        <f>IF(AND(H79=0, I79&gt;1, J79=0),1,0)</f>
        <v>0</v>
      </c>
      <c r="M79" s="5">
        <f t="shared" si="12"/>
        <v>0</v>
      </c>
      <c r="N79" s="5">
        <v>0</v>
      </c>
      <c r="O79" s="5">
        <v>1</v>
      </c>
      <c r="P79" s="1" t="s">
        <v>20</v>
      </c>
      <c r="Q79" s="1" t="s">
        <v>19</v>
      </c>
      <c r="R79" s="1" t="s">
        <v>19</v>
      </c>
      <c r="S79" s="1">
        <v>3</v>
      </c>
      <c r="T79" s="1">
        <v>9000</v>
      </c>
      <c r="V79" s="1">
        <v>0</v>
      </c>
      <c r="W79" s="1" t="s">
        <v>228</v>
      </c>
      <c r="X79" s="1" t="s">
        <v>204</v>
      </c>
      <c r="Y79" s="8"/>
      <c r="Z79" s="8"/>
      <c r="AA79" s="1">
        <v>0</v>
      </c>
      <c r="AB79" s="1">
        <v>81</v>
      </c>
      <c r="AC79" s="1">
        <v>100</v>
      </c>
      <c r="AD79" s="22">
        <f t="shared" si="13"/>
        <v>0</v>
      </c>
      <c r="AE79" s="22">
        <f t="shared" si="14"/>
        <v>0</v>
      </c>
      <c r="AF79" s="1">
        <v>6</v>
      </c>
      <c r="AG79" s="1">
        <v>91</v>
      </c>
      <c r="AH79" s="2">
        <f t="shared" si="10"/>
        <v>6.5934065934065936E-2</v>
      </c>
      <c r="AI79" s="1">
        <v>0</v>
      </c>
      <c r="AJ79" s="1">
        <f>IF(AI79=M79,1,0)</f>
        <v>1</v>
      </c>
    </row>
    <row r="80" spans="1:36" s="1" customFormat="1" ht="14">
      <c r="A80" s="5" t="str">
        <f>CONCATENATE(B80, " ", W80)</f>
        <v>2015 Gujarat / Maharashtra Flood</v>
      </c>
      <c r="B80" s="5">
        <f t="shared" si="8"/>
        <v>2015</v>
      </c>
      <c r="C80" s="4">
        <v>42174</v>
      </c>
      <c r="D80" s="4">
        <v>42175</v>
      </c>
      <c r="E80" s="3">
        <f t="shared" si="9"/>
        <v>42185</v>
      </c>
      <c r="F80" s="1" t="s">
        <v>2</v>
      </c>
      <c r="G80" s="1">
        <v>0</v>
      </c>
      <c r="H80" s="1">
        <v>0</v>
      </c>
      <c r="I80" s="5">
        <f t="shared" si="11"/>
        <v>2</v>
      </c>
      <c r="J80" s="5">
        <f>MIN(SUMPRODUCT(--ISNUMBER(SEARCH(Q$113:Q$132, P80))),1)</f>
        <v>1</v>
      </c>
      <c r="K80" s="5">
        <f>IF(AND(H80=1,I80&gt;0, J80=0),1,0)</f>
        <v>0</v>
      </c>
      <c r="L80" s="5">
        <f>IF(AND(H80=0, I80&gt;1, J80=0),1,0)</f>
        <v>0</v>
      </c>
      <c r="M80" s="5">
        <f t="shared" si="12"/>
        <v>1</v>
      </c>
      <c r="N80" s="5">
        <v>1</v>
      </c>
      <c r="O80" s="5">
        <v>0</v>
      </c>
      <c r="P80" s="1" t="s">
        <v>18</v>
      </c>
      <c r="Q80" s="1" t="s">
        <v>0</v>
      </c>
      <c r="R80" s="1" t="s">
        <v>17</v>
      </c>
      <c r="S80" s="1">
        <v>81</v>
      </c>
      <c r="T80" s="1">
        <v>9000</v>
      </c>
      <c r="U80" s="1">
        <v>604000</v>
      </c>
      <c r="V80" s="1">
        <v>29</v>
      </c>
      <c r="W80" s="1" t="s">
        <v>229</v>
      </c>
      <c r="X80" s="1" t="s">
        <v>203</v>
      </c>
      <c r="Y80" s="8">
        <v>42176</v>
      </c>
      <c r="Z80" s="8">
        <f t="shared" si="7"/>
        <v>42182</v>
      </c>
      <c r="AA80" s="1">
        <v>6</v>
      </c>
      <c r="AB80" s="1">
        <v>81</v>
      </c>
      <c r="AC80" s="1">
        <v>96</v>
      </c>
      <c r="AD80" s="22">
        <f t="shared" si="13"/>
        <v>6.25E-2</v>
      </c>
      <c r="AE80" s="22">
        <f t="shared" si="14"/>
        <v>7.407407407407407E-2</v>
      </c>
      <c r="AF80" s="1">
        <v>2</v>
      </c>
      <c r="AG80" s="1">
        <v>76</v>
      </c>
      <c r="AH80" s="2">
        <f t="shared" si="10"/>
        <v>2.6315789473684209E-2</v>
      </c>
      <c r="AI80" s="1">
        <v>1</v>
      </c>
      <c r="AJ80" s="1">
        <f>IF(AI80=M80,1,0)</f>
        <v>1</v>
      </c>
    </row>
    <row r="81" spans="1:36" s="1" customFormat="1" ht="14">
      <c r="A81" s="5" t="str">
        <f>CONCATENATE(B81, " ", W81)</f>
        <v>2015 Bengal flood</v>
      </c>
      <c r="B81" s="5">
        <f t="shared" si="8"/>
        <v>2015</v>
      </c>
      <c r="C81" s="4">
        <v>42178</v>
      </c>
      <c r="D81" s="4">
        <v>42185</v>
      </c>
      <c r="E81" s="3">
        <f t="shared" si="9"/>
        <v>42195</v>
      </c>
      <c r="F81" s="1" t="s">
        <v>2</v>
      </c>
      <c r="G81" s="1">
        <v>0</v>
      </c>
      <c r="H81" s="1">
        <v>0</v>
      </c>
      <c r="I81" s="5">
        <f t="shared" si="11"/>
        <v>1</v>
      </c>
      <c r="J81" s="5">
        <f>MIN(SUMPRODUCT(--ISNUMBER(SEARCH(Q$113:Q$132, P81))),1)</f>
        <v>0</v>
      </c>
      <c r="K81" s="5">
        <f>IF(AND(H81=1,I81&gt;0, J81=0),1,0)</f>
        <v>0</v>
      </c>
      <c r="L81" s="5">
        <f>IF(AND(H81=0, I81&gt;1, J81=0),1,0)</f>
        <v>0</v>
      </c>
      <c r="M81" s="5">
        <f t="shared" si="12"/>
        <v>0</v>
      </c>
      <c r="N81" s="5">
        <v>0</v>
      </c>
      <c r="O81" s="5">
        <v>0</v>
      </c>
      <c r="P81" s="1" t="s">
        <v>16</v>
      </c>
      <c r="Q81" s="1" t="s">
        <v>0</v>
      </c>
      <c r="R81" s="1" t="s">
        <v>12</v>
      </c>
      <c r="S81" s="1">
        <v>40</v>
      </c>
      <c r="T81" s="1">
        <v>1000</v>
      </c>
      <c r="V81" s="1">
        <v>8</v>
      </c>
      <c r="W81" s="1" t="s">
        <v>230</v>
      </c>
      <c r="X81" s="1" t="s">
        <v>203</v>
      </c>
      <c r="Y81" s="8">
        <v>42176</v>
      </c>
      <c r="Z81" s="8">
        <f t="shared" si="7"/>
        <v>42182</v>
      </c>
      <c r="AA81" s="1">
        <v>1</v>
      </c>
      <c r="AB81" s="1">
        <v>81</v>
      </c>
      <c r="AC81" s="1">
        <v>96</v>
      </c>
      <c r="AD81" s="22">
        <f t="shared" si="13"/>
        <v>1.0416666666666666E-2</v>
      </c>
      <c r="AE81" s="22">
        <f t="shared" si="14"/>
        <v>1.2345679012345678E-2</v>
      </c>
      <c r="AF81" s="1">
        <v>0</v>
      </c>
      <c r="AG81" s="1">
        <v>76</v>
      </c>
      <c r="AH81" s="2">
        <f t="shared" si="10"/>
        <v>0</v>
      </c>
      <c r="AI81" s="1">
        <v>0</v>
      </c>
      <c r="AJ81" s="1">
        <f>IF(AI81=M81,1,0)</f>
        <v>1</v>
      </c>
    </row>
    <row r="82" spans="1:36" s="1" customFormat="1" ht="14">
      <c r="A82" s="5" t="str">
        <f>CONCATENATE(B82, " ", W82)</f>
        <v>2015 Flood north states</v>
      </c>
      <c r="B82" s="5">
        <f t="shared" si="8"/>
        <v>2015</v>
      </c>
      <c r="C82" s="4">
        <v>42192</v>
      </c>
      <c r="D82" s="4">
        <v>42198</v>
      </c>
      <c r="E82" s="3">
        <f t="shared" si="9"/>
        <v>42208</v>
      </c>
      <c r="F82" s="1" t="s">
        <v>2</v>
      </c>
      <c r="G82" s="1">
        <v>1</v>
      </c>
      <c r="H82" s="1">
        <v>1</v>
      </c>
      <c r="I82" s="5">
        <f t="shared" si="11"/>
        <v>2</v>
      </c>
      <c r="J82" s="5">
        <f>MIN(SUMPRODUCT(--ISNUMBER(SEARCH(Q$113:Q$132, P82))),1)</f>
        <v>0</v>
      </c>
      <c r="K82" s="5">
        <f>IF(AND(H82=1,I82&gt;0, J82=0),1,0)</f>
        <v>1</v>
      </c>
      <c r="L82" s="5">
        <f>IF(AND(H82=0, I82&gt;1, J82=0),1,0)</f>
        <v>0</v>
      </c>
      <c r="M82" s="5">
        <f t="shared" si="12"/>
        <v>1</v>
      </c>
      <c r="N82" s="5">
        <v>1</v>
      </c>
      <c r="O82" s="5">
        <v>0</v>
      </c>
      <c r="P82" s="1" t="s">
        <v>317</v>
      </c>
      <c r="Q82" s="1" t="s">
        <v>0</v>
      </c>
      <c r="R82" s="1" t="s">
        <v>12</v>
      </c>
      <c r="S82" s="1">
        <v>25</v>
      </c>
      <c r="V82" s="1">
        <v>11</v>
      </c>
      <c r="W82" s="1" t="s">
        <v>231</v>
      </c>
      <c r="X82" s="1" t="s">
        <v>203</v>
      </c>
      <c r="Y82" s="8">
        <v>42190</v>
      </c>
      <c r="Z82" s="8">
        <f t="shared" si="7"/>
        <v>42196</v>
      </c>
      <c r="AA82" s="1">
        <v>1</v>
      </c>
      <c r="AB82" s="1">
        <v>82</v>
      </c>
      <c r="AC82" s="1">
        <v>96</v>
      </c>
      <c r="AD82" s="22">
        <f t="shared" si="13"/>
        <v>1.0416666666666666E-2</v>
      </c>
      <c r="AE82" s="22">
        <f t="shared" si="14"/>
        <v>1.2195121951219513E-2</v>
      </c>
      <c r="AF82" s="1">
        <v>1</v>
      </c>
      <c r="AG82" s="1">
        <v>78</v>
      </c>
      <c r="AH82" s="2">
        <f t="shared" si="10"/>
        <v>1.282051282051282E-2</v>
      </c>
      <c r="AI82" s="1">
        <v>1</v>
      </c>
      <c r="AJ82" s="1">
        <f>IF(AI82=M82,1,0)</f>
        <v>1</v>
      </c>
    </row>
    <row r="83" spans="1:36" s="1" customFormat="1" ht="14">
      <c r="A83" s="5" t="str">
        <f>CONCATENATE(B83, " ", W83)</f>
        <v>2015 Assam Flood or arunachal flood</v>
      </c>
      <c r="B83" s="5">
        <f t="shared" si="8"/>
        <v>2015</v>
      </c>
      <c r="C83" s="4">
        <v>42199</v>
      </c>
      <c r="D83" s="4">
        <v>42201</v>
      </c>
      <c r="E83" s="3">
        <f t="shared" si="9"/>
        <v>42211</v>
      </c>
      <c r="F83" s="1" t="s">
        <v>2</v>
      </c>
      <c r="G83" s="1">
        <v>0</v>
      </c>
      <c r="H83" s="1">
        <v>0</v>
      </c>
      <c r="I83" s="5">
        <f t="shared" si="11"/>
        <v>0</v>
      </c>
      <c r="J83" s="5">
        <f>MIN(SUMPRODUCT(--ISNUMBER(SEARCH(Q$113:Q$132, P83))),1)</f>
        <v>0</v>
      </c>
      <c r="K83" s="5">
        <f>IF(AND(H83=1,I83&gt;0, J83=0),1,0)</f>
        <v>0</v>
      </c>
      <c r="L83" s="5">
        <f>IF(AND(H83=0, I83&gt;1, J83=0),1,0)</f>
        <v>0</v>
      </c>
      <c r="M83" s="5">
        <f t="shared" si="12"/>
        <v>0</v>
      </c>
      <c r="N83" s="5">
        <v>0</v>
      </c>
      <c r="O83" s="5">
        <v>1</v>
      </c>
      <c r="P83" s="1" t="s">
        <v>14</v>
      </c>
      <c r="Q83" s="1" t="s">
        <v>0</v>
      </c>
      <c r="U83" s="1">
        <v>85250</v>
      </c>
      <c r="V83" s="1">
        <v>0</v>
      </c>
      <c r="W83" s="1" t="s">
        <v>232</v>
      </c>
      <c r="X83" s="1" t="s">
        <v>203</v>
      </c>
      <c r="Y83" s="8">
        <v>42197</v>
      </c>
      <c r="Z83" s="8">
        <f t="shared" si="7"/>
        <v>42203</v>
      </c>
      <c r="AA83" s="1">
        <v>2</v>
      </c>
      <c r="AB83" s="1">
        <v>85</v>
      </c>
      <c r="AC83" s="1">
        <v>96</v>
      </c>
      <c r="AD83" s="22">
        <f t="shared" si="13"/>
        <v>2.0833333333333332E-2</v>
      </c>
      <c r="AE83" s="22">
        <f t="shared" si="14"/>
        <v>2.3529411764705882E-2</v>
      </c>
      <c r="AF83" s="1">
        <v>1</v>
      </c>
      <c r="AG83" s="1">
        <v>73</v>
      </c>
      <c r="AH83" s="2">
        <f t="shared" si="10"/>
        <v>1.3698630136986301E-2</v>
      </c>
      <c r="AI83" s="1">
        <v>0</v>
      </c>
      <c r="AJ83" s="1">
        <f>IF(AI83=M83,1,0)</f>
        <v>1</v>
      </c>
    </row>
    <row r="84" spans="1:36" s="1" customFormat="1" ht="14">
      <c r="A84" s="5" t="str">
        <f>CONCATENATE(B84, " ", W84)</f>
        <v>2015 Flood (gujarat, bengal, assam, rajasthan, MP)</v>
      </c>
      <c r="B84" s="5">
        <f t="shared" si="8"/>
        <v>2015</v>
      </c>
      <c r="C84" s="4">
        <v>42200</v>
      </c>
      <c r="D84" s="4">
        <v>42235</v>
      </c>
      <c r="E84" s="3">
        <f t="shared" si="9"/>
        <v>42245</v>
      </c>
      <c r="F84" s="1" t="s">
        <v>2</v>
      </c>
      <c r="G84" s="1">
        <v>0</v>
      </c>
      <c r="H84" s="1">
        <v>1</v>
      </c>
      <c r="I84" s="5">
        <f t="shared" si="11"/>
        <v>5</v>
      </c>
      <c r="J84" s="5">
        <f>MIN(SUMPRODUCT(--ISNUMBER(SEARCH(Q$113:Q$132, P84))),1)</f>
        <v>0</v>
      </c>
      <c r="K84" s="5">
        <f>IF(AND(H84=1,I84&gt;0, J84=0),1,0)</f>
        <v>1</v>
      </c>
      <c r="L84" s="5">
        <f>IF(AND(H84=0, I84&gt;1, J84=0),1,0)</f>
        <v>0</v>
      </c>
      <c r="M84" s="5">
        <f t="shared" si="12"/>
        <v>1</v>
      </c>
      <c r="N84" s="5">
        <v>1</v>
      </c>
      <c r="O84" s="5">
        <v>2</v>
      </c>
      <c r="P84" s="1" t="s">
        <v>13</v>
      </c>
      <c r="Q84" s="1" t="s">
        <v>0</v>
      </c>
      <c r="R84" s="1" t="s">
        <v>12</v>
      </c>
      <c r="S84" s="1">
        <v>293</v>
      </c>
      <c r="T84" s="1">
        <v>13709887</v>
      </c>
      <c r="V84" s="1">
        <v>68</v>
      </c>
      <c r="W84" s="1" t="s">
        <v>233</v>
      </c>
      <c r="X84" s="1" t="s">
        <v>203</v>
      </c>
      <c r="Y84" s="8">
        <v>42211</v>
      </c>
      <c r="Z84" s="8">
        <f t="shared" si="7"/>
        <v>42217</v>
      </c>
      <c r="AA84" s="1">
        <v>3</v>
      </c>
      <c r="AB84" s="1">
        <v>79</v>
      </c>
      <c r="AC84" s="1">
        <v>96</v>
      </c>
      <c r="AD84" s="22">
        <f t="shared" si="13"/>
        <v>3.125E-2</v>
      </c>
      <c r="AE84" s="22">
        <f t="shared" si="14"/>
        <v>3.7974683544303799E-2</v>
      </c>
      <c r="AF84" s="1">
        <v>4</v>
      </c>
      <c r="AG84" s="1">
        <v>76</v>
      </c>
      <c r="AH84" s="2">
        <f t="shared" si="10"/>
        <v>5.2631578947368418E-2</v>
      </c>
      <c r="AI84" s="1">
        <v>0</v>
      </c>
      <c r="AJ84" s="1">
        <f>IF(AI84=M84,1,0)</f>
        <v>0</v>
      </c>
    </row>
    <row r="85" spans="1:36" s="1" customFormat="1" ht="14">
      <c r="A85" s="5" t="str">
        <f>CONCATENATE(B85, " ", W85)</f>
        <v>2015 Assam flood</v>
      </c>
      <c r="B85" s="5">
        <f t="shared" si="8"/>
        <v>2015</v>
      </c>
      <c r="C85" s="4">
        <v>42229</v>
      </c>
      <c r="D85" s="4">
        <v>42235</v>
      </c>
      <c r="E85" s="3">
        <f t="shared" si="9"/>
        <v>42245</v>
      </c>
      <c r="F85" s="1" t="s">
        <v>2</v>
      </c>
      <c r="G85" s="1">
        <v>1</v>
      </c>
      <c r="H85" s="1">
        <v>0</v>
      </c>
      <c r="I85" s="5">
        <f t="shared" si="11"/>
        <v>0</v>
      </c>
      <c r="J85" s="5">
        <f>MIN(SUMPRODUCT(--ISNUMBER(SEARCH(Q$113:Q$132, P85))),1)</f>
        <v>0</v>
      </c>
      <c r="K85" s="5">
        <f>IF(AND(H85=1,I85&gt;0, J85=0),1,0)</f>
        <v>0</v>
      </c>
      <c r="L85" s="5">
        <f>IF(AND(H85=0, I85&gt;1, J85=0),1,0)</f>
        <v>0</v>
      </c>
      <c r="M85" s="5">
        <f t="shared" si="12"/>
        <v>0</v>
      </c>
      <c r="N85" s="5">
        <v>0</v>
      </c>
      <c r="O85" s="5">
        <v>1</v>
      </c>
      <c r="P85" s="1" t="s">
        <v>11</v>
      </c>
      <c r="Q85" s="1" t="s">
        <v>0</v>
      </c>
      <c r="S85" s="1">
        <v>5</v>
      </c>
      <c r="T85" s="1">
        <v>18000</v>
      </c>
      <c r="V85" s="1">
        <v>22</v>
      </c>
      <c r="W85" s="1" t="s">
        <v>58</v>
      </c>
      <c r="X85" s="1" t="s">
        <v>203</v>
      </c>
      <c r="Y85" s="8">
        <v>42232</v>
      </c>
      <c r="Z85" s="8">
        <f t="shared" si="7"/>
        <v>42238</v>
      </c>
      <c r="AA85" s="1">
        <v>5</v>
      </c>
      <c r="AB85" s="1">
        <v>77</v>
      </c>
      <c r="AC85" s="1">
        <v>96</v>
      </c>
      <c r="AD85" s="22">
        <f t="shared" si="13"/>
        <v>5.2083333333333336E-2</v>
      </c>
      <c r="AE85" s="22">
        <f t="shared" si="14"/>
        <v>6.4935064935064929E-2</v>
      </c>
      <c r="AF85" s="1">
        <v>4</v>
      </c>
      <c r="AG85" s="1">
        <v>80</v>
      </c>
      <c r="AH85" s="2">
        <f t="shared" si="10"/>
        <v>0.05</v>
      </c>
      <c r="AI85" s="1">
        <v>0</v>
      </c>
      <c r="AJ85" s="1">
        <f>IF(AI85=M85,1,0)</f>
        <v>1</v>
      </c>
    </row>
    <row r="86" spans="1:36" s="1" customFormat="1" ht="14">
      <c r="A86" s="5" t="str">
        <f>CONCATENATE(B86, " ", W86)</f>
        <v>2015 Assam flood</v>
      </c>
      <c r="B86" s="5">
        <f t="shared" si="8"/>
        <v>2015</v>
      </c>
      <c r="C86" s="4">
        <v>42244</v>
      </c>
      <c r="D86" s="4">
        <v>42246</v>
      </c>
      <c r="E86" s="3">
        <f t="shared" si="9"/>
        <v>42256</v>
      </c>
      <c r="F86" s="1" t="s">
        <v>2</v>
      </c>
      <c r="G86" s="1">
        <v>0</v>
      </c>
      <c r="H86" s="1">
        <v>0</v>
      </c>
      <c r="I86" s="5">
        <f t="shared" si="11"/>
        <v>0</v>
      </c>
      <c r="J86" s="5">
        <f>MIN(SUMPRODUCT(--ISNUMBER(SEARCH(Q$113:Q$132, P86))),1)</f>
        <v>0</v>
      </c>
      <c r="K86" s="5">
        <f>IF(AND(H86=1,I86&gt;0, J86=0),1,0)</f>
        <v>0</v>
      </c>
      <c r="L86" s="5">
        <f>IF(AND(H86=0, I86&gt;1, J86=0),1,0)</f>
        <v>0</v>
      </c>
      <c r="M86" s="5">
        <f t="shared" si="12"/>
        <v>0</v>
      </c>
      <c r="N86" s="5">
        <v>0</v>
      </c>
      <c r="O86" s="5">
        <v>1</v>
      </c>
      <c r="P86" s="1" t="s">
        <v>10</v>
      </c>
      <c r="Q86" s="1" t="s">
        <v>0</v>
      </c>
      <c r="S86" s="1">
        <v>18</v>
      </c>
      <c r="T86" s="1">
        <v>787000</v>
      </c>
      <c r="V86" s="1">
        <v>20</v>
      </c>
      <c r="W86" s="1" t="s">
        <v>58</v>
      </c>
      <c r="X86" s="1" t="s">
        <v>203</v>
      </c>
      <c r="Y86" s="8">
        <v>42246</v>
      </c>
      <c r="Z86" s="8">
        <f t="shared" ref="Z86:Z90" si="15">Y86+6</f>
        <v>42252</v>
      </c>
      <c r="AA86" s="1">
        <v>9</v>
      </c>
      <c r="AB86" s="1">
        <v>90</v>
      </c>
      <c r="AC86" s="1">
        <v>96</v>
      </c>
      <c r="AD86" s="22">
        <f t="shared" si="13"/>
        <v>9.375E-2</v>
      </c>
      <c r="AE86" s="22">
        <f t="shared" si="14"/>
        <v>0.1</v>
      </c>
      <c r="AF86" s="1">
        <v>6</v>
      </c>
      <c r="AG86" s="1">
        <v>85</v>
      </c>
      <c r="AH86" s="2">
        <f t="shared" si="10"/>
        <v>7.0588235294117646E-2</v>
      </c>
      <c r="AI86" s="1">
        <v>0</v>
      </c>
      <c r="AJ86" s="1">
        <f>IF(AI86=M86,1,0)</f>
        <v>1</v>
      </c>
    </row>
    <row r="87" spans="1:36" s="1" customFormat="1" ht="14">
      <c r="A87" s="5" t="str">
        <f>CONCATENATE(B87, " ", W87)</f>
        <v>2015 Orissa/Andhra Storm</v>
      </c>
      <c r="B87" s="5">
        <f t="shared" si="8"/>
        <v>2015</v>
      </c>
      <c r="C87" s="4">
        <v>42253</v>
      </c>
      <c r="D87" s="4">
        <v>42253</v>
      </c>
      <c r="E87" s="3">
        <f t="shared" si="9"/>
        <v>42263</v>
      </c>
      <c r="F87" s="1" t="s">
        <v>2</v>
      </c>
      <c r="G87" s="1">
        <v>0</v>
      </c>
      <c r="H87" s="1">
        <v>0</v>
      </c>
      <c r="I87" s="5">
        <f t="shared" si="11"/>
        <v>1</v>
      </c>
      <c r="J87" s="5">
        <f>MIN(SUMPRODUCT(--ISNUMBER(SEARCH(Q$113:Q$132, P87))),1)</f>
        <v>0</v>
      </c>
      <c r="K87" s="5">
        <f>IF(AND(H87=1,I87&gt;0, J87=0),1,0)</f>
        <v>0</v>
      </c>
      <c r="L87" s="5">
        <f>IF(AND(H87=0, I87&gt;1, J87=0),1,0)</f>
        <v>0</v>
      </c>
      <c r="M87" s="5">
        <f t="shared" si="12"/>
        <v>0</v>
      </c>
      <c r="N87" s="5">
        <v>0</v>
      </c>
      <c r="O87" s="5">
        <v>0</v>
      </c>
      <c r="P87" s="1" t="s">
        <v>9</v>
      </c>
      <c r="Q87" s="1" t="s">
        <v>7</v>
      </c>
      <c r="R87" s="1" t="s">
        <v>6</v>
      </c>
      <c r="S87" s="1">
        <v>32</v>
      </c>
      <c r="V87" s="1">
        <v>0</v>
      </c>
      <c r="W87" s="1" t="s">
        <v>234</v>
      </c>
      <c r="X87" s="1" t="s">
        <v>204</v>
      </c>
      <c r="Y87" s="8"/>
      <c r="Z87" s="8"/>
      <c r="AA87" s="1">
        <v>0</v>
      </c>
      <c r="AB87" s="1">
        <v>81</v>
      </c>
      <c r="AC87" s="1">
        <v>100</v>
      </c>
      <c r="AD87" s="22">
        <f t="shared" si="13"/>
        <v>0</v>
      </c>
      <c r="AE87" s="22">
        <f t="shared" si="14"/>
        <v>0</v>
      </c>
      <c r="AF87" s="1">
        <v>0</v>
      </c>
      <c r="AG87" s="1">
        <v>86</v>
      </c>
      <c r="AH87" s="2">
        <f t="shared" si="10"/>
        <v>0</v>
      </c>
      <c r="AI87" s="1">
        <v>0</v>
      </c>
      <c r="AJ87" s="1">
        <f>IF(AI87=M87,1,0)</f>
        <v>1</v>
      </c>
    </row>
    <row r="88" spans="1:36" s="1" customFormat="1" ht="14">
      <c r="A88" s="5" t="str">
        <f>CONCATENATE(B88, " ", W88)</f>
        <v>2015 Mahrashtra storm</v>
      </c>
      <c r="B88" s="5">
        <f t="shared" si="8"/>
        <v>2015</v>
      </c>
      <c r="C88" s="4">
        <v>42280</v>
      </c>
      <c r="D88" s="4">
        <v>42281</v>
      </c>
      <c r="E88" s="3">
        <f t="shared" si="9"/>
        <v>42291</v>
      </c>
      <c r="F88" s="1" t="s">
        <v>2</v>
      </c>
      <c r="G88" s="1">
        <v>1</v>
      </c>
      <c r="H88" s="1">
        <v>0</v>
      </c>
      <c r="I88" s="5">
        <f t="shared" si="11"/>
        <v>0</v>
      </c>
      <c r="J88" s="5">
        <f>MIN(SUMPRODUCT(--ISNUMBER(SEARCH(Q$113:Q$132, P88))),1)</f>
        <v>0</v>
      </c>
      <c r="K88" s="5">
        <f>IF(AND(H88=1,I88&gt;0, J88=0),1,0)</f>
        <v>0</v>
      </c>
      <c r="L88" s="5">
        <f>IF(AND(H88=0, I88&gt;1, J88=0),1,0)</f>
        <v>0</v>
      </c>
      <c r="M88" s="5">
        <f t="shared" si="12"/>
        <v>0</v>
      </c>
      <c r="N88" s="5">
        <v>0</v>
      </c>
      <c r="O88" s="5">
        <v>0</v>
      </c>
      <c r="P88" s="1" t="s">
        <v>8</v>
      </c>
      <c r="Q88" s="1" t="s">
        <v>7</v>
      </c>
      <c r="R88" s="1" t="s">
        <v>6</v>
      </c>
      <c r="S88" s="1">
        <v>29</v>
      </c>
      <c r="V88" s="1">
        <v>0</v>
      </c>
      <c r="W88" s="1" t="s">
        <v>235</v>
      </c>
      <c r="X88" s="1" t="s">
        <v>204</v>
      </c>
      <c r="Y88" s="8"/>
      <c r="Z88" s="8"/>
      <c r="AA88" s="1">
        <v>0</v>
      </c>
      <c r="AB88" s="1">
        <v>81</v>
      </c>
      <c r="AC88" s="1">
        <v>100</v>
      </c>
      <c r="AD88" s="22">
        <f t="shared" si="13"/>
        <v>0</v>
      </c>
      <c r="AE88" s="22">
        <f t="shared" si="14"/>
        <v>0</v>
      </c>
      <c r="AF88" s="1">
        <v>0</v>
      </c>
      <c r="AG88" s="1">
        <v>92</v>
      </c>
      <c r="AH88" s="2">
        <f t="shared" si="10"/>
        <v>0</v>
      </c>
      <c r="AI88" s="1">
        <v>1</v>
      </c>
      <c r="AJ88" s="1">
        <f>IF(AI88=M88,1,0)</f>
        <v>0</v>
      </c>
    </row>
    <row r="89" spans="1:36" s="1" customFormat="1" ht="14">
      <c r="A89" s="5" t="str">
        <f>CONCATENATE(B89, " ", W89)</f>
        <v>2015 Delhi/punjab/kashmir earthquakes</v>
      </c>
      <c r="B89" s="5">
        <f t="shared" si="8"/>
        <v>2015</v>
      </c>
      <c r="C89" s="4">
        <v>42303</v>
      </c>
      <c r="D89" s="4">
        <v>42303</v>
      </c>
      <c r="E89" s="3">
        <f t="shared" si="9"/>
        <v>42313</v>
      </c>
      <c r="F89" s="6" t="s">
        <v>2</v>
      </c>
      <c r="G89" s="20">
        <v>0</v>
      </c>
      <c r="H89" s="20">
        <v>0</v>
      </c>
      <c r="I89" s="5">
        <f t="shared" si="11"/>
        <v>1</v>
      </c>
      <c r="J89" s="5">
        <f>MIN(SUMPRODUCT(--ISNUMBER(SEARCH(Q$113:Q$132, P89))),1)</f>
        <v>1</v>
      </c>
      <c r="K89" s="5">
        <f>IF(AND(H89=1,I89&gt;0, J89=0),1,0)</f>
        <v>0</v>
      </c>
      <c r="L89" s="5">
        <f>IF(AND(H89=0, I89&gt;1, J89=0),1,0)</f>
        <v>0</v>
      </c>
      <c r="M89" s="5">
        <f t="shared" si="12"/>
        <v>1</v>
      </c>
      <c r="N89" s="5">
        <v>1</v>
      </c>
      <c r="O89" s="5">
        <v>0</v>
      </c>
      <c r="P89" s="6" t="s">
        <v>5</v>
      </c>
      <c r="Q89" s="6" t="s">
        <v>4</v>
      </c>
      <c r="R89" s="6" t="s">
        <v>3</v>
      </c>
      <c r="T89" s="1">
        <v>10</v>
      </c>
      <c r="V89" s="1">
        <v>21</v>
      </c>
      <c r="W89" s="1" t="s">
        <v>315</v>
      </c>
      <c r="X89" s="1" t="s">
        <v>203</v>
      </c>
      <c r="Y89" s="8">
        <v>42302</v>
      </c>
      <c r="Z89" s="8">
        <f t="shared" si="15"/>
        <v>42308</v>
      </c>
      <c r="AA89" s="1">
        <v>88</v>
      </c>
      <c r="AB89" s="1">
        <v>17</v>
      </c>
      <c r="AC89" s="1">
        <v>18</v>
      </c>
      <c r="AD89" s="22">
        <f t="shared" si="13"/>
        <v>4.8888888888888893</v>
      </c>
      <c r="AE89" s="22">
        <f t="shared" si="14"/>
        <v>5.1764705882352944</v>
      </c>
      <c r="AF89" s="1">
        <v>92</v>
      </c>
      <c r="AG89" s="1">
        <v>28</v>
      </c>
      <c r="AH89" s="2">
        <f t="shared" si="10"/>
        <v>3.2857142857142856</v>
      </c>
      <c r="AI89" s="1">
        <v>1</v>
      </c>
      <c r="AJ89" s="1">
        <f>IF(AI89=M89,1,0)</f>
        <v>1</v>
      </c>
    </row>
    <row r="90" spans="1:36" s="1" customFormat="1" ht="14">
      <c r="A90" s="5" t="str">
        <f>CONCATENATE(B90, " ", W90)</f>
        <v>2015 Chennai flood</v>
      </c>
      <c r="B90" s="5">
        <f t="shared" si="8"/>
        <v>2015</v>
      </c>
      <c r="C90" s="4">
        <v>42316</v>
      </c>
      <c r="D90" s="4">
        <v>42342</v>
      </c>
      <c r="E90" s="3">
        <f t="shared" si="9"/>
        <v>42352</v>
      </c>
      <c r="F90" s="1" t="s">
        <v>2</v>
      </c>
      <c r="G90" s="1">
        <v>0</v>
      </c>
      <c r="H90" s="1">
        <v>1</v>
      </c>
      <c r="I90" s="5">
        <f t="shared" si="11"/>
        <v>2</v>
      </c>
      <c r="J90" s="5">
        <f>MIN(SUMPRODUCT(--ISNUMBER(SEARCH(Q$113:Q$132, P90))),1)</f>
        <v>1</v>
      </c>
      <c r="K90" s="5">
        <f>IF(AND(H90=1,I90&gt;0, J90=0),1,0)</f>
        <v>0</v>
      </c>
      <c r="L90" s="5">
        <f>IF(AND(H90=0, I90&gt;1, J90=0),1,0)</f>
        <v>0</v>
      </c>
      <c r="M90" s="5">
        <f t="shared" si="12"/>
        <v>1</v>
      </c>
      <c r="N90" s="5">
        <v>1</v>
      </c>
      <c r="O90" s="5">
        <v>0</v>
      </c>
      <c r="P90" s="1" t="s">
        <v>1</v>
      </c>
      <c r="Q90" s="1" t="s">
        <v>0</v>
      </c>
      <c r="S90" s="1">
        <v>325</v>
      </c>
      <c r="T90" s="1">
        <v>1801000</v>
      </c>
      <c r="U90" s="1">
        <v>2200000</v>
      </c>
      <c r="V90" s="1">
        <v>295</v>
      </c>
      <c r="W90" s="1" t="s">
        <v>237</v>
      </c>
      <c r="X90" s="1" t="s">
        <v>203</v>
      </c>
      <c r="Y90" s="8">
        <v>42337</v>
      </c>
      <c r="Z90" s="8">
        <f t="shared" si="15"/>
        <v>42343</v>
      </c>
      <c r="AA90" s="1">
        <v>100</v>
      </c>
      <c r="AB90" s="1">
        <v>12</v>
      </c>
      <c r="AC90" s="1">
        <v>13</v>
      </c>
      <c r="AD90" s="22">
        <f t="shared" si="13"/>
        <v>7.6923076923076925</v>
      </c>
      <c r="AE90" s="22">
        <f t="shared" si="14"/>
        <v>8.3333333333333339</v>
      </c>
      <c r="AF90" s="1">
        <v>100</v>
      </c>
      <c r="AG90" s="1">
        <v>14</v>
      </c>
      <c r="AH90" s="2">
        <f t="shared" si="10"/>
        <v>7.1428571428571432</v>
      </c>
      <c r="AI90" s="1">
        <v>1</v>
      </c>
      <c r="AJ90" s="1">
        <f>IF(AI90=M90,1,0)</f>
        <v>1</v>
      </c>
    </row>
    <row r="91" spans="1:36">
      <c r="A91" s="5" t="str">
        <f>CONCATENATE(B91, " ", W91)</f>
        <v>2016 Guwahati Earthquake</v>
      </c>
      <c r="B91">
        <v>2016</v>
      </c>
      <c r="C91" s="4">
        <v>42373</v>
      </c>
      <c r="D91" s="4">
        <v>42373</v>
      </c>
      <c r="E91" s="3">
        <f t="shared" si="9"/>
        <v>42383</v>
      </c>
      <c r="F91" s="1" t="s">
        <v>2</v>
      </c>
      <c r="G91" s="1">
        <v>0</v>
      </c>
      <c r="H91" s="1">
        <v>0</v>
      </c>
      <c r="I91" s="5">
        <f t="shared" si="11"/>
        <v>0</v>
      </c>
      <c r="J91" s="5">
        <f>MIN(SUMPRODUCT(--ISNUMBER(SEARCH(Q$113:Q$132, P91))),1)</f>
        <v>0</v>
      </c>
      <c r="K91" s="5">
        <f>IF(AND(H91=1,I91&gt;0, J91=0),1,0)</f>
        <v>0</v>
      </c>
      <c r="L91" s="5">
        <f>IF(AND(H91=0, I91&gt;1, J91=0),1,0)</f>
        <v>0</v>
      </c>
      <c r="M91" s="5">
        <f t="shared" si="12"/>
        <v>0</v>
      </c>
      <c r="N91" s="5">
        <v>0</v>
      </c>
      <c r="O91" s="5">
        <v>1</v>
      </c>
      <c r="P91" s="1" t="s">
        <v>240</v>
      </c>
      <c r="Q91" s="1" t="s">
        <v>192</v>
      </c>
      <c r="R91" s="1" t="s">
        <v>3</v>
      </c>
      <c r="S91" s="1">
        <v>8</v>
      </c>
      <c r="T91" s="1">
        <v>10808</v>
      </c>
      <c r="V91" s="1">
        <v>45</v>
      </c>
      <c r="W91" s="1" t="s">
        <v>303</v>
      </c>
      <c r="X91" t="s">
        <v>203</v>
      </c>
      <c r="Y91" s="17">
        <v>42372</v>
      </c>
      <c r="Z91" s="17">
        <f>Y91+6</f>
        <v>42378</v>
      </c>
      <c r="AA91">
        <v>16</v>
      </c>
      <c r="AB91">
        <v>96</v>
      </c>
      <c r="AC91">
        <v>96</v>
      </c>
      <c r="AD91" s="22">
        <f t="shared" si="13"/>
        <v>0.16666666666666666</v>
      </c>
      <c r="AE91" s="22">
        <f t="shared" si="14"/>
        <v>0.16666666666666666</v>
      </c>
      <c r="AJ91" s="1">
        <f>SUM(AJ2:AJ90)</f>
        <v>58</v>
      </c>
    </row>
    <row r="92" spans="1:36">
      <c r="A92" s="5" t="str">
        <f>CONCATENATE(B92, " ", W92)</f>
        <v>2016 Siachen Avalanche</v>
      </c>
      <c r="B92">
        <v>2016</v>
      </c>
      <c r="C92" s="4">
        <v>42403</v>
      </c>
      <c r="D92" s="4">
        <v>42403</v>
      </c>
      <c r="E92" s="3">
        <f t="shared" si="9"/>
        <v>42413</v>
      </c>
      <c r="F92" s="1" t="s">
        <v>2</v>
      </c>
      <c r="G92" s="1">
        <v>1</v>
      </c>
      <c r="H92" s="1">
        <v>0</v>
      </c>
      <c r="I92" s="5">
        <f t="shared" si="11"/>
        <v>0</v>
      </c>
      <c r="J92" s="5">
        <f>MIN(SUMPRODUCT(--ISNUMBER(SEARCH(Q$113:Q$132, P92))),1)</f>
        <v>0</v>
      </c>
      <c r="K92" s="5">
        <f>IF(AND(H92=1,I92&gt;0, J92=0),1,0)</f>
        <v>0</v>
      </c>
      <c r="L92" s="5">
        <f>IF(AND(H92=0, I92&gt;1, J92=0),1,0)</f>
        <v>0</v>
      </c>
      <c r="M92" s="5">
        <f t="shared" si="12"/>
        <v>0</v>
      </c>
      <c r="N92" s="5">
        <v>0</v>
      </c>
      <c r="O92" s="5">
        <v>0</v>
      </c>
      <c r="P92" s="1" t="s">
        <v>242</v>
      </c>
      <c r="Q92" s="1" t="s">
        <v>19</v>
      </c>
      <c r="R92" s="1" t="s">
        <v>110</v>
      </c>
      <c r="S92" s="1">
        <v>10</v>
      </c>
      <c r="V92" s="1">
        <v>199</v>
      </c>
      <c r="W92" s="1" t="s">
        <v>306</v>
      </c>
      <c r="X92" t="s">
        <v>203</v>
      </c>
      <c r="Y92" s="17">
        <v>42407</v>
      </c>
      <c r="Z92" s="17">
        <f t="shared" ref="Z92:Z104" si="16">Y92+6</f>
        <v>42413</v>
      </c>
      <c r="AA92">
        <v>31</v>
      </c>
      <c r="AB92">
        <v>79</v>
      </c>
      <c r="AC92">
        <v>100</v>
      </c>
      <c r="AD92" s="22">
        <f t="shared" si="13"/>
        <v>0.31</v>
      </c>
      <c r="AE92" s="22">
        <f t="shared" si="14"/>
        <v>0.39240506329113922</v>
      </c>
    </row>
    <row r="93" spans="1:36">
      <c r="A93" s="5" t="str">
        <f>CONCATENATE(B93, " ", W93)</f>
        <v>2016 Rajasthan Heat Wave</v>
      </c>
      <c r="B93">
        <v>2016</v>
      </c>
      <c r="C93" s="4">
        <v>42461</v>
      </c>
      <c r="D93" s="4">
        <v>42510</v>
      </c>
      <c r="E93" s="3">
        <f t="shared" si="9"/>
        <v>42520</v>
      </c>
      <c r="F93" s="1" t="s">
        <v>2</v>
      </c>
      <c r="G93" s="1">
        <v>1</v>
      </c>
      <c r="H93" s="1">
        <v>0</v>
      </c>
      <c r="I93" s="5">
        <f t="shared" si="11"/>
        <v>2</v>
      </c>
      <c r="J93" s="5">
        <f>MIN(SUMPRODUCT(--ISNUMBER(SEARCH(Q$113:Q$132, P93))),1)</f>
        <v>0</v>
      </c>
      <c r="K93" s="5">
        <f>IF(AND(H93=1,I93&gt;0, J93=0),1,0)</f>
        <v>0</v>
      </c>
      <c r="L93" s="5">
        <f>IF(AND(H93=0, I93&gt;1, J93=0),1,0)</f>
        <v>1</v>
      </c>
      <c r="M93" s="5">
        <f t="shared" si="12"/>
        <v>1</v>
      </c>
      <c r="N93" s="5">
        <v>1</v>
      </c>
      <c r="O93" s="5">
        <v>0</v>
      </c>
      <c r="P93" s="1" t="s">
        <v>243</v>
      </c>
      <c r="Q93" s="1" t="s">
        <v>22</v>
      </c>
      <c r="R93" s="1" t="s">
        <v>21</v>
      </c>
      <c r="S93" s="1">
        <v>300</v>
      </c>
      <c r="V93" s="1">
        <v>54</v>
      </c>
      <c r="W93" s="1" t="s">
        <v>304</v>
      </c>
      <c r="X93" t="s">
        <v>204</v>
      </c>
      <c r="AA93">
        <v>0</v>
      </c>
      <c r="AB93">
        <v>81</v>
      </c>
      <c r="AC93">
        <v>100</v>
      </c>
      <c r="AD93" s="22">
        <f t="shared" si="13"/>
        <v>0</v>
      </c>
      <c r="AE93" s="22">
        <f t="shared" si="14"/>
        <v>0</v>
      </c>
    </row>
    <row r="94" spans="1:36">
      <c r="A94" s="5" t="str">
        <f>CONCATENATE(B94, " ", W94)</f>
        <v>2016 assam flood</v>
      </c>
      <c r="B94">
        <v>2016</v>
      </c>
      <c r="C94" s="4">
        <v>42482</v>
      </c>
      <c r="D94" s="4">
        <v>42485</v>
      </c>
      <c r="E94" s="3">
        <f t="shared" si="9"/>
        <v>42495</v>
      </c>
      <c r="F94" s="6" t="s">
        <v>2</v>
      </c>
      <c r="G94" s="20">
        <v>1</v>
      </c>
      <c r="H94" s="20">
        <v>1</v>
      </c>
      <c r="I94" s="5">
        <f t="shared" si="11"/>
        <v>0</v>
      </c>
      <c r="J94" s="5">
        <f>MIN(SUMPRODUCT(--ISNUMBER(SEARCH(Q$113:Q$132, P94))),1)</f>
        <v>0</v>
      </c>
      <c r="K94" s="5">
        <f>IF(AND(H94=1,I94&gt;0, J94=0),1,0)</f>
        <v>0</v>
      </c>
      <c r="L94" s="5">
        <f>IF(AND(H94=0, I94&gt;1, J94=0),1,0)</f>
        <v>0</v>
      </c>
      <c r="M94" s="5">
        <f t="shared" si="12"/>
        <v>0</v>
      </c>
      <c r="N94" s="5">
        <v>0</v>
      </c>
      <c r="O94" s="5">
        <v>1</v>
      </c>
      <c r="P94" s="1" t="s">
        <v>244</v>
      </c>
      <c r="Q94" s="1" t="s">
        <v>0</v>
      </c>
      <c r="R94" s="1" t="s">
        <v>205</v>
      </c>
      <c r="S94" s="1">
        <v>18</v>
      </c>
      <c r="T94" s="1">
        <v>100000</v>
      </c>
      <c r="V94" s="1">
        <v>12</v>
      </c>
      <c r="W94" s="1" t="s">
        <v>193</v>
      </c>
      <c r="X94" t="s">
        <v>203</v>
      </c>
      <c r="Y94" s="17">
        <v>42484</v>
      </c>
      <c r="Z94" s="17">
        <f t="shared" si="16"/>
        <v>42490</v>
      </c>
      <c r="AA94">
        <v>4</v>
      </c>
      <c r="AB94">
        <v>83</v>
      </c>
      <c r="AC94">
        <v>91</v>
      </c>
      <c r="AD94" s="22">
        <f t="shared" si="13"/>
        <v>4.3956043956043959E-2</v>
      </c>
      <c r="AE94" s="22">
        <f t="shared" si="14"/>
        <v>4.8192771084337352E-2</v>
      </c>
    </row>
    <row r="95" spans="1:36">
      <c r="A95" s="5" t="str">
        <f>CONCATENATE(B95, " ", W95)</f>
        <v>2016 Uttarakhand Landslide</v>
      </c>
      <c r="B95">
        <v>2016</v>
      </c>
      <c r="C95" s="4">
        <v>42512</v>
      </c>
      <c r="D95" s="4">
        <v>42512</v>
      </c>
      <c r="E95" s="3">
        <f t="shared" si="9"/>
        <v>42522</v>
      </c>
      <c r="F95" s="1" t="s">
        <v>2</v>
      </c>
      <c r="G95" s="1">
        <v>1</v>
      </c>
      <c r="H95" s="1">
        <v>0</v>
      </c>
      <c r="I95" s="5">
        <f t="shared" si="11"/>
        <v>0</v>
      </c>
      <c r="J95" s="5">
        <f>MIN(SUMPRODUCT(--ISNUMBER(SEARCH(Q$113:Q$132, P95))),1)</f>
        <v>0</v>
      </c>
      <c r="K95" s="5">
        <f>IF(AND(H95=1,I95&gt;0, J95=0),1,0)</f>
        <v>0</v>
      </c>
      <c r="L95" s="5">
        <f>IF(AND(H95=0, I95&gt;1, J95=0),1,0)</f>
        <v>0</v>
      </c>
      <c r="M95" s="5">
        <f t="shared" si="12"/>
        <v>0</v>
      </c>
      <c r="N95" s="5">
        <v>0</v>
      </c>
      <c r="O95" s="5">
        <v>0</v>
      </c>
      <c r="P95" s="1" t="s">
        <v>245</v>
      </c>
      <c r="Q95" s="1" t="s">
        <v>19</v>
      </c>
      <c r="R95" s="1" t="s">
        <v>19</v>
      </c>
      <c r="S95" s="1">
        <v>10</v>
      </c>
      <c r="T95" s="1">
        <v>5</v>
      </c>
      <c r="V95" s="1">
        <v>6</v>
      </c>
      <c r="W95" s="1" t="s">
        <v>307</v>
      </c>
      <c r="X95" t="s">
        <v>203</v>
      </c>
      <c r="Y95" s="17">
        <v>42512</v>
      </c>
      <c r="Z95" s="17">
        <f t="shared" si="16"/>
        <v>42518</v>
      </c>
      <c r="AA95">
        <v>1</v>
      </c>
      <c r="AB95">
        <v>80</v>
      </c>
      <c r="AC95">
        <v>96</v>
      </c>
      <c r="AD95" s="22">
        <f t="shared" si="13"/>
        <v>1.0416666666666666E-2</v>
      </c>
      <c r="AE95" s="22">
        <f t="shared" si="14"/>
        <v>1.2500000000000001E-2</v>
      </c>
    </row>
    <row r="96" spans="1:36">
      <c r="A96" s="5" t="str">
        <f>CONCATENATE(B96, " ", W96)</f>
        <v>2016 bihar storm</v>
      </c>
      <c r="B96">
        <v>2016</v>
      </c>
      <c r="C96" s="4">
        <v>42533</v>
      </c>
      <c r="D96" s="4">
        <v>42533</v>
      </c>
      <c r="E96" s="3">
        <f t="shared" si="9"/>
        <v>42543</v>
      </c>
      <c r="F96" s="1" t="s">
        <v>2</v>
      </c>
      <c r="G96" s="1">
        <v>0</v>
      </c>
      <c r="H96" s="1">
        <v>0</v>
      </c>
      <c r="I96" s="5">
        <f t="shared" si="11"/>
        <v>1</v>
      </c>
      <c r="J96" s="5">
        <f>MIN(SUMPRODUCT(--ISNUMBER(SEARCH(Q$113:Q$132, P96))),1)</f>
        <v>1</v>
      </c>
      <c r="K96" s="5">
        <f>IF(AND(H96=1,I96&gt;0, J96=0),1,0)</f>
        <v>0</v>
      </c>
      <c r="L96" s="5">
        <f>IF(AND(H96=0, I96&gt;1, J96=0),1,0)</f>
        <v>0</v>
      </c>
      <c r="M96" s="5">
        <f t="shared" si="12"/>
        <v>1</v>
      </c>
      <c r="N96" s="5">
        <v>1</v>
      </c>
      <c r="O96" s="5">
        <v>0</v>
      </c>
      <c r="P96" s="1" t="s">
        <v>246</v>
      </c>
      <c r="Q96" s="1" t="s">
        <v>7</v>
      </c>
      <c r="R96" s="1" t="s">
        <v>30</v>
      </c>
      <c r="S96" s="1">
        <v>11</v>
      </c>
      <c r="V96" s="1">
        <v>4</v>
      </c>
      <c r="W96" s="1" t="s">
        <v>308</v>
      </c>
      <c r="X96" t="s">
        <v>204</v>
      </c>
      <c r="AA96">
        <v>0</v>
      </c>
      <c r="AB96">
        <v>81</v>
      </c>
      <c r="AC96">
        <v>100</v>
      </c>
      <c r="AD96" s="22">
        <f t="shared" si="13"/>
        <v>0</v>
      </c>
      <c r="AE96" s="22">
        <f t="shared" si="14"/>
        <v>0</v>
      </c>
    </row>
    <row r="97" spans="1:31">
      <c r="A97" s="5" t="str">
        <f>CONCATENATE(B97, " ", W97)</f>
        <v>2016 jharkhand storm</v>
      </c>
      <c r="B97">
        <v>2016</v>
      </c>
      <c r="C97" s="4">
        <v>42541</v>
      </c>
      <c r="D97" s="4">
        <v>42542</v>
      </c>
      <c r="E97" s="3">
        <f t="shared" si="9"/>
        <v>42552</v>
      </c>
      <c r="F97" s="1" t="s">
        <v>2</v>
      </c>
      <c r="G97" s="1">
        <v>1</v>
      </c>
      <c r="H97" s="1">
        <v>1</v>
      </c>
      <c r="I97" s="5">
        <f t="shared" si="11"/>
        <v>3</v>
      </c>
      <c r="J97" s="5">
        <f>MIN(SUMPRODUCT(--ISNUMBER(SEARCH(Q$113:Q$132, P97))),1)</f>
        <v>0</v>
      </c>
      <c r="K97" s="5">
        <f>IF(AND(H97=1,I97&gt;0, J97=0),1,0)</f>
        <v>1</v>
      </c>
      <c r="L97" s="5">
        <f>IF(AND(H97=0, I97&gt;1, J97=0),1,0)</f>
        <v>0</v>
      </c>
      <c r="M97" s="5">
        <f t="shared" si="12"/>
        <v>1</v>
      </c>
      <c r="N97" s="5">
        <v>1</v>
      </c>
      <c r="O97" s="5">
        <v>0</v>
      </c>
      <c r="P97" s="1" t="s">
        <v>247</v>
      </c>
      <c r="Q97" s="1" t="s">
        <v>7</v>
      </c>
      <c r="R97" s="1" t="s">
        <v>30</v>
      </c>
      <c r="S97" s="1">
        <v>93</v>
      </c>
      <c r="V97" s="1">
        <v>4</v>
      </c>
      <c r="W97" s="1" t="s">
        <v>309</v>
      </c>
      <c r="X97" t="s">
        <v>204</v>
      </c>
      <c r="AA97">
        <v>0</v>
      </c>
      <c r="AB97">
        <v>81</v>
      </c>
      <c r="AC97">
        <v>100</v>
      </c>
      <c r="AD97" s="22">
        <f t="shared" si="13"/>
        <v>0</v>
      </c>
      <c r="AE97" s="22">
        <f t="shared" si="14"/>
        <v>0</v>
      </c>
    </row>
    <row r="98" spans="1:31">
      <c r="A98" s="5" t="str">
        <f>CONCATENATE(B98, " ", W98)</f>
        <v>2016 uttarakhand flood</v>
      </c>
      <c r="B98">
        <v>2016</v>
      </c>
      <c r="C98" s="4">
        <v>42546</v>
      </c>
      <c r="D98" s="4">
        <v>42552</v>
      </c>
      <c r="E98" s="3">
        <f t="shared" si="9"/>
        <v>42562</v>
      </c>
      <c r="F98" s="1" t="s">
        <v>2</v>
      </c>
      <c r="G98" s="1">
        <v>0</v>
      </c>
      <c r="H98" s="1">
        <v>0</v>
      </c>
      <c r="I98" s="5">
        <f t="shared" si="11"/>
        <v>0</v>
      </c>
      <c r="J98" s="5">
        <f>MIN(SUMPRODUCT(--ISNUMBER(SEARCH(Q$113:Q$132, P98))),1)</f>
        <v>0</v>
      </c>
      <c r="K98" s="5">
        <f>IF(AND(H98=1,I98&gt;0, J98=0),1,0)</f>
        <v>0</v>
      </c>
      <c r="L98" s="5">
        <f>IF(AND(H98=0, I98&gt;1, J98=0),1,0)</f>
        <v>0</v>
      </c>
      <c r="M98" s="5">
        <f t="shared" si="12"/>
        <v>0</v>
      </c>
      <c r="N98" s="5">
        <v>0</v>
      </c>
      <c r="O98" s="5">
        <v>2</v>
      </c>
      <c r="P98" s="1" t="s">
        <v>248</v>
      </c>
      <c r="Q98" s="1" t="s">
        <v>0</v>
      </c>
      <c r="R98" s="1" t="s">
        <v>25</v>
      </c>
      <c r="S98" s="1">
        <v>30</v>
      </c>
      <c r="V98" s="1">
        <v>12</v>
      </c>
      <c r="W98" s="1" t="s">
        <v>310</v>
      </c>
      <c r="X98" t="s">
        <v>203</v>
      </c>
      <c r="Y98" s="17">
        <v>42547</v>
      </c>
      <c r="Z98" s="17">
        <f t="shared" si="16"/>
        <v>42553</v>
      </c>
      <c r="AA98">
        <v>4</v>
      </c>
      <c r="AB98">
        <v>75</v>
      </c>
      <c r="AC98">
        <v>100</v>
      </c>
      <c r="AD98" s="22">
        <f t="shared" si="13"/>
        <v>0.04</v>
      </c>
      <c r="AE98" s="22">
        <f t="shared" si="14"/>
        <v>5.3333333333333337E-2</v>
      </c>
    </row>
    <row r="99" spans="1:31">
      <c r="A99" s="5" t="str">
        <f>CONCATENATE(B99, " ", W99)</f>
        <v>2016 assam flood</v>
      </c>
      <c r="B99">
        <v>2016</v>
      </c>
      <c r="C99" s="4">
        <v>42579</v>
      </c>
      <c r="D99" s="4">
        <v>42581</v>
      </c>
      <c r="E99" s="3">
        <f t="shared" si="9"/>
        <v>42591</v>
      </c>
      <c r="F99" s="6" t="s">
        <v>2</v>
      </c>
      <c r="G99" s="20">
        <v>0</v>
      </c>
      <c r="H99" s="20">
        <v>0</v>
      </c>
      <c r="I99" s="5">
        <f t="shared" si="11"/>
        <v>0</v>
      </c>
      <c r="J99" s="5">
        <f>MIN(SUMPRODUCT(--ISNUMBER(SEARCH(Q$113:Q$132, P99))),1)</f>
        <v>0</v>
      </c>
      <c r="K99" s="5">
        <f>IF(AND(H99=1,I99&gt;0, J99=0),1,0)</f>
        <v>0</v>
      </c>
      <c r="L99" s="5">
        <f>IF(AND(H99=0, I99&gt;1, J99=0),1,0)</f>
        <v>0</v>
      </c>
      <c r="M99" s="5">
        <f t="shared" si="12"/>
        <v>0</v>
      </c>
      <c r="N99" s="5">
        <v>0</v>
      </c>
      <c r="O99" s="5">
        <v>1</v>
      </c>
      <c r="P99" s="1" t="s">
        <v>249</v>
      </c>
      <c r="Q99" s="1" t="s">
        <v>0</v>
      </c>
      <c r="S99" s="1">
        <v>50</v>
      </c>
      <c r="T99">
        <v>2000000</v>
      </c>
      <c r="V99" s="1">
        <v>62</v>
      </c>
      <c r="W99" s="1" t="s">
        <v>193</v>
      </c>
      <c r="X99" t="s">
        <v>203</v>
      </c>
      <c r="Y99" s="17">
        <v>42575</v>
      </c>
      <c r="Z99" s="17">
        <f t="shared" si="16"/>
        <v>42581</v>
      </c>
      <c r="AA99">
        <v>15</v>
      </c>
      <c r="AB99">
        <v>76</v>
      </c>
      <c r="AC99">
        <v>91</v>
      </c>
      <c r="AD99" s="22">
        <f t="shared" si="13"/>
        <v>0.16483516483516483</v>
      </c>
      <c r="AE99" s="22">
        <f t="shared" si="14"/>
        <v>0.19736842105263158</v>
      </c>
    </row>
    <row r="100" spans="1:31">
      <c r="A100" s="5" t="str">
        <f>CONCATENATE(B100, " ", W100)</f>
        <v>2016 bihar flood</v>
      </c>
      <c r="B100">
        <v>2016</v>
      </c>
      <c r="C100" s="4">
        <v>42566</v>
      </c>
      <c r="D100" s="4">
        <v>42585</v>
      </c>
      <c r="E100" s="3">
        <f t="shared" si="9"/>
        <v>42595</v>
      </c>
      <c r="F100" s="1" t="s">
        <v>2</v>
      </c>
      <c r="G100" s="1">
        <v>1</v>
      </c>
      <c r="H100" s="1">
        <v>0</v>
      </c>
      <c r="I100" s="5">
        <f t="shared" si="11"/>
        <v>1</v>
      </c>
      <c r="J100" s="5">
        <f>MIN(SUMPRODUCT(--ISNUMBER(SEARCH(Q$113:Q$132, P100))),1)</f>
        <v>0</v>
      </c>
      <c r="K100" s="5">
        <f>IF(AND(H100=1,I100&gt;0, J100=0),1,0)</f>
        <v>0</v>
      </c>
      <c r="L100" s="5">
        <f>IF(AND(H100=0, I100&gt;1, J100=0),1,0)</f>
        <v>0</v>
      </c>
      <c r="M100" s="5">
        <f t="shared" si="12"/>
        <v>0</v>
      </c>
      <c r="N100" s="5">
        <v>0</v>
      </c>
      <c r="O100" s="5">
        <v>0</v>
      </c>
      <c r="P100" s="1" t="s">
        <v>27</v>
      </c>
      <c r="Q100" s="1" t="s">
        <v>0</v>
      </c>
      <c r="S100" s="1">
        <v>60</v>
      </c>
      <c r="T100">
        <v>377097</v>
      </c>
      <c r="V100" s="1">
        <v>19</v>
      </c>
      <c r="W100" s="1" t="s">
        <v>311</v>
      </c>
      <c r="X100" t="s">
        <v>203</v>
      </c>
      <c r="Y100" s="17">
        <v>42575</v>
      </c>
      <c r="Z100" s="17">
        <f t="shared" si="16"/>
        <v>42581</v>
      </c>
      <c r="AA100">
        <v>11</v>
      </c>
      <c r="AB100">
        <v>67</v>
      </c>
      <c r="AC100">
        <v>100</v>
      </c>
      <c r="AD100" s="22">
        <f t="shared" si="13"/>
        <v>0.11</v>
      </c>
      <c r="AE100" s="22">
        <f t="shared" si="14"/>
        <v>0.16417910447761194</v>
      </c>
    </row>
    <row r="101" spans="1:31">
      <c r="A101" s="5" t="str">
        <f>CONCATENATE(B101, " ", W101)</f>
        <v>2016 bhopal flood</v>
      </c>
      <c r="B101">
        <v>2016</v>
      </c>
      <c r="C101" s="4">
        <v>42560</v>
      </c>
      <c r="D101" s="4">
        <v>42585</v>
      </c>
      <c r="E101" s="3">
        <f t="shared" si="9"/>
        <v>42595</v>
      </c>
      <c r="F101" s="1" t="s">
        <v>2</v>
      </c>
      <c r="G101" s="1">
        <v>0</v>
      </c>
      <c r="H101" s="1">
        <v>0</v>
      </c>
      <c r="I101" s="5">
        <f t="shared" si="11"/>
        <v>1</v>
      </c>
      <c r="J101" s="5">
        <f>MIN(SUMPRODUCT(--ISNUMBER(SEARCH(Q$113:Q$132, P101))),1)</f>
        <v>1</v>
      </c>
      <c r="K101" s="5">
        <f>IF(AND(H101=1,I101&gt;0, J101=0),1,0)</f>
        <v>0</v>
      </c>
      <c r="L101" s="5">
        <f>IF(AND(H101=0, I101&gt;1, J101=0),1,0)</f>
        <v>0</v>
      </c>
      <c r="M101" s="5">
        <f t="shared" si="12"/>
        <v>1</v>
      </c>
      <c r="N101" s="5">
        <v>1</v>
      </c>
      <c r="O101" s="5">
        <v>0</v>
      </c>
      <c r="P101" s="1" t="s">
        <v>250</v>
      </c>
      <c r="Q101" s="1" t="s">
        <v>0</v>
      </c>
      <c r="S101" s="1">
        <v>44</v>
      </c>
      <c r="T101">
        <v>8000</v>
      </c>
      <c r="V101" s="1">
        <v>60</v>
      </c>
      <c r="W101" s="1" t="s">
        <v>312</v>
      </c>
      <c r="X101" t="s">
        <v>203</v>
      </c>
      <c r="Y101" s="17">
        <v>42561</v>
      </c>
      <c r="Z101" s="17">
        <f t="shared" si="16"/>
        <v>42567</v>
      </c>
      <c r="AA101">
        <v>6</v>
      </c>
      <c r="AB101">
        <v>70</v>
      </c>
      <c r="AC101">
        <v>91</v>
      </c>
      <c r="AD101" s="22">
        <f t="shared" si="13"/>
        <v>6.5934065934065936E-2</v>
      </c>
      <c r="AE101" s="22">
        <f t="shared" si="14"/>
        <v>8.5714285714285715E-2</v>
      </c>
    </row>
    <row r="102" spans="1:31">
      <c r="A102" s="5" t="str">
        <f>CONCATENATE(B102, " ", W102)</f>
        <v>2016 maharashtra flood</v>
      </c>
      <c r="B102">
        <v>2016</v>
      </c>
      <c r="C102" s="4">
        <v>42583</v>
      </c>
      <c r="D102" s="4">
        <v>42585</v>
      </c>
      <c r="E102" s="3">
        <f t="shared" si="9"/>
        <v>42595</v>
      </c>
      <c r="F102" s="1" t="s">
        <v>2</v>
      </c>
      <c r="G102" s="1">
        <v>1</v>
      </c>
      <c r="H102" s="1">
        <v>0</v>
      </c>
      <c r="I102" s="5">
        <f t="shared" si="11"/>
        <v>3</v>
      </c>
      <c r="J102" s="5">
        <f>MIN(SUMPRODUCT(--ISNUMBER(SEARCH(Q$113:Q$132, P102))),1)</f>
        <v>0</v>
      </c>
      <c r="K102" s="5">
        <f>IF(AND(H102=1,I102&gt;0, J102=0),1,0)</f>
        <v>0</v>
      </c>
      <c r="L102" s="5">
        <f>IF(AND(H102=0, I102&gt;1, J102=0),1,0)</f>
        <v>1</v>
      </c>
      <c r="M102" s="5">
        <f t="shared" si="12"/>
        <v>1</v>
      </c>
      <c r="N102" s="5">
        <v>1</v>
      </c>
      <c r="O102" s="5">
        <v>0</v>
      </c>
      <c r="P102" s="1" t="s">
        <v>251</v>
      </c>
      <c r="Q102" s="1" t="s">
        <v>0</v>
      </c>
      <c r="S102" s="1">
        <v>25</v>
      </c>
      <c r="T102">
        <v>3000</v>
      </c>
      <c r="V102" s="1">
        <v>30</v>
      </c>
      <c r="W102" s="1" t="s">
        <v>313</v>
      </c>
      <c r="X102" t="s">
        <v>203</v>
      </c>
      <c r="Y102" s="17">
        <v>42582</v>
      </c>
      <c r="Z102" s="17">
        <f t="shared" si="16"/>
        <v>42588</v>
      </c>
      <c r="AA102">
        <v>5</v>
      </c>
      <c r="AB102">
        <v>76</v>
      </c>
      <c r="AC102">
        <v>100</v>
      </c>
      <c r="AD102" s="22">
        <f t="shared" si="13"/>
        <v>0.05</v>
      </c>
      <c r="AE102" s="22">
        <f t="shared" si="14"/>
        <v>6.5789473684210523E-2</v>
      </c>
    </row>
    <row r="103" spans="1:31">
      <c r="A103" s="5" t="str">
        <f>CONCATENATE(B103, " ", W103)</f>
        <v>2016 bihar flood</v>
      </c>
      <c r="B103">
        <v>2016</v>
      </c>
      <c r="C103" s="4">
        <v>42601</v>
      </c>
      <c r="D103" s="4">
        <v>42604</v>
      </c>
      <c r="E103" s="3">
        <f t="shared" si="9"/>
        <v>42614</v>
      </c>
      <c r="F103" s="1" t="s">
        <v>2</v>
      </c>
      <c r="G103" s="1">
        <v>1</v>
      </c>
      <c r="H103" s="1">
        <v>1</v>
      </c>
      <c r="I103" s="5">
        <f t="shared" si="11"/>
        <v>4</v>
      </c>
      <c r="J103" s="5">
        <f>MIN(SUMPRODUCT(--ISNUMBER(SEARCH(Q$113:Q$132, P103))),1)</f>
        <v>0</v>
      </c>
      <c r="K103" s="5">
        <f>IF(AND(H103=1,I103&gt;0, J103=0),1,0)</f>
        <v>1</v>
      </c>
      <c r="L103" s="5">
        <f>IF(AND(H103=0, I103&gt;1, J103=0),1,0)</f>
        <v>0</v>
      </c>
      <c r="M103" s="5">
        <f t="shared" si="12"/>
        <v>1</v>
      </c>
      <c r="N103" s="5">
        <v>1</v>
      </c>
      <c r="O103" s="5">
        <v>0</v>
      </c>
      <c r="P103" s="1" t="s">
        <v>252</v>
      </c>
      <c r="Q103" s="1" t="s">
        <v>0</v>
      </c>
      <c r="S103" s="1">
        <v>40</v>
      </c>
      <c r="V103" s="1">
        <v>39</v>
      </c>
      <c r="W103" s="1" t="s">
        <v>311</v>
      </c>
      <c r="X103" t="s">
        <v>203</v>
      </c>
      <c r="Y103" s="17">
        <v>42603</v>
      </c>
      <c r="Z103" s="17">
        <f t="shared" si="16"/>
        <v>42609</v>
      </c>
      <c r="AA103">
        <v>45</v>
      </c>
      <c r="AB103">
        <v>79</v>
      </c>
      <c r="AC103">
        <v>100</v>
      </c>
      <c r="AD103" s="22">
        <f t="shared" si="13"/>
        <v>0.45</v>
      </c>
      <c r="AE103" s="22">
        <f t="shared" si="14"/>
        <v>0.569620253164557</v>
      </c>
    </row>
    <row r="104" spans="1:31">
      <c r="A104" s="5" t="str">
        <f>CONCATENATE(B104, " ", W104)</f>
        <v>2016 telangana flood</v>
      </c>
      <c r="B104">
        <v>2016</v>
      </c>
      <c r="C104" s="4">
        <v>42634</v>
      </c>
      <c r="D104" s="4">
        <v>42642</v>
      </c>
      <c r="E104" s="3">
        <f t="shared" si="9"/>
        <v>42652</v>
      </c>
      <c r="F104" s="6" t="s">
        <v>2</v>
      </c>
      <c r="G104" s="20">
        <v>1</v>
      </c>
      <c r="H104" s="20">
        <v>0</v>
      </c>
      <c r="I104" s="5">
        <f t="shared" si="11"/>
        <v>1</v>
      </c>
      <c r="J104" s="5">
        <f>MIN(SUMPRODUCT(--ISNUMBER(SEARCH(Q$113:Q$132, P104))),1)</f>
        <v>0</v>
      </c>
      <c r="K104" s="5">
        <f>IF(AND(H104=1,I104&gt;0, J104=0),1,0)</f>
        <v>0</v>
      </c>
      <c r="L104" s="5">
        <f>IF(AND(H104=0, I104&gt;1, J104=0),1,0)</f>
        <v>0</v>
      </c>
      <c r="M104" s="5">
        <f t="shared" si="12"/>
        <v>0</v>
      </c>
      <c r="N104" s="5">
        <v>0</v>
      </c>
      <c r="O104" s="5">
        <v>0</v>
      </c>
      <c r="P104" s="1" t="s">
        <v>253</v>
      </c>
      <c r="Q104" s="1" t="s">
        <v>0</v>
      </c>
      <c r="S104" s="1">
        <v>28</v>
      </c>
      <c r="V104" s="1">
        <v>69</v>
      </c>
      <c r="W104" s="1" t="s">
        <v>314</v>
      </c>
      <c r="X104" t="s">
        <v>203</v>
      </c>
      <c r="Y104" s="17">
        <v>42631</v>
      </c>
      <c r="Z104" s="17">
        <f t="shared" si="16"/>
        <v>42637</v>
      </c>
      <c r="AA104">
        <v>1</v>
      </c>
      <c r="AB104">
        <v>84</v>
      </c>
      <c r="AC104">
        <v>91</v>
      </c>
      <c r="AD104" s="22">
        <f t="shared" si="13"/>
        <v>1.098901098901099E-2</v>
      </c>
      <c r="AE104" s="22">
        <f t="shared" si="14"/>
        <v>1.1904761904761904E-2</v>
      </c>
    </row>
    <row r="105" spans="1:31">
      <c r="A105" s="5"/>
      <c r="C105" s="4"/>
      <c r="D105" s="4"/>
      <c r="F105" s="1"/>
      <c r="G105" s="1"/>
      <c r="H105" s="1"/>
      <c r="I105" s="1"/>
      <c r="J105" s="1"/>
      <c r="K105" s="1"/>
      <c r="L105" s="1"/>
      <c r="M105" s="21"/>
      <c r="N105" s="21"/>
      <c r="O105" s="21"/>
    </row>
    <row r="112" spans="1:31">
      <c r="P112" t="s">
        <v>270</v>
      </c>
      <c r="Q112" t="s">
        <v>271</v>
      </c>
    </row>
    <row r="113" spans="16:17" customFormat="1">
      <c r="P113" t="s">
        <v>258</v>
      </c>
      <c r="Q113" t="s">
        <v>272</v>
      </c>
    </row>
    <row r="114" spans="16:17" customFormat="1">
      <c r="P114" t="s">
        <v>259</v>
      </c>
      <c r="Q114" t="s">
        <v>273</v>
      </c>
    </row>
    <row r="115" spans="16:17" customFormat="1">
      <c r="P115" t="s">
        <v>260</v>
      </c>
      <c r="Q115" t="s">
        <v>274</v>
      </c>
    </row>
    <row r="116" spans="16:17" customFormat="1">
      <c r="P116" t="s">
        <v>260</v>
      </c>
      <c r="Q116" t="s">
        <v>275</v>
      </c>
    </row>
    <row r="117" spans="16:17" customFormat="1">
      <c r="P117" t="s">
        <v>261</v>
      </c>
      <c r="Q117" t="s">
        <v>276</v>
      </c>
    </row>
    <row r="118" spans="16:17" customFormat="1">
      <c r="P118" t="s">
        <v>262</v>
      </c>
      <c r="Q118" t="s">
        <v>277</v>
      </c>
    </row>
    <row r="119" spans="16:17" customFormat="1">
      <c r="P119" t="s">
        <v>263</v>
      </c>
      <c r="Q119" t="s">
        <v>278</v>
      </c>
    </row>
    <row r="120" spans="16:17" customFormat="1">
      <c r="P120" t="s">
        <v>264</v>
      </c>
      <c r="Q120" t="s">
        <v>279</v>
      </c>
    </row>
    <row r="121" spans="16:17" customFormat="1">
      <c r="P121" t="s">
        <v>265</v>
      </c>
      <c r="Q121" t="s">
        <v>280</v>
      </c>
    </row>
    <row r="122" spans="16:17" customFormat="1">
      <c r="P122" t="s">
        <v>266</v>
      </c>
      <c r="Q122" t="s">
        <v>281</v>
      </c>
    </row>
    <row r="123" spans="16:17" customFormat="1">
      <c r="P123" t="s">
        <v>267</v>
      </c>
      <c r="Q123" t="s">
        <v>282</v>
      </c>
    </row>
    <row r="124" spans="16:17" customFormat="1">
      <c r="P124" t="s">
        <v>268</v>
      </c>
      <c r="Q124" t="s">
        <v>283</v>
      </c>
    </row>
    <row r="125" spans="16:17" customFormat="1">
      <c r="P125" t="s">
        <v>295</v>
      </c>
      <c r="Q125" t="s">
        <v>284</v>
      </c>
    </row>
    <row r="126" spans="16:17" customFormat="1">
      <c r="Q126" t="s">
        <v>285</v>
      </c>
    </row>
    <row r="127" spans="16:17" customFormat="1">
      <c r="Q127" t="s">
        <v>286</v>
      </c>
    </row>
    <row r="128" spans="16:17" customFormat="1">
      <c r="Q128" t="s">
        <v>287</v>
      </c>
    </row>
    <row r="129" spans="17:17" customFormat="1">
      <c r="Q129" t="s">
        <v>288</v>
      </c>
    </row>
    <row r="130" spans="17:17" customFormat="1">
      <c r="Q130" t="s">
        <v>289</v>
      </c>
    </row>
    <row r="131" spans="17:17" customFormat="1">
      <c r="Q131" t="s">
        <v>290</v>
      </c>
    </row>
    <row r="132" spans="17:17" customFormat="1">
      <c r="Q132" t="s">
        <v>291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2"/>
  <sheetViews>
    <sheetView tabSelected="1" showRuler="0" topLeftCell="A57" workbookViewId="0">
      <selection activeCell="J78" sqref="J78"/>
    </sheetView>
  </sheetViews>
  <sheetFormatPr baseColWidth="10" defaultRowHeight="15" x14ac:dyDescent="0"/>
  <cols>
    <col min="3" max="3" width="17.33203125" customWidth="1"/>
    <col min="4" max="4" width="15.1640625" customWidth="1"/>
    <col min="5" max="5" width="21.5" customWidth="1"/>
    <col min="21" max="21" width="21.1640625" customWidth="1"/>
    <col min="22" max="22" width="23.5" customWidth="1"/>
    <col min="28" max="33" width="0" hidden="1" customWidth="1"/>
  </cols>
  <sheetData>
    <row r="1" spans="1:33">
      <c r="A1" t="s">
        <v>177</v>
      </c>
      <c r="B1" t="s">
        <v>176</v>
      </c>
      <c r="C1" t="s">
        <v>175</v>
      </c>
      <c r="D1" t="s">
        <v>174</v>
      </c>
      <c r="E1" t="s">
        <v>318</v>
      </c>
      <c r="F1" t="s">
        <v>172</v>
      </c>
      <c r="G1" t="s">
        <v>419</v>
      </c>
      <c r="H1" t="s">
        <v>418</v>
      </c>
      <c r="I1" t="s">
        <v>420</v>
      </c>
      <c r="J1" t="s">
        <v>421</v>
      </c>
      <c r="K1" t="s">
        <v>422</v>
      </c>
      <c r="L1" t="s">
        <v>423</v>
      </c>
      <c r="M1" t="s">
        <v>424</v>
      </c>
      <c r="N1" t="s">
        <v>425</v>
      </c>
      <c r="O1" t="s">
        <v>426</v>
      </c>
      <c r="P1" t="s">
        <v>170</v>
      </c>
      <c r="Q1" t="s">
        <v>169</v>
      </c>
      <c r="R1" t="s">
        <v>168</v>
      </c>
      <c r="S1" t="s">
        <v>167</v>
      </c>
      <c r="T1" t="s">
        <v>319</v>
      </c>
      <c r="U1" s="17" t="s">
        <v>199</v>
      </c>
      <c r="V1" s="17" t="s">
        <v>200</v>
      </c>
      <c r="W1" t="s">
        <v>178</v>
      </c>
      <c r="X1" t="s">
        <v>179</v>
      </c>
      <c r="Y1" t="s">
        <v>201</v>
      </c>
      <c r="Z1" t="s">
        <v>297</v>
      </c>
      <c r="AA1" t="s">
        <v>298</v>
      </c>
      <c r="AB1" t="s">
        <v>163</v>
      </c>
      <c r="AC1" t="s">
        <v>162</v>
      </c>
      <c r="AD1" t="s">
        <v>159</v>
      </c>
      <c r="AE1" t="s">
        <v>296</v>
      </c>
      <c r="AF1" t="s">
        <v>302</v>
      </c>
      <c r="AG1" t="s">
        <v>301</v>
      </c>
    </row>
    <row r="2" spans="1:33">
      <c r="A2" t="s">
        <v>322</v>
      </c>
      <c r="B2">
        <v>2010</v>
      </c>
      <c r="C2" s="17">
        <v>40180</v>
      </c>
      <c r="D2" s="17">
        <v>40191</v>
      </c>
      <c r="E2" s="17">
        <v>40201</v>
      </c>
      <c r="F2" t="s">
        <v>2</v>
      </c>
      <c r="G2">
        <v>0</v>
      </c>
      <c r="H2">
        <v>1</v>
      </c>
      <c r="I2">
        <v>3</v>
      </c>
      <c r="J2">
        <v>1</v>
      </c>
      <c r="K2">
        <v>0</v>
      </c>
      <c r="L2">
        <v>0</v>
      </c>
      <c r="M2">
        <v>1</v>
      </c>
      <c r="N2">
        <v>2</v>
      </c>
      <c r="O2" t="s">
        <v>157</v>
      </c>
      <c r="P2" t="s">
        <v>22</v>
      </c>
      <c r="Q2" t="s">
        <v>69</v>
      </c>
      <c r="R2">
        <v>10</v>
      </c>
      <c r="T2">
        <v>93</v>
      </c>
      <c r="U2" s="17">
        <v>40181</v>
      </c>
      <c r="V2" s="17">
        <v>40187</v>
      </c>
      <c r="W2">
        <v>21</v>
      </c>
      <c r="X2">
        <v>100</v>
      </c>
      <c r="Y2">
        <v>100</v>
      </c>
      <c r="Z2" s="24">
        <v>0.21</v>
      </c>
      <c r="AA2" s="24">
        <v>0.21</v>
      </c>
      <c r="AB2">
        <v>3</v>
      </c>
      <c r="AC2">
        <v>30</v>
      </c>
      <c r="AD2" s="25">
        <v>0.1</v>
      </c>
      <c r="AE2">
        <v>1</v>
      </c>
      <c r="AF2">
        <v>1</v>
      </c>
    </row>
    <row r="3" spans="1:33">
      <c r="A3" t="s">
        <v>323</v>
      </c>
      <c r="B3">
        <v>2010</v>
      </c>
      <c r="C3" s="17">
        <v>40217</v>
      </c>
      <c r="D3" s="17">
        <v>40217</v>
      </c>
      <c r="E3" s="17">
        <v>40227</v>
      </c>
      <c r="F3" t="s">
        <v>2</v>
      </c>
      <c r="G3">
        <v>1</v>
      </c>
      <c r="H3">
        <v>0</v>
      </c>
      <c r="I3">
        <v>0</v>
      </c>
      <c r="J3">
        <v>0</v>
      </c>
      <c r="K3">
        <v>0</v>
      </c>
      <c r="L3">
        <v>0</v>
      </c>
      <c r="M3">
        <v>0</v>
      </c>
      <c r="N3">
        <v>0</v>
      </c>
      <c r="O3" t="s">
        <v>90</v>
      </c>
      <c r="P3" t="s">
        <v>19</v>
      </c>
      <c r="Q3" t="s">
        <v>110</v>
      </c>
      <c r="R3">
        <v>17</v>
      </c>
      <c r="T3">
        <v>9</v>
      </c>
      <c r="U3" s="17">
        <v>40216</v>
      </c>
      <c r="V3" s="17">
        <v>40222</v>
      </c>
      <c r="W3">
        <v>7</v>
      </c>
      <c r="X3">
        <v>86</v>
      </c>
      <c r="Y3">
        <v>100</v>
      </c>
      <c r="Z3" s="24">
        <v>7.0000000000000007E-2</v>
      </c>
      <c r="AA3" s="24">
        <v>8.1395348837209308E-2</v>
      </c>
      <c r="AB3">
        <v>2</v>
      </c>
      <c r="AC3">
        <v>30</v>
      </c>
      <c r="AD3" s="25">
        <v>6.6666666666666666E-2</v>
      </c>
      <c r="AE3">
        <v>0</v>
      </c>
      <c r="AF3">
        <v>1</v>
      </c>
    </row>
    <row r="4" spans="1:33">
      <c r="A4" t="s">
        <v>324</v>
      </c>
      <c r="B4">
        <v>2010</v>
      </c>
      <c r="C4" s="17">
        <v>40278</v>
      </c>
      <c r="D4" s="17">
        <v>40278</v>
      </c>
      <c r="E4" s="17">
        <v>40288</v>
      </c>
      <c r="F4" t="s">
        <v>2</v>
      </c>
      <c r="G4">
        <v>0</v>
      </c>
      <c r="H4">
        <v>0</v>
      </c>
      <c r="I4">
        <v>0</v>
      </c>
      <c r="J4">
        <v>0</v>
      </c>
      <c r="K4">
        <v>0</v>
      </c>
      <c r="L4">
        <v>0</v>
      </c>
      <c r="M4">
        <v>0</v>
      </c>
      <c r="N4">
        <v>1</v>
      </c>
      <c r="O4" t="s">
        <v>156</v>
      </c>
      <c r="P4" t="s">
        <v>7</v>
      </c>
      <c r="Q4" t="s">
        <v>30</v>
      </c>
      <c r="R4">
        <v>28</v>
      </c>
      <c r="S4">
        <v>5000</v>
      </c>
      <c r="T4">
        <v>5</v>
      </c>
      <c r="U4" s="17" t="s">
        <v>205</v>
      </c>
      <c r="V4" s="17" t="s">
        <v>205</v>
      </c>
      <c r="W4">
        <v>0</v>
      </c>
      <c r="X4">
        <v>83</v>
      </c>
      <c r="Y4">
        <v>100</v>
      </c>
      <c r="Z4" s="24">
        <v>0</v>
      </c>
      <c r="AA4" s="24">
        <v>0</v>
      </c>
      <c r="AB4">
        <v>0</v>
      </c>
      <c r="AC4">
        <v>22</v>
      </c>
      <c r="AD4" s="25">
        <v>0</v>
      </c>
      <c r="AE4">
        <v>0</v>
      </c>
      <c r="AF4">
        <v>1</v>
      </c>
    </row>
    <row r="5" spans="1:33">
      <c r="A5" t="s">
        <v>325</v>
      </c>
      <c r="B5">
        <v>2010</v>
      </c>
      <c r="C5" s="17">
        <v>40281</v>
      </c>
      <c r="D5" s="17">
        <v>40282</v>
      </c>
      <c r="E5" s="17">
        <v>40292</v>
      </c>
      <c r="F5" t="s">
        <v>2</v>
      </c>
      <c r="G5">
        <v>1</v>
      </c>
      <c r="H5">
        <v>1</v>
      </c>
      <c r="I5">
        <v>2</v>
      </c>
      <c r="J5">
        <v>0</v>
      </c>
      <c r="K5">
        <v>1</v>
      </c>
      <c r="L5">
        <v>0</v>
      </c>
      <c r="M5">
        <v>1</v>
      </c>
      <c r="N5">
        <v>2</v>
      </c>
      <c r="O5" t="s">
        <v>154</v>
      </c>
      <c r="P5" t="s">
        <v>7</v>
      </c>
      <c r="Q5" t="s">
        <v>95</v>
      </c>
      <c r="R5">
        <v>114</v>
      </c>
      <c r="S5">
        <v>500000</v>
      </c>
      <c r="T5">
        <v>16</v>
      </c>
      <c r="U5" s="17">
        <v>40279</v>
      </c>
      <c r="V5" s="17">
        <v>40285</v>
      </c>
      <c r="W5">
        <v>17</v>
      </c>
      <c r="X5">
        <v>91</v>
      </c>
      <c r="Y5">
        <v>100</v>
      </c>
      <c r="Z5" s="24">
        <v>0.17</v>
      </c>
      <c r="AA5" s="24">
        <v>0.18681318681318682</v>
      </c>
      <c r="AB5">
        <v>2</v>
      </c>
      <c r="AC5">
        <v>29</v>
      </c>
      <c r="AD5" s="25">
        <v>6.8965517241379309E-2</v>
      </c>
      <c r="AE5">
        <v>1</v>
      </c>
      <c r="AF5">
        <v>1</v>
      </c>
    </row>
    <row r="6" spans="1:33">
      <c r="A6" t="s">
        <v>326</v>
      </c>
      <c r="B6">
        <v>2010</v>
      </c>
      <c r="C6" s="17">
        <v>40304</v>
      </c>
      <c r="D6" s="17">
        <v>40306</v>
      </c>
      <c r="E6" s="17">
        <v>40316</v>
      </c>
      <c r="F6" t="s">
        <v>2</v>
      </c>
      <c r="G6">
        <v>1</v>
      </c>
      <c r="H6">
        <v>0</v>
      </c>
      <c r="I6">
        <v>2</v>
      </c>
      <c r="J6">
        <v>0</v>
      </c>
      <c r="K6">
        <v>0</v>
      </c>
      <c r="L6">
        <v>1</v>
      </c>
      <c r="M6">
        <v>1</v>
      </c>
      <c r="N6">
        <v>0</v>
      </c>
      <c r="O6" t="s">
        <v>152</v>
      </c>
      <c r="P6" t="s">
        <v>7</v>
      </c>
      <c r="Q6" t="s">
        <v>30</v>
      </c>
      <c r="R6">
        <v>54</v>
      </c>
      <c r="S6">
        <v>50</v>
      </c>
      <c r="T6">
        <v>6</v>
      </c>
      <c r="U6" s="17" t="s">
        <v>205</v>
      </c>
      <c r="V6" s="17" t="s">
        <v>205</v>
      </c>
      <c r="W6">
        <v>0</v>
      </c>
      <c r="X6">
        <v>77</v>
      </c>
      <c r="Y6">
        <v>100</v>
      </c>
      <c r="Z6" s="24">
        <v>0</v>
      </c>
      <c r="AA6" s="24">
        <v>0</v>
      </c>
      <c r="AB6">
        <v>0</v>
      </c>
      <c r="AC6">
        <v>27</v>
      </c>
      <c r="AD6" s="25">
        <v>0</v>
      </c>
      <c r="AE6">
        <v>1</v>
      </c>
      <c r="AF6">
        <v>1</v>
      </c>
    </row>
    <row r="7" spans="1:33">
      <c r="A7" t="s">
        <v>327</v>
      </c>
      <c r="B7">
        <v>2010</v>
      </c>
      <c r="C7" s="17">
        <v>40316</v>
      </c>
      <c r="D7" s="17">
        <v>40322</v>
      </c>
      <c r="E7" s="17">
        <v>40332</v>
      </c>
      <c r="F7" t="s">
        <v>2</v>
      </c>
      <c r="G7">
        <v>1</v>
      </c>
      <c r="H7">
        <v>0</v>
      </c>
      <c r="I7">
        <v>1</v>
      </c>
      <c r="J7">
        <v>0</v>
      </c>
      <c r="K7">
        <v>0</v>
      </c>
      <c r="L7">
        <v>0</v>
      </c>
      <c r="M7">
        <v>0</v>
      </c>
      <c r="N7">
        <v>0</v>
      </c>
      <c r="O7" t="s">
        <v>87</v>
      </c>
      <c r="P7" t="s">
        <v>0</v>
      </c>
      <c r="Q7" t="s">
        <v>12</v>
      </c>
      <c r="R7">
        <v>27</v>
      </c>
      <c r="S7">
        <v>50000</v>
      </c>
      <c r="T7">
        <v>6</v>
      </c>
      <c r="U7" s="17">
        <v>40314</v>
      </c>
      <c r="V7" s="17">
        <v>40320</v>
      </c>
      <c r="W7">
        <v>3</v>
      </c>
      <c r="X7">
        <v>80</v>
      </c>
      <c r="Y7">
        <v>100</v>
      </c>
      <c r="Z7" s="24">
        <v>0.03</v>
      </c>
      <c r="AA7" s="24">
        <v>3.7499999999999999E-2</v>
      </c>
      <c r="AB7">
        <v>1</v>
      </c>
      <c r="AC7">
        <v>25</v>
      </c>
      <c r="AD7" s="25">
        <v>0.04</v>
      </c>
      <c r="AE7">
        <v>0</v>
      </c>
      <c r="AF7">
        <v>1</v>
      </c>
    </row>
    <row r="8" spans="1:33">
      <c r="A8" t="s">
        <v>328</v>
      </c>
      <c r="B8">
        <v>2010</v>
      </c>
      <c r="C8" s="17">
        <v>40318</v>
      </c>
      <c r="D8" s="17">
        <v>40318</v>
      </c>
      <c r="E8" s="17">
        <v>40328</v>
      </c>
      <c r="F8" t="s">
        <v>2</v>
      </c>
      <c r="G8">
        <v>0</v>
      </c>
      <c r="H8">
        <v>0</v>
      </c>
      <c r="I8">
        <v>2</v>
      </c>
      <c r="J8">
        <v>0</v>
      </c>
      <c r="K8">
        <v>0</v>
      </c>
      <c r="L8">
        <v>1</v>
      </c>
      <c r="M8">
        <v>1</v>
      </c>
      <c r="N8">
        <v>0</v>
      </c>
      <c r="O8" t="s">
        <v>149</v>
      </c>
      <c r="P8" t="s">
        <v>7</v>
      </c>
      <c r="Q8" t="s">
        <v>95</v>
      </c>
      <c r="R8">
        <v>32</v>
      </c>
      <c r="T8">
        <v>27</v>
      </c>
      <c r="U8" s="17">
        <v>40314</v>
      </c>
      <c r="V8" s="17">
        <v>40320</v>
      </c>
      <c r="W8">
        <v>3</v>
      </c>
      <c r="X8">
        <v>80</v>
      </c>
      <c r="Y8">
        <v>100</v>
      </c>
      <c r="Z8" s="24">
        <v>0.03</v>
      </c>
      <c r="AA8" s="24">
        <v>3.7499999999999999E-2</v>
      </c>
      <c r="AB8">
        <v>21</v>
      </c>
      <c r="AC8">
        <v>25</v>
      </c>
      <c r="AD8" s="25">
        <v>0.84</v>
      </c>
      <c r="AE8">
        <v>0</v>
      </c>
      <c r="AF8">
        <v>0</v>
      </c>
      <c r="AG8" t="s">
        <v>300</v>
      </c>
    </row>
    <row r="9" spans="1:33">
      <c r="A9" t="s">
        <v>329</v>
      </c>
      <c r="B9">
        <v>2010</v>
      </c>
      <c r="C9" s="17">
        <v>40322</v>
      </c>
      <c r="D9" s="17">
        <v>40322</v>
      </c>
      <c r="E9" s="17">
        <v>40332</v>
      </c>
      <c r="F9" t="s">
        <v>2</v>
      </c>
      <c r="G9">
        <v>0</v>
      </c>
      <c r="H9">
        <v>0</v>
      </c>
      <c r="I9">
        <v>1</v>
      </c>
      <c r="J9">
        <v>0</v>
      </c>
      <c r="K9">
        <v>0</v>
      </c>
      <c r="L9">
        <v>0</v>
      </c>
      <c r="M9">
        <v>0</v>
      </c>
      <c r="N9">
        <v>0</v>
      </c>
      <c r="O9" t="s">
        <v>148</v>
      </c>
      <c r="P9" t="s">
        <v>7</v>
      </c>
      <c r="Q9" t="s">
        <v>30</v>
      </c>
      <c r="R9">
        <v>12</v>
      </c>
      <c r="S9">
        <v>2030</v>
      </c>
      <c r="T9">
        <v>3</v>
      </c>
      <c r="U9" s="17" t="s">
        <v>205</v>
      </c>
      <c r="V9" s="17" t="s">
        <v>205</v>
      </c>
      <c r="W9">
        <v>0</v>
      </c>
      <c r="X9">
        <v>83</v>
      </c>
      <c r="Y9">
        <v>100</v>
      </c>
      <c r="Z9" s="24">
        <v>0</v>
      </c>
      <c r="AA9" s="24">
        <v>0</v>
      </c>
      <c r="AB9">
        <v>0</v>
      </c>
      <c r="AC9">
        <v>30</v>
      </c>
      <c r="AD9" s="25">
        <v>0</v>
      </c>
      <c r="AE9">
        <v>0</v>
      </c>
      <c r="AF9">
        <v>1</v>
      </c>
    </row>
    <row r="10" spans="1:33">
      <c r="A10" t="s">
        <v>330</v>
      </c>
      <c r="B10">
        <v>2010</v>
      </c>
      <c r="C10" s="17">
        <v>40364</v>
      </c>
      <c r="D10" s="17">
        <v>40374</v>
      </c>
      <c r="E10" s="17">
        <v>40384</v>
      </c>
      <c r="F10" t="s">
        <v>2</v>
      </c>
      <c r="G10">
        <v>0</v>
      </c>
      <c r="H10">
        <v>1</v>
      </c>
      <c r="I10">
        <v>1</v>
      </c>
      <c r="J10">
        <v>0</v>
      </c>
      <c r="K10">
        <v>1</v>
      </c>
      <c r="L10">
        <v>0</v>
      </c>
      <c r="M10">
        <v>1</v>
      </c>
      <c r="N10">
        <v>0</v>
      </c>
      <c r="O10" t="s">
        <v>147</v>
      </c>
      <c r="P10" t="s">
        <v>0</v>
      </c>
      <c r="Q10" t="s">
        <v>12</v>
      </c>
      <c r="R10">
        <v>53</v>
      </c>
      <c r="S10">
        <v>400000</v>
      </c>
      <c r="T10">
        <v>46</v>
      </c>
      <c r="U10" s="17">
        <v>40363</v>
      </c>
      <c r="V10" s="17">
        <v>40369</v>
      </c>
      <c r="W10">
        <v>33</v>
      </c>
      <c r="X10">
        <v>80</v>
      </c>
      <c r="Y10">
        <v>100</v>
      </c>
      <c r="Z10" s="24">
        <v>0.33</v>
      </c>
      <c r="AA10" s="24">
        <v>0.41249999999999998</v>
      </c>
      <c r="AB10">
        <v>8</v>
      </c>
      <c r="AC10">
        <v>25</v>
      </c>
      <c r="AD10" s="25">
        <v>0.32</v>
      </c>
      <c r="AE10">
        <v>0</v>
      </c>
      <c r="AF10">
        <v>0</v>
      </c>
    </row>
    <row r="11" spans="1:33">
      <c r="A11" t="s">
        <v>331</v>
      </c>
      <c r="B11">
        <v>2010</v>
      </c>
      <c r="C11" s="17">
        <v>40372</v>
      </c>
      <c r="D11" s="17">
        <v>40372</v>
      </c>
      <c r="E11" s="17">
        <v>40382</v>
      </c>
      <c r="F11" t="s">
        <v>2</v>
      </c>
      <c r="G11">
        <v>0</v>
      </c>
      <c r="H11">
        <v>0</v>
      </c>
      <c r="I11">
        <v>1</v>
      </c>
      <c r="J11">
        <v>1</v>
      </c>
      <c r="K11">
        <v>0</v>
      </c>
      <c r="L11">
        <v>0</v>
      </c>
      <c r="M11">
        <v>1</v>
      </c>
      <c r="N11">
        <v>0</v>
      </c>
      <c r="O11" t="s">
        <v>145</v>
      </c>
      <c r="P11" t="s">
        <v>0</v>
      </c>
      <c r="Q11" t="s">
        <v>12</v>
      </c>
      <c r="R11">
        <v>11</v>
      </c>
      <c r="T11">
        <v>17</v>
      </c>
      <c r="U11" s="17">
        <v>40370</v>
      </c>
      <c r="V11" s="17">
        <v>40376</v>
      </c>
      <c r="W11">
        <v>1</v>
      </c>
      <c r="X11">
        <v>38</v>
      </c>
      <c r="Y11">
        <v>52</v>
      </c>
      <c r="Z11" s="24">
        <v>1.9230769230769232E-2</v>
      </c>
      <c r="AA11" s="24">
        <v>2.6315789473684209E-2</v>
      </c>
      <c r="AB11">
        <v>2</v>
      </c>
      <c r="AC11">
        <v>28</v>
      </c>
      <c r="AD11" s="25">
        <v>7.1428571428571425E-2</v>
      </c>
      <c r="AE11">
        <v>1</v>
      </c>
      <c r="AF11">
        <v>1</v>
      </c>
    </row>
    <row r="12" spans="1:33">
      <c r="A12" t="s">
        <v>332</v>
      </c>
      <c r="B12">
        <v>2010</v>
      </c>
      <c r="C12" s="17">
        <v>40396</v>
      </c>
      <c r="D12" s="17">
        <v>40398</v>
      </c>
      <c r="E12" s="17">
        <v>40408</v>
      </c>
      <c r="F12" t="s">
        <v>2</v>
      </c>
      <c r="G12">
        <v>0</v>
      </c>
      <c r="H12">
        <v>0</v>
      </c>
      <c r="I12">
        <v>0</v>
      </c>
      <c r="J12">
        <v>0</v>
      </c>
      <c r="K12">
        <v>0</v>
      </c>
      <c r="L12">
        <v>0</v>
      </c>
      <c r="M12">
        <v>0</v>
      </c>
      <c r="N12">
        <v>0</v>
      </c>
      <c r="O12" t="s">
        <v>143</v>
      </c>
      <c r="P12" t="s">
        <v>0</v>
      </c>
      <c r="Q12" t="s">
        <v>25</v>
      </c>
      <c r="R12">
        <v>196</v>
      </c>
      <c r="S12">
        <v>12725</v>
      </c>
      <c r="T12">
        <v>12</v>
      </c>
      <c r="U12" s="17">
        <v>40391</v>
      </c>
      <c r="V12" s="17">
        <v>40397</v>
      </c>
      <c r="W12">
        <v>7</v>
      </c>
      <c r="X12">
        <v>84</v>
      </c>
      <c r="Y12">
        <v>100</v>
      </c>
      <c r="Z12" s="24">
        <v>7.0000000000000007E-2</v>
      </c>
      <c r="AA12" s="24">
        <v>8.3333333333333329E-2</v>
      </c>
      <c r="AB12">
        <v>9</v>
      </c>
      <c r="AC12">
        <v>48</v>
      </c>
      <c r="AD12" s="25">
        <v>0.1875</v>
      </c>
      <c r="AE12">
        <v>0</v>
      </c>
      <c r="AF12">
        <v>1</v>
      </c>
    </row>
    <row r="13" spans="1:33">
      <c r="A13" t="s">
        <v>333</v>
      </c>
      <c r="B13">
        <v>2010</v>
      </c>
      <c r="C13" s="17">
        <v>40415</v>
      </c>
      <c r="D13" s="17">
        <v>40415</v>
      </c>
      <c r="E13" s="17">
        <v>40425</v>
      </c>
      <c r="F13" t="s">
        <v>2</v>
      </c>
      <c r="G13">
        <v>1</v>
      </c>
      <c r="H13">
        <v>0</v>
      </c>
      <c r="I13">
        <v>1</v>
      </c>
      <c r="J13">
        <v>0</v>
      </c>
      <c r="K13">
        <v>0</v>
      </c>
      <c r="L13">
        <v>0</v>
      </c>
      <c r="M13">
        <v>0</v>
      </c>
      <c r="N13">
        <v>0</v>
      </c>
      <c r="O13" t="s">
        <v>78</v>
      </c>
      <c r="P13" t="s">
        <v>7</v>
      </c>
      <c r="Q13" t="s">
        <v>30</v>
      </c>
      <c r="R13">
        <v>25</v>
      </c>
      <c r="T13">
        <v>0</v>
      </c>
      <c r="U13" s="17">
        <v>40405</v>
      </c>
      <c r="V13" s="17">
        <v>40411</v>
      </c>
      <c r="W13">
        <v>0</v>
      </c>
      <c r="X13">
        <v>92</v>
      </c>
      <c r="Y13">
        <v>100</v>
      </c>
      <c r="Z13" s="24">
        <v>0</v>
      </c>
      <c r="AA13" s="24">
        <v>0</v>
      </c>
      <c r="AB13">
        <v>0</v>
      </c>
      <c r="AC13">
        <v>36</v>
      </c>
      <c r="AD13" s="25">
        <v>0</v>
      </c>
      <c r="AE13">
        <v>1</v>
      </c>
      <c r="AF13">
        <v>0</v>
      </c>
    </row>
    <row r="14" spans="1:33">
      <c r="A14" t="s">
        <v>334</v>
      </c>
      <c r="B14">
        <v>2010</v>
      </c>
      <c r="C14" s="17">
        <v>40426</v>
      </c>
      <c r="D14" s="17">
        <v>40438</v>
      </c>
      <c r="E14" s="17">
        <v>40448</v>
      </c>
      <c r="F14" t="s">
        <v>2</v>
      </c>
      <c r="G14">
        <v>0</v>
      </c>
      <c r="H14">
        <v>0</v>
      </c>
      <c r="I14">
        <v>0</v>
      </c>
      <c r="J14">
        <v>0</v>
      </c>
      <c r="K14">
        <v>0</v>
      </c>
      <c r="L14">
        <v>0</v>
      </c>
      <c r="M14">
        <v>0</v>
      </c>
      <c r="N14">
        <v>1</v>
      </c>
      <c r="O14" t="s">
        <v>142</v>
      </c>
      <c r="P14" t="s">
        <v>0</v>
      </c>
      <c r="Q14" t="s">
        <v>12</v>
      </c>
      <c r="S14">
        <v>30000</v>
      </c>
      <c r="T14">
        <v>6</v>
      </c>
      <c r="U14" s="17">
        <v>40433</v>
      </c>
      <c r="V14" s="17">
        <v>40439</v>
      </c>
      <c r="W14">
        <v>5</v>
      </c>
      <c r="X14">
        <v>88</v>
      </c>
      <c r="Y14">
        <v>100</v>
      </c>
      <c r="Z14" s="24">
        <v>0.05</v>
      </c>
      <c r="AA14" s="24">
        <v>5.6818181818181816E-2</v>
      </c>
      <c r="AB14">
        <v>1</v>
      </c>
      <c r="AC14">
        <v>67</v>
      </c>
      <c r="AD14" s="25">
        <v>1.4925373134328358E-2</v>
      </c>
      <c r="AE14">
        <v>0</v>
      </c>
      <c r="AF14">
        <v>1</v>
      </c>
    </row>
    <row r="15" spans="1:33">
      <c r="A15" t="s">
        <v>335</v>
      </c>
      <c r="B15">
        <v>2010</v>
      </c>
      <c r="C15" s="17">
        <v>40430</v>
      </c>
      <c r="D15" s="17">
        <v>40430</v>
      </c>
      <c r="E15" s="17">
        <v>40440</v>
      </c>
      <c r="F15" t="s">
        <v>2</v>
      </c>
      <c r="G15">
        <v>1</v>
      </c>
      <c r="H15">
        <v>1</v>
      </c>
      <c r="I15">
        <v>1</v>
      </c>
      <c r="J15">
        <v>0</v>
      </c>
      <c r="K15">
        <v>1</v>
      </c>
      <c r="L15">
        <v>0</v>
      </c>
      <c r="M15">
        <v>1</v>
      </c>
      <c r="N15">
        <v>0</v>
      </c>
      <c r="O15" t="s">
        <v>141</v>
      </c>
      <c r="P15" t="s">
        <v>0</v>
      </c>
      <c r="Q15" t="s">
        <v>12</v>
      </c>
      <c r="S15">
        <v>12500</v>
      </c>
      <c r="T15">
        <v>24</v>
      </c>
      <c r="U15" s="17">
        <v>40791</v>
      </c>
      <c r="V15" s="17">
        <v>40432</v>
      </c>
      <c r="W15">
        <v>5</v>
      </c>
      <c r="X15">
        <v>86</v>
      </c>
      <c r="Y15">
        <v>100</v>
      </c>
      <c r="Z15" s="24">
        <v>0.05</v>
      </c>
      <c r="AA15" s="24">
        <v>5.8139534883720929E-2</v>
      </c>
      <c r="AB15">
        <v>2</v>
      </c>
      <c r="AC15">
        <v>65</v>
      </c>
      <c r="AD15" s="25">
        <v>3.0769230769230771E-2</v>
      </c>
      <c r="AE15">
        <v>0</v>
      </c>
      <c r="AF15">
        <v>0</v>
      </c>
    </row>
    <row r="16" spans="1:33">
      <c r="A16" t="s">
        <v>336</v>
      </c>
      <c r="B16">
        <v>2010</v>
      </c>
      <c r="C16" s="17">
        <v>40439</v>
      </c>
      <c r="D16" s="17">
        <v>40451</v>
      </c>
      <c r="E16" s="17">
        <v>40461</v>
      </c>
      <c r="F16" t="s">
        <v>2</v>
      </c>
      <c r="G16">
        <v>0</v>
      </c>
      <c r="H16">
        <v>1</v>
      </c>
      <c r="I16">
        <v>2</v>
      </c>
      <c r="J16">
        <v>0</v>
      </c>
      <c r="K16">
        <v>1</v>
      </c>
      <c r="L16">
        <v>0</v>
      </c>
      <c r="M16">
        <v>1</v>
      </c>
      <c r="N16">
        <v>0</v>
      </c>
      <c r="O16" t="s">
        <v>139</v>
      </c>
      <c r="P16" t="s">
        <v>0</v>
      </c>
      <c r="Q16" t="s">
        <v>12</v>
      </c>
      <c r="R16">
        <v>200</v>
      </c>
      <c r="S16">
        <v>3267183</v>
      </c>
      <c r="T16">
        <v>42</v>
      </c>
      <c r="U16" s="17">
        <v>40440</v>
      </c>
      <c r="V16" s="17">
        <v>40446</v>
      </c>
      <c r="W16">
        <v>30</v>
      </c>
      <c r="X16">
        <v>84</v>
      </c>
      <c r="Y16">
        <v>100</v>
      </c>
      <c r="Z16" s="24">
        <v>0.3</v>
      </c>
      <c r="AA16" s="24">
        <v>0.35714285714285715</v>
      </c>
      <c r="AB16">
        <v>8</v>
      </c>
      <c r="AC16">
        <v>52</v>
      </c>
      <c r="AD16" s="25">
        <v>0.15384615384615385</v>
      </c>
      <c r="AE16">
        <v>0</v>
      </c>
      <c r="AF16">
        <v>0</v>
      </c>
    </row>
    <row r="17" spans="1:33">
      <c r="A17" t="s">
        <v>337</v>
      </c>
      <c r="B17">
        <v>2010</v>
      </c>
      <c r="C17" s="17">
        <v>40482</v>
      </c>
      <c r="D17" s="17">
        <v>40485</v>
      </c>
      <c r="E17" s="17">
        <v>40495</v>
      </c>
      <c r="F17" t="s">
        <v>2</v>
      </c>
      <c r="G17">
        <v>1</v>
      </c>
      <c r="H17">
        <v>0</v>
      </c>
      <c r="I17">
        <v>1</v>
      </c>
      <c r="J17">
        <v>0</v>
      </c>
      <c r="K17">
        <v>0</v>
      </c>
      <c r="L17">
        <v>0</v>
      </c>
      <c r="M17">
        <v>0</v>
      </c>
      <c r="N17">
        <v>0</v>
      </c>
      <c r="O17" t="s">
        <v>87</v>
      </c>
      <c r="P17" t="s">
        <v>7</v>
      </c>
      <c r="Q17" t="s">
        <v>95</v>
      </c>
      <c r="R17">
        <v>22</v>
      </c>
      <c r="T17">
        <v>22</v>
      </c>
      <c r="U17" s="17"/>
      <c r="W17">
        <v>0</v>
      </c>
      <c r="X17">
        <v>81</v>
      </c>
      <c r="Y17">
        <v>100</v>
      </c>
      <c r="Z17" s="24">
        <v>0</v>
      </c>
      <c r="AA17" s="24">
        <v>0</v>
      </c>
      <c r="AB17">
        <v>5</v>
      </c>
      <c r="AC17">
        <v>43</v>
      </c>
      <c r="AD17" s="25">
        <v>0.11627906976744186</v>
      </c>
      <c r="AE17">
        <v>1</v>
      </c>
      <c r="AF17">
        <v>0</v>
      </c>
      <c r="AG17" t="s">
        <v>206</v>
      </c>
    </row>
    <row r="18" spans="1:33">
      <c r="A18" t="s">
        <v>338</v>
      </c>
      <c r="B18">
        <v>2010</v>
      </c>
      <c r="C18" s="17">
        <v>40497</v>
      </c>
      <c r="D18" s="17">
        <v>40519</v>
      </c>
      <c r="E18" s="17">
        <v>40529</v>
      </c>
      <c r="F18" t="s">
        <v>2</v>
      </c>
      <c r="G18">
        <v>0</v>
      </c>
      <c r="H18">
        <v>0</v>
      </c>
      <c r="I18">
        <v>1</v>
      </c>
      <c r="J18">
        <v>1</v>
      </c>
      <c r="K18">
        <v>0</v>
      </c>
      <c r="L18">
        <v>0</v>
      </c>
      <c r="M18">
        <v>1</v>
      </c>
      <c r="N18">
        <v>0</v>
      </c>
      <c r="O18" t="s">
        <v>137</v>
      </c>
      <c r="P18" t="s">
        <v>0</v>
      </c>
      <c r="Q18" t="s">
        <v>12</v>
      </c>
      <c r="R18">
        <v>203</v>
      </c>
      <c r="T18">
        <v>228</v>
      </c>
      <c r="U18" s="17">
        <v>40517</v>
      </c>
      <c r="V18" s="17">
        <v>40523</v>
      </c>
      <c r="W18">
        <v>8</v>
      </c>
      <c r="X18">
        <v>86</v>
      </c>
      <c r="Y18">
        <v>100</v>
      </c>
      <c r="Z18" s="24">
        <v>0.08</v>
      </c>
      <c r="AA18" s="24">
        <v>9.3023255813953487E-2</v>
      </c>
      <c r="AB18">
        <v>2</v>
      </c>
      <c r="AC18">
        <v>52</v>
      </c>
      <c r="AD18" s="25">
        <v>3.8461538461538464E-2</v>
      </c>
      <c r="AE18">
        <v>1</v>
      </c>
      <c r="AF18">
        <v>1</v>
      </c>
    </row>
    <row r="19" spans="1:33">
      <c r="A19" t="s">
        <v>339</v>
      </c>
      <c r="B19">
        <v>2011</v>
      </c>
      <c r="C19" s="17">
        <v>40544</v>
      </c>
      <c r="D19" s="17">
        <v>40561</v>
      </c>
      <c r="E19" s="17">
        <v>40571</v>
      </c>
      <c r="F19" t="s">
        <v>2</v>
      </c>
      <c r="G19">
        <v>0</v>
      </c>
      <c r="H19">
        <v>1</v>
      </c>
      <c r="I19">
        <v>3</v>
      </c>
      <c r="J19">
        <v>1</v>
      </c>
      <c r="K19">
        <v>0</v>
      </c>
      <c r="L19">
        <v>0</v>
      </c>
      <c r="M19">
        <v>1</v>
      </c>
      <c r="N19">
        <v>0</v>
      </c>
      <c r="O19" t="s">
        <v>135</v>
      </c>
      <c r="P19" t="s">
        <v>22</v>
      </c>
      <c r="Q19" t="s">
        <v>69</v>
      </c>
      <c r="R19">
        <v>80</v>
      </c>
      <c r="T19">
        <v>182</v>
      </c>
      <c r="U19" s="17">
        <v>40545</v>
      </c>
      <c r="V19" s="17">
        <v>40551</v>
      </c>
      <c r="W19">
        <v>11</v>
      </c>
      <c r="X19">
        <v>100</v>
      </c>
      <c r="Y19">
        <v>100</v>
      </c>
      <c r="Z19" s="24">
        <v>0.11</v>
      </c>
      <c r="AA19" s="24">
        <v>0.11</v>
      </c>
      <c r="AB19">
        <v>1</v>
      </c>
      <c r="AC19">
        <v>6</v>
      </c>
      <c r="AD19" s="25">
        <v>0.16666666666666666</v>
      </c>
      <c r="AE19">
        <v>1</v>
      </c>
      <c r="AF19">
        <v>1</v>
      </c>
    </row>
    <row r="20" spans="1:33">
      <c r="A20" t="s">
        <v>340</v>
      </c>
      <c r="B20">
        <v>2011</v>
      </c>
      <c r="C20" s="17">
        <v>40648</v>
      </c>
      <c r="D20" s="17">
        <v>40648</v>
      </c>
      <c r="E20" s="17">
        <v>40658</v>
      </c>
      <c r="F20" t="s">
        <v>2</v>
      </c>
      <c r="G20">
        <v>1</v>
      </c>
      <c r="H20">
        <v>0</v>
      </c>
      <c r="I20">
        <v>1</v>
      </c>
      <c r="J20">
        <v>0</v>
      </c>
      <c r="K20">
        <v>0</v>
      </c>
      <c r="L20">
        <v>0</v>
      </c>
      <c r="M20">
        <v>0</v>
      </c>
      <c r="N20">
        <v>0</v>
      </c>
      <c r="O20" t="s">
        <v>133</v>
      </c>
      <c r="P20" t="s">
        <v>7</v>
      </c>
      <c r="Q20" t="s">
        <v>30</v>
      </c>
      <c r="R20">
        <v>17</v>
      </c>
      <c r="T20">
        <v>13</v>
      </c>
      <c r="U20" s="17"/>
      <c r="V20" s="17"/>
      <c r="W20">
        <v>0</v>
      </c>
      <c r="X20">
        <v>81</v>
      </c>
      <c r="Y20">
        <v>100</v>
      </c>
      <c r="Z20" s="24">
        <v>0</v>
      </c>
      <c r="AA20" s="24">
        <v>0</v>
      </c>
      <c r="AB20">
        <v>0</v>
      </c>
      <c r="AC20">
        <v>7</v>
      </c>
      <c r="AD20" s="25">
        <v>0</v>
      </c>
      <c r="AE20">
        <v>1</v>
      </c>
      <c r="AF20">
        <v>0</v>
      </c>
    </row>
    <row r="21" spans="1:33">
      <c r="A21" t="s">
        <v>341</v>
      </c>
      <c r="B21">
        <v>2011</v>
      </c>
      <c r="C21" s="17">
        <v>40683</v>
      </c>
      <c r="D21" s="17">
        <v>40683</v>
      </c>
      <c r="E21" s="17">
        <v>40693</v>
      </c>
      <c r="F21" t="s">
        <v>2</v>
      </c>
      <c r="G21">
        <v>1</v>
      </c>
      <c r="H21">
        <v>0</v>
      </c>
      <c r="I21">
        <v>1</v>
      </c>
      <c r="J21">
        <v>0</v>
      </c>
      <c r="K21">
        <v>0</v>
      </c>
      <c r="L21">
        <v>0</v>
      </c>
      <c r="M21">
        <v>0</v>
      </c>
      <c r="N21">
        <v>0</v>
      </c>
      <c r="O21" t="s">
        <v>131</v>
      </c>
      <c r="P21" t="s">
        <v>7</v>
      </c>
      <c r="Q21" t="s">
        <v>30</v>
      </c>
      <c r="R21">
        <v>42</v>
      </c>
      <c r="S21">
        <v>50</v>
      </c>
      <c r="T21">
        <v>5</v>
      </c>
      <c r="U21" s="17"/>
      <c r="V21" s="17"/>
      <c r="W21">
        <v>0</v>
      </c>
      <c r="X21">
        <v>81</v>
      </c>
      <c r="Y21">
        <v>100</v>
      </c>
      <c r="Z21" s="24">
        <v>0</v>
      </c>
      <c r="AA21" s="24">
        <v>0</v>
      </c>
      <c r="AB21">
        <v>0</v>
      </c>
      <c r="AC21">
        <v>6</v>
      </c>
      <c r="AD21" s="25">
        <v>0</v>
      </c>
      <c r="AE21">
        <v>1</v>
      </c>
      <c r="AF21">
        <v>0</v>
      </c>
    </row>
    <row r="22" spans="1:33">
      <c r="A22" t="s">
        <v>342</v>
      </c>
      <c r="B22">
        <v>2011</v>
      </c>
      <c r="C22" s="17">
        <v>40709</v>
      </c>
      <c r="D22" s="17">
        <v>40740</v>
      </c>
      <c r="E22" s="17">
        <v>40750</v>
      </c>
      <c r="F22" t="s">
        <v>2</v>
      </c>
      <c r="G22">
        <v>1</v>
      </c>
      <c r="H22">
        <v>0</v>
      </c>
      <c r="I22">
        <v>1</v>
      </c>
      <c r="J22">
        <v>0</v>
      </c>
      <c r="K22">
        <v>0</v>
      </c>
      <c r="L22">
        <v>0</v>
      </c>
      <c r="M22">
        <v>0</v>
      </c>
      <c r="N22">
        <v>0</v>
      </c>
      <c r="O22" t="s">
        <v>130</v>
      </c>
      <c r="P22" t="s">
        <v>0</v>
      </c>
      <c r="Q22" t="s">
        <v>17</v>
      </c>
      <c r="R22">
        <v>50</v>
      </c>
      <c r="T22">
        <v>9</v>
      </c>
      <c r="U22" s="17">
        <v>40709</v>
      </c>
      <c r="V22" s="17">
        <v>40715</v>
      </c>
      <c r="W22">
        <v>1</v>
      </c>
      <c r="X22">
        <v>83</v>
      </c>
      <c r="Y22">
        <v>96</v>
      </c>
      <c r="Z22" s="24">
        <v>1.0416666666666666E-2</v>
      </c>
      <c r="AA22" s="24">
        <v>1.2048192771084338E-2</v>
      </c>
      <c r="AB22">
        <v>0</v>
      </c>
      <c r="AC22">
        <v>7</v>
      </c>
      <c r="AD22" s="25">
        <v>0</v>
      </c>
      <c r="AE22">
        <v>1</v>
      </c>
      <c r="AF22">
        <v>0</v>
      </c>
    </row>
    <row r="23" spans="1:33">
      <c r="A23" t="s">
        <v>343</v>
      </c>
      <c r="B23">
        <v>2011</v>
      </c>
      <c r="C23" s="17">
        <v>40747</v>
      </c>
      <c r="D23" s="17">
        <v>40764</v>
      </c>
      <c r="E23" s="17">
        <v>40774</v>
      </c>
      <c r="F23" t="s">
        <v>2</v>
      </c>
      <c r="G23">
        <v>0</v>
      </c>
      <c r="H23">
        <v>0</v>
      </c>
      <c r="I23">
        <v>2</v>
      </c>
      <c r="J23">
        <v>0</v>
      </c>
      <c r="K23">
        <v>0</v>
      </c>
      <c r="L23">
        <v>1</v>
      </c>
      <c r="M23">
        <v>1</v>
      </c>
      <c r="N23">
        <v>0</v>
      </c>
      <c r="O23" t="s">
        <v>128</v>
      </c>
      <c r="P23" t="s">
        <v>0</v>
      </c>
      <c r="Q23" t="s">
        <v>17</v>
      </c>
      <c r="R23">
        <v>19</v>
      </c>
      <c r="S23">
        <v>200000</v>
      </c>
      <c r="T23">
        <v>9</v>
      </c>
      <c r="U23" s="17">
        <v>40748</v>
      </c>
      <c r="V23" s="17">
        <v>40754</v>
      </c>
      <c r="W23">
        <v>1</v>
      </c>
      <c r="X23">
        <v>78</v>
      </c>
      <c r="Y23">
        <v>100</v>
      </c>
      <c r="Z23" s="24">
        <v>0.01</v>
      </c>
      <c r="AA23" s="24">
        <v>1.282051282051282E-2</v>
      </c>
      <c r="AB23">
        <v>0</v>
      </c>
      <c r="AC23">
        <v>7</v>
      </c>
      <c r="AD23" s="25">
        <v>0</v>
      </c>
      <c r="AE23">
        <v>0</v>
      </c>
      <c r="AF23">
        <v>0</v>
      </c>
    </row>
    <row r="24" spans="1:33">
      <c r="A24" t="s">
        <v>344</v>
      </c>
      <c r="B24">
        <v>2011</v>
      </c>
      <c r="C24" s="17">
        <v>40765</v>
      </c>
      <c r="D24" s="17">
        <v>40799</v>
      </c>
      <c r="E24" s="17">
        <v>40809</v>
      </c>
      <c r="F24" t="s">
        <v>2</v>
      </c>
      <c r="G24">
        <v>1</v>
      </c>
      <c r="H24">
        <v>0</v>
      </c>
      <c r="I24">
        <v>1</v>
      </c>
      <c r="J24">
        <v>0</v>
      </c>
      <c r="K24">
        <v>0</v>
      </c>
      <c r="L24">
        <v>0</v>
      </c>
      <c r="M24">
        <v>0</v>
      </c>
      <c r="N24">
        <v>0</v>
      </c>
      <c r="O24" t="s">
        <v>126</v>
      </c>
      <c r="P24" t="s">
        <v>0</v>
      </c>
      <c r="Q24" t="s">
        <v>17</v>
      </c>
      <c r="R24">
        <v>47</v>
      </c>
      <c r="S24">
        <v>700000</v>
      </c>
      <c r="T24">
        <v>42</v>
      </c>
      <c r="U24" s="17">
        <v>40762</v>
      </c>
      <c r="V24" s="17">
        <v>40768</v>
      </c>
      <c r="W24">
        <v>8</v>
      </c>
      <c r="X24">
        <v>85</v>
      </c>
      <c r="Y24">
        <v>100</v>
      </c>
      <c r="Z24" s="24">
        <v>0.08</v>
      </c>
      <c r="AA24" s="24">
        <v>9.4117647058823528E-2</v>
      </c>
      <c r="AB24">
        <v>0</v>
      </c>
      <c r="AC24">
        <v>6</v>
      </c>
      <c r="AD24" s="25">
        <v>0</v>
      </c>
      <c r="AE24">
        <v>1</v>
      </c>
      <c r="AF24">
        <v>0</v>
      </c>
    </row>
    <row r="25" spans="1:33">
      <c r="A25" t="s">
        <v>345</v>
      </c>
      <c r="B25">
        <v>2011</v>
      </c>
      <c r="C25" s="17">
        <v>40770</v>
      </c>
      <c r="D25" s="17">
        <v>40794</v>
      </c>
      <c r="E25" s="17">
        <v>40804</v>
      </c>
      <c r="F25" t="s">
        <v>2</v>
      </c>
      <c r="G25">
        <v>0</v>
      </c>
      <c r="H25">
        <v>0</v>
      </c>
      <c r="I25">
        <v>0</v>
      </c>
      <c r="J25">
        <v>0</v>
      </c>
      <c r="K25">
        <v>0</v>
      </c>
      <c r="L25">
        <v>0</v>
      </c>
      <c r="M25">
        <v>0</v>
      </c>
      <c r="N25">
        <v>1</v>
      </c>
      <c r="O25" t="s">
        <v>124</v>
      </c>
      <c r="P25" t="s">
        <v>0</v>
      </c>
      <c r="Q25" t="s">
        <v>17</v>
      </c>
      <c r="R25">
        <v>7</v>
      </c>
      <c r="S25">
        <v>11000</v>
      </c>
      <c r="T25">
        <v>7</v>
      </c>
      <c r="U25" s="17">
        <v>40769</v>
      </c>
      <c r="V25" s="17">
        <v>40775</v>
      </c>
      <c r="W25">
        <v>2</v>
      </c>
      <c r="X25">
        <v>89</v>
      </c>
      <c r="Y25">
        <v>96</v>
      </c>
      <c r="Z25" s="24">
        <v>2.0833333333333332E-2</v>
      </c>
      <c r="AA25" s="24">
        <v>2.247191011235955E-2</v>
      </c>
      <c r="AB25">
        <v>0</v>
      </c>
      <c r="AC25">
        <v>6</v>
      </c>
      <c r="AD25" s="25">
        <v>0</v>
      </c>
      <c r="AE25">
        <v>0</v>
      </c>
      <c r="AF25">
        <v>1</v>
      </c>
    </row>
    <row r="26" spans="1:33">
      <c r="A26" t="s">
        <v>346</v>
      </c>
      <c r="B26">
        <v>2011</v>
      </c>
      <c r="C26" s="17">
        <v>40770</v>
      </c>
      <c r="D26" s="17">
        <v>40818</v>
      </c>
      <c r="E26" s="17">
        <v>40828</v>
      </c>
      <c r="F26" t="s">
        <v>2</v>
      </c>
      <c r="G26">
        <v>0</v>
      </c>
      <c r="H26">
        <v>1</v>
      </c>
      <c r="I26">
        <v>2</v>
      </c>
      <c r="J26">
        <v>1</v>
      </c>
      <c r="K26">
        <v>0</v>
      </c>
      <c r="L26">
        <v>0</v>
      </c>
      <c r="M26">
        <v>1</v>
      </c>
      <c r="N26">
        <v>2</v>
      </c>
      <c r="O26" t="s">
        <v>122</v>
      </c>
      <c r="P26" t="s">
        <v>0</v>
      </c>
      <c r="Q26" t="s">
        <v>17</v>
      </c>
      <c r="R26">
        <v>204</v>
      </c>
      <c r="S26">
        <v>5549080</v>
      </c>
      <c r="T26">
        <v>20</v>
      </c>
      <c r="U26" s="17">
        <v>40769</v>
      </c>
      <c r="V26" s="17">
        <v>40775</v>
      </c>
      <c r="W26">
        <v>6</v>
      </c>
      <c r="X26">
        <v>92</v>
      </c>
      <c r="Y26">
        <v>100</v>
      </c>
      <c r="Z26" s="24">
        <v>0.06</v>
      </c>
      <c r="AA26" s="24">
        <v>6.5217391304347824E-2</v>
      </c>
      <c r="AB26">
        <v>0</v>
      </c>
      <c r="AC26">
        <v>6</v>
      </c>
      <c r="AD26" s="25">
        <v>0</v>
      </c>
      <c r="AE26">
        <v>0</v>
      </c>
      <c r="AF26">
        <v>0</v>
      </c>
    </row>
    <row r="27" spans="1:33">
      <c r="A27" t="s">
        <v>347</v>
      </c>
      <c r="B27">
        <v>2011</v>
      </c>
      <c r="C27" s="17">
        <v>40791</v>
      </c>
      <c r="D27" s="17">
        <v>40801</v>
      </c>
      <c r="E27" s="17">
        <v>40811</v>
      </c>
      <c r="F27" t="s">
        <v>2</v>
      </c>
      <c r="G27">
        <v>1</v>
      </c>
      <c r="H27">
        <v>0</v>
      </c>
      <c r="I27">
        <v>0</v>
      </c>
      <c r="J27">
        <v>0</v>
      </c>
      <c r="K27">
        <v>0</v>
      </c>
      <c r="L27">
        <v>0</v>
      </c>
      <c r="M27">
        <v>0</v>
      </c>
      <c r="N27">
        <v>0</v>
      </c>
      <c r="O27" t="s">
        <v>120</v>
      </c>
      <c r="P27" t="s">
        <v>0</v>
      </c>
      <c r="Q27" t="s">
        <v>17</v>
      </c>
      <c r="R27">
        <v>42</v>
      </c>
      <c r="S27">
        <v>21000000</v>
      </c>
      <c r="T27">
        <v>24</v>
      </c>
      <c r="U27" s="17">
        <v>40797</v>
      </c>
      <c r="V27" s="17">
        <v>40803</v>
      </c>
      <c r="W27">
        <v>38</v>
      </c>
      <c r="X27">
        <v>85</v>
      </c>
      <c r="Y27">
        <v>100</v>
      </c>
      <c r="Z27" s="24">
        <v>0.38</v>
      </c>
      <c r="AA27" s="24">
        <v>0.44705882352941179</v>
      </c>
      <c r="AB27">
        <v>1</v>
      </c>
      <c r="AC27">
        <v>38</v>
      </c>
      <c r="AD27" s="25">
        <v>2.6315789473684209E-2</v>
      </c>
      <c r="AE27">
        <v>1</v>
      </c>
      <c r="AF27">
        <v>0</v>
      </c>
    </row>
    <row r="28" spans="1:33">
      <c r="A28" t="s">
        <v>348</v>
      </c>
      <c r="B28">
        <v>2011</v>
      </c>
      <c r="C28" s="17">
        <v>40804</v>
      </c>
      <c r="D28" s="17">
        <v>40804</v>
      </c>
      <c r="E28" s="17">
        <v>40814</v>
      </c>
      <c r="F28" t="s">
        <v>2</v>
      </c>
      <c r="G28">
        <v>0</v>
      </c>
      <c r="H28">
        <v>1</v>
      </c>
      <c r="I28">
        <v>2</v>
      </c>
      <c r="J28">
        <v>0</v>
      </c>
      <c r="K28">
        <v>1</v>
      </c>
      <c r="L28">
        <v>0</v>
      </c>
      <c r="M28">
        <v>1</v>
      </c>
      <c r="N28">
        <v>2</v>
      </c>
      <c r="O28" t="s">
        <v>119</v>
      </c>
      <c r="P28" t="s">
        <v>4</v>
      </c>
      <c r="Q28" t="s">
        <v>3</v>
      </c>
      <c r="R28">
        <v>112</v>
      </c>
      <c r="S28">
        <v>575200</v>
      </c>
      <c r="T28">
        <v>136</v>
      </c>
      <c r="U28" s="17">
        <v>40804</v>
      </c>
      <c r="V28" s="17">
        <v>40810</v>
      </c>
      <c r="W28">
        <v>100</v>
      </c>
      <c r="X28">
        <v>17</v>
      </c>
      <c r="Y28">
        <v>20</v>
      </c>
      <c r="Z28" s="24">
        <v>5</v>
      </c>
      <c r="AA28" s="24">
        <v>5.882352941176471</v>
      </c>
      <c r="AB28">
        <v>20</v>
      </c>
      <c r="AC28">
        <v>62</v>
      </c>
      <c r="AD28" s="25">
        <v>0.32258064516129031</v>
      </c>
      <c r="AE28">
        <v>1</v>
      </c>
      <c r="AF28">
        <v>1</v>
      </c>
    </row>
    <row r="29" spans="1:33">
      <c r="A29" t="s">
        <v>347</v>
      </c>
      <c r="B29">
        <v>2011</v>
      </c>
      <c r="C29" s="17">
        <v>40809</v>
      </c>
      <c r="D29" s="17">
        <v>40839</v>
      </c>
      <c r="E29" s="17">
        <v>40849</v>
      </c>
      <c r="F29" t="s">
        <v>2</v>
      </c>
      <c r="G29">
        <v>0</v>
      </c>
      <c r="H29">
        <v>0</v>
      </c>
      <c r="I29">
        <v>0</v>
      </c>
      <c r="J29">
        <v>0</v>
      </c>
      <c r="K29">
        <v>0</v>
      </c>
      <c r="L29">
        <v>0</v>
      </c>
      <c r="M29">
        <v>0</v>
      </c>
      <c r="N29">
        <v>0</v>
      </c>
      <c r="O29" t="s">
        <v>118</v>
      </c>
      <c r="P29" t="s">
        <v>0</v>
      </c>
      <c r="Q29" t="s">
        <v>17</v>
      </c>
      <c r="R29">
        <v>239</v>
      </c>
      <c r="S29">
        <v>3443989</v>
      </c>
      <c r="T29">
        <v>28</v>
      </c>
      <c r="U29" s="17">
        <v>40811</v>
      </c>
      <c r="V29" s="17">
        <v>40817</v>
      </c>
      <c r="W29">
        <v>31</v>
      </c>
      <c r="X29">
        <v>95</v>
      </c>
      <c r="Y29">
        <v>96</v>
      </c>
      <c r="Z29" s="24">
        <v>0.32291666666666669</v>
      </c>
      <c r="AA29" s="24">
        <v>0.32631578947368423</v>
      </c>
      <c r="AB29">
        <v>1</v>
      </c>
      <c r="AC29">
        <v>26</v>
      </c>
      <c r="AD29" s="25">
        <v>3.8461538461538464E-2</v>
      </c>
      <c r="AE29">
        <v>0</v>
      </c>
      <c r="AF29">
        <v>1</v>
      </c>
    </row>
    <row r="30" spans="1:33">
      <c r="A30" t="s">
        <v>349</v>
      </c>
      <c r="B30">
        <v>2011</v>
      </c>
      <c r="C30" s="17">
        <v>40893</v>
      </c>
      <c r="D30" s="17">
        <v>40908</v>
      </c>
      <c r="E30" s="17">
        <v>40918</v>
      </c>
      <c r="F30" t="s">
        <v>2</v>
      </c>
      <c r="G30">
        <v>1</v>
      </c>
      <c r="H30">
        <v>1</v>
      </c>
      <c r="I30">
        <v>1</v>
      </c>
      <c r="J30">
        <v>0</v>
      </c>
      <c r="K30">
        <v>1</v>
      </c>
      <c r="L30">
        <v>0</v>
      </c>
      <c r="M30">
        <v>1</v>
      </c>
      <c r="N30">
        <v>0</v>
      </c>
      <c r="O30" t="s">
        <v>116</v>
      </c>
      <c r="P30" t="s">
        <v>22</v>
      </c>
      <c r="Q30" t="s">
        <v>69</v>
      </c>
      <c r="R30">
        <v>132</v>
      </c>
      <c r="T30">
        <v>99</v>
      </c>
      <c r="U30" s="17">
        <v>40895</v>
      </c>
      <c r="V30" s="17">
        <v>40901</v>
      </c>
      <c r="W30">
        <v>7</v>
      </c>
      <c r="X30">
        <v>77</v>
      </c>
      <c r="Y30">
        <v>11</v>
      </c>
      <c r="Z30" s="24">
        <v>0.63636363636363635</v>
      </c>
      <c r="AA30" s="24">
        <v>9.0909090909090912E-2</v>
      </c>
      <c r="AB30">
        <v>0</v>
      </c>
      <c r="AC30">
        <v>35</v>
      </c>
      <c r="AD30" s="25">
        <v>0</v>
      </c>
      <c r="AE30">
        <v>1</v>
      </c>
      <c r="AF30">
        <v>1</v>
      </c>
    </row>
    <row r="31" spans="1:33">
      <c r="A31" t="s">
        <v>350</v>
      </c>
      <c r="B31">
        <v>2011</v>
      </c>
      <c r="C31" s="17">
        <v>40906</v>
      </c>
      <c r="D31" s="17">
        <v>40907</v>
      </c>
      <c r="E31" s="17">
        <v>40917</v>
      </c>
      <c r="F31" t="s">
        <v>2</v>
      </c>
      <c r="G31">
        <v>0</v>
      </c>
      <c r="H31">
        <v>0</v>
      </c>
      <c r="I31">
        <v>1</v>
      </c>
      <c r="J31">
        <v>0</v>
      </c>
      <c r="K31">
        <v>0</v>
      </c>
      <c r="L31">
        <v>0</v>
      </c>
      <c r="M31">
        <v>0</v>
      </c>
      <c r="N31">
        <v>0</v>
      </c>
      <c r="O31" t="s">
        <v>115</v>
      </c>
      <c r="P31" t="s">
        <v>7</v>
      </c>
      <c r="Q31" t="s">
        <v>95</v>
      </c>
      <c r="R31">
        <v>47</v>
      </c>
      <c r="S31">
        <v>250000</v>
      </c>
      <c r="T31">
        <v>75</v>
      </c>
      <c r="U31" s="17">
        <v>40902</v>
      </c>
      <c r="V31" s="17">
        <v>40908</v>
      </c>
      <c r="W31">
        <v>5</v>
      </c>
      <c r="X31">
        <v>82</v>
      </c>
      <c r="Y31">
        <v>100</v>
      </c>
      <c r="Z31" s="24">
        <v>0.05</v>
      </c>
      <c r="AA31" s="24">
        <v>6.097560975609756E-2</v>
      </c>
      <c r="AB31">
        <v>0</v>
      </c>
      <c r="AC31">
        <v>21</v>
      </c>
      <c r="AD31" s="25">
        <v>0</v>
      </c>
      <c r="AE31">
        <v>1</v>
      </c>
      <c r="AF31">
        <v>0</v>
      </c>
    </row>
    <row r="32" spans="1:33">
      <c r="A32" t="s">
        <v>351</v>
      </c>
      <c r="B32">
        <v>2012</v>
      </c>
      <c r="C32" s="17">
        <v>40923</v>
      </c>
      <c r="D32" s="17">
        <v>40925</v>
      </c>
      <c r="E32" s="17">
        <v>40935</v>
      </c>
      <c r="F32" t="s">
        <v>2</v>
      </c>
      <c r="G32">
        <v>0</v>
      </c>
      <c r="H32">
        <v>0</v>
      </c>
      <c r="I32">
        <v>1</v>
      </c>
      <c r="J32">
        <v>1</v>
      </c>
      <c r="K32">
        <v>0</v>
      </c>
      <c r="L32">
        <v>0</v>
      </c>
      <c r="M32">
        <v>1</v>
      </c>
      <c r="N32">
        <v>0</v>
      </c>
      <c r="O32" t="s">
        <v>113</v>
      </c>
      <c r="P32" t="s">
        <v>22</v>
      </c>
      <c r="Q32" t="s">
        <v>69</v>
      </c>
      <c r="R32">
        <v>15</v>
      </c>
      <c r="T32">
        <v>13</v>
      </c>
      <c r="U32" s="17"/>
      <c r="V32" s="17"/>
      <c r="W32">
        <v>0</v>
      </c>
      <c r="X32">
        <v>81</v>
      </c>
      <c r="Y32">
        <v>100</v>
      </c>
      <c r="Z32" s="24">
        <v>0</v>
      </c>
      <c r="AA32" s="24">
        <v>0</v>
      </c>
      <c r="AB32">
        <v>1</v>
      </c>
      <c r="AC32">
        <v>65</v>
      </c>
      <c r="AD32" s="25">
        <v>1.5384615384615385E-2</v>
      </c>
      <c r="AE32">
        <v>1</v>
      </c>
      <c r="AF32">
        <v>1</v>
      </c>
    </row>
    <row r="33" spans="1:32">
      <c r="A33" t="s">
        <v>352</v>
      </c>
      <c r="B33">
        <v>2012</v>
      </c>
      <c r="C33" s="17">
        <v>40962</v>
      </c>
      <c r="D33" s="17">
        <v>40962</v>
      </c>
      <c r="E33" s="17">
        <v>40972</v>
      </c>
      <c r="F33" t="s">
        <v>2</v>
      </c>
      <c r="G33">
        <v>1</v>
      </c>
      <c r="H33">
        <v>0</v>
      </c>
      <c r="I33">
        <v>0</v>
      </c>
      <c r="J33">
        <v>0</v>
      </c>
      <c r="K33">
        <v>0</v>
      </c>
      <c r="L33">
        <v>0</v>
      </c>
      <c r="M33">
        <v>0</v>
      </c>
      <c r="N33">
        <v>0</v>
      </c>
      <c r="O33" t="s">
        <v>90</v>
      </c>
      <c r="P33" t="s">
        <v>111</v>
      </c>
      <c r="Q33" t="s">
        <v>110</v>
      </c>
      <c r="R33">
        <v>16</v>
      </c>
      <c r="T33">
        <v>10</v>
      </c>
      <c r="U33" s="17">
        <v>40958</v>
      </c>
      <c r="V33" s="17">
        <v>40964</v>
      </c>
      <c r="W33">
        <v>3</v>
      </c>
      <c r="X33">
        <v>91</v>
      </c>
      <c r="Y33">
        <v>100</v>
      </c>
      <c r="Z33" s="24">
        <v>0.03</v>
      </c>
      <c r="AA33" s="24">
        <v>3.2967032967032968E-2</v>
      </c>
      <c r="AB33">
        <v>1</v>
      </c>
      <c r="AC33">
        <v>47</v>
      </c>
      <c r="AD33" s="25">
        <v>2.1276595744680851E-2</v>
      </c>
      <c r="AE33">
        <v>0</v>
      </c>
      <c r="AF33">
        <v>1</v>
      </c>
    </row>
    <row r="34" spans="1:32">
      <c r="A34" t="s">
        <v>353</v>
      </c>
      <c r="B34">
        <v>2012</v>
      </c>
      <c r="C34" s="17">
        <v>41086</v>
      </c>
      <c r="D34" s="17">
        <v>41103</v>
      </c>
      <c r="E34" s="17">
        <v>41113</v>
      </c>
      <c r="F34" t="s">
        <v>2</v>
      </c>
      <c r="G34">
        <v>0</v>
      </c>
      <c r="H34">
        <v>0</v>
      </c>
      <c r="I34">
        <v>0</v>
      </c>
      <c r="J34">
        <v>0</v>
      </c>
      <c r="K34">
        <v>0</v>
      </c>
      <c r="L34">
        <v>0</v>
      </c>
      <c r="M34">
        <v>0</v>
      </c>
      <c r="N34">
        <v>2</v>
      </c>
      <c r="O34" t="s">
        <v>108</v>
      </c>
      <c r="P34" t="s">
        <v>0</v>
      </c>
      <c r="Q34" t="s">
        <v>17</v>
      </c>
      <c r="R34">
        <v>120</v>
      </c>
      <c r="S34">
        <v>2200000</v>
      </c>
      <c r="T34">
        <v>80</v>
      </c>
      <c r="U34" s="17">
        <v>41084</v>
      </c>
      <c r="V34" s="17">
        <v>41090</v>
      </c>
      <c r="W34">
        <v>21</v>
      </c>
      <c r="X34">
        <v>80</v>
      </c>
      <c r="Y34">
        <v>100</v>
      </c>
      <c r="Z34" s="24">
        <v>0.21</v>
      </c>
      <c r="AA34" s="24">
        <v>0.26250000000000001</v>
      </c>
      <c r="AB34">
        <v>4</v>
      </c>
      <c r="AC34">
        <v>35</v>
      </c>
      <c r="AD34" s="25">
        <v>0.11428571428571428</v>
      </c>
      <c r="AE34">
        <v>0</v>
      </c>
      <c r="AF34">
        <v>1</v>
      </c>
    </row>
    <row r="35" spans="1:32">
      <c r="A35" t="s">
        <v>354</v>
      </c>
      <c r="B35">
        <v>2012</v>
      </c>
      <c r="C35" s="17">
        <v>41125</v>
      </c>
      <c r="D35" s="17">
        <v>41130</v>
      </c>
      <c r="E35" s="17">
        <v>41140</v>
      </c>
      <c r="F35" t="s">
        <v>2</v>
      </c>
      <c r="G35">
        <v>0</v>
      </c>
      <c r="H35">
        <v>1</v>
      </c>
      <c r="I35">
        <v>1</v>
      </c>
      <c r="J35">
        <v>0</v>
      </c>
      <c r="K35">
        <v>1</v>
      </c>
      <c r="L35">
        <v>0</v>
      </c>
      <c r="M35">
        <v>1</v>
      </c>
      <c r="N35">
        <v>0</v>
      </c>
      <c r="O35" t="s">
        <v>106</v>
      </c>
      <c r="P35" t="s">
        <v>0</v>
      </c>
      <c r="Q35" t="s">
        <v>17</v>
      </c>
      <c r="R35">
        <v>30</v>
      </c>
      <c r="S35">
        <v>1200</v>
      </c>
      <c r="T35">
        <v>4</v>
      </c>
      <c r="U35" s="17">
        <v>41125</v>
      </c>
      <c r="V35" s="17">
        <v>41131</v>
      </c>
      <c r="W35">
        <v>2</v>
      </c>
      <c r="X35">
        <v>86</v>
      </c>
      <c r="Y35">
        <v>100</v>
      </c>
      <c r="Z35" s="24">
        <v>0.02</v>
      </c>
      <c r="AA35" s="24">
        <v>2.3255813953488372E-2</v>
      </c>
      <c r="AB35">
        <v>0</v>
      </c>
      <c r="AC35">
        <v>37</v>
      </c>
      <c r="AD35" s="25">
        <v>0</v>
      </c>
      <c r="AE35">
        <v>0</v>
      </c>
      <c r="AF35">
        <v>0</v>
      </c>
    </row>
    <row r="36" spans="1:32">
      <c r="A36" t="s">
        <v>355</v>
      </c>
      <c r="B36">
        <v>2012</v>
      </c>
      <c r="C36" s="17">
        <v>41142</v>
      </c>
      <c r="D36" s="17">
        <v>41144</v>
      </c>
      <c r="E36" s="17">
        <v>41154</v>
      </c>
      <c r="F36" t="s">
        <v>2</v>
      </c>
      <c r="G36">
        <v>0</v>
      </c>
      <c r="H36">
        <v>0</v>
      </c>
      <c r="I36">
        <v>1</v>
      </c>
      <c r="J36">
        <v>1</v>
      </c>
      <c r="K36">
        <v>0</v>
      </c>
      <c r="L36">
        <v>0</v>
      </c>
      <c r="M36">
        <v>1</v>
      </c>
      <c r="N36">
        <v>2</v>
      </c>
      <c r="O36" t="s">
        <v>104</v>
      </c>
      <c r="P36" t="s">
        <v>0</v>
      </c>
      <c r="Q36" t="s">
        <v>17</v>
      </c>
      <c r="R36">
        <v>37</v>
      </c>
      <c r="T36">
        <v>18</v>
      </c>
      <c r="U36" s="17">
        <v>41140</v>
      </c>
      <c r="V36" s="17">
        <v>41146</v>
      </c>
      <c r="W36">
        <v>6</v>
      </c>
      <c r="X36">
        <v>83</v>
      </c>
      <c r="Y36">
        <v>100</v>
      </c>
      <c r="Z36" s="24">
        <v>0.06</v>
      </c>
      <c r="AA36" s="24">
        <v>7.2289156626506021E-2</v>
      </c>
      <c r="AB36">
        <v>1</v>
      </c>
      <c r="AC36">
        <v>33</v>
      </c>
      <c r="AD36" s="25">
        <v>3.0303030303030304E-2</v>
      </c>
      <c r="AE36">
        <v>1</v>
      </c>
      <c r="AF36">
        <v>1</v>
      </c>
    </row>
    <row r="37" spans="1:32">
      <c r="A37" t="s">
        <v>356</v>
      </c>
      <c r="B37">
        <v>2012</v>
      </c>
      <c r="C37" s="17">
        <v>41142</v>
      </c>
      <c r="D37" s="17">
        <v>41144</v>
      </c>
      <c r="E37" s="17">
        <v>41154</v>
      </c>
      <c r="F37" t="s">
        <v>2</v>
      </c>
      <c r="G37">
        <v>1</v>
      </c>
      <c r="H37">
        <v>0</v>
      </c>
      <c r="I37">
        <v>0</v>
      </c>
      <c r="J37">
        <v>0</v>
      </c>
      <c r="K37">
        <v>0</v>
      </c>
      <c r="L37">
        <v>0</v>
      </c>
      <c r="M37">
        <v>0</v>
      </c>
      <c r="N37">
        <v>0</v>
      </c>
      <c r="O37" t="s">
        <v>102</v>
      </c>
      <c r="P37" t="s">
        <v>0</v>
      </c>
      <c r="Q37" t="s">
        <v>17</v>
      </c>
      <c r="R37">
        <v>26</v>
      </c>
      <c r="S37">
        <v>9460</v>
      </c>
      <c r="T37">
        <v>3</v>
      </c>
      <c r="U37" s="17">
        <v>41140</v>
      </c>
      <c r="V37" s="17">
        <v>41146</v>
      </c>
      <c r="W37">
        <v>1</v>
      </c>
      <c r="X37">
        <v>83</v>
      </c>
      <c r="Y37">
        <v>100</v>
      </c>
      <c r="Z37" s="24">
        <v>0.01</v>
      </c>
      <c r="AA37" s="24">
        <v>1.2048192771084338E-2</v>
      </c>
      <c r="AB37">
        <v>0</v>
      </c>
      <c r="AC37">
        <v>34</v>
      </c>
      <c r="AD37" s="25">
        <v>0</v>
      </c>
      <c r="AE37">
        <v>1</v>
      </c>
      <c r="AF37">
        <v>0</v>
      </c>
    </row>
    <row r="38" spans="1:32">
      <c r="A38" t="s">
        <v>357</v>
      </c>
      <c r="B38">
        <v>2012</v>
      </c>
      <c r="C38" s="17">
        <v>41168</v>
      </c>
      <c r="D38" s="17">
        <v>41170</v>
      </c>
      <c r="E38" s="17">
        <v>41180</v>
      </c>
      <c r="F38" t="s">
        <v>2</v>
      </c>
      <c r="G38">
        <v>0</v>
      </c>
      <c r="H38">
        <v>0</v>
      </c>
      <c r="I38">
        <v>0</v>
      </c>
      <c r="J38">
        <v>0</v>
      </c>
      <c r="K38">
        <v>0</v>
      </c>
      <c r="L38">
        <v>0</v>
      </c>
      <c r="M38">
        <v>0</v>
      </c>
      <c r="N38">
        <v>0</v>
      </c>
      <c r="O38" t="s">
        <v>100</v>
      </c>
      <c r="P38" t="s">
        <v>0</v>
      </c>
      <c r="Q38" t="s">
        <v>17</v>
      </c>
      <c r="R38">
        <v>45</v>
      </c>
      <c r="S38">
        <v>200</v>
      </c>
      <c r="T38">
        <v>2</v>
      </c>
      <c r="U38" s="17" t="s">
        <v>205</v>
      </c>
      <c r="V38" s="17" t="s">
        <v>205</v>
      </c>
      <c r="W38">
        <v>0</v>
      </c>
      <c r="X38">
        <v>81</v>
      </c>
      <c r="Y38">
        <v>100</v>
      </c>
      <c r="Z38" s="24">
        <v>0</v>
      </c>
      <c r="AA38" s="24">
        <v>0</v>
      </c>
      <c r="AB38">
        <v>0</v>
      </c>
      <c r="AC38">
        <v>36</v>
      </c>
      <c r="AD38" s="25">
        <v>0</v>
      </c>
      <c r="AE38">
        <v>0</v>
      </c>
      <c r="AF38">
        <v>1</v>
      </c>
    </row>
    <row r="39" spans="1:32">
      <c r="A39" t="s">
        <v>358</v>
      </c>
      <c r="B39">
        <v>2012</v>
      </c>
      <c r="C39" s="17">
        <v>41171</v>
      </c>
      <c r="D39" s="17">
        <v>41175</v>
      </c>
      <c r="E39" s="17">
        <v>41185</v>
      </c>
      <c r="F39" t="s">
        <v>2</v>
      </c>
      <c r="G39">
        <v>0</v>
      </c>
      <c r="H39">
        <v>1</v>
      </c>
      <c r="I39">
        <v>3</v>
      </c>
      <c r="J39">
        <v>1</v>
      </c>
      <c r="K39">
        <v>0</v>
      </c>
      <c r="L39">
        <v>0</v>
      </c>
      <c r="M39">
        <v>1</v>
      </c>
      <c r="N39">
        <v>2</v>
      </c>
      <c r="O39" t="s">
        <v>98</v>
      </c>
      <c r="P39" t="s">
        <v>0</v>
      </c>
      <c r="Q39" t="s">
        <v>17</v>
      </c>
      <c r="R39">
        <v>21</v>
      </c>
      <c r="S39">
        <v>2000000</v>
      </c>
      <c r="T39">
        <v>38</v>
      </c>
      <c r="U39" s="17">
        <v>42636</v>
      </c>
      <c r="V39" s="17">
        <v>42642</v>
      </c>
      <c r="W39">
        <v>16</v>
      </c>
      <c r="X39">
        <v>92</v>
      </c>
      <c r="Y39">
        <v>100</v>
      </c>
      <c r="Z39" s="24">
        <v>0.16</v>
      </c>
      <c r="AA39" s="24">
        <v>0.17391304347826086</v>
      </c>
      <c r="AB39">
        <v>2</v>
      </c>
      <c r="AC39">
        <v>43</v>
      </c>
      <c r="AD39" s="25">
        <v>4.6511627906976744E-2</v>
      </c>
      <c r="AE39">
        <v>0</v>
      </c>
      <c r="AF39">
        <v>0</v>
      </c>
    </row>
    <row r="40" spans="1:32">
      <c r="A40" t="s">
        <v>359</v>
      </c>
      <c r="B40">
        <v>2012</v>
      </c>
      <c r="C40" s="17">
        <v>41217</v>
      </c>
      <c r="D40" s="17">
        <v>41221</v>
      </c>
      <c r="E40" s="17">
        <v>41231</v>
      </c>
      <c r="F40" t="s">
        <v>2</v>
      </c>
      <c r="G40">
        <v>1</v>
      </c>
      <c r="H40">
        <v>0</v>
      </c>
      <c r="I40">
        <v>2</v>
      </c>
      <c r="J40">
        <v>0</v>
      </c>
      <c r="K40">
        <v>0</v>
      </c>
      <c r="L40">
        <v>1</v>
      </c>
      <c r="M40">
        <v>1</v>
      </c>
      <c r="N40">
        <v>0</v>
      </c>
      <c r="O40" t="s">
        <v>96</v>
      </c>
      <c r="P40" t="s">
        <v>7</v>
      </c>
      <c r="Q40" t="s">
        <v>95</v>
      </c>
      <c r="R40">
        <v>40</v>
      </c>
      <c r="S40">
        <v>70000</v>
      </c>
      <c r="T40">
        <v>35</v>
      </c>
      <c r="U40" s="17">
        <v>41210</v>
      </c>
      <c r="V40" s="17">
        <v>41216</v>
      </c>
      <c r="W40">
        <v>9</v>
      </c>
      <c r="X40">
        <v>90</v>
      </c>
      <c r="Y40">
        <v>100</v>
      </c>
      <c r="Z40" s="24">
        <v>0.09</v>
      </c>
      <c r="AA40" s="24">
        <v>0.1</v>
      </c>
      <c r="AB40">
        <v>5</v>
      </c>
      <c r="AC40">
        <v>32</v>
      </c>
      <c r="AD40" s="25">
        <v>0.15625</v>
      </c>
      <c r="AE40">
        <v>1</v>
      </c>
      <c r="AF40">
        <v>1</v>
      </c>
    </row>
    <row r="41" spans="1:32">
      <c r="A41" t="s">
        <v>360</v>
      </c>
      <c r="B41">
        <v>2012</v>
      </c>
      <c r="C41" s="17">
        <v>41265</v>
      </c>
      <c r="D41" s="17">
        <v>41294</v>
      </c>
      <c r="E41" s="17">
        <v>41304</v>
      </c>
      <c r="F41" t="s">
        <v>2</v>
      </c>
      <c r="G41">
        <v>1</v>
      </c>
      <c r="H41">
        <v>1</v>
      </c>
      <c r="I41">
        <v>3</v>
      </c>
      <c r="J41">
        <v>0</v>
      </c>
      <c r="K41">
        <v>1</v>
      </c>
      <c r="L41">
        <v>0</v>
      </c>
      <c r="M41">
        <v>1</v>
      </c>
      <c r="N41">
        <v>0</v>
      </c>
      <c r="O41" t="s">
        <v>93</v>
      </c>
      <c r="P41" t="s">
        <v>22</v>
      </c>
      <c r="Q41" t="s">
        <v>69</v>
      </c>
      <c r="R41">
        <v>249</v>
      </c>
      <c r="T41">
        <v>248</v>
      </c>
      <c r="U41" s="17">
        <v>41266</v>
      </c>
      <c r="V41" s="17">
        <v>41272</v>
      </c>
      <c r="W41">
        <v>5</v>
      </c>
      <c r="X41">
        <v>80</v>
      </c>
      <c r="Y41">
        <v>100</v>
      </c>
      <c r="Z41" s="24">
        <v>0.05</v>
      </c>
      <c r="AA41" s="24">
        <v>6.25E-2</v>
      </c>
      <c r="AB41">
        <v>1</v>
      </c>
      <c r="AC41">
        <v>29</v>
      </c>
      <c r="AD41" s="25">
        <v>3.4482758620689655E-2</v>
      </c>
      <c r="AE41">
        <v>1</v>
      </c>
      <c r="AF41">
        <v>1</v>
      </c>
    </row>
    <row r="42" spans="1:32">
      <c r="A42" t="s">
        <v>361</v>
      </c>
      <c r="B42">
        <v>2013</v>
      </c>
      <c r="C42" s="17">
        <v>41362</v>
      </c>
      <c r="D42" s="17">
        <v>41363</v>
      </c>
      <c r="E42" s="17">
        <v>41373</v>
      </c>
      <c r="F42" t="s">
        <v>2</v>
      </c>
      <c r="G42">
        <v>1</v>
      </c>
      <c r="H42">
        <v>0</v>
      </c>
      <c r="I42">
        <v>1</v>
      </c>
      <c r="J42">
        <v>0</v>
      </c>
      <c r="K42">
        <v>0</v>
      </c>
      <c r="L42">
        <v>0</v>
      </c>
      <c r="M42">
        <v>0</v>
      </c>
      <c r="N42">
        <v>0</v>
      </c>
      <c r="O42" t="s">
        <v>63</v>
      </c>
      <c r="P42" t="s">
        <v>7</v>
      </c>
      <c r="Q42" t="s">
        <v>6</v>
      </c>
      <c r="R42">
        <v>9</v>
      </c>
      <c r="T42">
        <v>4</v>
      </c>
      <c r="U42" s="17" t="s">
        <v>205</v>
      </c>
      <c r="V42" s="17" t="s">
        <v>205</v>
      </c>
      <c r="W42">
        <v>0</v>
      </c>
      <c r="X42">
        <v>81</v>
      </c>
      <c r="Y42">
        <v>100</v>
      </c>
      <c r="Z42" s="24">
        <v>0</v>
      </c>
      <c r="AA42" s="24">
        <v>0</v>
      </c>
      <c r="AB42">
        <v>0</v>
      </c>
      <c r="AC42">
        <v>12</v>
      </c>
      <c r="AD42" s="25">
        <v>0</v>
      </c>
      <c r="AE42">
        <v>1</v>
      </c>
      <c r="AF42">
        <v>0</v>
      </c>
    </row>
    <row r="43" spans="1:32">
      <c r="A43" t="s">
        <v>362</v>
      </c>
      <c r="B43">
        <v>2013</v>
      </c>
      <c r="C43" s="17">
        <v>41365</v>
      </c>
      <c r="D43" s="17">
        <v>41424</v>
      </c>
      <c r="E43" s="17">
        <v>41434</v>
      </c>
      <c r="F43" t="s">
        <v>2</v>
      </c>
      <c r="G43">
        <v>0</v>
      </c>
      <c r="H43">
        <v>0</v>
      </c>
      <c r="I43">
        <v>1</v>
      </c>
      <c r="J43">
        <v>1</v>
      </c>
      <c r="K43">
        <v>0</v>
      </c>
      <c r="L43">
        <v>0</v>
      </c>
      <c r="M43">
        <v>1</v>
      </c>
      <c r="N43">
        <v>0</v>
      </c>
      <c r="O43" t="s">
        <v>92</v>
      </c>
      <c r="P43" t="s">
        <v>22</v>
      </c>
      <c r="Q43" t="s">
        <v>21</v>
      </c>
      <c r="R43">
        <v>557</v>
      </c>
      <c r="T43">
        <v>86</v>
      </c>
      <c r="U43" s="17">
        <v>41399</v>
      </c>
      <c r="V43" s="17">
        <v>41405</v>
      </c>
      <c r="W43">
        <v>1</v>
      </c>
      <c r="X43">
        <v>80</v>
      </c>
      <c r="Y43">
        <v>100</v>
      </c>
      <c r="Z43" s="24">
        <v>0.01</v>
      </c>
      <c r="AA43" s="24">
        <v>1.2500000000000001E-2</v>
      </c>
      <c r="AB43">
        <v>0</v>
      </c>
      <c r="AC43">
        <v>13</v>
      </c>
      <c r="AD43" s="25">
        <v>0</v>
      </c>
      <c r="AE43">
        <v>1</v>
      </c>
      <c r="AF43">
        <v>1</v>
      </c>
    </row>
    <row r="44" spans="1:32">
      <c r="A44" t="s">
        <v>363</v>
      </c>
      <c r="B44">
        <v>2013</v>
      </c>
      <c r="C44" s="17">
        <v>41395</v>
      </c>
      <c r="D44" s="17">
        <v>41395</v>
      </c>
      <c r="E44" s="17">
        <v>41405</v>
      </c>
      <c r="F44" t="s">
        <v>2</v>
      </c>
      <c r="G44">
        <v>1</v>
      </c>
      <c r="H44">
        <v>0</v>
      </c>
      <c r="I44">
        <v>0</v>
      </c>
      <c r="J44">
        <v>0</v>
      </c>
      <c r="K44">
        <v>0</v>
      </c>
      <c r="L44">
        <v>0</v>
      </c>
      <c r="M44">
        <v>0</v>
      </c>
      <c r="N44">
        <v>0</v>
      </c>
      <c r="O44" t="s">
        <v>90</v>
      </c>
      <c r="P44" t="s">
        <v>4</v>
      </c>
      <c r="Q44" t="s">
        <v>89</v>
      </c>
      <c r="R44">
        <v>3</v>
      </c>
      <c r="S44">
        <v>59350</v>
      </c>
      <c r="T44">
        <v>12</v>
      </c>
      <c r="U44" s="17">
        <v>41392</v>
      </c>
      <c r="V44" s="17">
        <v>41398</v>
      </c>
      <c r="W44">
        <v>8</v>
      </c>
      <c r="X44">
        <v>82</v>
      </c>
      <c r="Y44">
        <v>100</v>
      </c>
      <c r="Z44" s="24">
        <v>0.08</v>
      </c>
      <c r="AA44" s="24">
        <v>9.7560975609756101E-2</v>
      </c>
      <c r="AB44">
        <v>1</v>
      </c>
      <c r="AC44">
        <v>12</v>
      </c>
      <c r="AD44" s="25">
        <v>8.3333333333333329E-2</v>
      </c>
      <c r="AE44">
        <v>1</v>
      </c>
      <c r="AF44">
        <v>0</v>
      </c>
    </row>
    <row r="45" spans="1:32">
      <c r="A45" t="s">
        <v>364</v>
      </c>
      <c r="B45">
        <v>2013</v>
      </c>
      <c r="C45" s="17">
        <v>41410</v>
      </c>
      <c r="D45" s="17">
        <v>41410</v>
      </c>
      <c r="E45" s="17">
        <v>41420</v>
      </c>
      <c r="F45" t="s">
        <v>2</v>
      </c>
      <c r="G45">
        <v>1</v>
      </c>
      <c r="H45">
        <v>0</v>
      </c>
      <c r="I45">
        <v>1</v>
      </c>
      <c r="J45">
        <v>0</v>
      </c>
      <c r="K45">
        <v>0</v>
      </c>
      <c r="L45">
        <v>0</v>
      </c>
      <c r="M45">
        <v>0</v>
      </c>
      <c r="N45">
        <v>0</v>
      </c>
      <c r="O45" t="s">
        <v>87</v>
      </c>
      <c r="P45" t="s">
        <v>7</v>
      </c>
      <c r="Q45" t="s">
        <v>41</v>
      </c>
      <c r="R45">
        <v>8</v>
      </c>
      <c r="S45">
        <v>4</v>
      </c>
      <c r="T45">
        <v>7</v>
      </c>
      <c r="U45" s="17" t="s">
        <v>205</v>
      </c>
      <c r="V45" s="17" t="s">
        <v>205</v>
      </c>
      <c r="W45">
        <v>0</v>
      </c>
      <c r="X45">
        <v>81</v>
      </c>
      <c r="Y45">
        <v>100</v>
      </c>
      <c r="Z45" s="24">
        <v>0</v>
      </c>
      <c r="AA45" s="24">
        <v>0</v>
      </c>
      <c r="AB45">
        <v>0</v>
      </c>
      <c r="AC45">
        <v>13</v>
      </c>
      <c r="AD45" s="25">
        <v>0</v>
      </c>
      <c r="AE45">
        <v>1</v>
      </c>
      <c r="AF45">
        <v>0</v>
      </c>
    </row>
    <row r="46" spans="1:32">
      <c r="A46" t="s">
        <v>365</v>
      </c>
      <c r="B46">
        <v>2013</v>
      </c>
      <c r="C46" s="17">
        <v>41437</v>
      </c>
      <c r="D46" s="17">
        <v>41452</v>
      </c>
      <c r="E46" s="17">
        <v>41462</v>
      </c>
      <c r="F46" t="s">
        <v>2</v>
      </c>
      <c r="G46">
        <v>1</v>
      </c>
      <c r="H46">
        <v>1</v>
      </c>
      <c r="I46">
        <v>7</v>
      </c>
      <c r="J46">
        <v>0</v>
      </c>
      <c r="K46">
        <v>1</v>
      </c>
      <c r="L46">
        <v>0</v>
      </c>
      <c r="M46">
        <v>1</v>
      </c>
      <c r="N46">
        <v>0</v>
      </c>
      <c r="O46" t="s">
        <v>86</v>
      </c>
      <c r="P46" t="s">
        <v>0</v>
      </c>
      <c r="Q46" t="s">
        <v>17</v>
      </c>
      <c r="R46">
        <v>6054</v>
      </c>
      <c r="S46">
        <v>504473</v>
      </c>
      <c r="T46">
        <v>865</v>
      </c>
      <c r="U46" s="17">
        <v>41441</v>
      </c>
      <c r="V46" s="17">
        <v>41447</v>
      </c>
      <c r="W46">
        <v>10</v>
      </c>
      <c r="X46">
        <v>86</v>
      </c>
      <c r="Y46">
        <v>100</v>
      </c>
      <c r="Z46" s="24">
        <v>0.1</v>
      </c>
      <c r="AA46" s="24">
        <v>0.11627906976744186</v>
      </c>
      <c r="AB46">
        <v>35</v>
      </c>
      <c r="AC46">
        <v>11</v>
      </c>
      <c r="AD46" s="25">
        <v>3.1818181818181817</v>
      </c>
      <c r="AE46">
        <v>1</v>
      </c>
      <c r="AF46">
        <v>1</v>
      </c>
    </row>
    <row r="47" spans="1:32">
      <c r="A47" t="s">
        <v>366</v>
      </c>
      <c r="B47">
        <v>2013</v>
      </c>
      <c r="C47" s="17">
        <v>41448</v>
      </c>
      <c r="D47" s="17">
        <v>41470</v>
      </c>
      <c r="E47" s="17">
        <v>41480</v>
      </c>
      <c r="F47" t="s">
        <v>2</v>
      </c>
      <c r="G47">
        <v>0</v>
      </c>
      <c r="H47">
        <v>0</v>
      </c>
      <c r="I47">
        <v>0</v>
      </c>
      <c r="J47">
        <v>0</v>
      </c>
      <c r="K47">
        <v>0</v>
      </c>
      <c r="L47">
        <v>0</v>
      </c>
      <c r="M47">
        <v>0</v>
      </c>
      <c r="N47">
        <v>1</v>
      </c>
      <c r="O47" t="s">
        <v>84</v>
      </c>
      <c r="P47" t="s">
        <v>0</v>
      </c>
      <c r="R47">
        <v>80</v>
      </c>
      <c r="S47">
        <v>2000000</v>
      </c>
      <c r="T47">
        <v>37</v>
      </c>
      <c r="U47" s="17">
        <v>41462</v>
      </c>
      <c r="V47" s="17">
        <v>41468</v>
      </c>
      <c r="W47">
        <v>7</v>
      </c>
      <c r="X47">
        <v>79</v>
      </c>
      <c r="Y47">
        <v>100</v>
      </c>
      <c r="Z47" s="24">
        <v>7.0000000000000007E-2</v>
      </c>
      <c r="AA47" s="24">
        <v>8.8607594936708861E-2</v>
      </c>
      <c r="AB47">
        <v>1</v>
      </c>
      <c r="AC47">
        <v>11</v>
      </c>
      <c r="AD47" s="25">
        <v>9.0909090909090912E-2</v>
      </c>
      <c r="AE47">
        <v>0</v>
      </c>
      <c r="AF47">
        <v>1</v>
      </c>
    </row>
    <row r="48" spans="1:32">
      <c r="A48" t="s">
        <v>367</v>
      </c>
      <c r="B48">
        <v>2013</v>
      </c>
      <c r="C48" s="17">
        <v>41464</v>
      </c>
      <c r="D48" s="17">
        <v>41465</v>
      </c>
      <c r="E48" s="17">
        <v>41475</v>
      </c>
      <c r="F48" t="s">
        <v>2</v>
      </c>
      <c r="G48">
        <v>0</v>
      </c>
      <c r="H48">
        <v>0</v>
      </c>
      <c r="I48">
        <v>1</v>
      </c>
      <c r="J48">
        <v>0</v>
      </c>
      <c r="K48">
        <v>0</v>
      </c>
      <c r="L48">
        <v>0</v>
      </c>
      <c r="M48">
        <v>0</v>
      </c>
      <c r="N48">
        <v>0</v>
      </c>
      <c r="O48" t="s">
        <v>82</v>
      </c>
      <c r="P48" t="s">
        <v>0</v>
      </c>
      <c r="Q48" t="s">
        <v>17</v>
      </c>
      <c r="R48">
        <v>174</v>
      </c>
      <c r="S48">
        <v>500000</v>
      </c>
      <c r="T48">
        <v>13</v>
      </c>
      <c r="U48" s="17" t="s">
        <v>205</v>
      </c>
      <c r="V48" s="17" t="s">
        <v>205</v>
      </c>
      <c r="W48">
        <v>0</v>
      </c>
      <c r="X48">
        <v>81</v>
      </c>
      <c r="Y48">
        <v>100</v>
      </c>
      <c r="Z48" s="24">
        <v>0</v>
      </c>
      <c r="AA48" s="24">
        <v>0</v>
      </c>
      <c r="AB48">
        <v>0</v>
      </c>
      <c r="AC48">
        <v>11</v>
      </c>
      <c r="AD48" s="25">
        <v>0</v>
      </c>
      <c r="AE48">
        <v>0</v>
      </c>
      <c r="AF48">
        <v>1</v>
      </c>
    </row>
    <row r="49" spans="1:32">
      <c r="A49" t="s">
        <v>368</v>
      </c>
      <c r="B49">
        <v>2013</v>
      </c>
      <c r="C49" s="17">
        <v>41508</v>
      </c>
      <c r="D49" s="17">
        <v>41513</v>
      </c>
      <c r="E49" s="17">
        <v>41523</v>
      </c>
      <c r="F49" t="s">
        <v>2</v>
      </c>
      <c r="G49">
        <v>0</v>
      </c>
      <c r="H49">
        <v>1</v>
      </c>
      <c r="I49">
        <v>2</v>
      </c>
      <c r="J49">
        <v>1</v>
      </c>
      <c r="K49">
        <v>0</v>
      </c>
      <c r="L49">
        <v>0</v>
      </c>
      <c r="M49">
        <v>1</v>
      </c>
      <c r="N49">
        <v>2</v>
      </c>
      <c r="O49" t="s">
        <v>80</v>
      </c>
      <c r="P49" t="s">
        <v>0</v>
      </c>
      <c r="Q49" t="s">
        <v>17</v>
      </c>
      <c r="R49">
        <v>73</v>
      </c>
      <c r="S49">
        <v>40000</v>
      </c>
      <c r="T49">
        <v>28</v>
      </c>
      <c r="U49" s="17">
        <v>41511</v>
      </c>
      <c r="V49" s="17">
        <v>41517</v>
      </c>
      <c r="W49">
        <v>2</v>
      </c>
      <c r="X49">
        <v>83</v>
      </c>
      <c r="Y49">
        <v>100</v>
      </c>
      <c r="Z49" s="24">
        <v>0.02</v>
      </c>
      <c r="AA49" s="24">
        <v>2.4096385542168676E-2</v>
      </c>
      <c r="AB49">
        <v>0</v>
      </c>
      <c r="AC49">
        <v>11</v>
      </c>
      <c r="AD49" s="25">
        <v>0</v>
      </c>
      <c r="AE49">
        <v>1</v>
      </c>
      <c r="AF49">
        <v>1</v>
      </c>
    </row>
    <row r="50" spans="1:32">
      <c r="A50" t="s">
        <v>369</v>
      </c>
      <c r="B50">
        <v>2013</v>
      </c>
      <c r="C50" s="17">
        <v>41552</v>
      </c>
      <c r="D50" s="17">
        <v>41553</v>
      </c>
      <c r="E50" s="17">
        <v>41563</v>
      </c>
      <c r="F50" t="s">
        <v>2</v>
      </c>
      <c r="G50">
        <v>1</v>
      </c>
      <c r="H50">
        <v>0</v>
      </c>
      <c r="I50">
        <v>1</v>
      </c>
      <c r="J50">
        <v>0</v>
      </c>
      <c r="K50">
        <v>0</v>
      </c>
      <c r="L50">
        <v>0</v>
      </c>
      <c r="M50">
        <v>0</v>
      </c>
      <c r="N50">
        <v>0</v>
      </c>
      <c r="O50" t="s">
        <v>78</v>
      </c>
      <c r="P50" t="s">
        <v>7</v>
      </c>
      <c r="Q50" t="s">
        <v>6</v>
      </c>
      <c r="R50">
        <v>32</v>
      </c>
      <c r="T50">
        <v>24</v>
      </c>
      <c r="U50" s="17">
        <v>41553</v>
      </c>
      <c r="V50" s="17">
        <v>41559</v>
      </c>
      <c r="W50">
        <v>1</v>
      </c>
      <c r="X50">
        <v>98</v>
      </c>
      <c r="Y50">
        <v>100</v>
      </c>
      <c r="Z50" s="24">
        <v>0.01</v>
      </c>
      <c r="AA50" s="24">
        <v>1.020408163265306E-2</v>
      </c>
      <c r="AB50">
        <v>0</v>
      </c>
      <c r="AC50">
        <v>67</v>
      </c>
      <c r="AD50" s="25">
        <v>0</v>
      </c>
      <c r="AE50">
        <v>1</v>
      </c>
      <c r="AF50">
        <v>0</v>
      </c>
    </row>
    <row r="51" spans="1:32">
      <c r="A51" t="s">
        <v>370</v>
      </c>
      <c r="B51">
        <v>2013</v>
      </c>
      <c r="C51" s="17">
        <v>41559</v>
      </c>
      <c r="D51" s="17">
        <v>41561</v>
      </c>
      <c r="E51" s="17">
        <v>41571</v>
      </c>
      <c r="F51" t="s">
        <v>2</v>
      </c>
      <c r="G51">
        <v>1</v>
      </c>
      <c r="H51">
        <v>1</v>
      </c>
      <c r="I51">
        <v>3</v>
      </c>
      <c r="J51">
        <v>0</v>
      </c>
      <c r="K51">
        <v>1</v>
      </c>
      <c r="L51">
        <v>0</v>
      </c>
      <c r="M51">
        <v>1</v>
      </c>
      <c r="N51">
        <v>0</v>
      </c>
      <c r="O51" t="s">
        <v>76</v>
      </c>
      <c r="P51" t="s">
        <v>7</v>
      </c>
      <c r="Q51" t="s">
        <v>41</v>
      </c>
      <c r="R51">
        <v>47</v>
      </c>
      <c r="S51">
        <v>13230000</v>
      </c>
      <c r="T51">
        <v>107</v>
      </c>
      <c r="U51" s="17">
        <v>41553</v>
      </c>
      <c r="V51" s="17">
        <v>41559</v>
      </c>
      <c r="W51">
        <v>20</v>
      </c>
      <c r="X51">
        <v>98</v>
      </c>
      <c r="Y51">
        <v>100</v>
      </c>
      <c r="Z51" s="24">
        <v>0.2</v>
      </c>
      <c r="AA51" s="24">
        <v>0.20408163265306123</v>
      </c>
      <c r="AB51">
        <v>2</v>
      </c>
      <c r="AC51">
        <v>67</v>
      </c>
      <c r="AD51" s="25">
        <v>2.9850746268656716E-2</v>
      </c>
      <c r="AE51">
        <v>1</v>
      </c>
      <c r="AF51">
        <v>1</v>
      </c>
    </row>
    <row r="52" spans="1:32">
      <c r="A52" t="s">
        <v>371</v>
      </c>
      <c r="B52">
        <v>2013</v>
      </c>
      <c r="C52" s="17">
        <v>41568</v>
      </c>
      <c r="D52" s="17">
        <v>41573</v>
      </c>
      <c r="E52" s="17">
        <v>41583</v>
      </c>
      <c r="F52" t="s">
        <v>2</v>
      </c>
      <c r="G52">
        <v>1</v>
      </c>
      <c r="H52">
        <v>1</v>
      </c>
      <c r="I52">
        <v>2</v>
      </c>
      <c r="J52">
        <v>0</v>
      </c>
      <c r="K52">
        <v>1</v>
      </c>
      <c r="L52">
        <v>0</v>
      </c>
      <c r="M52">
        <v>1</v>
      </c>
      <c r="N52">
        <v>0</v>
      </c>
      <c r="O52" t="s">
        <v>74</v>
      </c>
      <c r="P52" t="s">
        <v>0</v>
      </c>
      <c r="Q52" t="s">
        <v>17</v>
      </c>
      <c r="R52">
        <v>72</v>
      </c>
      <c r="S52">
        <v>375000</v>
      </c>
      <c r="T52">
        <v>137</v>
      </c>
      <c r="U52" s="17">
        <v>41567</v>
      </c>
      <c r="V52" s="17">
        <v>41573</v>
      </c>
      <c r="W52">
        <v>3</v>
      </c>
      <c r="X52">
        <v>86</v>
      </c>
      <c r="Y52">
        <v>100</v>
      </c>
      <c r="Z52" s="24">
        <v>0.03</v>
      </c>
      <c r="AA52" s="24">
        <v>3.4883720930232558E-2</v>
      </c>
      <c r="AB52">
        <v>1</v>
      </c>
      <c r="AC52">
        <v>65</v>
      </c>
      <c r="AD52" s="25">
        <v>1.5384615384615385E-2</v>
      </c>
      <c r="AE52">
        <v>1</v>
      </c>
      <c r="AF52">
        <v>1</v>
      </c>
    </row>
    <row r="53" spans="1:32">
      <c r="A53" t="s">
        <v>372</v>
      </c>
      <c r="B53">
        <v>2013</v>
      </c>
      <c r="C53" s="17">
        <v>41600</v>
      </c>
      <c r="D53" s="17">
        <v>41600</v>
      </c>
      <c r="E53" s="17">
        <v>41610</v>
      </c>
      <c r="F53" t="s">
        <v>2</v>
      </c>
      <c r="G53">
        <v>0</v>
      </c>
      <c r="H53">
        <v>0</v>
      </c>
      <c r="I53">
        <v>1</v>
      </c>
      <c r="J53">
        <v>1</v>
      </c>
      <c r="K53">
        <v>0</v>
      </c>
      <c r="L53">
        <v>0</v>
      </c>
      <c r="M53">
        <v>1</v>
      </c>
      <c r="N53">
        <v>0</v>
      </c>
      <c r="O53" t="s">
        <v>72</v>
      </c>
      <c r="P53" t="s">
        <v>7</v>
      </c>
      <c r="Q53" t="s">
        <v>41</v>
      </c>
      <c r="R53">
        <v>10</v>
      </c>
      <c r="T53">
        <v>68</v>
      </c>
      <c r="U53" s="17">
        <v>41602</v>
      </c>
      <c r="V53" s="17">
        <v>41608</v>
      </c>
      <c r="W53">
        <v>3</v>
      </c>
      <c r="X53">
        <v>94</v>
      </c>
      <c r="Y53">
        <v>100</v>
      </c>
      <c r="Z53" s="24">
        <v>0.03</v>
      </c>
      <c r="AA53" s="24">
        <v>3.1914893617021274E-2</v>
      </c>
      <c r="AB53">
        <v>0</v>
      </c>
      <c r="AC53">
        <v>27</v>
      </c>
      <c r="AD53" s="25">
        <v>0</v>
      </c>
      <c r="AE53">
        <v>1</v>
      </c>
      <c r="AF53">
        <v>1</v>
      </c>
    </row>
    <row r="54" spans="1:32">
      <c r="A54" t="s">
        <v>373</v>
      </c>
      <c r="B54">
        <v>2014</v>
      </c>
      <c r="C54" s="26">
        <v>41659</v>
      </c>
      <c r="D54" s="26">
        <v>41663</v>
      </c>
      <c r="E54" s="17">
        <v>41673</v>
      </c>
      <c r="F54" t="s">
        <v>2</v>
      </c>
      <c r="G54">
        <v>1</v>
      </c>
      <c r="H54">
        <v>1</v>
      </c>
      <c r="I54">
        <v>2</v>
      </c>
      <c r="J54">
        <v>1</v>
      </c>
      <c r="K54">
        <v>0</v>
      </c>
      <c r="L54">
        <v>0</v>
      </c>
      <c r="M54">
        <v>1</v>
      </c>
      <c r="N54">
        <v>0</v>
      </c>
      <c r="O54" t="s">
        <v>70</v>
      </c>
      <c r="P54" t="s">
        <v>22</v>
      </c>
      <c r="Q54" t="s">
        <v>69</v>
      </c>
      <c r="R54">
        <v>24</v>
      </c>
      <c r="T54">
        <v>21</v>
      </c>
      <c r="U54" s="17">
        <v>41658</v>
      </c>
      <c r="V54" s="17">
        <v>41664</v>
      </c>
      <c r="W54">
        <v>1</v>
      </c>
      <c r="X54">
        <v>90</v>
      </c>
      <c r="Y54">
        <v>100</v>
      </c>
      <c r="Z54" s="24">
        <v>0.01</v>
      </c>
      <c r="AA54" s="24">
        <v>1.1111111111111112E-2</v>
      </c>
      <c r="AB54">
        <v>0</v>
      </c>
      <c r="AC54">
        <v>48</v>
      </c>
      <c r="AD54" s="25">
        <v>0</v>
      </c>
      <c r="AE54">
        <v>0</v>
      </c>
      <c r="AF54">
        <v>0</v>
      </c>
    </row>
    <row r="55" spans="1:32">
      <c r="A55" t="s">
        <v>374</v>
      </c>
      <c r="B55">
        <v>2014</v>
      </c>
      <c r="C55" s="26">
        <v>41704</v>
      </c>
      <c r="D55" s="26">
        <v>41705</v>
      </c>
      <c r="E55" s="17">
        <v>41715</v>
      </c>
      <c r="F55" t="s">
        <v>2</v>
      </c>
      <c r="G55">
        <v>0</v>
      </c>
      <c r="H55">
        <v>0</v>
      </c>
      <c r="I55">
        <v>1</v>
      </c>
      <c r="J55">
        <v>1</v>
      </c>
      <c r="K55">
        <v>0</v>
      </c>
      <c r="L55">
        <v>0</v>
      </c>
      <c r="M55">
        <v>1</v>
      </c>
      <c r="N55">
        <v>0</v>
      </c>
      <c r="O55" t="s">
        <v>67</v>
      </c>
      <c r="P55" t="s">
        <v>7</v>
      </c>
      <c r="Q55" t="s">
        <v>6</v>
      </c>
      <c r="R55">
        <v>7</v>
      </c>
      <c r="S55">
        <v>1928</v>
      </c>
      <c r="T55">
        <v>4</v>
      </c>
      <c r="U55" s="17">
        <v>41707</v>
      </c>
      <c r="V55" s="17">
        <v>41713</v>
      </c>
      <c r="W55">
        <v>1</v>
      </c>
      <c r="X55">
        <v>82</v>
      </c>
      <c r="Y55">
        <v>100</v>
      </c>
      <c r="Z55" s="24">
        <v>0.01</v>
      </c>
      <c r="AA55" s="24">
        <v>1.2195121951219513E-2</v>
      </c>
      <c r="AB55">
        <v>0</v>
      </c>
      <c r="AC55">
        <v>54</v>
      </c>
      <c r="AD55" s="25">
        <v>0</v>
      </c>
      <c r="AE55">
        <v>1</v>
      </c>
      <c r="AF55">
        <v>1</v>
      </c>
    </row>
    <row r="56" spans="1:32">
      <c r="A56" t="s">
        <v>375</v>
      </c>
      <c r="B56">
        <v>2014</v>
      </c>
      <c r="C56" s="26">
        <v>41708</v>
      </c>
      <c r="D56" s="26">
        <v>41710</v>
      </c>
      <c r="E56" s="17">
        <v>41720</v>
      </c>
      <c r="F56" t="s">
        <v>2</v>
      </c>
      <c r="G56">
        <v>0</v>
      </c>
      <c r="H56">
        <v>0</v>
      </c>
      <c r="I56">
        <v>0</v>
      </c>
      <c r="J56">
        <v>0</v>
      </c>
      <c r="K56">
        <v>0</v>
      </c>
      <c r="L56">
        <v>0</v>
      </c>
      <c r="M56">
        <v>0</v>
      </c>
      <c r="N56">
        <v>0</v>
      </c>
      <c r="O56" t="s">
        <v>65</v>
      </c>
      <c r="P56" t="s">
        <v>7</v>
      </c>
      <c r="Q56" t="s">
        <v>6</v>
      </c>
      <c r="R56">
        <v>17</v>
      </c>
      <c r="S56">
        <v>9610</v>
      </c>
      <c r="T56">
        <v>1</v>
      </c>
      <c r="U56" s="17"/>
      <c r="V56" s="17"/>
      <c r="W56">
        <v>0</v>
      </c>
      <c r="X56">
        <v>81</v>
      </c>
      <c r="Y56">
        <v>100</v>
      </c>
      <c r="Z56" s="24">
        <v>0</v>
      </c>
      <c r="AA56" s="24">
        <v>0</v>
      </c>
      <c r="AB56">
        <v>0</v>
      </c>
      <c r="AC56">
        <v>54</v>
      </c>
      <c r="AD56" s="25">
        <v>0</v>
      </c>
      <c r="AE56">
        <v>0</v>
      </c>
      <c r="AF56">
        <v>1</v>
      </c>
    </row>
    <row r="57" spans="1:32">
      <c r="A57" t="s">
        <v>376</v>
      </c>
      <c r="B57">
        <v>2014</v>
      </c>
      <c r="C57" s="26">
        <v>41746</v>
      </c>
      <c r="D57" s="26">
        <v>41749</v>
      </c>
      <c r="E57" s="17">
        <v>41759</v>
      </c>
      <c r="F57" t="s">
        <v>2</v>
      </c>
      <c r="G57">
        <v>1</v>
      </c>
      <c r="H57">
        <v>0</v>
      </c>
      <c r="I57">
        <v>1</v>
      </c>
      <c r="J57">
        <v>0</v>
      </c>
      <c r="K57">
        <v>0</v>
      </c>
      <c r="L57">
        <v>0</v>
      </c>
      <c r="M57">
        <v>0</v>
      </c>
      <c r="N57">
        <v>0</v>
      </c>
      <c r="O57" t="s">
        <v>63</v>
      </c>
      <c r="P57" t="s">
        <v>7</v>
      </c>
      <c r="Q57" t="s">
        <v>6</v>
      </c>
      <c r="R57">
        <v>27</v>
      </c>
      <c r="T57">
        <v>7</v>
      </c>
      <c r="U57" s="17"/>
      <c r="V57" s="17"/>
      <c r="W57">
        <v>0</v>
      </c>
      <c r="X57">
        <v>81</v>
      </c>
      <c r="Y57">
        <v>100</v>
      </c>
      <c r="Z57" s="24">
        <v>0</v>
      </c>
      <c r="AA57" s="24">
        <v>0</v>
      </c>
      <c r="AB57">
        <v>0</v>
      </c>
      <c r="AC57">
        <v>34</v>
      </c>
      <c r="AD57" s="25">
        <v>0</v>
      </c>
      <c r="AE57">
        <v>1</v>
      </c>
      <c r="AF57">
        <v>0</v>
      </c>
    </row>
    <row r="58" spans="1:32">
      <c r="A58" t="s">
        <v>377</v>
      </c>
      <c r="B58">
        <v>2014</v>
      </c>
      <c r="C58" s="26">
        <v>41789</v>
      </c>
      <c r="D58" s="26">
        <v>41790</v>
      </c>
      <c r="E58" s="17">
        <v>41800</v>
      </c>
      <c r="F58" t="s">
        <v>2</v>
      </c>
      <c r="G58">
        <v>0</v>
      </c>
      <c r="H58">
        <v>1</v>
      </c>
      <c r="I58">
        <v>3</v>
      </c>
      <c r="J58">
        <v>1</v>
      </c>
      <c r="K58">
        <v>0</v>
      </c>
      <c r="L58">
        <v>0</v>
      </c>
      <c r="M58">
        <v>1</v>
      </c>
      <c r="N58">
        <v>0</v>
      </c>
      <c r="O58" t="s">
        <v>255</v>
      </c>
      <c r="P58" t="s">
        <v>7</v>
      </c>
      <c r="Q58" t="s">
        <v>30</v>
      </c>
      <c r="R58">
        <v>15</v>
      </c>
      <c r="S58">
        <v>26</v>
      </c>
      <c r="T58">
        <v>109</v>
      </c>
      <c r="U58" s="17">
        <v>41784</v>
      </c>
      <c r="V58" s="17">
        <v>41790</v>
      </c>
      <c r="W58">
        <v>32</v>
      </c>
      <c r="X58">
        <v>81</v>
      </c>
      <c r="Y58">
        <v>100</v>
      </c>
      <c r="Z58" s="24">
        <v>0.32</v>
      </c>
      <c r="AA58" s="24">
        <v>0.39506172839506171</v>
      </c>
      <c r="AB58">
        <v>7</v>
      </c>
      <c r="AC58">
        <v>24</v>
      </c>
      <c r="AD58" s="25">
        <v>0.29166666666666669</v>
      </c>
      <c r="AE58">
        <v>0</v>
      </c>
      <c r="AF58">
        <v>0</v>
      </c>
    </row>
    <row r="59" spans="1:32">
      <c r="A59" t="s">
        <v>378</v>
      </c>
      <c r="B59">
        <v>2014</v>
      </c>
      <c r="C59" s="26">
        <v>41816</v>
      </c>
      <c r="D59" s="26">
        <v>41818</v>
      </c>
      <c r="E59" s="17">
        <v>41828</v>
      </c>
      <c r="F59" t="s">
        <v>2</v>
      </c>
      <c r="G59">
        <v>1</v>
      </c>
      <c r="H59">
        <v>0</v>
      </c>
      <c r="I59">
        <v>0</v>
      </c>
      <c r="J59">
        <v>0</v>
      </c>
      <c r="K59">
        <v>0</v>
      </c>
      <c r="L59">
        <v>0</v>
      </c>
      <c r="M59">
        <v>0</v>
      </c>
      <c r="N59">
        <v>1</v>
      </c>
      <c r="O59" t="s">
        <v>59</v>
      </c>
      <c r="P59" t="s">
        <v>0</v>
      </c>
      <c r="Q59" t="s">
        <v>17</v>
      </c>
      <c r="R59">
        <v>27</v>
      </c>
      <c r="S59">
        <v>18500</v>
      </c>
      <c r="T59">
        <v>7</v>
      </c>
      <c r="U59" s="17">
        <v>41812</v>
      </c>
      <c r="V59" s="17">
        <v>41818</v>
      </c>
      <c r="W59">
        <v>4</v>
      </c>
      <c r="X59">
        <v>80</v>
      </c>
      <c r="Y59">
        <v>100</v>
      </c>
      <c r="Z59" s="24">
        <v>0.04</v>
      </c>
      <c r="AA59" s="24">
        <v>0.05</v>
      </c>
      <c r="AB59">
        <v>1</v>
      </c>
      <c r="AC59">
        <v>26</v>
      </c>
      <c r="AD59" s="25">
        <v>3.8461538461538464E-2</v>
      </c>
      <c r="AE59">
        <v>0</v>
      </c>
      <c r="AF59">
        <v>1</v>
      </c>
    </row>
    <row r="60" spans="1:32">
      <c r="A60" t="s">
        <v>379</v>
      </c>
      <c r="B60">
        <v>2014</v>
      </c>
      <c r="C60" s="26">
        <v>41836</v>
      </c>
      <c r="D60" s="26">
        <v>41842</v>
      </c>
      <c r="E60" s="17">
        <v>41852</v>
      </c>
      <c r="F60" t="s">
        <v>2</v>
      </c>
      <c r="G60">
        <v>0</v>
      </c>
      <c r="H60">
        <v>0</v>
      </c>
      <c r="I60">
        <v>0</v>
      </c>
      <c r="J60">
        <v>0</v>
      </c>
      <c r="K60">
        <v>0</v>
      </c>
      <c r="L60">
        <v>0</v>
      </c>
      <c r="M60">
        <v>0</v>
      </c>
      <c r="N60">
        <v>0</v>
      </c>
      <c r="O60" t="s">
        <v>57</v>
      </c>
      <c r="P60" t="s">
        <v>0</v>
      </c>
      <c r="Q60" t="s">
        <v>12</v>
      </c>
      <c r="R60">
        <v>26</v>
      </c>
      <c r="T60">
        <v>13</v>
      </c>
      <c r="U60" s="17">
        <v>41833</v>
      </c>
      <c r="V60" s="17">
        <v>41839</v>
      </c>
      <c r="W60">
        <v>7</v>
      </c>
      <c r="X60">
        <v>75</v>
      </c>
      <c r="Y60">
        <v>100</v>
      </c>
      <c r="Z60" s="24">
        <v>7.0000000000000007E-2</v>
      </c>
      <c r="AA60" s="24">
        <v>9.3333333333333338E-2</v>
      </c>
      <c r="AB60">
        <v>2</v>
      </c>
      <c r="AC60">
        <v>31</v>
      </c>
      <c r="AD60" s="25">
        <v>6.4516129032258063E-2</v>
      </c>
      <c r="AE60">
        <v>1</v>
      </c>
      <c r="AF60">
        <v>0</v>
      </c>
    </row>
    <row r="61" spans="1:32">
      <c r="A61" t="s">
        <v>380</v>
      </c>
      <c r="B61">
        <v>2014</v>
      </c>
      <c r="C61" s="26">
        <v>41850</v>
      </c>
      <c r="D61" s="26">
        <v>41850</v>
      </c>
      <c r="E61" s="17">
        <v>41860</v>
      </c>
      <c r="F61" t="s">
        <v>2</v>
      </c>
      <c r="G61">
        <v>0</v>
      </c>
      <c r="H61">
        <v>0</v>
      </c>
      <c r="I61">
        <v>0</v>
      </c>
      <c r="J61">
        <v>1</v>
      </c>
      <c r="K61">
        <v>0</v>
      </c>
      <c r="L61">
        <v>0</v>
      </c>
      <c r="M61">
        <v>1</v>
      </c>
      <c r="N61">
        <v>0</v>
      </c>
      <c r="O61" t="s">
        <v>55</v>
      </c>
      <c r="P61" t="s">
        <v>19</v>
      </c>
      <c r="Q61" t="s">
        <v>19</v>
      </c>
      <c r="R61">
        <v>151</v>
      </c>
      <c r="S61">
        <v>200</v>
      </c>
      <c r="T61">
        <v>186</v>
      </c>
      <c r="U61" s="17">
        <v>41847</v>
      </c>
      <c r="V61" s="17">
        <v>41853</v>
      </c>
      <c r="W61">
        <v>62</v>
      </c>
      <c r="X61">
        <v>80</v>
      </c>
      <c r="Y61">
        <v>100</v>
      </c>
      <c r="Z61" s="24">
        <v>0.62</v>
      </c>
      <c r="AA61" s="24">
        <v>0.77500000000000002</v>
      </c>
      <c r="AB61">
        <v>14</v>
      </c>
      <c r="AC61">
        <v>28</v>
      </c>
      <c r="AD61" s="25">
        <v>0.5</v>
      </c>
      <c r="AE61">
        <v>1</v>
      </c>
      <c r="AF61">
        <v>1</v>
      </c>
    </row>
    <row r="62" spans="1:32">
      <c r="A62" t="s">
        <v>381</v>
      </c>
      <c r="B62">
        <v>2014</v>
      </c>
      <c r="C62" s="26">
        <v>41854</v>
      </c>
      <c r="D62" s="26">
        <v>41855</v>
      </c>
      <c r="E62" s="17">
        <v>41865</v>
      </c>
      <c r="F62" t="s">
        <v>2</v>
      </c>
      <c r="G62">
        <v>1</v>
      </c>
      <c r="H62">
        <v>0</v>
      </c>
      <c r="I62">
        <v>0</v>
      </c>
      <c r="J62">
        <v>0</v>
      </c>
      <c r="K62">
        <v>0</v>
      </c>
      <c r="L62">
        <v>0</v>
      </c>
      <c r="M62">
        <v>0</v>
      </c>
      <c r="N62">
        <v>0</v>
      </c>
      <c r="O62" t="s">
        <v>53</v>
      </c>
      <c r="P62" t="s">
        <v>0</v>
      </c>
      <c r="Q62" t="s">
        <v>17</v>
      </c>
      <c r="R62">
        <v>35</v>
      </c>
      <c r="S62">
        <v>179000</v>
      </c>
      <c r="T62">
        <v>1</v>
      </c>
      <c r="U62" s="17">
        <v>41854</v>
      </c>
      <c r="V62" s="17">
        <v>41860</v>
      </c>
      <c r="W62">
        <v>11</v>
      </c>
      <c r="X62">
        <v>86</v>
      </c>
      <c r="Y62">
        <v>100</v>
      </c>
      <c r="Z62" s="24">
        <v>0.11</v>
      </c>
      <c r="AA62" s="24">
        <v>0.12790697674418605</v>
      </c>
      <c r="AB62">
        <v>2</v>
      </c>
      <c r="AC62">
        <v>32</v>
      </c>
      <c r="AD62" s="25">
        <v>6.25E-2</v>
      </c>
      <c r="AE62">
        <v>0</v>
      </c>
      <c r="AF62">
        <v>1</v>
      </c>
    </row>
    <row r="63" spans="1:32">
      <c r="A63" t="s">
        <v>382</v>
      </c>
      <c r="B63">
        <v>2014</v>
      </c>
      <c r="C63" s="26">
        <v>41860</v>
      </c>
      <c r="D63" s="26">
        <v>41867</v>
      </c>
      <c r="E63" s="17">
        <v>41877</v>
      </c>
      <c r="F63" t="s">
        <v>2</v>
      </c>
      <c r="G63">
        <v>1</v>
      </c>
      <c r="H63">
        <v>0</v>
      </c>
      <c r="I63">
        <v>0</v>
      </c>
      <c r="J63">
        <v>0</v>
      </c>
      <c r="K63">
        <v>0</v>
      </c>
      <c r="L63">
        <v>0</v>
      </c>
      <c r="M63">
        <v>0</v>
      </c>
      <c r="N63">
        <v>0</v>
      </c>
      <c r="O63" t="s">
        <v>51</v>
      </c>
      <c r="P63" t="s">
        <v>0</v>
      </c>
      <c r="Q63" t="s">
        <v>12</v>
      </c>
      <c r="R63">
        <v>47</v>
      </c>
      <c r="S63">
        <v>3600000</v>
      </c>
      <c r="T63">
        <v>17</v>
      </c>
      <c r="U63" s="17">
        <v>41854</v>
      </c>
      <c r="V63" s="17">
        <v>41860</v>
      </c>
      <c r="W63">
        <v>22</v>
      </c>
      <c r="X63">
        <v>86</v>
      </c>
      <c r="Y63">
        <v>100</v>
      </c>
      <c r="Z63" s="24">
        <v>0.22</v>
      </c>
      <c r="AA63" s="24">
        <v>0.2558139534883721</v>
      </c>
      <c r="AB63">
        <v>1</v>
      </c>
      <c r="AC63">
        <v>28</v>
      </c>
      <c r="AD63" s="25">
        <v>3.5714285714285712E-2</v>
      </c>
      <c r="AE63">
        <v>0</v>
      </c>
      <c r="AF63">
        <v>1</v>
      </c>
    </row>
    <row r="64" spans="1:32">
      <c r="A64" t="s">
        <v>379</v>
      </c>
      <c r="B64">
        <v>2014</v>
      </c>
      <c r="C64" s="26">
        <v>41867</v>
      </c>
      <c r="D64" s="26">
        <v>41883</v>
      </c>
      <c r="E64" s="17">
        <v>41893</v>
      </c>
      <c r="F64" t="s">
        <v>2</v>
      </c>
      <c r="G64">
        <v>0</v>
      </c>
      <c r="H64">
        <v>0</v>
      </c>
      <c r="I64">
        <v>1</v>
      </c>
      <c r="J64">
        <v>0</v>
      </c>
      <c r="K64">
        <v>0</v>
      </c>
      <c r="L64">
        <v>0</v>
      </c>
      <c r="M64">
        <v>0</v>
      </c>
      <c r="N64">
        <v>2</v>
      </c>
      <c r="O64" t="s">
        <v>49</v>
      </c>
      <c r="P64" t="s">
        <v>0</v>
      </c>
      <c r="Q64" t="s">
        <v>17</v>
      </c>
      <c r="R64">
        <v>94</v>
      </c>
      <c r="S64">
        <v>500000</v>
      </c>
      <c r="T64">
        <v>77</v>
      </c>
      <c r="U64" s="17">
        <v>41868</v>
      </c>
      <c r="V64" s="17">
        <v>41874</v>
      </c>
      <c r="W64">
        <v>8</v>
      </c>
      <c r="X64">
        <v>89</v>
      </c>
      <c r="Y64">
        <v>100</v>
      </c>
      <c r="Z64" s="24">
        <v>0.08</v>
      </c>
      <c r="AA64" s="24">
        <v>8.98876404494382E-2</v>
      </c>
      <c r="AB64">
        <v>1</v>
      </c>
      <c r="AC64">
        <v>30</v>
      </c>
      <c r="AD64" s="25">
        <v>3.3333333333333333E-2</v>
      </c>
      <c r="AE64">
        <v>0</v>
      </c>
      <c r="AF64">
        <v>1</v>
      </c>
    </row>
    <row r="65" spans="1:32">
      <c r="A65" t="s">
        <v>383</v>
      </c>
      <c r="B65">
        <v>2014</v>
      </c>
      <c r="C65" s="26">
        <v>41883</v>
      </c>
      <c r="D65" s="26">
        <v>41912</v>
      </c>
      <c r="E65" s="17">
        <v>41922</v>
      </c>
      <c r="F65" t="s">
        <v>2</v>
      </c>
      <c r="G65">
        <v>1</v>
      </c>
      <c r="H65">
        <v>0</v>
      </c>
      <c r="I65">
        <v>0</v>
      </c>
      <c r="J65">
        <v>0</v>
      </c>
      <c r="K65">
        <v>0</v>
      </c>
      <c r="L65">
        <v>0</v>
      </c>
      <c r="M65">
        <v>0</v>
      </c>
      <c r="N65">
        <v>0</v>
      </c>
      <c r="O65" t="s">
        <v>47</v>
      </c>
      <c r="P65" t="s">
        <v>0</v>
      </c>
      <c r="Q65" t="s">
        <v>46</v>
      </c>
      <c r="R65">
        <v>298</v>
      </c>
      <c r="S65">
        <v>275000</v>
      </c>
      <c r="T65">
        <v>706</v>
      </c>
      <c r="U65" s="17">
        <v>41889</v>
      </c>
      <c r="V65" s="17">
        <v>41895</v>
      </c>
      <c r="W65">
        <v>100</v>
      </c>
      <c r="X65">
        <v>26</v>
      </c>
      <c r="Y65">
        <v>30</v>
      </c>
      <c r="Z65" s="24">
        <v>3.3333333333333335</v>
      </c>
      <c r="AA65" s="24">
        <v>3.8461538461538463</v>
      </c>
      <c r="AB65">
        <v>68</v>
      </c>
      <c r="AC65">
        <v>32</v>
      </c>
      <c r="AD65" s="25">
        <v>2.125</v>
      </c>
      <c r="AE65">
        <v>0</v>
      </c>
      <c r="AF65">
        <v>1</v>
      </c>
    </row>
    <row r="66" spans="1:32">
      <c r="A66" t="s">
        <v>384</v>
      </c>
      <c r="B66">
        <v>2014</v>
      </c>
      <c r="C66" s="26">
        <v>41906</v>
      </c>
      <c r="D66" s="26">
        <v>41923</v>
      </c>
      <c r="E66" s="17">
        <v>41933</v>
      </c>
      <c r="F66" t="s">
        <v>2</v>
      </c>
      <c r="G66">
        <v>0</v>
      </c>
      <c r="H66">
        <v>0</v>
      </c>
      <c r="I66">
        <v>0</v>
      </c>
      <c r="J66">
        <v>0</v>
      </c>
      <c r="K66">
        <v>0</v>
      </c>
      <c r="L66">
        <v>0</v>
      </c>
      <c r="M66">
        <v>0</v>
      </c>
      <c r="N66">
        <v>1</v>
      </c>
      <c r="O66" t="s">
        <v>44</v>
      </c>
      <c r="P66" t="s">
        <v>0</v>
      </c>
      <c r="Q66" t="s">
        <v>17</v>
      </c>
      <c r="R66">
        <v>95</v>
      </c>
      <c r="S66">
        <v>650000</v>
      </c>
      <c r="T66">
        <v>55</v>
      </c>
      <c r="U66" s="17">
        <v>41903</v>
      </c>
      <c r="V66" s="17">
        <v>41909</v>
      </c>
      <c r="W66">
        <v>19</v>
      </c>
      <c r="X66">
        <v>83</v>
      </c>
      <c r="Y66">
        <v>100</v>
      </c>
      <c r="Z66" s="24">
        <v>0.19</v>
      </c>
      <c r="AA66" s="24">
        <v>0.2289156626506024</v>
      </c>
      <c r="AB66">
        <v>3</v>
      </c>
      <c r="AC66">
        <v>40</v>
      </c>
      <c r="AD66" s="25">
        <v>7.4999999999999997E-2</v>
      </c>
      <c r="AE66">
        <v>0</v>
      </c>
      <c r="AF66">
        <v>1</v>
      </c>
    </row>
    <row r="67" spans="1:32">
      <c r="A67" t="s">
        <v>374</v>
      </c>
      <c r="B67">
        <v>2014</v>
      </c>
      <c r="C67" s="26">
        <v>41924</v>
      </c>
      <c r="D67" s="26">
        <v>41924</v>
      </c>
      <c r="E67" s="17">
        <v>41934</v>
      </c>
      <c r="F67" t="s">
        <v>2</v>
      </c>
      <c r="G67">
        <v>0</v>
      </c>
      <c r="H67">
        <v>1</v>
      </c>
      <c r="I67">
        <v>1</v>
      </c>
      <c r="J67">
        <v>1</v>
      </c>
      <c r="K67">
        <v>0</v>
      </c>
      <c r="L67">
        <v>0</v>
      </c>
      <c r="M67">
        <v>1</v>
      </c>
      <c r="N67">
        <v>0</v>
      </c>
      <c r="O67" t="s">
        <v>42</v>
      </c>
      <c r="P67" t="s">
        <v>7</v>
      </c>
      <c r="Q67" t="s">
        <v>41</v>
      </c>
      <c r="R67">
        <v>45</v>
      </c>
      <c r="S67">
        <v>920000</v>
      </c>
      <c r="T67">
        <v>110</v>
      </c>
      <c r="U67" s="17">
        <v>41924</v>
      </c>
      <c r="V67" s="17">
        <v>41930</v>
      </c>
      <c r="W67">
        <v>3</v>
      </c>
      <c r="X67">
        <v>94</v>
      </c>
      <c r="Y67">
        <v>100</v>
      </c>
      <c r="Z67" s="24">
        <v>0.03</v>
      </c>
      <c r="AA67" s="24">
        <v>3.1914893617021274E-2</v>
      </c>
      <c r="AB67">
        <v>9</v>
      </c>
      <c r="AC67">
        <v>29</v>
      </c>
      <c r="AD67" s="25">
        <v>0.31034482758620691</v>
      </c>
      <c r="AE67">
        <v>1</v>
      </c>
      <c r="AF67">
        <v>1</v>
      </c>
    </row>
    <row r="68" spans="1:32">
      <c r="A68" t="s">
        <v>385</v>
      </c>
      <c r="B68">
        <v>2014</v>
      </c>
      <c r="C68" s="26">
        <v>41980</v>
      </c>
      <c r="D68" s="26">
        <v>41982</v>
      </c>
      <c r="E68" s="17">
        <v>41992</v>
      </c>
      <c r="F68" t="s">
        <v>2</v>
      </c>
      <c r="G68">
        <v>0</v>
      </c>
      <c r="H68">
        <v>0</v>
      </c>
      <c r="I68">
        <v>1</v>
      </c>
      <c r="J68">
        <v>0</v>
      </c>
      <c r="K68">
        <v>0</v>
      </c>
      <c r="L68">
        <v>0</v>
      </c>
      <c r="M68">
        <v>0</v>
      </c>
      <c r="N68">
        <v>0</v>
      </c>
      <c r="O68" t="s">
        <v>39</v>
      </c>
      <c r="P68" t="s">
        <v>22</v>
      </c>
      <c r="Q68" t="s">
        <v>38</v>
      </c>
      <c r="R68">
        <v>16</v>
      </c>
      <c r="T68">
        <v>3</v>
      </c>
      <c r="U68" s="17"/>
      <c r="V68" s="17"/>
      <c r="W68">
        <v>0</v>
      </c>
      <c r="X68">
        <v>81</v>
      </c>
      <c r="Y68">
        <v>100</v>
      </c>
      <c r="Z68" s="24">
        <v>0</v>
      </c>
      <c r="AA68" s="24">
        <v>0</v>
      </c>
      <c r="AB68">
        <v>0</v>
      </c>
      <c r="AC68">
        <v>32</v>
      </c>
      <c r="AD68" s="25">
        <v>0</v>
      </c>
      <c r="AE68">
        <v>1</v>
      </c>
      <c r="AF68">
        <v>0</v>
      </c>
    </row>
    <row r="69" spans="1:32">
      <c r="A69" t="s">
        <v>386</v>
      </c>
      <c r="B69">
        <v>2014</v>
      </c>
      <c r="C69" s="26">
        <v>41990</v>
      </c>
      <c r="D69" s="26">
        <v>41991</v>
      </c>
      <c r="E69" s="17">
        <v>42001</v>
      </c>
      <c r="F69" t="s">
        <v>2</v>
      </c>
      <c r="G69">
        <v>1</v>
      </c>
      <c r="H69">
        <v>1</v>
      </c>
      <c r="I69">
        <v>1</v>
      </c>
      <c r="J69">
        <v>0</v>
      </c>
      <c r="K69">
        <v>1</v>
      </c>
      <c r="L69">
        <v>0</v>
      </c>
      <c r="M69">
        <v>1</v>
      </c>
      <c r="N69">
        <v>0</v>
      </c>
      <c r="O69" t="s">
        <v>36</v>
      </c>
      <c r="P69" t="s">
        <v>22</v>
      </c>
      <c r="Q69" t="s">
        <v>35</v>
      </c>
      <c r="R69">
        <v>140</v>
      </c>
      <c r="T69">
        <v>24</v>
      </c>
      <c r="U69" s="17"/>
      <c r="V69" s="17"/>
      <c r="W69">
        <v>0</v>
      </c>
      <c r="X69">
        <v>81</v>
      </c>
      <c r="Y69">
        <v>100</v>
      </c>
      <c r="Z69" s="24">
        <v>0</v>
      </c>
      <c r="AA69" s="24">
        <v>0</v>
      </c>
      <c r="AB69">
        <v>0</v>
      </c>
      <c r="AC69">
        <v>32</v>
      </c>
      <c r="AD69" s="25">
        <v>0</v>
      </c>
      <c r="AE69">
        <v>1</v>
      </c>
      <c r="AF69">
        <v>1</v>
      </c>
    </row>
    <row r="70" spans="1:32">
      <c r="A70" t="s">
        <v>387</v>
      </c>
      <c r="B70">
        <v>2015</v>
      </c>
      <c r="C70" s="26">
        <v>42069</v>
      </c>
      <c r="D70" s="26">
        <v>42081</v>
      </c>
      <c r="E70" s="17">
        <v>42091</v>
      </c>
      <c r="F70" t="s">
        <v>2</v>
      </c>
      <c r="G70">
        <v>1</v>
      </c>
      <c r="H70">
        <v>1</v>
      </c>
      <c r="I70">
        <v>7</v>
      </c>
      <c r="J70">
        <v>0</v>
      </c>
      <c r="K70">
        <v>1</v>
      </c>
      <c r="L70">
        <v>0</v>
      </c>
      <c r="M70">
        <v>1</v>
      </c>
      <c r="N70">
        <v>0</v>
      </c>
      <c r="O70" t="s">
        <v>316</v>
      </c>
      <c r="P70" t="s">
        <v>7</v>
      </c>
      <c r="Q70" t="s">
        <v>30</v>
      </c>
      <c r="R70">
        <v>27</v>
      </c>
      <c r="T70">
        <v>6</v>
      </c>
      <c r="U70" s="17">
        <v>42071</v>
      </c>
      <c r="V70" s="17">
        <v>42077</v>
      </c>
      <c r="W70">
        <v>1</v>
      </c>
      <c r="X70">
        <v>80</v>
      </c>
      <c r="Y70">
        <v>96</v>
      </c>
      <c r="Z70" s="24">
        <v>1.0416666666666666E-2</v>
      </c>
      <c r="AA70" s="24">
        <v>1.2500000000000001E-2</v>
      </c>
      <c r="AB70">
        <v>0</v>
      </c>
      <c r="AC70">
        <v>83</v>
      </c>
      <c r="AD70" s="25">
        <v>0</v>
      </c>
      <c r="AE70">
        <v>1</v>
      </c>
      <c r="AF70">
        <v>1</v>
      </c>
    </row>
    <row r="71" spans="1:32">
      <c r="A71" t="s">
        <v>388</v>
      </c>
      <c r="B71">
        <v>2015</v>
      </c>
      <c r="C71" s="26">
        <v>42083</v>
      </c>
      <c r="D71" s="26">
        <v>42094</v>
      </c>
      <c r="E71" s="17">
        <v>42104</v>
      </c>
      <c r="F71" t="s">
        <v>2</v>
      </c>
      <c r="G71">
        <v>0</v>
      </c>
      <c r="H71">
        <v>0</v>
      </c>
      <c r="I71">
        <v>0</v>
      </c>
      <c r="J71">
        <v>0</v>
      </c>
      <c r="K71">
        <v>0</v>
      </c>
      <c r="L71">
        <v>0</v>
      </c>
      <c r="M71">
        <v>0</v>
      </c>
      <c r="N71">
        <v>0</v>
      </c>
      <c r="O71" t="s">
        <v>32</v>
      </c>
      <c r="P71" t="s">
        <v>0</v>
      </c>
      <c r="Q71" t="s">
        <v>25</v>
      </c>
      <c r="R71">
        <v>44</v>
      </c>
      <c r="S71">
        <v>2122</v>
      </c>
      <c r="T71">
        <v>62</v>
      </c>
      <c r="U71" s="17">
        <v>41727</v>
      </c>
      <c r="V71" s="17">
        <v>41733</v>
      </c>
      <c r="W71">
        <v>62</v>
      </c>
      <c r="X71">
        <v>85</v>
      </c>
      <c r="Y71">
        <v>96</v>
      </c>
      <c r="Z71" s="24">
        <v>0.64583333333333337</v>
      </c>
      <c r="AA71" s="24">
        <v>0.72941176470588232</v>
      </c>
      <c r="AB71">
        <v>49</v>
      </c>
      <c r="AC71">
        <v>100</v>
      </c>
      <c r="AD71" s="25">
        <v>0.49</v>
      </c>
      <c r="AE71">
        <v>1</v>
      </c>
      <c r="AF71">
        <v>0</v>
      </c>
    </row>
    <row r="72" spans="1:32">
      <c r="A72" t="s">
        <v>389</v>
      </c>
      <c r="B72">
        <v>2015</v>
      </c>
      <c r="C72" s="26">
        <v>42098</v>
      </c>
      <c r="D72" s="26">
        <v>42099</v>
      </c>
      <c r="E72" s="17">
        <v>42109</v>
      </c>
      <c r="F72" t="s">
        <v>2</v>
      </c>
      <c r="G72">
        <v>0</v>
      </c>
      <c r="H72">
        <v>0</v>
      </c>
      <c r="I72">
        <v>0</v>
      </c>
      <c r="J72">
        <v>0</v>
      </c>
      <c r="K72">
        <v>0</v>
      </c>
      <c r="L72">
        <v>0</v>
      </c>
      <c r="M72">
        <v>0</v>
      </c>
      <c r="N72">
        <v>1</v>
      </c>
      <c r="O72" t="s">
        <v>31</v>
      </c>
      <c r="P72" t="s">
        <v>7</v>
      </c>
      <c r="Q72" t="s">
        <v>30</v>
      </c>
      <c r="R72">
        <v>1</v>
      </c>
      <c r="S72">
        <v>1000</v>
      </c>
      <c r="T72">
        <v>9</v>
      </c>
      <c r="U72" s="17"/>
      <c r="V72" s="17"/>
      <c r="W72">
        <v>0</v>
      </c>
      <c r="X72">
        <v>81</v>
      </c>
      <c r="Y72">
        <v>100</v>
      </c>
      <c r="Z72" s="24">
        <v>0</v>
      </c>
      <c r="AA72" s="24">
        <v>0</v>
      </c>
      <c r="AB72">
        <v>0</v>
      </c>
      <c r="AC72">
        <v>86</v>
      </c>
      <c r="AD72" s="25">
        <v>0</v>
      </c>
      <c r="AE72">
        <v>0</v>
      </c>
      <c r="AF72">
        <v>1</v>
      </c>
    </row>
    <row r="73" spans="1:32">
      <c r="A73" t="s">
        <v>390</v>
      </c>
      <c r="B73">
        <v>2015</v>
      </c>
      <c r="C73" s="26">
        <v>42115</v>
      </c>
      <c r="D73" s="26">
        <v>42115</v>
      </c>
      <c r="E73" s="17">
        <v>42125</v>
      </c>
      <c r="F73" t="s">
        <v>2</v>
      </c>
      <c r="G73">
        <v>0</v>
      </c>
      <c r="H73">
        <v>0</v>
      </c>
      <c r="I73">
        <v>1</v>
      </c>
      <c r="J73">
        <v>0</v>
      </c>
      <c r="K73">
        <v>0</v>
      </c>
      <c r="L73">
        <v>0</v>
      </c>
      <c r="M73">
        <v>0</v>
      </c>
      <c r="N73">
        <v>0</v>
      </c>
      <c r="O73" t="s">
        <v>29</v>
      </c>
      <c r="P73" t="s">
        <v>7</v>
      </c>
      <c r="Q73" t="s">
        <v>6</v>
      </c>
      <c r="R73">
        <v>100</v>
      </c>
      <c r="S73">
        <v>125100</v>
      </c>
      <c r="T73">
        <v>50</v>
      </c>
      <c r="U73" s="17">
        <v>42113</v>
      </c>
      <c r="V73" s="17">
        <v>42119</v>
      </c>
      <c r="W73">
        <v>9</v>
      </c>
      <c r="X73">
        <v>88</v>
      </c>
      <c r="Y73">
        <v>100</v>
      </c>
      <c r="Z73" s="24">
        <v>0.09</v>
      </c>
      <c r="AA73" s="24">
        <v>0.10227272727272728</v>
      </c>
      <c r="AB73">
        <v>7</v>
      </c>
      <c r="AC73">
        <v>99</v>
      </c>
      <c r="AD73" s="25">
        <v>7.0707070707070704E-2</v>
      </c>
      <c r="AE73">
        <v>0</v>
      </c>
      <c r="AF73">
        <v>1</v>
      </c>
    </row>
    <row r="74" spans="1:32">
      <c r="A74" t="s">
        <v>391</v>
      </c>
      <c r="B74">
        <v>2015</v>
      </c>
      <c r="C74" s="26">
        <v>42119</v>
      </c>
      <c r="D74" s="26">
        <v>42119</v>
      </c>
      <c r="E74" s="17">
        <v>42129</v>
      </c>
      <c r="F74" t="s">
        <v>2</v>
      </c>
      <c r="G74">
        <v>1</v>
      </c>
      <c r="H74">
        <v>1</v>
      </c>
      <c r="I74">
        <v>3</v>
      </c>
      <c r="J74">
        <v>0</v>
      </c>
      <c r="K74">
        <v>1</v>
      </c>
      <c r="L74">
        <v>0</v>
      </c>
      <c r="M74">
        <v>1</v>
      </c>
      <c r="N74">
        <v>0</v>
      </c>
      <c r="O74" t="s">
        <v>28</v>
      </c>
      <c r="P74" t="s">
        <v>4</v>
      </c>
      <c r="Q74" t="s">
        <v>3</v>
      </c>
      <c r="R74">
        <v>69</v>
      </c>
      <c r="T74">
        <v>195</v>
      </c>
      <c r="U74" s="17">
        <v>42113</v>
      </c>
      <c r="V74" s="17">
        <v>42119</v>
      </c>
      <c r="W74">
        <v>100</v>
      </c>
      <c r="X74">
        <v>77</v>
      </c>
      <c r="Y74">
        <v>91</v>
      </c>
      <c r="Z74" s="24">
        <v>1.098901098901099</v>
      </c>
      <c r="AA74" s="24">
        <v>1.2987012987012987</v>
      </c>
      <c r="AB74">
        <v>77</v>
      </c>
      <c r="AC74">
        <v>77</v>
      </c>
      <c r="AD74" s="25">
        <v>1</v>
      </c>
      <c r="AE74">
        <v>1</v>
      </c>
      <c r="AF74">
        <v>1</v>
      </c>
    </row>
    <row r="75" spans="1:32">
      <c r="A75" t="s">
        <v>391</v>
      </c>
      <c r="B75">
        <v>2015</v>
      </c>
      <c r="C75" s="26">
        <v>42136</v>
      </c>
      <c r="D75" s="26">
        <v>42136</v>
      </c>
      <c r="E75" s="17">
        <v>42146</v>
      </c>
      <c r="F75" t="s">
        <v>2</v>
      </c>
      <c r="G75">
        <v>1</v>
      </c>
      <c r="H75">
        <v>0</v>
      </c>
      <c r="I75">
        <v>1</v>
      </c>
      <c r="J75">
        <v>0</v>
      </c>
      <c r="K75">
        <v>0</v>
      </c>
      <c r="L75">
        <v>0</v>
      </c>
      <c r="M75">
        <v>0</v>
      </c>
      <c r="N75">
        <v>0</v>
      </c>
      <c r="O75" t="s">
        <v>27</v>
      </c>
      <c r="P75" t="s">
        <v>4</v>
      </c>
      <c r="Q75" t="s">
        <v>3</v>
      </c>
      <c r="R75">
        <v>20</v>
      </c>
      <c r="T75">
        <v>49</v>
      </c>
      <c r="U75" s="17">
        <v>42134</v>
      </c>
      <c r="V75" s="17">
        <v>42140</v>
      </c>
      <c r="W75">
        <v>65</v>
      </c>
      <c r="X75">
        <v>67</v>
      </c>
      <c r="Y75">
        <v>91</v>
      </c>
      <c r="Z75" s="24">
        <v>0.7142857142857143</v>
      </c>
      <c r="AA75" s="24">
        <v>0.97014925373134331</v>
      </c>
      <c r="AB75">
        <v>50</v>
      </c>
      <c r="AC75">
        <v>77</v>
      </c>
      <c r="AD75" s="25">
        <v>0.64935064935064934</v>
      </c>
      <c r="AE75">
        <v>1</v>
      </c>
      <c r="AF75">
        <v>0</v>
      </c>
    </row>
    <row r="76" spans="1:32">
      <c r="A76" t="s">
        <v>392</v>
      </c>
      <c r="B76">
        <v>2015</v>
      </c>
      <c r="C76" s="26">
        <v>42141</v>
      </c>
      <c r="D76" s="26">
        <v>42145</v>
      </c>
      <c r="E76" s="17">
        <v>42155</v>
      </c>
      <c r="F76" t="s">
        <v>2</v>
      </c>
      <c r="G76">
        <v>0</v>
      </c>
      <c r="H76">
        <v>0</v>
      </c>
      <c r="I76">
        <v>1</v>
      </c>
      <c r="J76">
        <v>0</v>
      </c>
      <c r="K76">
        <v>0</v>
      </c>
      <c r="L76">
        <v>0</v>
      </c>
      <c r="M76">
        <v>0</v>
      </c>
      <c r="N76">
        <v>0</v>
      </c>
      <c r="O76" t="s">
        <v>26</v>
      </c>
      <c r="P76" t="s">
        <v>0</v>
      </c>
      <c r="Q76" t="s">
        <v>25</v>
      </c>
      <c r="R76">
        <v>8</v>
      </c>
      <c r="S76">
        <v>200</v>
      </c>
      <c r="T76">
        <v>10</v>
      </c>
      <c r="U76" s="17">
        <v>42141</v>
      </c>
      <c r="V76" s="17">
        <v>42147</v>
      </c>
      <c r="W76">
        <v>0</v>
      </c>
      <c r="X76">
        <v>80</v>
      </c>
      <c r="Y76">
        <v>91</v>
      </c>
      <c r="Z76" s="24">
        <v>0</v>
      </c>
      <c r="AA76" s="24">
        <v>0</v>
      </c>
      <c r="AB76">
        <v>0</v>
      </c>
      <c r="AC76">
        <v>72</v>
      </c>
      <c r="AD76" s="25">
        <v>0</v>
      </c>
      <c r="AE76">
        <v>0</v>
      </c>
      <c r="AF76">
        <v>1</v>
      </c>
    </row>
    <row r="77" spans="1:32">
      <c r="A77" t="s">
        <v>393</v>
      </c>
      <c r="B77">
        <v>2015</v>
      </c>
      <c r="C77" s="26">
        <v>42143</v>
      </c>
      <c r="D77" s="26">
        <v>42143</v>
      </c>
      <c r="E77" s="17">
        <v>42153</v>
      </c>
      <c r="F77" t="s">
        <v>2</v>
      </c>
      <c r="G77">
        <v>1</v>
      </c>
      <c r="H77">
        <v>0</v>
      </c>
      <c r="I77">
        <v>1</v>
      </c>
      <c r="J77">
        <v>0</v>
      </c>
      <c r="K77">
        <v>0</v>
      </c>
      <c r="L77">
        <v>0</v>
      </c>
      <c r="M77">
        <v>0</v>
      </c>
      <c r="N77">
        <v>0</v>
      </c>
      <c r="O77" t="s">
        <v>24</v>
      </c>
      <c r="P77" t="s">
        <v>7</v>
      </c>
      <c r="Q77" t="s">
        <v>6</v>
      </c>
      <c r="R77">
        <v>23</v>
      </c>
      <c r="T77">
        <v>0</v>
      </c>
      <c r="U77" s="17"/>
      <c r="V77" s="17"/>
      <c r="W77">
        <v>0</v>
      </c>
      <c r="X77">
        <v>81</v>
      </c>
      <c r="Y77">
        <v>100</v>
      </c>
      <c r="Z77" s="24">
        <v>0</v>
      </c>
      <c r="AA77" s="24">
        <v>0</v>
      </c>
      <c r="AB77">
        <v>0</v>
      </c>
      <c r="AC77">
        <v>72</v>
      </c>
      <c r="AD77" s="25">
        <v>0</v>
      </c>
      <c r="AE77">
        <v>1</v>
      </c>
      <c r="AF77">
        <v>0</v>
      </c>
    </row>
    <row r="78" spans="1:32">
      <c r="A78" t="s">
        <v>394</v>
      </c>
      <c r="B78">
        <v>2015</v>
      </c>
      <c r="C78" s="26">
        <v>42144</v>
      </c>
      <c r="D78" s="26">
        <v>42155</v>
      </c>
      <c r="E78" s="17">
        <v>42165</v>
      </c>
      <c r="F78" t="s">
        <v>2</v>
      </c>
      <c r="G78">
        <v>1</v>
      </c>
      <c r="H78">
        <v>1</v>
      </c>
      <c r="I78">
        <v>2</v>
      </c>
      <c r="J78">
        <v>1</v>
      </c>
      <c r="K78">
        <v>0</v>
      </c>
      <c r="L78">
        <v>0</v>
      </c>
      <c r="M78">
        <v>1</v>
      </c>
      <c r="N78">
        <v>0</v>
      </c>
      <c r="O78" t="s">
        <v>23</v>
      </c>
      <c r="P78" t="s">
        <v>22</v>
      </c>
      <c r="Q78" t="s">
        <v>21</v>
      </c>
      <c r="R78">
        <v>2248</v>
      </c>
      <c r="T78">
        <v>145</v>
      </c>
      <c r="U78" s="17">
        <v>42148</v>
      </c>
      <c r="V78" s="17">
        <v>42154</v>
      </c>
      <c r="W78">
        <v>2</v>
      </c>
      <c r="X78">
        <v>74</v>
      </c>
      <c r="Y78">
        <v>100</v>
      </c>
      <c r="Z78" s="24">
        <v>0.02</v>
      </c>
      <c r="AA78" s="24">
        <v>2.7027027027027029E-2</v>
      </c>
      <c r="AB78">
        <v>2</v>
      </c>
      <c r="AC78">
        <v>74</v>
      </c>
      <c r="AD78" s="25">
        <v>2.7027027027027029E-2</v>
      </c>
      <c r="AE78">
        <v>1</v>
      </c>
      <c r="AF78">
        <v>1</v>
      </c>
    </row>
    <row r="79" spans="1:32">
      <c r="A79" t="s">
        <v>395</v>
      </c>
      <c r="B79">
        <v>2015</v>
      </c>
      <c r="C79" s="26">
        <v>42157</v>
      </c>
      <c r="D79" s="26">
        <v>42184</v>
      </c>
      <c r="E79" s="17">
        <v>42194</v>
      </c>
      <c r="F79" t="s">
        <v>2</v>
      </c>
      <c r="G79">
        <v>0</v>
      </c>
      <c r="H79">
        <v>0</v>
      </c>
      <c r="I79">
        <v>0</v>
      </c>
      <c r="J79">
        <v>0</v>
      </c>
      <c r="K79">
        <v>0</v>
      </c>
      <c r="L79">
        <v>0</v>
      </c>
      <c r="M79">
        <v>0</v>
      </c>
      <c r="N79">
        <v>1</v>
      </c>
      <c r="O79" t="s">
        <v>20</v>
      </c>
      <c r="P79" t="s">
        <v>19</v>
      </c>
      <c r="Q79" t="s">
        <v>19</v>
      </c>
      <c r="R79">
        <v>3</v>
      </c>
      <c r="S79">
        <v>9000</v>
      </c>
      <c r="T79">
        <v>0</v>
      </c>
      <c r="U79" s="17"/>
      <c r="V79" s="17"/>
      <c r="W79">
        <v>0</v>
      </c>
      <c r="X79">
        <v>81</v>
      </c>
      <c r="Y79">
        <v>100</v>
      </c>
      <c r="Z79" s="24">
        <v>0</v>
      </c>
      <c r="AA79" s="24">
        <v>0</v>
      </c>
      <c r="AB79">
        <v>6</v>
      </c>
      <c r="AC79">
        <v>91</v>
      </c>
      <c r="AD79" s="25">
        <v>6.5934065934065936E-2</v>
      </c>
      <c r="AE79">
        <v>0</v>
      </c>
      <c r="AF79">
        <v>1</v>
      </c>
    </row>
    <row r="80" spans="1:32">
      <c r="A80" t="s">
        <v>396</v>
      </c>
      <c r="B80">
        <v>2015</v>
      </c>
      <c r="C80" s="26">
        <v>42174</v>
      </c>
      <c r="D80" s="26">
        <v>42175</v>
      </c>
      <c r="E80" s="17">
        <v>42185</v>
      </c>
      <c r="F80" t="s">
        <v>2</v>
      </c>
      <c r="G80">
        <v>0</v>
      </c>
      <c r="H80">
        <v>0</v>
      </c>
      <c r="I80">
        <v>2</v>
      </c>
      <c r="J80">
        <v>1</v>
      </c>
      <c r="K80">
        <v>0</v>
      </c>
      <c r="L80">
        <v>0</v>
      </c>
      <c r="M80">
        <v>1</v>
      </c>
      <c r="N80">
        <v>0</v>
      </c>
      <c r="O80" t="s">
        <v>18</v>
      </c>
      <c r="P80" t="s">
        <v>0</v>
      </c>
      <c r="Q80" t="s">
        <v>17</v>
      </c>
      <c r="R80">
        <v>81</v>
      </c>
      <c r="S80">
        <v>9000</v>
      </c>
      <c r="T80">
        <v>29</v>
      </c>
      <c r="U80" s="17">
        <v>42176</v>
      </c>
      <c r="V80" s="17">
        <v>42182</v>
      </c>
      <c r="W80">
        <v>6</v>
      </c>
      <c r="X80">
        <v>81</v>
      </c>
      <c r="Y80">
        <v>96</v>
      </c>
      <c r="Z80" s="24">
        <v>6.25E-2</v>
      </c>
      <c r="AA80" s="24">
        <v>7.407407407407407E-2</v>
      </c>
      <c r="AB80">
        <v>2</v>
      </c>
      <c r="AC80">
        <v>76</v>
      </c>
      <c r="AD80" s="25">
        <v>2.6315789473684209E-2</v>
      </c>
      <c r="AE80">
        <v>1</v>
      </c>
      <c r="AF80">
        <v>1</v>
      </c>
    </row>
    <row r="81" spans="1:32">
      <c r="A81" t="s">
        <v>397</v>
      </c>
      <c r="B81">
        <v>2015</v>
      </c>
      <c r="C81" s="26">
        <v>42178</v>
      </c>
      <c r="D81" s="26">
        <v>42185</v>
      </c>
      <c r="E81" s="17">
        <v>42195</v>
      </c>
      <c r="F81" t="s">
        <v>2</v>
      </c>
      <c r="G81">
        <v>0</v>
      </c>
      <c r="H81">
        <v>0</v>
      </c>
      <c r="I81">
        <v>1</v>
      </c>
      <c r="J81">
        <v>0</v>
      </c>
      <c r="K81">
        <v>0</v>
      </c>
      <c r="L81">
        <v>0</v>
      </c>
      <c r="M81">
        <v>0</v>
      </c>
      <c r="N81">
        <v>0</v>
      </c>
      <c r="O81" t="s">
        <v>16</v>
      </c>
      <c r="P81" t="s">
        <v>0</v>
      </c>
      <c r="Q81" t="s">
        <v>12</v>
      </c>
      <c r="R81">
        <v>40</v>
      </c>
      <c r="S81">
        <v>1000</v>
      </c>
      <c r="T81">
        <v>8</v>
      </c>
      <c r="U81" s="17">
        <v>42176</v>
      </c>
      <c r="V81" s="17">
        <v>42182</v>
      </c>
      <c r="W81">
        <v>1</v>
      </c>
      <c r="X81">
        <v>81</v>
      </c>
      <c r="Y81">
        <v>96</v>
      </c>
      <c r="Z81" s="24">
        <v>1.0416666666666666E-2</v>
      </c>
      <c r="AA81" s="24">
        <v>1.2345679012345678E-2</v>
      </c>
      <c r="AB81">
        <v>0</v>
      </c>
      <c r="AC81">
        <v>76</v>
      </c>
      <c r="AD81" s="25">
        <v>0</v>
      </c>
      <c r="AE81">
        <v>0</v>
      </c>
      <c r="AF81">
        <v>1</v>
      </c>
    </row>
    <row r="82" spans="1:32">
      <c r="A82" t="s">
        <v>398</v>
      </c>
      <c r="B82">
        <v>2015</v>
      </c>
      <c r="C82" s="26">
        <v>42192</v>
      </c>
      <c r="D82" s="26">
        <v>42198</v>
      </c>
      <c r="E82" s="17">
        <v>42208</v>
      </c>
      <c r="F82" t="s">
        <v>2</v>
      </c>
      <c r="G82">
        <v>1</v>
      </c>
      <c r="H82">
        <v>1</v>
      </c>
      <c r="I82">
        <v>2</v>
      </c>
      <c r="J82">
        <v>0</v>
      </c>
      <c r="K82">
        <v>1</v>
      </c>
      <c r="L82">
        <v>0</v>
      </c>
      <c r="M82">
        <v>1</v>
      </c>
      <c r="N82">
        <v>0</v>
      </c>
      <c r="O82" t="s">
        <v>317</v>
      </c>
      <c r="P82" t="s">
        <v>0</v>
      </c>
      <c r="Q82" t="s">
        <v>12</v>
      </c>
      <c r="R82">
        <v>25</v>
      </c>
      <c r="T82">
        <v>11</v>
      </c>
      <c r="U82" s="17">
        <v>42190</v>
      </c>
      <c r="V82" s="17">
        <v>42196</v>
      </c>
      <c r="W82">
        <v>1</v>
      </c>
      <c r="X82">
        <v>82</v>
      </c>
      <c r="Y82">
        <v>96</v>
      </c>
      <c r="Z82" s="24">
        <v>1.0416666666666666E-2</v>
      </c>
      <c r="AA82" s="24">
        <v>1.2195121951219513E-2</v>
      </c>
      <c r="AB82">
        <v>1</v>
      </c>
      <c r="AC82">
        <v>78</v>
      </c>
      <c r="AD82" s="25">
        <v>1.282051282051282E-2</v>
      </c>
      <c r="AE82">
        <v>1</v>
      </c>
      <c r="AF82">
        <v>1</v>
      </c>
    </row>
    <row r="83" spans="1:32">
      <c r="A83" t="s">
        <v>399</v>
      </c>
      <c r="B83">
        <v>2015</v>
      </c>
      <c r="C83" s="26">
        <v>42199</v>
      </c>
      <c r="D83" s="26">
        <v>42201</v>
      </c>
      <c r="E83" s="17">
        <v>42211</v>
      </c>
      <c r="F83" t="s">
        <v>2</v>
      </c>
      <c r="G83">
        <v>0</v>
      </c>
      <c r="H83">
        <v>0</v>
      </c>
      <c r="I83">
        <v>0</v>
      </c>
      <c r="J83">
        <v>0</v>
      </c>
      <c r="K83">
        <v>0</v>
      </c>
      <c r="L83">
        <v>0</v>
      </c>
      <c r="M83">
        <v>0</v>
      </c>
      <c r="N83">
        <v>1</v>
      </c>
      <c r="O83" t="s">
        <v>14</v>
      </c>
      <c r="P83" t="s">
        <v>0</v>
      </c>
      <c r="T83">
        <v>0</v>
      </c>
      <c r="U83" s="17">
        <v>42197</v>
      </c>
      <c r="V83" s="17">
        <v>42203</v>
      </c>
      <c r="W83">
        <v>2</v>
      </c>
      <c r="X83">
        <v>85</v>
      </c>
      <c r="Y83">
        <v>96</v>
      </c>
      <c r="Z83" s="24">
        <v>2.0833333333333332E-2</v>
      </c>
      <c r="AA83" s="24">
        <v>2.3529411764705882E-2</v>
      </c>
      <c r="AB83">
        <v>1</v>
      </c>
      <c r="AC83">
        <v>73</v>
      </c>
      <c r="AD83" s="25">
        <v>1.3698630136986301E-2</v>
      </c>
      <c r="AE83">
        <v>0</v>
      </c>
      <c r="AF83">
        <v>1</v>
      </c>
    </row>
    <row r="84" spans="1:32">
      <c r="A84" t="s">
        <v>400</v>
      </c>
      <c r="B84">
        <v>2015</v>
      </c>
      <c r="C84" s="26">
        <v>42200</v>
      </c>
      <c r="D84" s="26">
        <v>42235</v>
      </c>
      <c r="E84" s="17">
        <v>42245</v>
      </c>
      <c r="F84" t="s">
        <v>2</v>
      </c>
      <c r="G84">
        <v>0</v>
      </c>
      <c r="H84">
        <v>1</v>
      </c>
      <c r="I84">
        <v>5</v>
      </c>
      <c r="J84">
        <v>0</v>
      </c>
      <c r="K84">
        <v>1</v>
      </c>
      <c r="L84">
        <v>0</v>
      </c>
      <c r="M84">
        <v>1</v>
      </c>
      <c r="N84">
        <v>2</v>
      </c>
      <c r="O84" t="s">
        <v>13</v>
      </c>
      <c r="P84" t="s">
        <v>0</v>
      </c>
      <c r="Q84" t="s">
        <v>12</v>
      </c>
      <c r="R84">
        <v>293</v>
      </c>
      <c r="S84">
        <v>13709887</v>
      </c>
      <c r="T84">
        <v>68</v>
      </c>
      <c r="U84" s="17">
        <v>42211</v>
      </c>
      <c r="V84" s="17">
        <v>42217</v>
      </c>
      <c r="W84">
        <v>3</v>
      </c>
      <c r="X84">
        <v>79</v>
      </c>
      <c r="Y84">
        <v>96</v>
      </c>
      <c r="Z84" s="24">
        <v>3.125E-2</v>
      </c>
      <c r="AA84" s="24">
        <v>3.7974683544303799E-2</v>
      </c>
      <c r="AB84">
        <v>4</v>
      </c>
      <c r="AC84">
        <v>76</v>
      </c>
      <c r="AD84" s="25">
        <v>5.2631578947368418E-2</v>
      </c>
      <c r="AE84">
        <v>0</v>
      </c>
      <c r="AF84">
        <v>0</v>
      </c>
    </row>
    <row r="85" spans="1:32">
      <c r="A85" t="s">
        <v>401</v>
      </c>
      <c r="B85">
        <v>2015</v>
      </c>
      <c r="C85" s="26">
        <v>42229</v>
      </c>
      <c r="D85" s="26">
        <v>42235</v>
      </c>
      <c r="E85" s="17">
        <v>42245</v>
      </c>
      <c r="F85" t="s">
        <v>2</v>
      </c>
      <c r="G85">
        <v>1</v>
      </c>
      <c r="H85">
        <v>0</v>
      </c>
      <c r="I85">
        <v>0</v>
      </c>
      <c r="J85">
        <v>0</v>
      </c>
      <c r="K85">
        <v>0</v>
      </c>
      <c r="L85">
        <v>0</v>
      </c>
      <c r="M85">
        <v>0</v>
      </c>
      <c r="N85">
        <v>1</v>
      </c>
      <c r="O85" t="s">
        <v>11</v>
      </c>
      <c r="P85" t="s">
        <v>0</v>
      </c>
      <c r="R85">
        <v>5</v>
      </c>
      <c r="S85">
        <v>18000</v>
      </c>
      <c r="T85">
        <v>22</v>
      </c>
      <c r="U85" s="17">
        <v>42232</v>
      </c>
      <c r="V85" s="17">
        <v>42238</v>
      </c>
      <c r="W85">
        <v>5</v>
      </c>
      <c r="X85">
        <v>77</v>
      </c>
      <c r="Y85">
        <v>96</v>
      </c>
      <c r="Z85" s="24">
        <v>5.2083333333333336E-2</v>
      </c>
      <c r="AA85" s="24">
        <v>6.4935064935064929E-2</v>
      </c>
      <c r="AB85">
        <v>4</v>
      </c>
      <c r="AC85">
        <v>80</v>
      </c>
      <c r="AD85" s="25">
        <v>0.05</v>
      </c>
      <c r="AE85">
        <v>0</v>
      </c>
      <c r="AF85">
        <v>1</v>
      </c>
    </row>
    <row r="86" spans="1:32">
      <c r="A86" t="s">
        <v>401</v>
      </c>
      <c r="B86">
        <v>2015</v>
      </c>
      <c r="C86" s="26">
        <v>42244</v>
      </c>
      <c r="D86" s="26">
        <v>42246</v>
      </c>
      <c r="E86" s="17">
        <v>42256</v>
      </c>
      <c r="F86" t="s">
        <v>2</v>
      </c>
      <c r="G86">
        <v>0</v>
      </c>
      <c r="H86">
        <v>0</v>
      </c>
      <c r="I86">
        <v>0</v>
      </c>
      <c r="J86">
        <v>0</v>
      </c>
      <c r="K86">
        <v>0</v>
      </c>
      <c r="L86">
        <v>0</v>
      </c>
      <c r="M86">
        <v>0</v>
      </c>
      <c r="N86">
        <v>1</v>
      </c>
      <c r="O86" t="s">
        <v>10</v>
      </c>
      <c r="P86" t="s">
        <v>0</v>
      </c>
      <c r="R86">
        <v>18</v>
      </c>
      <c r="S86">
        <v>787000</v>
      </c>
      <c r="T86">
        <v>20</v>
      </c>
      <c r="U86" s="17">
        <v>42246</v>
      </c>
      <c r="V86" s="17">
        <v>42252</v>
      </c>
      <c r="W86">
        <v>9</v>
      </c>
      <c r="X86">
        <v>90</v>
      </c>
      <c r="Y86">
        <v>96</v>
      </c>
      <c r="Z86" s="24">
        <v>9.375E-2</v>
      </c>
      <c r="AA86" s="24">
        <v>0.1</v>
      </c>
      <c r="AB86">
        <v>6</v>
      </c>
      <c r="AC86">
        <v>85</v>
      </c>
      <c r="AD86" s="25">
        <v>7.0588235294117646E-2</v>
      </c>
      <c r="AE86">
        <v>0</v>
      </c>
      <c r="AF86">
        <v>1</v>
      </c>
    </row>
    <row r="87" spans="1:32">
      <c r="A87" t="s">
        <v>402</v>
      </c>
      <c r="B87">
        <v>2015</v>
      </c>
      <c r="C87" s="26">
        <v>42253</v>
      </c>
      <c r="D87" s="26">
        <v>42253</v>
      </c>
      <c r="E87" s="17">
        <v>42263</v>
      </c>
      <c r="F87" t="s">
        <v>2</v>
      </c>
      <c r="G87">
        <v>0</v>
      </c>
      <c r="H87">
        <v>0</v>
      </c>
      <c r="I87">
        <v>1</v>
      </c>
      <c r="J87">
        <v>0</v>
      </c>
      <c r="K87">
        <v>0</v>
      </c>
      <c r="L87">
        <v>0</v>
      </c>
      <c r="M87">
        <v>0</v>
      </c>
      <c r="N87">
        <v>0</v>
      </c>
      <c r="O87" t="s">
        <v>9</v>
      </c>
      <c r="P87" t="s">
        <v>7</v>
      </c>
      <c r="Q87" t="s">
        <v>6</v>
      </c>
      <c r="R87">
        <v>32</v>
      </c>
      <c r="T87">
        <v>0</v>
      </c>
      <c r="U87" s="17"/>
      <c r="V87" s="17"/>
      <c r="W87">
        <v>0</v>
      </c>
      <c r="X87">
        <v>81</v>
      </c>
      <c r="Y87">
        <v>100</v>
      </c>
      <c r="Z87" s="24">
        <v>0</v>
      </c>
      <c r="AA87" s="24">
        <v>0</v>
      </c>
      <c r="AB87">
        <v>0</v>
      </c>
      <c r="AC87">
        <v>86</v>
      </c>
      <c r="AD87" s="25">
        <v>0</v>
      </c>
      <c r="AE87">
        <v>0</v>
      </c>
      <c r="AF87">
        <v>1</v>
      </c>
    </row>
    <row r="88" spans="1:32">
      <c r="A88" t="s">
        <v>403</v>
      </c>
      <c r="B88">
        <v>2015</v>
      </c>
      <c r="C88" s="26">
        <v>42280</v>
      </c>
      <c r="D88" s="26">
        <v>42281</v>
      </c>
      <c r="E88" s="17">
        <v>42291</v>
      </c>
      <c r="F88" t="s">
        <v>2</v>
      </c>
      <c r="G88">
        <v>1</v>
      </c>
      <c r="H88">
        <v>0</v>
      </c>
      <c r="I88">
        <v>0</v>
      </c>
      <c r="J88">
        <v>0</v>
      </c>
      <c r="K88">
        <v>0</v>
      </c>
      <c r="L88">
        <v>0</v>
      </c>
      <c r="M88">
        <v>0</v>
      </c>
      <c r="N88">
        <v>0</v>
      </c>
      <c r="O88" t="s">
        <v>8</v>
      </c>
      <c r="P88" t="s">
        <v>7</v>
      </c>
      <c r="Q88" t="s">
        <v>6</v>
      </c>
      <c r="R88">
        <v>29</v>
      </c>
      <c r="T88">
        <v>0</v>
      </c>
      <c r="U88" s="17"/>
      <c r="V88" s="17"/>
      <c r="W88">
        <v>0</v>
      </c>
      <c r="X88">
        <v>81</v>
      </c>
      <c r="Y88">
        <v>100</v>
      </c>
      <c r="Z88" s="24">
        <v>0</v>
      </c>
      <c r="AA88" s="24">
        <v>0</v>
      </c>
      <c r="AB88">
        <v>0</v>
      </c>
      <c r="AC88">
        <v>92</v>
      </c>
      <c r="AD88" s="25">
        <v>0</v>
      </c>
      <c r="AE88">
        <v>1</v>
      </c>
      <c r="AF88">
        <v>0</v>
      </c>
    </row>
    <row r="89" spans="1:32">
      <c r="A89" t="s">
        <v>404</v>
      </c>
      <c r="B89">
        <v>2015</v>
      </c>
      <c r="C89" s="26">
        <v>42303</v>
      </c>
      <c r="D89" s="26">
        <v>42303</v>
      </c>
      <c r="E89" s="17">
        <v>42313</v>
      </c>
      <c r="F89" s="27" t="s">
        <v>2</v>
      </c>
      <c r="G89">
        <v>0</v>
      </c>
      <c r="H89">
        <v>0</v>
      </c>
      <c r="I89">
        <v>1</v>
      </c>
      <c r="J89">
        <v>1</v>
      </c>
      <c r="K89">
        <v>0</v>
      </c>
      <c r="L89">
        <v>0</v>
      </c>
      <c r="M89">
        <v>1</v>
      </c>
      <c r="N89">
        <v>0</v>
      </c>
      <c r="O89" s="27" t="s">
        <v>5</v>
      </c>
      <c r="P89" s="27" t="s">
        <v>4</v>
      </c>
      <c r="Q89" s="27" t="s">
        <v>3</v>
      </c>
      <c r="S89">
        <v>10</v>
      </c>
      <c r="T89">
        <v>21</v>
      </c>
      <c r="U89" s="17">
        <v>42302</v>
      </c>
      <c r="V89" s="17">
        <v>42308</v>
      </c>
      <c r="W89">
        <v>88</v>
      </c>
      <c r="X89">
        <v>17</v>
      </c>
      <c r="Y89">
        <v>18</v>
      </c>
      <c r="Z89" s="24">
        <v>4.8888888888888893</v>
      </c>
      <c r="AA89" s="24">
        <v>5.1764705882352944</v>
      </c>
      <c r="AB89">
        <v>92</v>
      </c>
      <c r="AC89">
        <v>28</v>
      </c>
      <c r="AD89" s="25">
        <v>3.2857142857142856</v>
      </c>
      <c r="AE89">
        <v>1</v>
      </c>
      <c r="AF89">
        <v>1</v>
      </c>
    </row>
    <row r="90" spans="1:32">
      <c r="A90" t="s">
        <v>405</v>
      </c>
      <c r="B90">
        <v>2015</v>
      </c>
      <c r="C90" s="26">
        <v>42316</v>
      </c>
      <c r="D90" s="26">
        <v>42342</v>
      </c>
      <c r="E90" s="17">
        <v>42352</v>
      </c>
      <c r="F90" t="s">
        <v>2</v>
      </c>
      <c r="G90">
        <v>0</v>
      </c>
      <c r="H90">
        <v>1</v>
      </c>
      <c r="I90">
        <v>2</v>
      </c>
      <c r="J90">
        <v>1</v>
      </c>
      <c r="K90">
        <v>0</v>
      </c>
      <c r="L90">
        <v>0</v>
      </c>
      <c r="M90">
        <v>1</v>
      </c>
      <c r="N90">
        <v>0</v>
      </c>
      <c r="O90" t="s">
        <v>1</v>
      </c>
      <c r="P90" t="s">
        <v>0</v>
      </c>
      <c r="R90">
        <v>325</v>
      </c>
      <c r="S90">
        <v>1801000</v>
      </c>
      <c r="T90">
        <v>295</v>
      </c>
      <c r="U90" s="17">
        <v>42337</v>
      </c>
      <c r="V90" s="17">
        <v>42343</v>
      </c>
      <c r="W90">
        <v>100</v>
      </c>
      <c r="X90">
        <v>12</v>
      </c>
      <c r="Y90">
        <v>13</v>
      </c>
      <c r="Z90" s="24">
        <v>7.6923076923076925</v>
      </c>
      <c r="AA90" s="24">
        <v>8.3333333333333339</v>
      </c>
      <c r="AB90">
        <v>100</v>
      </c>
      <c r="AC90">
        <v>14</v>
      </c>
      <c r="AD90" s="25">
        <v>7.1428571428571432</v>
      </c>
      <c r="AE90">
        <v>1</v>
      </c>
      <c r="AF90">
        <v>1</v>
      </c>
    </row>
    <row r="91" spans="1:32">
      <c r="A91" t="s">
        <v>406</v>
      </c>
      <c r="B91">
        <v>2016</v>
      </c>
      <c r="C91" s="26">
        <v>42373</v>
      </c>
      <c r="D91" s="26">
        <v>42373</v>
      </c>
      <c r="E91" s="17">
        <v>42383</v>
      </c>
      <c r="F91" t="s">
        <v>2</v>
      </c>
      <c r="G91">
        <v>0</v>
      </c>
      <c r="H91">
        <v>0</v>
      </c>
      <c r="I91">
        <v>0</v>
      </c>
      <c r="J91">
        <v>0</v>
      </c>
      <c r="K91">
        <v>0</v>
      </c>
      <c r="L91">
        <v>0</v>
      </c>
      <c r="M91">
        <v>0</v>
      </c>
      <c r="N91">
        <v>1</v>
      </c>
      <c r="O91" t="s">
        <v>240</v>
      </c>
      <c r="P91" t="s">
        <v>4</v>
      </c>
      <c r="Q91" t="s">
        <v>3</v>
      </c>
      <c r="R91">
        <v>8</v>
      </c>
      <c r="S91">
        <v>10808</v>
      </c>
      <c r="T91">
        <v>45</v>
      </c>
      <c r="U91" s="17">
        <v>42372</v>
      </c>
      <c r="V91" s="17">
        <v>42378</v>
      </c>
      <c r="W91">
        <v>16</v>
      </c>
      <c r="X91">
        <v>96</v>
      </c>
      <c r="Y91">
        <v>96</v>
      </c>
      <c r="Z91" s="24">
        <v>0.16666666666666666</v>
      </c>
      <c r="AA91" s="24">
        <v>0.16666666666666666</v>
      </c>
      <c r="AF91">
        <v>58</v>
      </c>
    </row>
    <row r="92" spans="1:32">
      <c r="A92" t="s">
        <v>407</v>
      </c>
      <c r="B92">
        <v>2016</v>
      </c>
      <c r="C92" s="26">
        <v>42403</v>
      </c>
      <c r="D92" s="26">
        <v>42403</v>
      </c>
      <c r="E92" s="17">
        <v>42413</v>
      </c>
      <c r="F92" t="s">
        <v>2</v>
      </c>
      <c r="G92">
        <v>1</v>
      </c>
      <c r="H92">
        <v>0</v>
      </c>
      <c r="I92">
        <v>0</v>
      </c>
      <c r="J92">
        <v>0</v>
      </c>
      <c r="K92">
        <v>0</v>
      </c>
      <c r="L92">
        <v>0</v>
      </c>
      <c r="M92">
        <v>0</v>
      </c>
      <c r="N92">
        <v>0</v>
      </c>
      <c r="O92" t="s">
        <v>242</v>
      </c>
      <c r="P92" t="s">
        <v>19</v>
      </c>
      <c r="Q92" t="s">
        <v>110</v>
      </c>
      <c r="R92">
        <v>10</v>
      </c>
      <c r="T92">
        <v>199</v>
      </c>
      <c r="U92" s="17">
        <v>42407</v>
      </c>
      <c r="V92" s="17">
        <v>42413</v>
      </c>
      <c r="W92">
        <v>31</v>
      </c>
      <c r="X92">
        <v>79</v>
      </c>
      <c r="Y92">
        <v>100</v>
      </c>
      <c r="Z92" s="24">
        <v>0.31</v>
      </c>
      <c r="AA92" s="24">
        <v>0.39240506329113922</v>
      </c>
    </row>
    <row r="93" spans="1:32">
      <c r="A93" t="s">
        <v>408</v>
      </c>
      <c r="B93">
        <v>2016</v>
      </c>
      <c r="C93" s="26">
        <v>42461</v>
      </c>
      <c r="D93" s="26">
        <v>42510</v>
      </c>
      <c r="E93" s="17">
        <v>42520</v>
      </c>
      <c r="F93" t="s">
        <v>2</v>
      </c>
      <c r="G93">
        <v>1</v>
      </c>
      <c r="H93">
        <v>0</v>
      </c>
      <c r="I93">
        <v>2</v>
      </c>
      <c r="J93">
        <v>0</v>
      </c>
      <c r="K93">
        <v>0</v>
      </c>
      <c r="L93">
        <v>1</v>
      </c>
      <c r="M93">
        <v>1</v>
      </c>
      <c r="N93">
        <v>0</v>
      </c>
      <c r="O93" t="s">
        <v>243</v>
      </c>
      <c r="P93" t="s">
        <v>22</v>
      </c>
      <c r="Q93" t="s">
        <v>21</v>
      </c>
      <c r="R93">
        <v>300</v>
      </c>
      <c r="T93">
        <v>54</v>
      </c>
      <c r="U93" s="17"/>
      <c r="V93" s="17"/>
      <c r="W93">
        <v>0</v>
      </c>
      <c r="X93">
        <v>81</v>
      </c>
      <c r="Y93">
        <v>100</v>
      </c>
      <c r="Z93" s="24">
        <v>0</v>
      </c>
      <c r="AA93" s="24">
        <v>0</v>
      </c>
    </row>
    <row r="94" spans="1:32">
      <c r="A94" t="s">
        <v>409</v>
      </c>
      <c r="B94">
        <v>2016</v>
      </c>
      <c r="C94" s="26">
        <v>42482</v>
      </c>
      <c r="D94" s="26">
        <v>42485</v>
      </c>
      <c r="E94" s="17">
        <v>42495</v>
      </c>
      <c r="F94" s="27" t="s">
        <v>2</v>
      </c>
      <c r="G94">
        <v>1</v>
      </c>
      <c r="H94">
        <v>1</v>
      </c>
      <c r="I94">
        <v>0</v>
      </c>
      <c r="J94">
        <v>0</v>
      </c>
      <c r="K94">
        <v>0</v>
      </c>
      <c r="L94">
        <v>0</v>
      </c>
      <c r="M94">
        <v>0</v>
      </c>
      <c r="N94">
        <v>1</v>
      </c>
      <c r="O94" t="s">
        <v>244</v>
      </c>
      <c r="P94" t="s">
        <v>0</v>
      </c>
      <c r="Q94" t="s">
        <v>205</v>
      </c>
      <c r="R94">
        <v>18</v>
      </c>
      <c r="S94">
        <v>100000</v>
      </c>
      <c r="T94">
        <v>12</v>
      </c>
      <c r="U94" s="17">
        <v>42484</v>
      </c>
      <c r="V94" s="17">
        <v>42490</v>
      </c>
      <c r="W94">
        <v>4</v>
      </c>
      <c r="X94">
        <v>83</v>
      </c>
      <c r="Y94">
        <v>91</v>
      </c>
      <c r="Z94" s="24">
        <v>4.3956043956043959E-2</v>
      </c>
      <c r="AA94" s="24">
        <v>4.8192771084337352E-2</v>
      </c>
    </row>
    <row r="95" spans="1:32">
      <c r="A95" t="s">
        <v>410</v>
      </c>
      <c r="B95">
        <v>2016</v>
      </c>
      <c r="C95" s="26">
        <v>42512</v>
      </c>
      <c r="D95" s="26">
        <v>42512</v>
      </c>
      <c r="E95" s="17">
        <v>42522</v>
      </c>
      <c r="F95" t="s">
        <v>2</v>
      </c>
      <c r="G95">
        <v>1</v>
      </c>
      <c r="H95">
        <v>0</v>
      </c>
      <c r="I95">
        <v>0</v>
      </c>
      <c r="J95">
        <v>0</v>
      </c>
      <c r="K95">
        <v>0</v>
      </c>
      <c r="L95">
        <v>0</v>
      </c>
      <c r="M95">
        <v>0</v>
      </c>
      <c r="N95">
        <v>0</v>
      </c>
      <c r="O95" t="s">
        <v>245</v>
      </c>
      <c r="P95" t="s">
        <v>19</v>
      </c>
      <c r="Q95" t="s">
        <v>19</v>
      </c>
      <c r="R95">
        <v>10</v>
      </c>
      <c r="S95">
        <v>5</v>
      </c>
      <c r="T95">
        <v>6</v>
      </c>
      <c r="U95" s="17">
        <v>42512</v>
      </c>
      <c r="V95" s="17">
        <v>42518</v>
      </c>
      <c r="W95">
        <v>1</v>
      </c>
      <c r="X95">
        <v>80</v>
      </c>
      <c r="Y95">
        <v>96</v>
      </c>
      <c r="Z95" s="24">
        <v>1.0416666666666666E-2</v>
      </c>
      <c r="AA95" s="24">
        <v>1.2500000000000001E-2</v>
      </c>
    </row>
    <row r="96" spans="1:32">
      <c r="A96" t="s">
        <v>411</v>
      </c>
      <c r="B96">
        <v>2016</v>
      </c>
      <c r="C96" s="26">
        <v>42533</v>
      </c>
      <c r="D96" s="26">
        <v>42533</v>
      </c>
      <c r="E96" s="17">
        <v>42543</v>
      </c>
      <c r="F96" t="s">
        <v>2</v>
      </c>
      <c r="G96">
        <v>0</v>
      </c>
      <c r="H96">
        <v>0</v>
      </c>
      <c r="I96">
        <v>1</v>
      </c>
      <c r="J96">
        <v>1</v>
      </c>
      <c r="K96">
        <v>0</v>
      </c>
      <c r="L96">
        <v>0</v>
      </c>
      <c r="M96">
        <v>1</v>
      </c>
      <c r="N96">
        <v>0</v>
      </c>
      <c r="O96" t="s">
        <v>246</v>
      </c>
      <c r="P96" t="s">
        <v>7</v>
      </c>
      <c r="Q96" t="s">
        <v>30</v>
      </c>
      <c r="R96">
        <v>11</v>
      </c>
      <c r="T96">
        <v>4</v>
      </c>
      <c r="U96" s="17"/>
      <c r="V96" s="17"/>
      <c r="W96">
        <v>0</v>
      </c>
      <c r="X96">
        <v>81</v>
      </c>
      <c r="Y96">
        <v>100</v>
      </c>
      <c r="Z96" s="24">
        <v>0</v>
      </c>
      <c r="AA96" s="24">
        <v>0</v>
      </c>
    </row>
    <row r="97" spans="1:27">
      <c r="A97" t="s">
        <v>412</v>
      </c>
      <c r="B97">
        <v>2016</v>
      </c>
      <c r="C97" s="26">
        <v>42541</v>
      </c>
      <c r="D97" s="26">
        <v>42542</v>
      </c>
      <c r="E97" s="17">
        <v>42552</v>
      </c>
      <c r="F97" t="s">
        <v>2</v>
      </c>
      <c r="G97">
        <v>1</v>
      </c>
      <c r="H97">
        <v>1</v>
      </c>
      <c r="I97">
        <v>3</v>
      </c>
      <c r="J97">
        <v>0</v>
      </c>
      <c r="K97">
        <v>1</v>
      </c>
      <c r="L97">
        <v>0</v>
      </c>
      <c r="M97">
        <v>1</v>
      </c>
      <c r="N97">
        <v>0</v>
      </c>
      <c r="O97" t="s">
        <v>247</v>
      </c>
      <c r="P97" t="s">
        <v>7</v>
      </c>
      <c r="Q97" t="s">
        <v>30</v>
      </c>
      <c r="R97">
        <v>93</v>
      </c>
      <c r="T97">
        <v>4</v>
      </c>
      <c r="U97" s="17"/>
      <c r="V97" s="17"/>
      <c r="W97">
        <v>0</v>
      </c>
      <c r="X97">
        <v>81</v>
      </c>
      <c r="Y97">
        <v>100</v>
      </c>
      <c r="Z97" s="24">
        <v>0</v>
      </c>
      <c r="AA97" s="24">
        <v>0</v>
      </c>
    </row>
    <row r="98" spans="1:27">
      <c r="A98" t="s">
        <v>413</v>
      </c>
      <c r="B98">
        <v>2016</v>
      </c>
      <c r="C98" s="26">
        <v>42546</v>
      </c>
      <c r="D98" s="26">
        <v>42552</v>
      </c>
      <c r="E98" s="17">
        <v>42562</v>
      </c>
      <c r="F98" t="s">
        <v>2</v>
      </c>
      <c r="G98">
        <v>0</v>
      </c>
      <c r="H98">
        <v>0</v>
      </c>
      <c r="I98">
        <v>0</v>
      </c>
      <c r="J98">
        <v>0</v>
      </c>
      <c r="K98">
        <v>0</v>
      </c>
      <c r="L98">
        <v>0</v>
      </c>
      <c r="M98">
        <v>0</v>
      </c>
      <c r="N98">
        <v>2</v>
      </c>
      <c r="O98" t="s">
        <v>248</v>
      </c>
      <c r="P98" t="s">
        <v>0</v>
      </c>
      <c r="Q98" t="s">
        <v>25</v>
      </c>
      <c r="R98">
        <v>30</v>
      </c>
      <c r="T98">
        <v>12</v>
      </c>
      <c r="U98" s="17">
        <v>42547</v>
      </c>
      <c r="V98" s="17">
        <v>42553</v>
      </c>
      <c r="W98">
        <v>4</v>
      </c>
      <c r="X98">
        <v>75</v>
      </c>
      <c r="Y98">
        <v>100</v>
      </c>
      <c r="Z98" s="24">
        <v>0.04</v>
      </c>
      <c r="AA98" s="24">
        <v>5.3333333333333337E-2</v>
      </c>
    </row>
    <row r="99" spans="1:27">
      <c r="A99" t="s">
        <v>409</v>
      </c>
      <c r="B99">
        <v>2016</v>
      </c>
      <c r="C99" s="26">
        <v>42579</v>
      </c>
      <c r="D99" s="26">
        <v>42581</v>
      </c>
      <c r="E99" s="17">
        <v>42591</v>
      </c>
      <c r="F99" s="27" t="s">
        <v>2</v>
      </c>
      <c r="G99">
        <v>0</v>
      </c>
      <c r="H99">
        <v>0</v>
      </c>
      <c r="I99">
        <v>0</v>
      </c>
      <c r="J99">
        <v>0</v>
      </c>
      <c r="K99">
        <v>0</v>
      </c>
      <c r="L99">
        <v>0</v>
      </c>
      <c r="M99">
        <v>0</v>
      </c>
      <c r="N99">
        <v>1</v>
      </c>
      <c r="O99" t="s">
        <v>249</v>
      </c>
      <c r="P99" t="s">
        <v>0</v>
      </c>
      <c r="R99">
        <v>50</v>
      </c>
      <c r="S99">
        <v>2000000</v>
      </c>
      <c r="T99">
        <v>62</v>
      </c>
      <c r="U99" s="17">
        <v>42575</v>
      </c>
      <c r="V99" s="17">
        <v>42581</v>
      </c>
      <c r="W99">
        <v>15</v>
      </c>
      <c r="X99">
        <v>76</v>
      </c>
      <c r="Y99">
        <v>91</v>
      </c>
      <c r="Z99" s="24">
        <v>0.16483516483516483</v>
      </c>
      <c r="AA99" s="24">
        <v>0.19736842105263158</v>
      </c>
    </row>
    <row r="100" spans="1:27">
      <c r="A100" t="s">
        <v>414</v>
      </c>
      <c r="B100">
        <v>2016</v>
      </c>
      <c r="C100" s="26">
        <v>42566</v>
      </c>
      <c r="D100" s="26">
        <v>42585</v>
      </c>
      <c r="E100" s="17">
        <v>42595</v>
      </c>
      <c r="F100" t="s">
        <v>2</v>
      </c>
      <c r="G100">
        <v>1</v>
      </c>
      <c r="H100">
        <v>0</v>
      </c>
      <c r="I100">
        <v>1</v>
      </c>
      <c r="J100">
        <v>0</v>
      </c>
      <c r="K100">
        <v>0</v>
      </c>
      <c r="L100">
        <v>0</v>
      </c>
      <c r="M100">
        <v>0</v>
      </c>
      <c r="N100">
        <v>0</v>
      </c>
      <c r="O100" t="s">
        <v>27</v>
      </c>
      <c r="P100" t="s">
        <v>0</v>
      </c>
      <c r="R100">
        <v>60</v>
      </c>
      <c r="S100">
        <v>377097</v>
      </c>
      <c r="T100">
        <v>19</v>
      </c>
      <c r="U100" s="17">
        <v>42575</v>
      </c>
      <c r="V100" s="17">
        <v>42581</v>
      </c>
      <c r="W100">
        <v>11</v>
      </c>
      <c r="X100">
        <v>67</v>
      </c>
      <c r="Y100">
        <v>100</v>
      </c>
      <c r="Z100" s="24">
        <v>0.11</v>
      </c>
      <c r="AA100" s="24">
        <v>0.16417910447761194</v>
      </c>
    </row>
    <row r="101" spans="1:27">
      <c r="A101" t="s">
        <v>415</v>
      </c>
      <c r="B101">
        <v>2016</v>
      </c>
      <c r="C101" s="26">
        <v>42560</v>
      </c>
      <c r="D101" s="26">
        <v>42585</v>
      </c>
      <c r="E101" s="17">
        <v>42595</v>
      </c>
      <c r="F101" t="s">
        <v>2</v>
      </c>
      <c r="G101">
        <v>0</v>
      </c>
      <c r="H101">
        <v>0</v>
      </c>
      <c r="I101">
        <v>1</v>
      </c>
      <c r="J101">
        <v>1</v>
      </c>
      <c r="K101">
        <v>0</v>
      </c>
      <c r="L101">
        <v>0</v>
      </c>
      <c r="M101">
        <v>1</v>
      </c>
      <c r="N101">
        <v>0</v>
      </c>
      <c r="O101" t="s">
        <v>250</v>
      </c>
      <c r="P101" t="s">
        <v>0</v>
      </c>
      <c r="R101">
        <v>44</v>
      </c>
      <c r="S101">
        <v>8000</v>
      </c>
      <c r="T101">
        <v>60</v>
      </c>
      <c r="U101" s="17">
        <v>42561</v>
      </c>
      <c r="V101" s="17">
        <v>42567</v>
      </c>
      <c r="W101">
        <v>6</v>
      </c>
      <c r="X101">
        <v>70</v>
      </c>
      <c r="Y101">
        <v>91</v>
      </c>
      <c r="Z101" s="24">
        <v>6.5934065934065936E-2</v>
      </c>
      <c r="AA101" s="24">
        <v>8.5714285714285715E-2</v>
      </c>
    </row>
    <row r="102" spans="1:27">
      <c r="A102" t="s">
        <v>416</v>
      </c>
      <c r="B102">
        <v>2016</v>
      </c>
      <c r="C102" s="26">
        <v>42583</v>
      </c>
      <c r="D102" s="26">
        <v>42585</v>
      </c>
      <c r="E102" s="17">
        <v>42595</v>
      </c>
      <c r="F102" t="s">
        <v>2</v>
      </c>
      <c r="G102">
        <v>1</v>
      </c>
      <c r="H102">
        <v>0</v>
      </c>
      <c r="I102">
        <v>3</v>
      </c>
      <c r="J102">
        <v>0</v>
      </c>
      <c r="K102">
        <v>0</v>
      </c>
      <c r="L102">
        <v>1</v>
      </c>
      <c r="M102">
        <v>1</v>
      </c>
      <c r="N102">
        <v>0</v>
      </c>
      <c r="O102" t="s">
        <v>251</v>
      </c>
      <c r="P102" t="s">
        <v>0</v>
      </c>
      <c r="R102">
        <v>25</v>
      </c>
      <c r="S102">
        <v>3000</v>
      </c>
      <c r="T102">
        <v>30</v>
      </c>
      <c r="U102" s="17">
        <v>42582</v>
      </c>
      <c r="V102" s="17">
        <v>42588</v>
      </c>
      <c r="W102">
        <v>5</v>
      </c>
      <c r="X102">
        <v>76</v>
      </c>
      <c r="Y102">
        <v>100</v>
      </c>
      <c r="Z102" s="24">
        <v>0.05</v>
      </c>
      <c r="AA102" s="24">
        <v>6.5789473684210523E-2</v>
      </c>
    </row>
    <row r="103" spans="1:27">
      <c r="A103" t="s">
        <v>414</v>
      </c>
      <c r="B103">
        <v>2016</v>
      </c>
      <c r="C103" s="26">
        <v>42601</v>
      </c>
      <c r="D103" s="26">
        <v>42604</v>
      </c>
      <c r="E103" s="17">
        <v>42614</v>
      </c>
      <c r="F103" t="s">
        <v>2</v>
      </c>
      <c r="G103">
        <v>1</v>
      </c>
      <c r="H103">
        <v>1</v>
      </c>
      <c r="I103">
        <v>4</v>
      </c>
      <c r="J103">
        <v>0</v>
      </c>
      <c r="K103">
        <v>1</v>
      </c>
      <c r="L103">
        <v>0</v>
      </c>
      <c r="M103">
        <v>1</v>
      </c>
      <c r="N103">
        <v>0</v>
      </c>
      <c r="O103" t="s">
        <v>252</v>
      </c>
      <c r="P103" t="s">
        <v>0</v>
      </c>
      <c r="R103">
        <v>40</v>
      </c>
      <c r="T103">
        <v>39</v>
      </c>
      <c r="U103" s="17">
        <v>42603</v>
      </c>
      <c r="V103" s="17">
        <v>42609</v>
      </c>
      <c r="W103">
        <v>45</v>
      </c>
      <c r="X103">
        <v>79</v>
      </c>
      <c r="Y103">
        <v>100</v>
      </c>
      <c r="Z103" s="24">
        <v>0.45</v>
      </c>
      <c r="AA103" s="24">
        <v>0.569620253164557</v>
      </c>
    </row>
    <row r="104" spans="1:27">
      <c r="A104" t="s">
        <v>417</v>
      </c>
      <c r="B104">
        <v>2016</v>
      </c>
      <c r="C104" s="26">
        <v>42634</v>
      </c>
      <c r="D104" s="26">
        <v>42642</v>
      </c>
      <c r="E104" s="17">
        <v>42652</v>
      </c>
      <c r="F104" s="27" t="s">
        <v>2</v>
      </c>
      <c r="G104">
        <v>1</v>
      </c>
      <c r="H104">
        <v>0</v>
      </c>
      <c r="I104">
        <v>1</v>
      </c>
      <c r="J104">
        <v>0</v>
      </c>
      <c r="K104">
        <v>0</v>
      </c>
      <c r="L104">
        <v>0</v>
      </c>
      <c r="M104">
        <v>0</v>
      </c>
      <c r="N104">
        <v>0</v>
      </c>
      <c r="O104" t="s">
        <v>253</v>
      </c>
      <c r="P104" t="s">
        <v>0</v>
      </c>
      <c r="R104">
        <v>28</v>
      </c>
      <c r="T104">
        <v>69</v>
      </c>
      <c r="U104" s="17">
        <v>42631</v>
      </c>
      <c r="V104" s="17">
        <v>42637</v>
      </c>
      <c r="W104">
        <v>1</v>
      </c>
      <c r="X104">
        <v>84</v>
      </c>
      <c r="Y104">
        <v>91</v>
      </c>
      <c r="Z104" s="24">
        <v>1.098901098901099E-2</v>
      </c>
      <c r="AA104" s="24">
        <v>1.1904761904761904E-2</v>
      </c>
    </row>
    <row r="105" spans="1:27">
      <c r="C105" s="26"/>
      <c r="D105" s="26"/>
      <c r="U105" s="17"/>
      <c r="V105" s="17"/>
    </row>
    <row r="112" spans="1:27">
      <c r="U112" s="17"/>
      <c r="V112" s="1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2010-2015 - v.1</vt:lpstr>
      <vt:lpstr>2010-2015 - v.2</vt:lpstr>
      <vt:lpstr>Sheet3</vt:lpstr>
      <vt:lpstr>Sheet1</vt:lpstr>
      <vt:lpstr>2010-2015 - v.3</vt:lpstr>
      <vt:lpstr>2010-2015 -stata v4</vt:lpstr>
      <vt:lpstr>STATA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Mili Sanwalka</dc:creator>
  <cp:lastModifiedBy>Mili Sanwalka</cp:lastModifiedBy>
  <dcterms:created xsi:type="dcterms:W3CDTF">2016-12-12T01:10:27Z</dcterms:created>
  <dcterms:modified xsi:type="dcterms:W3CDTF">2016-12-17T07:54:52Z</dcterms:modified>
</cp:coreProperties>
</file>