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Gilang\Downloads\"/>
    </mc:Choice>
  </mc:AlternateContent>
  <xr:revisionPtr revIDLastSave="0" documentId="13_ncr:1_{65F55039-0B67-4D9E-8546-9F44EDF8FB19}" xr6:coauthVersionLast="43" xr6:coauthVersionMax="43" xr10:uidLastSave="{00000000-0000-0000-0000-000000000000}"/>
  <bookViews>
    <workbookView xWindow="6675" yWindow="330" windowWidth="12525" windowHeight="7875" firstSheet="4" activeTab="7" xr2:uid="{00000000-000D-0000-FFFF-FFFF00000000}"/>
  </bookViews>
  <sheets>
    <sheet name="Perangkat (6M)" sheetId="1" r:id="rId1"/>
    <sheet name="Prltn Pendukung Modulasi (190Jt" sheetId="5" r:id="rId2"/>
    <sheet name="Peralatan Uji Lifi (195Jt)" sheetId="4" r:id="rId3"/>
    <sheet name="Komputer supply (5Jt)" sheetId="3" r:id="rId4"/>
    <sheet name="Komponen pasif dan Aktif (130Jt" sheetId="6" r:id="rId5"/>
    <sheet name="Komponen Elektronika 55Jt" sheetId="7" r:id="rId6"/>
    <sheet name="Lembar1" sheetId="8" r:id="rId7"/>
    <sheet name="Sheet2" sheetId="10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9" i="6" l="1"/>
  <c r="F5" i="4"/>
  <c r="F6" i="4"/>
  <c r="F7" i="4"/>
  <c r="F9" i="4"/>
  <c r="F37" i="4"/>
  <c r="F38" i="4"/>
  <c r="F39" i="4"/>
  <c r="F40" i="4"/>
  <c r="F41" i="4"/>
  <c r="F42" i="4"/>
  <c r="D8" i="4"/>
  <c r="F8" i="4"/>
  <c r="G205" i="6"/>
  <c r="G206" i="6"/>
  <c r="G207" i="6"/>
  <c r="G208" i="6"/>
  <c r="G209" i="6"/>
  <c r="G196" i="6"/>
  <c r="G197" i="6"/>
  <c r="G198" i="6"/>
  <c r="G199" i="6"/>
  <c r="G200" i="6"/>
  <c r="G201" i="6"/>
  <c r="G202" i="6"/>
  <c r="G203" i="6"/>
  <c r="G204" i="6"/>
  <c r="F204" i="6"/>
  <c r="I19" i="7"/>
  <c r="I20" i="7"/>
  <c r="I21" i="7"/>
  <c r="I22" i="7"/>
  <c r="I23" i="7"/>
  <c r="I24" i="7"/>
  <c r="F19" i="7"/>
  <c r="F20" i="7"/>
  <c r="F21" i="7"/>
  <c r="F22" i="7"/>
  <c r="F23" i="7"/>
  <c r="F24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G188" i="6"/>
  <c r="G189" i="6"/>
  <c r="G190" i="6"/>
  <c r="G191" i="6"/>
  <c r="G192" i="6"/>
  <c r="G193" i="6"/>
  <c r="G194" i="6"/>
  <c r="G195" i="6"/>
  <c r="F201" i="6"/>
  <c r="I201" i="6"/>
  <c r="F202" i="6"/>
  <c r="F203" i="6"/>
  <c r="I203" i="6"/>
  <c r="F207" i="6"/>
  <c r="F208" i="6"/>
  <c r="F209" i="6"/>
  <c r="D205" i="6"/>
  <c r="F205" i="6"/>
  <c r="D209" i="6"/>
  <c r="D207" i="6"/>
  <c r="D208" i="6"/>
  <c r="D206" i="6"/>
  <c r="F206" i="6"/>
  <c r="F200" i="6"/>
  <c r="F199" i="6"/>
  <c r="F198" i="6"/>
  <c r="I198" i="6"/>
  <c r="F197" i="6"/>
  <c r="F196" i="6"/>
  <c r="I202" i="6"/>
  <c r="I199" i="6"/>
  <c r="I204" i="6"/>
  <c r="I196" i="6"/>
  <c r="I197" i="6"/>
  <c r="I200" i="6"/>
  <c r="A40" i="6"/>
  <c r="A41" i="6"/>
  <c r="A42" i="6"/>
  <c r="F38" i="6"/>
  <c r="I38" i="6"/>
  <c r="A38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9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245" i="6"/>
  <c r="F32" i="6"/>
  <c r="I32" i="6"/>
  <c r="F34" i="6"/>
  <c r="I34" i="6"/>
  <c r="F31" i="6"/>
  <c r="I31" i="6"/>
  <c r="F33" i="6"/>
  <c r="I33" i="6"/>
  <c r="F35" i="6"/>
  <c r="I35" i="6"/>
  <c r="F36" i="6"/>
  <c r="I36" i="6"/>
  <c r="F37" i="6"/>
  <c r="I37" i="6"/>
  <c r="I20" i="1"/>
  <c r="F20" i="1"/>
  <c r="E21" i="1"/>
  <c r="E22" i="1"/>
  <c r="E23" i="1"/>
  <c r="E17" i="1"/>
  <c r="E18" i="1"/>
  <c r="E19" i="1"/>
  <c r="I21" i="5"/>
  <c r="I22" i="5"/>
  <c r="I23" i="5"/>
  <c r="F22" i="5"/>
  <c r="F23" i="5"/>
  <c r="D23" i="5"/>
  <c r="D22" i="5"/>
  <c r="I17" i="7"/>
  <c r="I16" i="7"/>
  <c r="I15" i="7"/>
  <c r="I14" i="7"/>
  <c r="I13" i="7"/>
  <c r="D51" i="6"/>
  <c r="F221" i="6"/>
  <c r="I221" i="6"/>
  <c r="F101" i="6"/>
  <c r="I101" i="6"/>
  <c r="F100" i="6"/>
  <c r="I100" i="6"/>
  <c r="F99" i="6"/>
  <c r="I99" i="6"/>
  <c r="F98" i="6"/>
  <c r="I98" i="6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F60" i="6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  <c r="F28" i="6"/>
  <c r="I28" i="6"/>
  <c r="F29" i="6"/>
  <c r="I29" i="6"/>
  <c r="F30" i="6"/>
  <c r="I30" i="6"/>
  <c r="F4" i="5"/>
  <c r="I4" i="5"/>
  <c r="F5" i="5"/>
  <c r="I5" i="5"/>
  <c r="F6" i="5"/>
  <c r="I6" i="5"/>
  <c r="F7" i="5"/>
  <c r="I7" i="5"/>
  <c r="F8" i="5"/>
  <c r="I8" i="5"/>
  <c r="F9" i="5"/>
  <c r="I9" i="5"/>
  <c r="F10" i="5"/>
  <c r="I10" i="5"/>
  <c r="F11" i="5"/>
  <c r="I11" i="5"/>
  <c r="F12" i="5"/>
  <c r="I12" i="5"/>
  <c r="F13" i="5"/>
  <c r="I13" i="5"/>
  <c r="F14" i="5"/>
  <c r="I14" i="5"/>
  <c r="F15" i="5"/>
  <c r="I15" i="5"/>
  <c r="F16" i="5"/>
  <c r="I16" i="5"/>
  <c r="F17" i="5"/>
  <c r="I17" i="5"/>
  <c r="F18" i="5"/>
  <c r="I18" i="5"/>
  <c r="F19" i="5"/>
  <c r="I19" i="5"/>
  <c r="F20" i="5"/>
  <c r="I20" i="5"/>
  <c r="I25" i="5"/>
  <c r="I27" i="5"/>
  <c r="F225" i="6"/>
  <c r="I225" i="6"/>
  <c r="F218" i="6"/>
  <c r="I218" i="6"/>
  <c r="F217" i="6"/>
  <c r="I217" i="6"/>
  <c r="F211" i="6"/>
  <c r="I211" i="6"/>
  <c r="F214" i="6"/>
  <c r="I21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4" i="5"/>
  <c r="F213" i="6"/>
  <c r="I213" i="6"/>
  <c r="F245" i="6"/>
  <c r="I245" i="6"/>
  <c r="F244" i="6"/>
  <c r="I244" i="6"/>
  <c r="F243" i="6"/>
  <c r="I243" i="6"/>
  <c r="F242" i="6"/>
  <c r="I242" i="6"/>
  <c r="F241" i="6"/>
  <c r="I241" i="6"/>
  <c r="F240" i="6"/>
  <c r="I240" i="6"/>
  <c r="F239" i="6"/>
  <c r="I239" i="6"/>
  <c r="F238" i="6"/>
  <c r="I238" i="6"/>
  <c r="F237" i="6"/>
  <c r="I237" i="6"/>
  <c r="F236" i="6"/>
  <c r="I236" i="6"/>
  <c r="F235" i="6"/>
  <c r="I235" i="6"/>
  <c r="F234" i="6"/>
  <c r="I234" i="6"/>
  <c r="F233" i="6"/>
  <c r="I233" i="6"/>
  <c r="F232" i="6"/>
  <c r="I232" i="6"/>
  <c r="F231" i="6"/>
  <c r="I231" i="6"/>
  <c r="F230" i="6"/>
  <c r="I230" i="6"/>
  <c r="F229" i="6"/>
  <c r="I229" i="6"/>
  <c r="F228" i="6"/>
  <c r="I228" i="6"/>
  <c r="F227" i="6"/>
  <c r="I227" i="6"/>
  <c r="F226" i="6"/>
  <c r="I226" i="6"/>
  <c r="F224" i="6"/>
  <c r="I224" i="6"/>
  <c r="F223" i="6"/>
  <c r="I223" i="6"/>
  <c r="F222" i="6"/>
  <c r="I222" i="6"/>
  <c r="F220" i="6"/>
  <c r="I220" i="6"/>
  <c r="F216" i="6"/>
  <c r="I216" i="6"/>
  <c r="F215" i="6"/>
  <c r="I215" i="6"/>
  <c r="F210" i="6"/>
  <c r="I210" i="6"/>
  <c r="F195" i="6"/>
  <c r="I195" i="6"/>
  <c r="F194" i="6"/>
  <c r="I194" i="6"/>
  <c r="F193" i="6"/>
  <c r="I193" i="6"/>
  <c r="F192" i="6"/>
  <c r="I192" i="6"/>
  <c r="F191" i="6"/>
  <c r="I191" i="6"/>
  <c r="F190" i="6"/>
  <c r="I190" i="6"/>
  <c r="F189" i="6"/>
  <c r="I189" i="6"/>
  <c r="F188" i="6"/>
  <c r="I188" i="6"/>
  <c r="F187" i="6"/>
  <c r="G187" i="6"/>
  <c r="F186" i="6"/>
  <c r="I186" i="6"/>
  <c r="G186" i="6"/>
  <c r="F185" i="6"/>
  <c r="G185" i="6"/>
  <c r="F184" i="6"/>
  <c r="G184" i="6"/>
  <c r="F183" i="6"/>
  <c r="G183" i="6"/>
  <c r="F182" i="6"/>
  <c r="I182" i="6"/>
  <c r="G182" i="6"/>
  <c r="F181" i="6"/>
  <c r="I181" i="6"/>
  <c r="G181" i="6"/>
  <c r="F180" i="6"/>
  <c r="G180" i="6"/>
  <c r="F179" i="6"/>
  <c r="G179" i="6"/>
  <c r="F178" i="6"/>
  <c r="I178" i="6"/>
  <c r="G178" i="6"/>
  <c r="F177" i="6"/>
  <c r="I177" i="6"/>
  <c r="G177" i="6"/>
  <c r="F176" i="6"/>
  <c r="G176" i="6"/>
  <c r="F175" i="6"/>
  <c r="G175" i="6"/>
  <c r="F174" i="6"/>
  <c r="I174" i="6"/>
  <c r="G174" i="6"/>
  <c r="F173" i="6"/>
  <c r="I173" i="6"/>
  <c r="G173" i="6"/>
  <c r="F172" i="6"/>
  <c r="G172" i="6"/>
  <c r="F171" i="6"/>
  <c r="G171" i="6"/>
  <c r="F170" i="6"/>
  <c r="I170" i="6"/>
  <c r="G170" i="6"/>
  <c r="F169" i="6"/>
  <c r="I169" i="6"/>
  <c r="G169" i="6"/>
  <c r="F168" i="6"/>
  <c r="G168" i="6"/>
  <c r="F167" i="6"/>
  <c r="G167" i="6"/>
  <c r="F166" i="6"/>
  <c r="I166" i="6"/>
  <c r="G166" i="6"/>
  <c r="F165" i="6"/>
  <c r="I165" i="6"/>
  <c r="G165" i="6"/>
  <c r="F164" i="6"/>
  <c r="G164" i="6"/>
  <c r="F163" i="6"/>
  <c r="G163" i="6"/>
  <c r="F162" i="6"/>
  <c r="I162" i="6"/>
  <c r="G162" i="6"/>
  <c r="F161" i="6"/>
  <c r="I161" i="6"/>
  <c r="G161" i="6"/>
  <c r="F160" i="6"/>
  <c r="G160" i="6"/>
  <c r="F159" i="6"/>
  <c r="G159" i="6"/>
  <c r="F158" i="6"/>
  <c r="I158" i="6"/>
  <c r="G158" i="6"/>
  <c r="F157" i="6"/>
  <c r="I157" i="6"/>
  <c r="G157" i="6"/>
  <c r="F156" i="6"/>
  <c r="G156" i="6"/>
  <c r="F155" i="6"/>
  <c r="G155" i="6"/>
  <c r="F154" i="6"/>
  <c r="I154" i="6"/>
  <c r="G154" i="6"/>
  <c r="F153" i="6"/>
  <c r="I153" i="6"/>
  <c r="G153" i="6"/>
  <c r="F152" i="6"/>
  <c r="G152" i="6"/>
  <c r="F151" i="6"/>
  <c r="G151" i="6"/>
  <c r="F150" i="6"/>
  <c r="I150" i="6"/>
  <c r="G150" i="6"/>
  <c r="F149" i="6"/>
  <c r="I149" i="6"/>
  <c r="G149" i="6"/>
  <c r="F148" i="6"/>
  <c r="G148" i="6"/>
  <c r="F147" i="6"/>
  <c r="G147" i="6"/>
  <c r="F146" i="6"/>
  <c r="I146" i="6"/>
  <c r="G146" i="6"/>
  <c r="F145" i="6"/>
  <c r="I145" i="6"/>
  <c r="G145" i="6"/>
  <c r="F144" i="6"/>
  <c r="G144" i="6"/>
  <c r="F143" i="6"/>
  <c r="G143" i="6"/>
  <c r="F142" i="6"/>
  <c r="I142" i="6"/>
  <c r="G142" i="6"/>
  <c r="F141" i="6"/>
  <c r="I141" i="6"/>
  <c r="G141" i="6"/>
  <c r="F140" i="6"/>
  <c r="G140" i="6"/>
  <c r="F139" i="6"/>
  <c r="G139" i="6"/>
  <c r="F138" i="6"/>
  <c r="I138" i="6"/>
  <c r="G138" i="6"/>
  <c r="F137" i="6"/>
  <c r="I137" i="6"/>
  <c r="G137" i="6"/>
  <c r="F136" i="6"/>
  <c r="G136" i="6"/>
  <c r="F135" i="6"/>
  <c r="G135" i="6"/>
  <c r="F134" i="6"/>
  <c r="I134" i="6"/>
  <c r="G134" i="6"/>
  <c r="F133" i="6"/>
  <c r="I133" i="6"/>
  <c r="G133" i="6"/>
  <c r="F132" i="6"/>
  <c r="G132" i="6"/>
  <c r="F131" i="6"/>
  <c r="G131" i="6"/>
  <c r="F130" i="6"/>
  <c r="I130" i="6"/>
  <c r="G130" i="6"/>
  <c r="F129" i="6"/>
  <c r="I129" i="6"/>
  <c r="G129" i="6"/>
  <c r="F128" i="6"/>
  <c r="G128" i="6"/>
  <c r="F127" i="6"/>
  <c r="G127" i="6"/>
  <c r="F126" i="6"/>
  <c r="I126" i="6"/>
  <c r="G126" i="6"/>
  <c r="F125" i="6"/>
  <c r="I125" i="6"/>
  <c r="G125" i="6"/>
  <c r="F124" i="6"/>
  <c r="G124" i="6"/>
  <c r="F123" i="6"/>
  <c r="G123" i="6"/>
  <c r="F122" i="6"/>
  <c r="I122" i="6"/>
  <c r="G122" i="6"/>
  <c r="F121" i="6"/>
  <c r="I121" i="6"/>
  <c r="G121" i="6"/>
  <c r="F120" i="6"/>
  <c r="G120" i="6"/>
  <c r="F119" i="6"/>
  <c r="G119" i="6"/>
  <c r="F118" i="6"/>
  <c r="I118" i="6"/>
  <c r="G118" i="6"/>
  <c r="F117" i="6"/>
  <c r="I117" i="6"/>
  <c r="G117" i="6"/>
  <c r="F116" i="6"/>
  <c r="G116" i="6"/>
  <c r="F115" i="6"/>
  <c r="G115" i="6"/>
  <c r="F114" i="6"/>
  <c r="I114" i="6"/>
  <c r="G114" i="6"/>
  <c r="F113" i="6"/>
  <c r="I113" i="6"/>
  <c r="G113" i="6"/>
  <c r="F112" i="6"/>
  <c r="G112" i="6"/>
  <c r="F111" i="6"/>
  <c r="G111" i="6"/>
  <c r="F110" i="6"/>
  <c r="I110" i="6"/>
  <c r="G110" i="6"/>
  <c r="F109" i="6"/>
  <c r="I109" i="6"/>
  <c r="G109" i="6"/>
  <c r="F108" i="6"/>
  <c r="G108" i="6"/>
  <c r="F107" i="6"/>
  <c r="G107" i="6"/>
  <c r="F106" i="6"/>
  <c r="I106" i="6"/>
  <c r="G106" i="6"/>
  <c r="F105" i="6"/>
  <c r="I105" i="6"/>
  <c r="G105" i="6"/>
  <c r="F104" i="6"/>
  <c r="G104" i="6"/>
  <c r="F103" i="6"/>
  <c r="G103" i="6"/>
  <c r="F102" i="6"/>
  <c r="I102" i="6"/>
  <c r="G102" i="6"/>
  <c r="F97" i="6"/>
  <c r="I97" i="6"/>
  <c r="F96" i="6"/>
  <c r="I96" i="6"/>
  <c r="F95" i="6"/>
  <c r="I95" i="6"/>
  <c r="F94" i="6"/>
  <c r="I94" i="6"/>
  <c r="F93" i="6"/>
  <c r="I93" i="6"/>
  <c r="F92" i="6"/>
  <c r="I92" i="6"/>
  <c r="F91" i="6"/>
  <c r="I91" i="6"/>
  <c r="F90" i="6"/>
  <c r="I90" i="6"/>
  <c r="F89" i="6"/>
  <c r="I89" i="6"/>
  <c r="F88" i="6"/>
  <c r="I88" i="6"/>
  <c r="F87" i="6"/>
  <c r="I87" i="6"/>
  <c r="F86" i="6"/>
  <c r="I86" i="6"/>
  <c r="F85" i="6"/>
  <c r="I85" i="6"/>
  <c r="I60" i="6"/>
  <c r="F84" i="6"/>
  <c r="I84" i="6"/>
  <c r="F4" i="6"/>
  <c r="I4" i="6"/>
  <c r="F5" i="6"/>
  <c r="I5" i="6"/>
  <c r="F6" i="6"/>
  <c r="I6" i="6"/>
  <c r="F7" i="6"/>
  <c r="I7" i="6"/>
  <c r="F8" i="6"/>
  <c r="I8" i="6"/>
  <c r="F9" i="6"/>
  <c r="I9" i="6"/>
  <c r="F10" i="6"/>
  <c r="I10" i="6"/>
  <c r="F11" i="6"/>
  <c r="I11" i="6"/>
  <c r="F12" i="6"/>
  <c r="I12" i="6"/>
  <c r="F13" i="6"/>
  <c r="I13" i="6"/>
  <c r="F14" i="6"/>
  <c r="I14" i="6"/>
  <c r="F15" i="6"/>
  <c r="I15" i="6"/>
  <c r="F16" i="6"/>
  <c r="I16" i="6"/>
  <c r="F17" i="6"/>
  <c r="I17" i="6"/>
  <c r="F18" i="6"/>
  <c r="I18" i="6"/>
  <c r="F19" i="6"/>
  <c r="I19" i="6"/>
  <c r="F20" i="6"/>
  <c r="I20" i="6"/>
  <c r="F21" i="6"/>
  <c r="I21" i="6"/>
  <c r="F22" i="6"/>
  <c r="I22" i="6"/>
  <c r="F23" i="6"/>
  <c r="I23" i="6"/>
  <c r="F24" i="6"/>
  <c r="I24" i="6"/>
  <c r="F25" i="6"/>
  <c r="I25" i="6"/>
  <c r="F26" i="6"/>
  <c r="I26" i="6"/>
  <c r="F27" i="6"/>
  <c r="I27" i="6"/>
  <c r="I39" i="6"/>
  <c r="F43" i="6"/>
  <c r="I43" i="6"/>
  <c r="F44" i="6"/>
  <c r="I44" i="6"/>
  <c r="F45" i="6"/>
  <c r="I45" i="6"/>
  <c r="F46" i="6"/>
  <c r="I46" i="6"/>
  <c r="F47" i="6"/>
  <c r="I47" i="6"/>
  <c r="F48" i="6"/>
  <c r="I48" i="6"/>
  <c r="F49" i="6"/>
  <c r="I49" i="6"/>
  <c r="F50" i="6"/>
  <c r="I50" i="6"/>
  <c r="F51" i="6"/>
  <c r="I51" i="6"/>
  <c r="F52" i="6"/>
  <c r="I52" i="6"/>
  <c r="F53" i="6"/>
  <c r="I53" i="6"/>
  <c r="F54" i="6"/>
  <c r="I54" i="6"/>
  <c r="F55" i="6"/>
  <c r="I55" i="6"/>
  <c r="F56" i="6"/>
  <c r="I56" i="6"/>
  <c r="F57" i="6"/>
  <c r="I57" i="6"/>
  <c r="F58" i="6"/>
  <c r="I58" i="6"/>
  <c r="F59" i="6"/>
  <c r="I59" i="6"/>
  <c r="F61" i="6"/>
  <c r="I61" i="6"/>
  <c r="F62" i="6"/>
  <c r="I62" i="6"/>
  <c r="F63" i="6"/>
  <c r="I63" i="6"/>
  <c r="F64" i="6"/>
  <c r="I64" i="6"/>
  <c r="F65" i="6"/>
  <c r="I65" i="6"/>
  <c r="F66" i="6"/>
  <c r="I66" i="6"/>
  <c r="F67" i="6"/>
  <c r="I67" i="6"/>
  <c r="F68" i="6"/>
  <c r="I68" i="6"/>
  <c r="F69" i="6"/>
  <c r="I69" i="6"/>
  <c r="F70" i="6"/>
  <c r="I70" i="6"/>
  <c r="F71" i="6"/>
  <c r="I71" i="6"/>
  <c r="F72" i="6"/>
  <c r="I72" i="6"/>
  <c r="F73" i="6"/>
  <c r="I73" i="6"/>
  <c r="F74" i="6"/>
  <c r="I74" i="6"/>
  <c r="F75" i="6"/>
  <c r="I75" i="6"/>
  <c r="F76" i="6"/>
  <c r="I76" i="6"/>
  <c r="F77" i="6"/>
  <c r="I77" i="6"/>
  <c r="F78" i="6"/>
  <c r="I78" i="6"/>
  <c r="F79" i="6"/>
  <c r="I79" i="6"/>
  <c r="F80" i="6"/>
  <c r="I80" i="6"/>
  <c r="F81" i="6"/>
  <c r="I81" i="6"/>
  <c r="F82" i="6"/>
  <c r="I82" i="6"/>
  <c r="F83" i="6"/>
  <c r="I83" i="6"/>
  <c r="F21" i="5"/>
  <c r="I5" i="7"/>
  <c r="I6" i="7"/>
  <c r="I7" i="7"/>
  <c r="I8" i="7"/>
  <c r="I9" i="7"/>
  <c r="I10" i="7"/>
  <c r="I11" i="7"/>
  <c r="I12" i="7"/>
  <c r="I18" i="7"/>
  <c r="F34" i="7"/>
  <c r="I34" i="7"/>
  <c r="F35" i="7"/>
  <c r="I35" i="7"/>
  <c r="F36" i="7"/>
  <c r="I36" i="7"/>
  <c r="I4" i="7"/>
  <c r="F6" i="3"/>
  <c r="I6" i="3"/>
  <c r="F4" i="4"/>
  <c r="I43" i="4"/>
  <c r="I45" i="4"/>
  <c r="F5" i="3"/>
  <c r="I5" i="3"/>
  <c r="F4" i="3"/>
  <c r="I4" i="3"/>
  <c r="I16" i="3"/>
  <c r="I18" i="3"/>
  <c r="E13" i="1"/>
  <c r="E14" i="1"/>
  <c r="E15" i="1"/>
  <c r="F12" i="1"/>
  <c r="I12" i="1"/>
  <c r="F16" i="1"/>
  <c r="I16" i="1"/>
  <c r="E9" i="1"/>
  <c r="E10" i="1"/>
  <c r="E11" i="1"/>
  <c r="E5" i="1"/>
  <c r="E7" i="1"/>
  <c r="F8" i="1"/>
  <c r="I8" i="1"/>
  <c r="E6" i="1"/>
  <c r="F4" i="1"/>
  <c r="I4" i="1"/>
  <c r="I28" i="1"/>
  <c r="I44" i="5"/>
  <c r="I46" i="5"/>
  <c r="I103" i="6"/>
  <c r="I107" i="6"/>
  <c r="I111" i="6"/>
  <c r="I115" i="6"/>
  <c r="I119" i="6"/>
  <c r="I123" i="6"/>
  <c r="I127" i="6"/>
  <c r="I131" i="6"/>
  <c r="I135" i="6"/>
  <c r="I139" i="6"/>
  <c r="I108" i="6"/>
  <c r="I112" i="6"/>
  <c r="I116" i="6"/>
  <c r="I124" i="6"/>
  <c r="I128" i="6"/>
  <c r="I132" i="6"/>
  <c r="I136" i="6"/>
  <c r="I140" i="6"/>
  <c r="I144" i="6"/>
  <c r="I148" i="6"/>
  <c r="I152" i="6"/>
  <c r="I156" i="6"/>
  <c r="I160" i="6"/>
  <c r="I164" i="6"/>
  <c r="I168" i="6"/>
  <c r="I172" i="6"/>
  <c r="I176" i="6"/>
  <c r="I180" i="6"/>
  <c r="I184" i="6"/>
  <c r="I104" i="6"/>
  <c r="I120" i="6"/>
  <c r="I143" i="6"/>
  <c r="I147" i="6"/>
  <c r="I151" i="6"/>
  <c r="I155" i="6"/>
  <c r="I159" i="6"/>
  <c r="I163" i="6"/>
  <c r="I167" i="6"/>
  <c r="I171" i="6"/>
  <c r="I175" i="6"/>
  <c r="I179" i="6"/>
  <c r="I183" i="6"/>
  <c r="I187" i="6"/>
  <c r="I185" i="6"/>
  <c r="I37" i="7"/>
  <c r="I39" i="7"/>
  <c r="I246" i="6"/>
  <c r="I248" i="6"/>
</calcChain>
</file>

<file path=xl/sharedStrings.xml><?xml version="1.0" encoding="utf-8"?>
<sst xmlns="http://schemas.openxmlformats.org/spreadsheetml/2006/main" count="1031" uniqueCount="637">
  <si>
    <t>Usulan Pengadaan 2019 LiFi</t>
  </si>
  <si>
    <t>No</t>
  </si>
  <si>
    <t>Nama Perangkat</t>
  </si>
  <si>
    <t>Komponen</t>
  </si>
  <si>
    <t>Rincian Harga</t>
  </si>
  <si>
    <t>Harga Satuan</t>
  </si>
  <si>
    <t>Banyaknya</t>
  </si>
  <si>
    <t>satuan</t>
  </si>
  <si>
    <t>Total (Rp)</t>
  </si>
  <si>
    <t>Link / Data Dukung</t>
  </si>
  <si>
    <t>"GAMMA SCIENTIFIC / UDT Instruments”
LED &amp; Luminaire Integrated Measurement System
System for Total Flux Measurement of LED</t>
  </si>
  <si>
    <t>1.1.</t>
  </si>
  <si>
    <t>Spectroradiometric Measurement and Integrating Sphere
System for Total Flux Measurement of LED</t>
  </si>
  <si>
    <t>paket</t>
  </si>
  <si>
    <t>File penawaran SERVIAM PH-002-2019</t>
  </si>
  <si>
    <t>Harga NET (dalam USD) x Rp 14.000 , Franco Tangerang</t>
  </si>
  <si>
    <t>PPN 10%</t>
  </si>
  <si>
    <t>Biaya tender (margin rekanan) 25%</t>
  </si>
  <si>
    <t>1.2.</t>
  </si>
  <si>
    <t>LED / Luminaire Goniophotometric Measurement System,
Model GS-470-GONIO-1200</t>
  </si>
  <si>
    <t>“ANDOR” Spectroscopy System, 200-1700nm Spectral Range</t>
  </si>
  <si>
    <t>File penawaran SERVIAM PH-004-2019</t>
  </si>
  <si>
    <t>“OCEAN OPTICS” Modular Spectroscopy System, 200-2500nm Spectral Range</t>
  </si>
  <si>
    <t>File penawaran SERVIAM PH-005-2019</t>
  </si>
  <si>
    <t>Sekonic C-700R-U SpectroMaster Color Meter (401-703)</t>
  </si>
  <si>
    <t>https://www.amazon.com/Sekonic-C-700R-U-SpectroMaster-Color-401-703/dp/B01LXZDYHB</t>
  </si>
  <si>
    <t>Total</t>
  </si>
  <si>
    <t xml:space="preserve"> </t>
  </si>
  <si>
    <t>Asal Pembelian</t>
  </si>
  <si>
    <t>HPS</t>
  </si>
  <si>
    <t>FMC ADC12J4000 12 bit 4 GSPS</t>
  </si>
  <si>
    <t>LN</t>
  </si>
  <si>
    <t>http://www.ti.com/tool/adc12j4000evm?keyMatch=ADC12J4000EVM&amp;tisearch=Search-EN-Everything</t>
  </si>
  <si>
    <t>Arty Z7-20 (Zynq)</t>
  </si>
  <si>
    <t>https://store.digilentinc.com/arty-z7-apsoc-zynq-7000-development-board-for-makers-and-hobbyists/</t>
  </si>
  <si>
    <t>uSDCard (Untuk Arty) SanDisk Extreme Pro MicroSD 32GB</t>
  </si>
  <si>
    <t>DN</t>
  </si>
  <si>
    <t>Arduino Mega 2560 Rev3</t>
  </si>
  <si>
    <t>https://digiwarestore.com/en/arduino-board/arduino-mega-2560-rev3-442057.html</t>
  </si>
  <si>
    <t>FB480</t>
  </si>
  <si>
    <t>Bandpass Filter, CWL = 480 ± 2 nm, FWHM = 10 ± 2 nm </t>
  </si>
  <si>
    <t>https://www.thorlabs.com/thorproduct.cfm?partnumber=FB480-10</t>
  </si>
  <si>
    <t>FB850-10</t>
  </si>
  <si>
    <t>Bandpass Filter, CWL = 850 ± 2 nm, FWHM = 10 ± 2 nm</t>
  </si>
  <si>
    <t>ADS5463IPFP</t>
  </si>
  <si>
    <t>ADC 12 Bit Paralel 500MSpS</t>
  </si>
  <si>
    <t>https://www.digikey.com/product-detail/en/texas-instruments/ADS5463IPFP/296-21323-ND/1249113</t>
  </si>
  <si>
    <t>LTC2153IUJ</t>
  </si>
  <si>
    <t>ADC 12 Bit Paralel 310MSpS</t>
  </si>
  <si>
    <t>https://www.digikey.com/product-detail/en/linear-technology-analog-devices/LTC2153IUJ-12-PBF/LTC2153IUJ-12-PBF-ND/3901111</t>
  </si>
  <si>
    <t>ADS4126</t>
  </si>
  <si>
    <t>12-/14-Bit, 160/250MSPS, Ultralow-Power ADC</t>
  </si>
  <si>
    <t>https://www.digikey.com/product-detail/en/texas-instruments/ADS4126IRGZT/296-27843-1-ND/2411682</t>
  </si>
  <si>
    <t>AD9753ASTZ</t>
  </si>
  <si>
    <t>DAC 12 Bit Paralel 300MSpS</t>
  </si>
  <si>
    <t>https://www.mouser.co.id/ProductDetail/Analog-Devices/AD9753ASTZ?qs=sGAEpiMZZMv9Q1JI0Mo%2ftfmDdrdI5iia</t>
  </si>
  <si>
    <t>AD9742ARU</t>
  </si>
  <si>
    <t>DAC 12 Bit Paralel 210MSpS</t>
  </si>
  <si>
    <t>https://www.mouser.co.id/ProductDetail/Analog-Devices/AD9742ARU?qs=sGAEpiMZZMswix2y39yldfRSUiTQKynFBjOmF4yMlL0%3d</t>
  </si>
  <si>
    <t>ISL5857IAZ</t>
  </si>
  <si>
    <t>12-bit, +3.3V, 260+MSPS, High Speed D/A Converter</t>
  </si>
  <si>
    <t>https://www.digikey.com/product-detail/en/renesas-electronics-america-inc/ISL5857IAZ/ISL5857IAZ-ND/1034913 atau https://www.mouser.co.id/ProductDetail/Renesas-Intersil/ISL5857IAZ?qs=%2fha2pyFaduidcfaY3QFjY5aI6E54PPPvLYO4nI7RT%252b0%3d</t>
  </si>
  <si>
    <t>901-10588</t>
  </si>
  <si>
    <t>SMA Male Port</t>
  </si>
  <si>
    <t>https://www.mouser.com/ProductDetail/Amphenol-RF/901-10588?qs=sGAEpiMZZMuLQf%252bEuFsOrkd7M7rmHNHicsuY3kKKdv%2f0IOGG5Bx%252biA%3d%3d</t>
  </si>
  <si>
    <t>901-10019B</t>
  </si>
  <si>
    <t>SMA Female Port</t>
  </si>
  <si>
    <t>https://www.mouser.com/ProductDetail/Amphenol-RF/901-10019B?qs=sGAEpiMZZMuLQf%252bEuFsOrh35k6jkGdFny5ihXGqtFLM%3d</t>
  </si>
  <si>
    <t>095-902-481-006</t>
  </si>
  <si>
    <t>SMA Male to Female Cable</t>
  </si>
  <si>
    <t>https://www.mouser.com/ProductDetail/Amphenol-RF/095-902-481-006?qs=sGAEpiMZZMtYRSmx0IAE0sziEKbo7Nw%2foz4I7o%2fLAqbXYJOoGSj1mg%3d%3d</t>
  </si>
  <si>
    <t>095-902-482-006</t>
  </si>
  <si>
    <t>SMA Male to Male</t>
  </si>
  <si>
    <t>https://www.mouser.com/ProductDetail/Amphenol-RF/095-902-482-006?qs=sGAEpiMZZMtYRSmx0IAE0sziEKbo7Nw%2fZWCAyezyh%2fxrRgMFnBMmgQ%3d%3d</t>
  </si>
  <si>
    <t>SMA Female to Female</t>
  </si>
  <si>
    <t>BT-0025</t>
  </si>
  <si>
    <t>Bias Tee - Connectorized</t>
  </si>
  <si>
    <t>https://www.markimicrowave.com/bias-tees/bt-0025.aspx</t>
  </si>
  <si>
    <t>BTN2-0018</t>
  </si>
  <si>
    <t>High Power Bias Tee</t>
  </si>
  <si>
    <t>https://www.markimicrowave.com/bias-tees/btn2-0018.aspx</t>
  </si>
  <si>
    <t>ZHL-2-8-S+</t>
  </si>
  <si>
    <t>Medium Power Amplifier</t>
  </si>
  <si>
    <t>https://www.minicircuits.com/WebStore/dashboard.html?model=ZHL-2-8-S%2B</t>
  </si>
  <si>
    <t>TOTAL</t>
  </si>
  <si>
    <t>Alokasi</t>
  </si>
  <si>
    <t>Sisa</t>
  </si>
  <si>
    <t>3D Printing</t>
  </si>
  <si>
    <t>GBU808</t>
  </si>
  <si>
    <t>Bridge Rectifiers 8.0A 800V</t>
  </si>
  <si>
    <t>https://www.mouser.co.id/ProductDetail/Diodes-Incorporated/GBU808?qs=mQbszxtPdlPzQ6uWTzetUg==</t>
  </si>
  <si>
    <t>WD My Passport 4TB Hitam - HD HDD Hardisk Eksternal External 2.5"</t>
  </si>
  <si>
    <t>unit</t>
  </si>
  <si>
    <t>SanDisk Extreme Go USB 3.1 Flash Drive 64GB</t>
  </si>
  <si>
    <t>https://www.tokopedia.com/sandisk-official/sandisk-extreme-go-usb-3-1-flash-drive-128gb?trkid=f=Ca0000L000P0W0S0Sh00Co0Po0Fr0Cb0_src=shop-product_page=1_ob=11_q=_po=16_catid=342&amp;lt=/shoppage+-+product+4+-+product+-+Semua+Etalase</t>
  </si>
  <si>
    <t>Toner Printer 80A</t>
  </si>
  <si>
    <t>Kertas</t>
  </si>
  <si>
    <t>Deskripsi</t>
  </si>
  <si>
    <t>LM7171</t>
  </si>
  <si>
    <t>https://www.mouser.co.id/ProductDetail/Texas-Instruments/LM7171BIMX-NOPB?qs=sGAEpiMZZMtCHixnSjNA6JlKxGj6zye%252bARmPtnCq5yQ%3d</t>
  </si>
  <si>
    <t>OPA380</t>
  </si>
  <si>
    <t>https://www.mouser.co.id/ProductDetail/Texas-Instruments/OPA380AID?qs=sGAEpiMZZMuEBu2IkGob7mkjoD7K%252bZ9DwtciZYzivps%3d</t>
  </si>
  <si>
    <t>LT1715CMS</t>
  </si>
  <si>
    <t>https://www.mouser.co.id/ProductDetail/Analog-Devices/LT1715CMSPBF?qs=sGAEpiMZZMuayl%2fEk2kXcXIDC2NbMwernZEfLqDigrcmdw2v%252br1Gbw%3d%3d</t>
  </si>
  <si>
    <t>OPA354AIDBVR</t>
  </si>
  <si>
    <t>https://www.mouser.co.id/ProductDetail/Texas-Instruments/OPA354AIDBVR?qs=sGAEpiMZZMsko7UDAsUSIch3u%2fkN0pq9HN8SBGH%252bHno%3d</t>
  </si>
  <si>
    <t>SFH 4715AS</t>
  </si>
  <si>
    <t>IR Transmitter</t>
  </si>
  <si>
    <t>https://www.mouser.co.id/ProductDetail/OSRAM-Opto-Semiconductors/SFH-4715AS-EA?qs=sGAEpiMZZMsn8wIhgY8aVX8zLlrAfRskUwTGg2zY%252bU6GdtOxQhnraA%3d%3d</t>
  </si>
  <si>
    <t>PS11.9-5-TO5</t>
  </si>
  <si>
    <t>Photodioda IR</t>
  </si>
  <si>
    <t>https://www.mouser.co.id/ProductDetail/First-Sensor/PS119-5-TO5?qs=sGAEpiMZZMtWNtIk7yMEsWYqMtd76IRNMMfOmiTxCxE%3d</t>
  </si>
  <si>
    <t>PS7-5B-TO5</t>
  </si>
  <si>
    <t>Photodioda Blue</t>
  </si>
  <si>
    <t>https://www.mouser.co.id/ProductDetail/First-Sensor/PS7-5B-TO5?qs=sGAEpiMZZMtWNtIk7yMEsQPWh0ThoGrob1csFoy1e3o%3d</t>
  </si>
  <si>
    <t>BT-0014SMG-1</t>
  </si>
  <si>
    <t>Surface Mount Bias Tee</t>
  </si>
  <si>
    <t>https://www.markimicrowave.com/bias-tees/bt-0014smg.aspx#description</t>
  </si>
  <si>
    <t>BPV10</t>
  </si>
  <si>
    <t>https://www.mouser.co.id/ProductDetail/Vishay-Semiconductors/BPV10?qs=sGAEpiMZZMtIHXa%252bTo%2fr2fbpbtc0s3hG</t>
  </si>
  <si>
    <t>MAAL-011139-TR1000</t>
  </si>
  <si>
    <t>LNA RF</t>
  </si>
  <si>
    <t>https://www.mouser.co.id/ProductDetail/MACOM/MAAL-011139-TR1000?qs=sGAEpiMZZMvlz5n0fllKWLeoE8JvT0FGkgyXUL3LFXQ%3d</t>
  </si>
  <si>
    <t>AFT05MS003NT1</t>
  </si>
  <si>
    <t>RF MOSFET Transistors</t>
  </si>
  <si>
    <t>https://www.mouser.co.id/ProductDetail/NXP-Freescale/AFT05MS003NT1?qs=sGAEpiMZZMv4z0HnGdrLjuuzihI0qkbCw96xxdVEuDAviJU0sLvlIA%3d%3d</t>
  </si>
  <si>
    <t>MRF101AN</t>
  </si>
  <si>
    <t>Cari BOM</t>
  </si>
  <si>
    <t>https://www.mouser.co.id/ProductDetail/NXP-Semiconductors/MRF101AN?qs=sGAEpiMZZMv4z0HnGdrLjqIY1CaxdZlS9WiXvykGzp%2fg4uj7Yq75Hw%3d%3d</t>
  </si>
  <si>
    <t>MRF300AN</t>
  </si>
  <si>
    <t>https://www.mouser.co.id/ProductDetail/NXP-Semiconductors/MRF300AN?qs=sGAEpiMZZMv4z0HnGdrLjqIY1CaxdZlSlPPVinB13deKS1I3bDZzXg%3d%3d</t>
  </si>
  <si>
    <t>MAX5490GA</t>
  </si>
  <si>
    <t>Voltage divider</t>
  </si>
  <si>
    <t>https://www.mouser.co.id/ProductDetail/Maxim-Integrated/MAX5490GA01000%2bT?qs=sGAEpiMZZMvrmc6UYKmaNTbC2fpwzR6wREM5e%252bhjFD8%3d</t>
  </si>
  <si>
    <t>LTC6244</t>
  </si>
  <si>
    <t>Peak Detector</t>
  </si>
  <si>
    <t>cari BoM di https://www.analog.com/en/technical-articles/ltc6244-high-speed-peak-detector.html</t>
  </si>
  <si>
    <t>https://www.mouser.co.id/ProductDetail/Analog-Devices/LTC6244HVIMS8PBF?qs=sGAEpiMZZMvtNjJQt4UgLWrTXyYvVnFzZYAFVNgx550e%2fto0%252bXvg8A%3d%3d</t>
  </si>
  <si>
    <t>MAX4203</t>
  </si>
  <si>
    <t>Active buffer</t>
  </si>
  <si>
    <t>https://www.mouser.co.id/ProductDetail/Maxim-Integrated/MAX4203ESA%2b?qs=sGAEpiMZZMsko7UDAsUSIQKhiCsYDWs9n6pAi9M3mis%3d</t>
  </si>
  <si>
    <t>THS4211D</t>
  </si>
  <si>
    <t>high speed opamp</t>
  </si>
  <si>
    <t>https://www.mouser.co.id/ProductDetail/Texas-Instruments/THS4211D?qs=sGAEpiMZZMuo%252bmZx5g6tFIrhAB2gfxCt</t>
  </si>
  <si>
    <t>LMH6505</t>
  </si>
  <si>
    <t>VGA</t>
  </si>
  <si>
    <t>https://www.mouser.co.id/ProductDetail/Texas-Instruments/LMH6505MA-NOPB?qs=sGAEpiMZZMshEte0nVGxMMqv6cK5AuFbhEzQM7qgSD0%3d</t>
  </si>
  <si>
    <t>LT1568</t>
  </si>
  <si>
    <t>Lowpass filter 10Mhz</t>
  </si>
  <si>
    <t>https://www.mouser.co.id/ProductDetail/Analog-Devices/LT1568IGNPBF?qs=sGAEpiMZZMvi6wO7nhr1LwizatE5CIyC51XkMNy2vGY%3d</t>
  </si>
  <si>
    <t>LT6600</t>
  </si>
  <si>
    <t>Lowpass filter 20Mhz</t>
  </si>
  <si>
    <t>https://www.mouser.co.id/ProductDetail/Analog-Devices/LT6600CS8-20PBF?qs=sGAEpiMZZMvi6wO7nhr1L05JvJiEnq2eoo5%2fB4U07iw%3d</t>
  </si>
  <si>
    <t>LT1221</t>
  </si>
  <si>
    <t>Summing amplifier, High speed Opamp, active filter</t>
  </si>
  <si>
    <t>https://www.mouser.co.id/ProductDetail/Analog-Devices/LT1221CS8PBF?qs=sGAEpiMZZMutXGli8Ay4kPU6BagQpJQG1hcWhPrOjto%3d</t>
  </si>
  <si>
    <t>LMH6559MA</t>
  </si>
  <si>
    <t>High Speed Buffer, Active Filter</t>
  </si>
  <si>
    <t>https://www.mouser.co.id/ProductDetail/Texas-Instruments/LMH6559MA-NOPB?qs=sGAEpiMZZMtCHixnSjNA6M%252bbBaCn4IWby6Ah1XnjDlE%3d</t>
  </si>
  <si>
    <t>MAX3967AETG</t>
  </si>
  <si>
    <t>LED Driver Ethernet</t>
  </si>
  <si>
    <t>https://www.mouser.co.id/ProductDetail/Maxim-Integrated/MAX3967AETG%2b?qs=sGAEpiMZZMsE420DPIasPn19JfNTfKGy8jzVIslKfco%3d</t>
  </si>
  <si>
    <t>MPQ-200B</t>
  </si>
  <si>
    <t>Switching Power Supplies 193W 5V/15A 12V/7A -5V/2A -12V/2A</t>
  </si>
  <si>
    <t>Lumileds LXML-PWC2</t>
  </si>
  <si>
    <t>LED Fosfor Putih</t>
  </si>
  <si>
    <t>https://www.digikey.com/product-detail/en/lumileds/LXML-PWC2/1416-1041-1-ND/3961146</t>
  </si>
  <si>
    <t>Lumileds LXML-PB02</t>
  </si>
  <si>
    <t>LED Biru</t>
  </si>
  <si>
    <t>https://www.digikey.com/product-detail/en/lumileds/LXML-PB02/1416-1030-1-ND/3961135</t>
  </si>
  <si>
    <t>Lumileds LXM2-PD01-0050</t>
  </si>
  <si>
    <t>LED Merah</t>
  </si>
  <si>
    <t>https://www.digikey.com/product-detail/en/lumileds/LXM2-PD01-0050/1416-1024-6-ND/3961188</t>
  </si>
  <si>
    <t>Lumileds LXML-PE01-0070</t>
  </si>
  <si>
    <t>LED Cyan</t>
  </si>
  <si>
    <t>https://www.digikey.com/product-detail/en/lumileds/LXML-PE01-0070/1416-1031-1-ND/3961136</t>
  </si>
  <si>
    <t>Lumileds LXML-PL01-0050</t>
  </si>
  <si>
    <t>LED Amber (Yellow)</t>
  </si>
  <si>
    <t>https://www.digikey.com/product-detail/en/lumileds/LXML-PL01-0050/1416-1033-1-ND/3961138</t>
  </si>
  <si>
    <t>Lumileds LXM2-PL01-0000</t>
  </si>
  <si>
    <t>LED PC Amber</t>
  </si>
  <si>
    <t>Lumileds LXML-PX02-0000</t>
  </si>
  <si>
    <t>LED Lime</t>
  </si>
  <si>
    <t>https://www.digikey.com/product-detail/en/lumileds/LXML-PX02-0000/1416-1185-1-ND/4626444</t>
  </si>
  <si>
    <t>Lumileds LXML-PM01-0090</t>
  </si>
  <si>
    <t>LED Hijau</t>
  </si>
  <si>
    <t>https://www.digikey.com/product-detail/en/lumileds/LXML-PM01-0090/1416-1035-1-ND/3961140</t>
  </si>
  <si>
    <t>Wakefield-Vette 882-100AB</t>
  </si>
  <si>
    <t>Heat Sink Star LED</t>
  </si>
  <si>
    <t>https://www.digikey.com/product-detail/en/wakefield-vette/882-200AB/345-1106-ND/2640530</t>
  </si>
  <si>
    <t>STAR PCB for 3 LED Lumileds Luxeon Rebel (dalam euro)</t>
  </si>
  <si>
    <t>Luxeon Rebel Star PCB 3 led</t>
  </si>
  <si>
    <t>https://www.led-mounting-bases.com/en/led-mcpcb/205-star-mcpcb-for-3-leds-lumileds-luxeon-rebel-carclo-led-lens-compatible.html</t>
  </si>
  <si>
    <t>Ledil C13085_MIRELLA-50-S-PF</t>
  </si>
  <si>
    <t>Reflector</t>
  </si>
  <si>
    <t>https://www.digikey.com/product-detail/en/ledil/C13085_MIRELLA-50-S-PF/711-1330-ND/4946503</t>
  </si>
  <si>
    <t>BER270-ND</t>
  </si>
  <si>
    <t>Luxeon Rebel Star PCB 1 led</t>
  </si>
  <si>
    <t>https://www.digikey.com/product-detail/en/bergquist/803267/BER295-ND/1879701</t>
  </si>
  <si>
    <t>LED 20 W</t>
  </si>
  <si>
    <t>LED 5 W Downlight</t>
  </si>
  <si>
    <t>https://www.ruparupa.com/lampu-led-adjustable-5w-38d-3000k.html?itm_source=category&amp;itm_campaign=elektronik-dan-gadget/peralatan-elektronik/bohlam-lampu.html&amp;itm_term=10037940</t>
  </si>
  <si>
    <t>LED 7 W Downlight</t>
  </si>
  <si>
    <t>https://www.ruparupa.com/lampu-led-adjustable-7w-38d-3000k.html?itm_source=category&amp;itm_campaign=elektronik-dan-gadget/peralatan-elektronik/bohlam-lampu.html&amp;itm_term=10037941</t>
  </si>
  <si>
    <t>LED 1 W</t>
  </si>
  <si>
    <t>LED 5mm</t>
  </si>
  <si>
    <t>TC7662B</t>
  </si>
  <si>
    <t>Voltage Inverter</t>
  </si>
  <si>
    <t>http://ww1.microchip.com/downloads/en/devicedoc/21469a.pdf</t>
  </si>
  <si>
    <t>TPS6735IP</t>
  </si>
  <si>
    <t>https://www.mouser.co.id/ProductDetail/Texas-Instruments/TPS6735IP?qs=sGAEpiMZZMtitjHzVIkrqQXTG%2fniV0Hz%2fQ%252bN%252bTt%252bL4Y%3d</t>
  </si>
  <si>
    <t>TPS6040</t>
  </si>
  <si>
    <t>https://www.mouser.co.id/ProductDetail/Texas-Instruments/TPS60401DBVR?qs=sGAEpiMZZMuo%252bmZx5g6tFAnR%252bY2y2qo6</t>
  </si>
  <si>
    <t>USB3343-CP-TR</t>
  </si>
  <si>
    <t>USB PHY/Transcevier</t>
  </si>
  <si>
    <t>https://www.mouser.co.id/ProductDetail/Microchip-Technology/USB3343-CP-TR?qs=sGAEpiMZZMsX%252bY3VKDPZyL8lvOc%2fv88i%2fuFifvmABeE%3d</t>
  </si>
  <si>
    <t>Jumper M-M</t>
  </si>
  <si>
    <t>https://digiwarestore.com/en/jump-wire/arduino-jumper-cables-m-m-65pcs-331129.html?search_query=jumper&amp;results=72</t>
  </si>
  <si>
    <t>Jumper M-F</t>
  </si>
  <si>
    <t>https://digiwarestore.com/en/jump-wire/breadboard-jumper-wires-f-m-65pcs-331134.html?search_query=jumper&amp;results=72</t>
  </si>
  <si>
    <t>Jumper F-F</t>
  </si>
  <si>
    <t>http://buaya-instrument.com/aksesoris-lain-lain/kabel-konektor/jumper-wire-female-to-female-acjwftf.html?sort=p.price&amp;order=ASC</t>
  </si>
  <si>
    <t>L298D Module</t>
  </si>
  <si>
    <t>https://digiwarestore.com/en/io-module/arduino-motor-shield-rev3-713254.html?search_query=L298&amp;results=6</t>
  </si>
  <si>
    <t>LCD12864 Shield for Arduino</t>
  </si>
  <si>
    <t>https://digiwarestore.com/en/lcd-graphic/lcd12864-shield-for-arduino-712093.html?search_query=lcd+arduino&amp;results=20</t>
  </si>
  <si>
    <t xml:space="preserve">PCB Lubang Double Layer Through Hole </t>
  </si>
  <si>
    <t>https://www.tokopedia.com/rajacell/pcb-lubang-double-layer-through-hole-12x18-cm-fr4-high-quality?trkid=f=Ca0000L000P0W0S0Sh00Co0Po0Fr0Cb0_src=search_page=1_ob=4_q=pcb+lubang+fr4_po=9_catid=636&amp;lt=/searchproduct%20-%20p2%20-%20product</t>
  </si>
  <si>
    <t>Component Kits 1890 + 500 Points 140 Piece Wire Kit</t>
  </si>
  <si>
    <t>Breadboard</t>
  </si>
  <si>
    <t>https://www.mouser.co.id/ProductDetail/Twin-Industries/TW-E41-1060?qs=sGAEpiMZZMvxYGX2LOb%252bCkpSd%2fF6Zib6rdOv%2fJq26CY%3d</t>
  </si>
  <si>
    <t>Cetak PCB 10x10 10Pcs</t>
  </si>
  <si>
    <t>China</t>
  </si>
  <si>
    <t>PIN Header Male</t>
  </si>
  <si>
    <t>https://digiwarestore.com/en/pcb-male/header-40x1-323002.html</t>
  </si>
  <si>
    <t>PIN Header Male 90 Double</t>
  </si>
  <si>
    <t>https://digiwarestore.com/en/connector/header-40x2-right-angle-323006.html?search_query=pcb&amp;results=231</t>
  </si>
  <si>
    <t>PIN Header Male 90</t>
  </si>
  <si>
    <t>https://digiwarestore.com/en/connector/header-40x1-right-angle-323007.html?search_query=pcb&amp;results=231</t>
  </si>
  <si>
    <t>PIN Header Male double</t>
  </si>
  <si>
    <t>https://digiwarestore.com/en/pcb-male/header-40x2-323001.html?search_query=pcb&amp;results=231</t>
  </si>
  <si>
    <t>PIN Header Female</t>
  </si>
  <si>
    <t>https://digiwarestore.com/en/pcb-female/amphenol-pcb-40x1-324024.html</t>
  </si>
  <si>
    <t>PIN Header Female Double</t>
  </si>
  <si>
    <t>2 Pin XH connector series 2.5mm pitch ( Male Female + Pin)</t>
  </si>
  <si>
    <t>https://digiwarestore.com/en/connector/2-pin-xh-connector-series-25mm-pitch-male-female-pin-323073.html?search_query=XH+connector&amp;results=6</t>
  </si>
  <si>
    <t>3 Pin XH connector series 2.5mm pitch ( Male Female + Pin)</t>
  </si>
  <si>
    <t>https://digiwarestore.com/en/connector/mini-jst-3p-charger-balance-jst-xh-connector-adapter-plug-cable-323137.html?search_query=XH+connector&amp;results=6</t>
  </si>
  <si>
    <t>4 Pin XH connector series 2.5mm pitch ( Male Female + Pin)</t>
  </si>
  <si>
    <t>https://digiwarestore.com/en/connector/4-pin-xh-connector-series-25mm-pitch-male-female-pin-323069.html?search_query=XH+connector&amp;results=6</t>
  </si>
  <si>
    <t>Black Housing 2P + Pin</t>
  </si>
  <si>
    <t>https://digiwarestore.com/en/connector/black-housing-2p-pin-323022.html?search_query=black+housing&amp;results=21</t>
  </si>
  <si>
    <t>Black Housing 3P + Pin</t>
  </si>
  <si>
    <t>https://digiwarestore.com/en/connector/black-housing-3p-pin-323023.html?search_query=black+housing&amp;results=21</t>
  </si>
  <si>
    <t>Black Housing 4P + Pin</t>
  </si>
  <si>
    <t>https://digiwarestore.com/en/connector/black-housing-4p-pin-323024.html?search_query=black+housing&amp;results=21</t>
  </si>
  <si>
    <t>SSOP to DIP</t>
  </si>
  <si>
    <t>https://digiwarestore.com/en/accessory-other/dt-proto-28-pin-ssop-to-dip-991819.html?search_query=pcb&amp;results=231</t>
  </si>
  <si>
    <t>LR0204R 122 Resistor Kit, with 20 pieces</t>
  </si>
  <si>
    <t>Resistor E24 Kit (1-1M)</t>
  </si>
  <si>
    <t>https://www.mouser.com/ProductDetail/TE-Connectivity/RES-KIT-LR0204R?qs=sGAEpiMZZMsh5%252bMCVlvUQNJuUTQycwr4BG4XcyjTNdU%3d</t>
  </si>
  <si>
    <t>Resistor Kit SMD</t>
  </si>
  <si>
    <t>10 Ohms to 1 MOhms</t>
  </si>
  <si>
    <t>https://www.mouser.co.id/ProductDetail/Vishay-Dale/LAE1ACHIP0402KFE96?qs=sGAEpiMZZMukHu%252bjC5l7YaroblFmQFYvElendy8%252bntg%3d</t>
  </si>
  <si>
    <t>Inductor Kits &amp; Accessories through hole</t>
  </si>
  <si>
    <t>https://www.mouser.co.id/ProductDetail/?qs=%252bUQ4csG8Rsfm2MMVJArIBg%3d%3d</t>
  </si>
  <si>
    <t>Inductor Kits &amp; Accessories Design Kit SMD</t>
  </si>
  <si>
    <t>https://www.mouser.co.id/ProductDetail/?qs=PGXP4M47uW5zGMgyljMB7w%3d%3d</t>
  </si>
  <si>
    <t>Kapasitor Kit 0.01 to 4700 uF (0402)</t>
  </si>
  <si>
    <t>https://www.mouser.co.id/ProductDetail/Unspecified/581-0402CC-KIT?qs=sGAEpiMZZMsy8YBVeri3h23wx0gM4rnlgUF8ccrAj6w%3d</t>
  </si>
  <si>
    <t>Kapasitor Kit 1pF - 12pF  (0402)</t>
  </si>
  <si>
    <t>https://www.mouser.co.id/ProductDetail/?qs=mhDUZiKltnPNes5Bhtvu4Q%3d%3d</t>
  </si>
  <si>
    <t>Kapasitor Kit 15pF - 330pF  (0402)</t>
  </si>
  <si>
    <t>https://www.mouser.co.id/ProductDetail/?qs=mhDUZiKltnOiX4%252bnW8XmSQ%3d%3d</t>
  </si>
  <si>
    <t>Kapasitor Kit 390pF - 10000pF  (0402)</t>
  </si>
  <si>
    <t>https://www.mouser.co.id/ProductDetail/?qs=mhDUZiKltnN%2fWgbkaxliJg%3d%3d</t>
  </si>
  <si>
    <t>Kapasitor 0.01 uF to 1000 pF  6.3 V to 1000 V 5 %, 10 %, 20 %, 30 %, -10 %</t>
  </si>
  <si>
    <t>https://www.mouser.co.id/ProductDetail/KEMET/AUTO-ENG-KIT-1?qs=sGAEpiMZZMsy8YBVeri3h6ZojmOE5X6bBX9mdouDBNA%3d</t>
  </si>
  <si>
    <t>Kapasitor (Keramik) Kit 470pF - 4700pF</t>
  </si>
  <si>
    <t>https://www.mouser.co.id/ProductDetail/?qs=l7cgNqFNU1jNgTMXwZS%2fLQ%3d%3d</t>
  </si>
  <si>
    <t>Flat Cables 28AWG Kabel Flat 6 Jalur</t>
  </si>
  <si>
    <t>https://www.tokopedia.com/niewelectronic14/kabel-6-jalur-kabel-pita-6-pin-kabel-flat-6-jalur-1-roll-90-meter?trkid=f=Ca0000L000P0W0S0Sh00Co0Po0Fr0Cb0_src=shop-product_page=1_ob=11_q=kabel_po=13_catid=1035&amp;lt=/shoppage+-+product+3+-+product+-+Semua+Etalase</t>
  </si>
  <si>
    <t>DIode</t>
  </si>
  <si>
    <t>1n5817</t>
  </si>
  <si>
    <t>https://www.mouser.co.id/ProductDetail/STMicroelectronics/1N5817?qs=sGAEpiMZZMtQ8nqTKtFS%2fD9SVzsgHTKGsrEMHLFTAoc%3d</t>
  </si>
  <si>
    <t>Tantalum Capacitors - Solid SMD 0.1uF 10volts</t>
  </si>
  <si>
    <t>Decopler</t>
  </si>
  <si>
    <t>https://www.mouser.co.id/datasheet/2/427/194d-239832.pdf</t>
  </si>
  <si>
    <t>Tantalum Capacitors - Solid SMD 16V 0.1uF 20%</t>
  </si>
  <si>
    <t>https://www.mouser.co.id/ProductDetail/AVX/TACK104M016QTA?qs=sGAEpiMZZMuEN2agSAc2pjvc0b3YxqaDjr61uyCRG5Q%3d</t>
  </si>
  <si>
    <t>Tantalum Capacitors - Solid Leaded 35V 0.1uF 10%</t>
  </si>
  <si>
    <t>https://www.mouser.co.id/ProductDetail/AVX/TAP104K035SCS?qs=sGAEpiMZZMtZ1n0r9vR22X84dCiTW0Ojdu%2fRy%2fkT340%3d</t>
  </si>
  <si>
    <t>Aluminium Electrolytic Capacitors - Radial Leaded 50 Volt 0.1uF</t>
  </si>
  <si>
    <t>https://www.mouser.co.id/ProductDetail/Nichicon/UKL1H0R1KDDANA?qs=I6KAKw0tg2xzJG7hHs9lGQ%3d%3d</t>
  </si>
  <si>
    <t>Tantalum Capacitors - Solid Leaded 10volts 1uF 10%</t>
  </si>
  <si>
    <t>https://www.mouser.co.id/ProductDetail/KEMET/T110A105K010AT?qs=sGAEpiMZZMtZ1n0r9vR22XtDp8swPKX3FIs3Y9QoJxg%3d</t>
  </si>
  <si>
    <t>Tantalum Capacitors - Solid Leaded 15volts 1uF</t>
  </si>
  <si>
    <t>https://www.mouser.co.id/ProductDetail/KEMET/T110A105K015AS?qs=sGAEpiMZZMsh%252b1woXyUXj%2fr%252bz%252bvJnRpVEV2esy%252bl%2f6A%3d</t>
  </si>
  <si>
    <t xml:space="preserve">Aluminium Electrolytic Capacitors - Radial Leaded 1uF 35 Volts </t>
  </si>
  <si>
    <t>https://www.mouser.co.id/ProductDetail/Nichicon/UPX1V010MPD1TD?qs=sGAEpiMZZMtZ1n0r9vR22ZuL814NfPub31%252bdYpZwMUE%3d</t>
  </si>
  <si>
    <t>Aluminium Electrolytic Capacitors - Radial Leaded 1uF 50 Volts 20%</t>
  </si>
  <si>
    <t>https://www.mouser.co.id/ProductDetail/Nichicon/UFG1H010MDM1TD?qs=sGAEpiMZZMtZ1n0r9vR22bYzEsjb8gAOn7SONEshtSU%3d</t>
  </si>
  <si>
    <t>Aluminium Electrolytic Capacitors - Radial Leaded 10V 10uF</t>
  </si>
  <si>
    <t>https://www.mouser.co.id/ProductDetail/KEMET/ESK106M010AC3AA?qs=sGAEpiMZZMsh%252b1woXyUXjx7EvhV2CoVe5UsyKCEow9g%3d</t>
  </si>
  <si>
    <t>Aluminium Electrolytic Capacitors - Radial Leaded 16V 10uF</t>
  </si>
  <si>
    <t>https://www.mouser.co.id/ProductDetail/KEMET/ESK106M016AC3KA?qs=sGAEpiMZZMtZ1n0r9vR22e66vF2fXFUFGzq18cWRyQ4aVx5H2cBKcA%3d%3d</t>
  </si>
  <si>
    <t>Aluminium Electrolytic Capacitors - Radial Leaded 10uF 35V</t>
  </si>
  <si>
    <t>https://www.mouser.co.id/ProductDetail/Panasonic/ECA-1VM100?qs=sGAEpiMZZMsh%252b1woXyUXj3%2fIAq5610O0If7soqtO%252b4k%3d</t>
  </si>
  <si>
    <t xml:space="preserve">Aluminium Electrolytic Capacitors - Radial Leaded 50 Volt 10uF </t>
  </si>
  <si>
    <t>https://www.mouser.co.id/ProductDetail/Nichicon/UKL1H100KDDANA?qs=sGAEpiMZZMtZ1n0r9vR22U0HJIc3SC%252bo%252boWLXVVMQW8%3d</t>
  </si>
  <si>
    <t>AC/DC Power Modules 50W 5V 10A Screw Terminal</t>
  </si>
  <si>
    <t>AC/DC Converter 60W</t>
  </si>
  <si>
    <t>https://www.mouser.co.id/ProductDetail/MEAN-WELL/IRM-60-5ST?qs=sGAEpiMZZMuWiaalG5TUgItXvBdzAI9%252bOBZN196zSeIFQEYR4%2fJnJA%3d%3d</t>
  </si>
  <si>
    <t>AC/DC Power Modules 60W 12V 5A Screw Terminal</t>
  </si>
  <si>
    <t>https://www.mouser.co.id/ProductDetail/MEAN-WELL/IRM-60-12ST?qs=sGAEpiMZZMuWiaalG5TUgItXvBdzAI9%252bAhzQ%252bgyCQVGhvvfgU3aNQw%3d%3d</t>
  </si>
  <si>
    <t>AC/DC Power Modules 60W 15V 4A Screw Terminal</t>
  </si>
  <si>
    <t>https://www.mouser.co.id/ProductDetail/MEAN-WELL/IRM-60-15ST?qs=sGAEpiMZZMuWiaalG5TUgItXvBdzAI9%252bU73YsYzTFpLycJoIZZCFug%3d%3d</t>
  </si>
  <si>
    <t>AC/DC Power Modules 60W 24V 2.5A Screw Terminal</t>
  </si>
  <si>
    <t>https://www.mouser.co.id/ProductDetail/MEAN-WELL/IRM-60-24ST?qs=sGAEpiMZZMuWiaalG5TUgItXvBdzAI9%252b41DYnDOZLzd%2fJA95vz%252baCA%3d%3d</t>
  </si>
  <si>
    <t>Ferrite Beads 2743021447</t>
  </si>
  <si>
    <t>PART MRF300AN 40.68 MHz Narrowband &amp; 230 MHz (untuk 30 pcs MRF300AN)</t>
  </si>
  <si>
    <t>https://www.mouser.co.id/ProductDetail/Fair-Rite/2743021447?qs=sGAEpiMZZMueJGT%2f0PGc4%2fH9k8WXLtmF</t>
  </si>
  <si>
    <t>Multilayer Ceramic Capacitors MLCC - SMD/SMT 200volts 22 pF 1%</t>
  </si>
  <si>
    <t>https://www.mouser.co.id/ProductDetail/American-Technical-Ceramics-ATC/600L220FT200T?qs=sGAEpiMZZMs0AnBnWHyRQPyycKSewChIrAQpdtynWd0%3d</t>
  </si>
  <si>
    <t>Multilayer Ceramic Capacitors MLCC - SMD/SMT 200 pF 10VDC</t>
  </si>
  <si>
    <t>https://www.mouser.co.id/ProductDetail/Murata-Electronics/GQM2195C2A201GB12D?qs=%2fha2pyFadug0XuaxjVchlqP9lLbTIYC8hEjG8j02dPu6BW%2fbYIJquDoDlYPaU3VN</t>
  </si>
  <si>
    <t>Multilayer Ceramic Capacitors MLCC - SMD/SMT 1206 1uF 100volts X7R 10%</t>
  </si>
  <si>
    <t>https://www.mouser.co.id/ProductDetail/Murata-Electronics/GRM31CR72A105KA01L?qs=%2fha2pyFadui2eCCm%2fmpXZgfaPSXDl%252beucBoG8Tk9IpIXQHM68bflng%3d%3d</t>
  </si>
  <si>
    <t>Multilayer Ceramic Capacitors MLCC - SMD/SMT 500volts 68pF 5%</t>
  </si>
  <si>
    <t>https://www.mouser.co.id/ProductDetail/American-Technical-Ceramics-ATC/100B680JT500XT?qs=%2fha2pyFaduj1%252bUixqBKjX%252b2QMGSGWbWNHetEukYe5rT9kmVMPqG42g%3d%3d</t>
  </si>
  <si>
    <t>Multilayer Ceramic Capacitors MLCC - SMD/SMT 300volts 200pF 5%</t>
  </si>
  <si>
    <t>https://www.mouser.co.id/ProductDetail/American-Technical-Ceramics-ATC/100B201JT300XT?qs=%2fha2pyFaduhr2CqcXRv%252b9xIHXgR4kv56eksDvXZC0pWhJ6B10e22bw%3d%3d</t>
  </si>
  <si>
    <t>Multilayer Ceramic Capacitors MLCC - SMD/SMT 200volts 220pF 5%</t>
  </si>
  <si>
    <t>https://www.mouser.co.id/ProductDetail/American-Technical-Ceramics-ATC/100B221JT200XT?qs=%2fha2pyFaduhr2CqcXRv%252b9ymLJqLJ7SIOPLvESylRaehApwyWU%252bJAaQ%3d%3d</t>
  </si>
  <si>
    <t>Multilayer Ceramic Capacitors MLCC - SMD/SMT 0805 0.1uF100volts X7R 10%</t>
  </si>
  <si>
    <t>https://www.mouser.co.id/ProductDetail/Murata-Electronics/GCD21BR72A104KA01L?qs=sGAEpiMZZMukHu%252bjC5l7YZFl0a7NTZflMViMBMjfJy8%3d</t>
  </si>
  <si>
    <t>Multilayer Ceramic Capacitors MLCC - SMD/SMT 1210 10uF X5R +/-10%</t>
  </si>
  <si>
    <t>https://www.mouser.co.id/ProductDetail/Murata-Electronics/GRM32ER61H106KA12L?qs=%2fha2pyFadujTIW1iRtmxr2WEyS%2fWcQ8odN8sGm0cXEzIe7u7X4sCaKFb%2fDktlyY8</t>
  </si>
  <si>
    <t>Multilayer Ceramic Capacitors MLCC - SMD/SMT 100V 56pF X8R 1210 5%</t>
  </si>
  <si>
    <t>https://www.mouser.co.id/ProductDetail/KEMET/C1210C560J1HACTU?qs=sGAEpiMZZMs0AnBnWHyRQN7%2fAA2D2lPPOodlgo4TInUjJ3sjwlwVzw%3d%3d</t>
  </si>
  <si>
    <t>Multilayer Ceramic Capacitors MLCC - SMD/SMT 500volts 75pF 5%</t>
  </si>
  <si>
    <t>https://www.mouser.co.id/ProductDetail/American-Technical-Ceramics-ATC/100B750JT500XT?qs=%2fha2pyFaduieAUWtjZURG%252bmZkFjX8iQlYSQIM6zCovfRugX4wJh6WA%3d%3d</t>
  </si>
  <si>
    <t>Multilayer Ceramic Capacitors MLCC - SMD/SMT 500volts 91pF 5%</t>
  </si>
  <si>
    <t>https://www.mouser.co.id/ProductDetail/American-Technical-Ceramics-ATC/100B910JT500XT?qs=%2fha2pyFaduhfjL0pPQc1WhtFEpeZZjNO6VDYAbdlGoInCIi%2fRFnX5A%3d%3d</t>
  </si>
  <si>
    <t>Multilayer Ceramic Capacitors MLCC - SMD/SMT 50volts 5100pF 10%</t>
  </si>
  <si>
    <t>https://www.mouser.co.id/ProductDetail/Murata-Electronics/GCM2195G1H512JA16D?qs=sGAEpiMZZMvsSlwiRhF8qiE2qjJvMbsZVOJ%252bAxf%252bKA9MoLAiPIaraA%3d%3d</t>
  </si>
  <si>
    <t xml:space="preserve">Aluminium Electrolytic Capacitors - Radial Leaded 220uF 63volts </t>
  </si>
  <si>
    <t>https://www.mouser.co.id/ProductDetail/Panasonic/EEU-FC1J221?qs=sGAEpiMZZMtZ1n0r9vR22SCZt3APDM9SFbsfX0brcqc%3d</t>
  </si>
  <si>
    <t>Zener Diodes 1.0W 8.2V</t>
  </si>
  <si>
    <t>https://www.mouser.co.id/ProductDetail/Micro-Commercial-Components-MCC/SMAJ4738A-TP?qs=%2fha2pyFaduj8E3X6HgqOj3CEoUt%252bmPWVw0mAjvHpnmdxVpnUNxlU7A%3d%3d</t>
  </si>
  <si>
    <t>Fixed Inductors 1008CS AEC-Q200 120 nH 5 % 0.65 A</t>
  </si>
  <si>
    <t>https://www.mouser.co.id/ProductDetail/Coilcraft/1008CS-121XJLB?qs=sGAEpiMZZMsg%252by3WlYCkU2kWFds1hA9Dq0er%2fo3e%252bgM%3d</t>
  </si>
  <si>
    <t>Fixed Inductors 1212VS Hi Freq/Curr Induct 117nH 20%</t>
  </si>
  <si>
    <t>https://www.mouser.co.id/ProductDetail/Coilcraft/1212VS-111MEB?qs=sGAEpiMZZMsg%252by3WlYCkUyuYbpmoj55m%2f7emOkHmW0U%3d</t>
  </si>
  <si>
    <t>Fixed Inductors 2014VS Hi Freq/Curr Induct 33nH 20%</t>
  </si>
  <si>
    <t>https://www.mouser.co.id/ProductDetail/Coilcraft/2014VS-33NMEB?qs=sGAEpiMZZMsg%252by3WlYCkUyuYbpmoj55m%2feQ2eN0ACoo%3d</t>
  </si>
  <si>
    <t>Fixed Inductors 2014VS Hi Freq/Curr Induct 108nH 20%</t>
  </si>
  <si>
    <t>https://www.mouser.co.id/ProductDetail/Coilcraft/2014VS-111MEB?qs=sGAEpiMZZMsg%252by3WlYCkUyuYbpmoj55mxGiynY%2f3VpQ%3d</t>
  </si>
  <si>
    <t>Fixed Inductors 2014VS Hi Freq/Curr Induct 155nH 20%</t>
  </si>
  <si>
    <t>https://www.mouser.co.id/ProductDetail/Coilcraft/2014VS-151MEB?qs=sGAEpiMZZMsg%252by3WlYCkUyuYbpmoj55mlQ8Pr2mNRC4%3d</t>
  </si>
  <si>
    <t>Thick Film Resistors - SMD 1/4watt 0ohms</t>
  </si>
  <si>
    <t>https://www.mouser.co.id/ProductDetail/Vishay/CRCW12060000Z0EA?qs=sGAEpiMZZMu61qfTUdNhG2DpbjADlD3Gym9mpoUBVBI%3d</t>
  </si>
  <si>
    <t>Thick Film Resistors - SMD 1/4watt 100ohms 1%</t>
  </si>
  <si>
    <t>https://www.mouser.co.id/ProductDetail/Vishay/CRCW1206100RFKEA?qs=sGAEpiMZZMu61qfTUdNhG2DpbjADlD3Gd0kEDK5u7uI%3d</t>
  </si>
  <si>
    <t>Thick Film Resistors - SMD 1/4watt 12Kohms 1%</t>
  </si>
  <si>
    <t>https://www.mouser.co.id/ProductDetail/Vishay/CRCW120612K0FKEA?qs=sGAEpiMZZMu61qfTUdNhGyptJL5EcUtRtXIE61GiFnE%3d</t>
  </si>
  <si>
    <t>Thick Film Resistors - SMD 1/4watt 27Kohms 1%</t>
  </si>
  <si>
    <t>https://www.mouser.co.id/ProductDetail/Vishay/CRCW120627K0FKEA?qs=sGAEpiMZZMu61qfTUdNhG2TmlP6XIPVRaBR2PgA52Y8%3d</t>
  </si>
  <si>
    <t>Thick Film Resistors - SMD 1/4watt 20Kohms 1%</t>
  </si>
  <si>
    <t>https://www.mouser.co.id/ProductDetail/Vishay/CRCW120620K0FKEA?qs=sGAEpiMZZMu61qfTUdNhG2DpbjADlD3GOtQ2OuDCflQ%3d</t>
  </si>
  <si>
    <t>Trimmer Resistors - SMD 4mm 5Kohms 10% Square Cermet Sealed</t>
  </si>
  <si>
    <t>https://www.mouser.co.id/ProductDetail/Bourns/3224W-1-502E?qs=%2fha2pyFaduhf0Uuixm65l%2fehtFlUiiojtbXVSF1%2fuqSUUCP%2f8hhbHw%3d%3d</t>
  </si>
  <si>
    <t>Tantalum Capacitors - Solid SMD 16V 47UF 2917 10% ESR=800mOhms</t>
  </si>
  <si>
    <t>https://www.mouser.co.id/ProductDetail/KEMET/T491D476K016AT?qs=sGAEpiMZZMuEN2agSAc2plg9mRgM350BI3we1iKggnA%3d</t>
  </si>
  <si>
    <t>Multilayer Ceramic Capacitors MLCC - SMD/SMT 50V 2.2uF X7R 1206 10% AEC-Q200</t>
  </si>
  <si>
    <t>https://www.mouser.co.id/ProductDetail/KEMET/C1206X225K5RECAUTO7210?qs=sGAEpiMZZMvsSlwiRhF8qtsBU8Zhqm2RcZcboQ%252b4fftGhl6CPUl5TQ%3d%3d</t>
  </si>
  <si>
    <t>Multilayer Ceramic Capacitors MLCC - SMD/SMT 50V 0.01uF C0G 1210 5%</t>
  </si>
  <si>
    <t>https://www.mouser.co.id/ProductDetail/KEMET/C1210C103J5GACTU?qs=sGAEpiMZZMs0AnBnWHyRQIzWHA7x9UQ3L2ONnshP2Zc%3d</t>
  </si>
  <si>
    <t>Multilayer Ceramic Capacitors MLCC - SMD/SMT 1206 0.1uF 100volts 10%</t>
  </si>
  <si>
    <t>https://www.mouser.co.id/ProductDetail/Murata-Electronics/GRM319R72A104KA01D?qs=%2fha2pyFaduhUjYiKyX5J0p9abAUyIRWBxZLcjWkqJwS8rI3euTDfCg%3d%3d</t>
  </si>
  <si>
    <t xml:space="preserve">Multilayer Ceramic Capacitors MLCC - SMD/SMT 50volts 1000pF 5% </t>
  </si>
  <si>
    <t>https://www.mouser.co.id/ProductDetail/American-Technical-Ceramics-ATC/800B102JT50XT?qs=%2fha2pyFadujFM3r%252bPyYHbv%2frzeXti8fmsDCMntsJbtqKu%2fsaPd1ERA%3d%3d</t>
  </si>
  <si>
    <t>Multilayer Ceramic Capacitors MLCC - SMD/SMT 500volts 18pF 5%</t>
  </si>
  <si>
    <t>https://www.mouser.co.id/ProductDetail/American-Technical-Ceramics-ATC/100B180JT500XT?qs=%2fha2pyFadugVNAHMoGu%252bjw7rm0jy0XoOqUguKej37s2RMQzoiYDJ2w%3d%3d</t>
  </si>
  <si>
    <t>Multilayer Ceramic Capacitors MLCC - SMD/SMT 50V 56pF C0G 0805 10%</t>
  </si>
  <si>
    <t>https://www.mouser.co.id/ProductDetail/AVX/08055A560KAT2A?qs=sGAEpiMZZMvsSlwiRhF8qsUJX4ZZq7O1MKTOsOykkaE%3d</t>
  </si>
  <si>
    <t>Multilayer Ceramic Capacitors MLCC - SMD/SMT 50V 0.1uF X7R 0805 10%</t>
  </si>
  <si>
    <t>https://www.mouser.co.id/ProductDetail/KEMET/C0805S104K5RACAUTO?qs=sGAEpiMZZMs0AnBnWHyRQNchIam%2fLmo3Ff%2fQVDDGeMs%3d</t>
  </si>
  <si>
    <t>Multilayer Ceramic Capacitors MLCC - SMD/SMT 1210 100V 2.2uF X7R 10%</t>
  </si>
  <si>
    <t>https://www.mouser.co.id/ProductDetail/TDK/C3225X7R2A225K230AB?qs=%2fha2pyFaduh2tbcUhWDo1YGTfHpzSRLhWDpo2LrQW%252bG%2fLQTb2OETm8YquaVmbYF%2f</t>
  </si>
  <si>
    <t>Aluminium Electrolytic Capacitors - Radial Leaded 220uF 100V</t>
  </si>
  <si>
    <t>https://www.mouser.co.id/ProductDetail/Panasonic/ECA-2AM221?qs=sGAEpiMZZMtZ1n0r9vR22YuzYhk2RkTKXWmrReuWHCs%3d</t>
  </si>
  <si>
    <t>Multilayer Ceramic Capacitors MLCC - SMD/SMT 500volts 1.2pF</t>
  </si>
  <si>
    <t>https://www.mouser.co.id/ProductDetail/American-Technical-Ceramics-ATC/100B1R2BT500XT?qs=%2fha2pyFadugVNAHMoGu%252bjzCPY5MkGyPzHIpex8wj1zGrIj3WCFLCpw%3d%3d</t>
  </si>
  <si>
    <t>Multilayer Ceramic Capacitors MLCC - SMD/SMT 500volts 24pF 5%</t>
  </si>
  <si>
    <t>https://www.mouser.co.id/ProductDetail/American-Technical-Ceramics-ATC/100B240JT500XT?qs=%2fha2pyFaduhr2CqcXRv%252b97cfiHLuWL9kwDeRdxOvHrPGm%252buROwlZSg%3d%3d</t>
  </si>
  <si>
    <t>Multilayer Ceramic Capacitors MLCC - SMD/SMT 200volts 470pF 5% NP0</t>
  </si>
  <si>
    <t>https://www.mouser.co.id/ProductDetail/American-Technical-Ceramics-ATC/800B471JT200XT?qs=%2fha2pyFaduiV9mba2dIlRu3pQg9OvDanUIiz3pQehtQ506DVI2bnsQ%3d%3d</t>
  </si>
  <si>
    <t>Fixed Inductors 1812SMS AEC-Q200 47 nH 5 % 3 A</t>
  </si>
  <si>
    <t>https://www.mouser.co.id/ProductDetail/Coilcraft/1812SMS-47NJLC?qs=sGAEpiMZZMsg%252by3WlYCkU2kWFds1hA9Db7PuBVRZDOk%3d</t>
  </si>
  <si>
    <t>Fixed Inductors 1010VS Hi Freq/Curr Induct 146nH 20%</t>
  </si>
  <si>
    <t>https://www.mouser.co.id/ProductDetail/Coilcraft/1010VS-141MEB?qs=sGAEpiMZZMsg%252by3WlYCkUyuYbpmoj55mMPahUuro0ws%3d</t>
  </si>
  <si>
    <t>Thick Film Resistors - SMD 1/4watt 470ohms 1%</t>
  </si>
  <si>
    <t>https://www.mouser.co.id/ProductDetail/Vishay/CRCW1206470RFKEA?qs=sGAEpiMZZMu61qfTUdNhG2DpbjADlD3Gx0s1iIU2RKs%3d</t>
  </si>
  <si>
    <t>Ferrite Beads 43 SM BEAD Z=47 OHM @ 100MHz</t>
  </si>
  <si>
    <t>PART MRF101AN 40.68 MHz, 136- 174 MHz, 230 MHz (untuk 30 pcs MRF101AN)</t>
  </si>
  <si>
    <t>https://www.mouser.co.id/ProductDetail/Fair-Rite/2743019447?qs=%2fha2pyFadui4h4rQVD9mvOEaUiwJOsPhBNqsA9HOIQE%3d</t>
  </si>
  <si>
    <t>Multilayer Ceramic Capacitors MLCC - SMD/SMT 0805 82pF 250volts C0G 2%</t>
  </si>
  <si>
    <t>https://www.mouser.co.id/ProductDetail/Murata-Electronics/GQM2195C2E820GB12D?qs=%2fha2pyFadug0XuaxjVchlqBZilhq6fVAlBIa%252bs%2fP7vOsZnRhIooM1iaktveAMIep</t>
  </si>
  <si>
    <t>Multilayer Ceramic Capacitors MLCC - SMD/SMT 0805 200pF 100VDC 2%</t>
  </si>
  <si>
    <t>Multilayer Ceramic Capacitors MLCC - SMD/SMT 0805 33pF 250volts C0G 2%</t>
  </si>
  <si>
    <t>https://www.mouser.co.id/ProductDetail/Murata-Electronics/GQM2195C2E330GB12D?qs=%2fha2pyFadug0XuaxjVchlqySiH9641RGnQjluWKpUjOgpcv9yYx71cQ9LZRk755l</t>
  </si>
  <si>
    <t>Multilayer Ceramic Capacitors MLCC - SMD/SMT 0805 1000pF 100volt C0G +/-5%</t>
  </si>
  <si>
    <t>https://www.mouser.co.id/ProductDetail/Murata-Electronics/GRM2165C2A102JA01D?qs=sGAEpiMZZMs0AnBnWHyRQCxvYDcCBBVRd0ld1D6uB2A%3d</t>
  </si>
  <si>
    <t>Multilayer Ceramic Capacitors MLCC - SMD/SMT 1.0UF 50V 10% 0805</t>
  </si>
  <si>
    <t>https://www.mouser.co.id/ProductDetail/Murata-Electronics/GJ821BR71H105KA12L?qs=sGAEpiMZZMs0AnBnWHyRQDDnXZn1TxRm8bgYLf2YLXU%3d</t>
  </si>
  <si>
    <t>Multilayer Ceramic Capacitors MLCC - SMD/SMT 0805 0.01uF 100volts X7R 10%</t>
  </si>
  <si>
    <t>https://www.mouser.co.id/ProductDetail/Murata-Electronics/GRM21BR72A103KA01B?qs=%2fha2pyFaduh%2fEdsyu96Axp6JHddNXxH58IEu8X5pLI8xam28ktRMXA%3d%3d</t>
  </si>
  <si>
    <t>Multilayer Ceramic Capacitors MLCC - SMD/SMT 1206 100V 1uF X7R 10% T: 1.6mm</t>
  </si>
  <si>
    <t>https://www.mouser.co.id/ProductDetail/TDK/C3216X7R2A105K160AA?qs=%2fha2pyFaduiBzoOqnhZkziR8qPs93kaM8pgngtW%2faLBpxAjl2yUvmAcKnwi9tQNT</t>
  </si>
  <si>
    <t>Fixed Inductors 150 NH</t>
  </si>
  <si>
    <t>https://www.mouser.co.id/ProductDetail/TDK/MLF1005VR15KT000?qs=sGAEpiMZZMsg%252by3WlYCkU4Ucsz4Og40l5EOLtK%2f4Z1Y%3d</t>
  </si>
  <si>
    <t>Fixed Inductors GA309X High Q Ind 17.5 nH 5 % 7 A</t>
  </si>
  <si>
    <t>https://www.mouser.co.id/ProductDetail/Coilcraft/GA3095-ALC?qs=sGAEpiMZZMsg%252by3WlYCkU2kWFds1hA9DAQHzT5D%2fvso%3d</t>
  </si>
  <si>
    <t>Fixed Inductors 2222SQ Air Core 160 nH 5 % 5.7 A</t>
  </si>
  <si>
    <t>https://www.mouser.co.id/ProductDetail/Coilcraft/2222SQ-161JEC?qs=sGAEpiMZZMsg%252by3WlYCkU2kWFds1hA9DvvGhbYEWsY0%3d</t>
  </si>
  <si>
    <t>Fixed Inductors 2222SQ Air Core 110 nH 5 % 5.7 A</t>
  </si>
  <si>
    <t>https://www.mouser.co.id/ProductDetail/Coilcraft/2222SQ-111JEB?qs=sGAEpiMZZMsg%252by3WlYCkU2kWFds1hA9DrRw7hatqh%252bg%3d</t>
  </si>
  <si>
    <t>Thick Film Resistors - SMD 0.5W 75ohm 1% AEC-Q200</t>
  </si>
  <si>
    <t>https://www.mouser.co.id/ProductDetail/KOA-Speer/SG73P2ATTD75R0F?qs=%2fha2pyFaduixk4iST5MrN9ZmOVERCs39xjuKjEf8M2qE10jKgKrVGw%3d%3d</t>
  </si>
  <si>
    <t>Multilayer Ceramic Capacitors MLCC - SMD/SMT 0805 39pF 250volts C0G 2%</t>
  </si>
  <si>
    <t>https://www.mouser.co.id/ProductDetail/Murata-Electronics/GQM2195C2E390GB12D?qs=%2fha2pyFadug0XuaxjVchlpgS%252bJPn0pZrhL1X%252bFkfy7EahJmHWKNuj314Ed%252biIFSJ</t>
  </si>
  <si>
    <t>Multilayer Ceramic Capacitors MLCC - SMD/SMT 0805 510pF 100volt C0G +/-5%</t>
  </si>
  <si>
    <t>https://www.mouser.co.id/ProductDetail/Murata-Electronics/GRM2165C2A511JA01D?qs=%2fha2pyFadujOxoFQQDWGxg7A6KXK7ml25iQdiY5YcMUj6nnNNLTUOA%3d%3d</t>
  </si>
  <si>
    <t>Multilayer Ceramic Capacitors MLCC - SMD/SMT 0805 68pF 250volts C0G 2%</t>
  </si>
  <si>
    <t>https://www.mouser.co.id/ProductDetail/Murata-Electronics/GQM2195C2E680GB12D?qs=%2fha2pyFadug0XuaxjVchlv942tsuIVKygqLfnSpYgJxvROuxuW9w9wpE6D9NVYgL</t>
  </si>
  <si>
    <t>Multilayer Ceramic Capacitors MLCC - SMD/SMT 0805 27pF 250volts C0G 2%</t>
  </si>
  <si>
    <t>https://www.mouser.co.id/ProductDetail/Murata-Electronics/GQM2195C2E270GB12D?qs=%2fha2pyFadug0XuaxjVchlm%2fOURRukPd8CH8RVd3fHJhQocyioUcMcpnxhKmyIm3L</t>
  </si>
  <si>
    <t>Multilayer Ceramic Capacitors MLCC - SMD/SMT 0805 10pF 250volts C0G +/-1%</t>
  </si>
  <si>
    <t>https://www.mouser.co.id/ProductDetail/Murata-Electronics/GQM2195C2E100FB12D?qs=sGAEpiMZZMs0AnBnWHyRQJAsn66fFKFgbWpn0B8ujtM%3d</t>
  </si>
  <si>
    <t>https://www.mouser.co.id/ProductDetail/Murata-Electronics/GRM21BR72A103KA01L?qs=sGAEpiMZZMu0qWHJMhxF8BBt3DOZsQ0C</t>
  </si>
  <si>
    <t>Multilayer Ceramic Capacitors MLCC - SMD/SMT 1206 100V 1uF X7R 10%</t>
  </si>
  <si>
    <t>Fixed Inductors 22nH 5%</t>
  </si>
  <si>
    <t>https://www.mouser.co.id/ProductDetail/AVX/L0805220JESTR?qs=sGAEpiMZZMsg%252by3WlYCkU2X2hs2HMlNdPpwOA83H%2fUg%3d</t>
  </si>
  <si>
    <t>Fixed Inductors 12nH 5%</t>
  </si>
  <si>
    <t>https://www.mouser.co.id/ProductDetail/Fastron/0805ASM-012J-08?qs=%2fha2pyFadug6fWwplXiWb5ZDCUnrEggrv6v41C8BGAh%2fNTSaP4KJlpk3d7r01ULN</t>
  </si>
  <si>
    <t>Fixed Inductors 1812SMS AEC-Q200 68 nH 5 % 2.5 A</t>
  </si>
  <si>
    <t>https://www.mouser.co.id/ProductDetail/Coilcraft/1812SMS-68NJLC?qs=sGAEpiMZZMsg%252by3WlYCkU2kWFds1hA9DlMmza5NWQ0E%3d</t>
  </si>
  <si>
    <t>Fixed Inductors GA309X High Q Ind 12 nH 5 % 7 A</t>
  </si>
  <si>
    <t>https://www.mouser.co.id/ProductDetail/Coilcraft/GA3094-ALC?qs=sGAEpiMZZMsg%252by3WlYCkU2kWFds1hA9DoV0zudbHNOs%3d</t>
  </si>
  <si>
    <t>Ferrite Beads 43 SM BEAD Z=95 OHM @100MHz</t>
  </si>
  <si>
    <t>Multilayer Ceramic Capacitors MLCC - SMD/SMT 500volts 43pF 5%</t>
  </si>
  <si>
    <t>https://www.mouser.co.id/ProductDetail/American-Technical-Ceramics-ATC/100B430JT500XT?qs=%2fha2pyFaduj0jwUDdAHRxdANg4lnSTcTzgWvrhHfSFCAhfTdhLcuXA%3d%3d</t>
  </si>
  <si>
    <t>Multilayer Ceramic Capacitors MLCC - SMD/SMT 50volts 1000pF 5% NP0</t>
  </si>
  <si>
    <t>Multilayer Ceramic Capacitors MLCC - SMD/SMT SOFT 1210 50V 2.2uF X7R 10%</t>
  </si>
  <si>
    <t>https://www.mouser.co.id/ProductDetail/TDK/C3225X7R1H225K200AE?qs=%2fha2pyFaduh2tbcUhWDo1dE%252bssqXP%252bQT%2fq16kSjFtkBBapIrT9TmaNDKEBxvdKtJ</t>
  </si>
  <si>
    <t>Multilayer Ceramic Capacitors MLCC - SMD/SMT 500volts 51pF 5%</t>
  </si>
  <si>
    <t>https://www.mouser.co.id/ProductDetail/American-Technical-Ceramics-ATC/100B510JT500XT?qs=%2fha2pyFaduj9ugeR5oU5xXnYR6uGobD3mhm9bOdyAlbvW21XsbtMmg%3d%3d</t>
  </si>
  <si>
    <t>Multilayer Ceramic Capacitors MLCC - SMD/SMT 500volts 16pF 5%</t>
  </si>
  <si>
    <t>https://www.mouser.co.id/ProductDetail/American-Technical-Ceramics-ATC/100B160JT500XT?qs=%2fha2pyFadugVNAHMoGu%252bj0BVV3cOH%2fjzFz1fIPtaKJZ1VSKOQL8gCQ%3d%3d</t>
  </si>
  <si>
    <t>Multilayer Ceramic Capacitors MLCC - SMD/SMT 500volts 470pF 5%</t>
  </si>
  <si>
    <t>https://www.mouser.co.id/ProductDetail/Johanson-Dielectrics/501S42E471JV3E?qs=%2fha2pyFaduhXCApOsCrBwwYCGX13LfI9D6bEqU4kTVItEvZ37d9IW6xUn%2f7GoOuaQszGmilCJmTtdEWyZP3xfbEIpAjUw4MI%2fkyp8Fpvwhn0aDlIl6AMGA%3d%3d</t>
  </si>
  <si>
    <t>Multilayer Ceramic Capacitors MLCC - SMD/SMT 500volts .1uF 5%</t>
  </si>
  <si>
    <t>https://www.mouser.co.id/ProductDetail/KEMET/C1812C104JCRACTU?qs=%2fha2pyFaduhIoleaWn5D5n1P7%252b4Q4WlCPd0Vr8luBrQLaOd3HF5PGQ%3d%3d</t>
  </si>
  <si>
    <t xml:space="preserve">Multilayer Ceramic Capacitors MLCC - SMD/SMT SOFT 1210 100V 2.2uF X7R 10% </t>
  </si>
  <si>
    <t>https://www.mouser.co.id/ProductDetail/TDK/C3225X7R2A225K230AE?qs=sGAEpiMZZMs0AnBnWHyRQFzBYxg9rzNc7j8eMVMyC4o%3d</t>
  </si>
  <si>
    <t>Aluminium Electrolytic Capacitors - Radial Leaded 220uF 100V 20%</t>
  </si>
  <si>
    <t>https://www.mouser.co.id/ProductDetail/Elna/RFS-100V221MK95?qs=sGAEpiMZZMtZ1n0r9vR22Vaq1AHMe%252bCM7k10Flj3raE%3d</t>
  </si>
  <si>
    <t>Fixed Inductors 1812SMS AEC-Q200 39 nH 5 % 3 A</t>
  </si>
  <si>
    <t>https://www.mouser.co.id/ProductDetail/Coilcraft/1812SMS-39NJLC?qs=sGAEpiMZZMsg%252by3WlYCkU2kWFds1hA9Do9qKS1r5FAk%3d</t>
  </si>
  <si>
    <t>Fixed Inductors 1010VS Hi Freq/Curr Induct 46nH 20%</t>
  </si>
  <si>
    <t>https://www.mouser.co.id/ProductDetail/Coilcraft/1010VS-46NMEC?qs=sGAEpiMZZMsg%252by3WlYCkUyuYbpmoj55m9HD5W4%252b83Q4%3d</t>
  </si>
  <si>
    <t>Schottky Diodes &amp; Rectifiers BAT45</t>
  </si>
  <si>
    <t>LTC6244 Improved Peak Detector</t>
  </si>
  <si>
    <t>https://www.mouser.co.id/ProductDetail/STMicroelectronics/BAT54SWFILMY?qs=sGAEpiMZZMve4%2fbfQkoj%252bIKYKzJSVjgQCjRiu7shFvE%3d</t>
  </si>
  <si>
    <t>Schottky Diodes &amp; Rectifiers 5082-2804</t>
  </si>
  <si>
    <t>https://www.mouser.co.id/ProductDetail/Central-Semiconductor/CMPD6263-TR?qs=sGAEpiMZZMtQ8nqTKtFS%2fJ52d6iDasFH%2fOnx2J4iAGI%3d</t>
  </si>
  <si>
    <t>Resistor 10K OHM 0.5W 5% </t>
  </si>
  <si>
    <t>https://digiwarestore.com/en/1-2-w-5/10k-ohm-05w-5-10-pcs-per-pack-213071.html?search_query=10K+Ohm&amp;results=35</t>
  </si>
  <si>
    <t>Resistor 1K OHM 0.5W 5%</t>
  </si>
  <si>
    <t>https://digiwarestore.com/en/1-2-w-5/1k-ohm-05w-5-10-pcs-per-pack-213004.html?search_query=1K+Ohm+&amp;results=75</t>
  </si>
  <si>
    <t>Resistor 1M OHM 0.5W 5%</t>
  </si>
  <si>
    <t>https://digiwarestore.com/en/1-2-w-5/1m-ohm-05w-5-10-pcs-per-pack-213054.html?search_query=1M+Ohm+&amp;results=38</t>
  </si>
  <si>
    <t>Capacitor 47nF Ceramic</t>
  </si>
  <si>
    <t>https://digiwarestore.com/en/ceramic-npo/47nf-ceramic-241030.html?search_query=4.7+nF&amp;results=38</t>
  </si>
  <si>
    <t>Resistor 200 OHM 0.5W 5%</t>
  </si>
  <si>
    <t>https://digiwarestore.com/en/1-2-w-5/200-ohm-05w-5-10-pcs-per-pack-213032.html?search_query=200+Ohm&amp;results=69</t>
  </si>
  <si>
    <t>BC847C BC847 45V 100mA NPN General-purpose Transistors</t>
  </si>
  <si>
    <t>https://www.tokopedia.com/lisuinstrument/bc847c-bc847-45v-100ma-npn-general-purpose-transistors?trkid=f=Ca0000L000P0W0S0Sh00Co0Po0Fr0Cb0_src=search_page=1_ob=23_q=bc847_po=1_catid=577&amp;lt=/searchproduct%20-%20p1%20-%20product</t>
  </si>
  <si>
    <t xml:space="preserve">Aluminium Electrolytic Capacitors - Radial Leaded 25volts 10uF </t>
  </si>
  <si>
    <t>https://www.mouser.co.id/ProductDetail/Nichicon/USW1E100MDD?qs=sGAEpiMZZMtZ1n0r9vR22e0BBN1kF1oi9Rx1JA2aXFM%3d</t>
  </si>
  <si>
    <t>Aluminium Electrolytic Capacitors - Radial Leaded 1uF 35 Volts 20%</t>
  </si>
  <si>
    <t>https://www.mouser.co.id/ProductDetail/Nichicon/UMF1V010MDD1TP?qs=sGAEpiMZZMtZ1n0r9vR22Xl3OG1fIDi9%252b3LeJ27ONZc%3d</t>
  </si>
  <si>
    <t>Aluminium Electrolytic Capacitors - Radial Leaded 25volts 100uF 20%</t>
  </si>
  <si>
    <t>https://www.mouser.co.id/ProductDetail/Nichicon/UFW1E101MED?qs=sGAEpiMZZMtZ1n0r9vR22e0BBN1kF1oiFjbe3ILhBnw%3d</t>
  </si>
  <si>
    <t>Metal Film Resistors - Through Hole 1/4watt 56Kohms 2%</t>
  </si>
  <si>
    <t>https://www.mouser.co.id/ProductDetail/Vishay-Dale/CCF0756K0GKE36?qs=sGAEpiMZZMsPqMdJzcrNwq6irEuVjABlKeA4Jv1In6g%3d</t>
  </si>
  <si>
    <t>Metal Film Resistors - Through Hole 1/4watt 50Kohms 1%</t>
  </si>
  <si>
    <t>https://www.mouser.co.id/ProductDetail/Vishay-Dale/RN65C5002BB14?qs=sGAEpiMZZMsPqMdJzcrNwiaZa5aeFZjZ9jmR01FXgF8%3d</t>
  </si>
  <si>
    <t>Metal Film Resistors - Through Hole 1/4W 100Kohms 1%</t>
  </si>
  <si>
    <t>https://www.mouser.co.id/ProductDetail/Vishay-Dale/CMF50100K00FHEK?qs=sGAEpiMZZMsPqMdJzcrNwq6irEuVjABlC1egDG4l9dM%3d</t>
  </si>
  <si>
    <t>Metal Film Resistors - Through Hole 1/4watt 806Kohms 1%</t>
  </si>
  <si>
    <t>https://www.mouser.co.id/ProductDetail/Vishay-Dale/RN60D8063FB14?qs=sGAEpiMZZMsPqMdJzcrNwmQKrDNVFgoHyySvpCLRqmA%3d</t>
  </si>
  <si>
    <t>Metal Film Resistors - Through Hole 1/4watt 100ohms 1%</t>
  </si>
  <si>
    <t>https://www.mouser.co.id/ProductDetail/Vishay-Dale/CMF50100R00FKR6?qs=sGAEpiMZZMsPqMdJzcrNwr8vXPm0zvy%252bQFPRwXRkHvc%3d</t>
  </si>
  <si>
    <t xml:space="preserve">Potentiometers 1/10W 250K Ohms 20% 16mm </t>
  </si>
  <si>
    <t>https://www.mouser.co.id/ProductDetail/BI-Technologies-TT-Electronics/P160KN-0QC15A250K?qs=sGAEpiMZZMu7u4aXTvZ%252bj%2fWSt5N%252bNZf%252bTbJnzzHs%252bAk%3d</t>
  </si>
  <si>
    <t>Fixed Inductors DO1608C Pwr Inductor 10 uH 20 % 1.5 A</t>
  </si>
  <si>
    <t>tps6735</t>
  </si>
  <si>
    <t>https://www.mouser.co.id/ProductDetail/Coilcraft/DO1608C-103MLB?qs=zCSbvcPd3pbVGVkFUCGtkw==</t>
  </si>
  <si>
    <t>Tantalum Capacitors - Solid SMD 47uF 16volts 10% D case Molded</t>
  </si>
  <si>
    <t>https://www.mouser.co.id/ProductDetail/Vishay-Sprague/593D476X9016D2TE3?qs=sGAEpiMZZMuEN2agSAc2puOXU0Q3iReRRMQhp%2fjr19Y%3d</t>
  </si>
  <si>
    <t>Tantalum Capacitors - Solid SMD 100uF 10volt 10% D Case Molded</t>
  </si>
  <si>
    <t>https://www.mouser.co.id/ProductDetail/Vishay-Sprague/593D107X9010D2WE3?qs=sGAEpiMZZMuEN2agSAc2puOXU0Q3iReRddpG4nqzFrQ%3d</t>
  </si>
  <si>
    <t>Tantalum Capacitors - Solid SMD 10V 10uF 20% 1206 ESR=3Ohm AEC-Q200</t>
  </si>
  <si>
    <t>https://www.mouser.co.id/ProductDetail/AVX/F971A106MAAHT3?qs=sGAEpiMZZMuEN2agSAc2ppdmbhKks45YxnP0IxDIm6dcdzcyPc%2fhVQ%3d%3d</t>
  </si>
  <si>
    <t>1N5817</t>
  </si>
  <si>
    <t>https://www.mouser.co.id/ProductDetail/ON-Semiconductor-Fairchild/1N5817?qs=sGAEpiMZZMtQ8nqTKtFS%2fCJFZUIIOyzjWJhH2RQmKoY%3d</t>
  </si>
  <si>
    <t>Video Modules Real Sense Depth Camera D435i Dual camera + IR + IMU</t>
  </si>
  <si>
    <t xml:space="preserve">Intel Real Sense </t>
  </si>
  <si>
    <t>https://www.mouser.co.id/ProductDetail/Intel/82635D435IDK5P?qs=sGAEpiMZZMsK5LjOSsCw1ctzEaTW%2fxkVC8tV9GACEFOzUAsdrVvnbg%3d%3d</t>
  </si>
  <si>
    <t>Aukey CB-AC2 Braided Nylon USB 3.1 Gen 1 To USB C Cable</t>
  </si>
  <si>
    <t>USB type C to USB</t>
  </si>
  <si>
    <t>https://shopee.co.id/Aukey-CB-AC2-Braided-Nylon-USB-3.1-Gen-1-to-USB-C-Cable-Red-i.51115741.1411291094</t>
  </si>
  <si>
    <t>Opsi SBC </t>
  </si>
  <si>
    <t>Single Board Computers UP board with z8350 CPU,4GB RAM+32GB eMMC, active cooler</t>
  </si>
  <si>
    <t>SBC Opsi 1</t>
  </si>
  <si>
    <t>https://www.mouser.co.id/ProductDetail/AAEON-UP/UP-CHT01-A12-0432?qs=sGAEpiMZZMspCjQQiuQ1fFTDrDpp2YD1ufDAVZJHLx0DjWRZaGhvrQ%3d%3d</t>
  </si>
  <si>
    <t>Wall Mount AC Adapters DC POWER ADP 5V 4A</t>
  </si>
  <si>
    <t>https://www.mouser.co.id/ProductDetail/?qs=Vpv2%252bhtnxQIbimPGAzLzpw%3d%3d</t>
  </si>
  <si>
    <t>LattePanda V1.0 - A Powerful Windows 10 Mini PC 4GB/64GB (Unactivated)</t>
  </si>
  <si>
    <t>SBC Opsi 2</t>
  </si>
  <si>
    <t>https://www.dfrobot.com/product-1404.html</t>
  </si>
  <si>
    <t>USB Power Supply Wall Adapter 5V@2.5A (EU Standard)</t>
  </si>
  <si>
    <t>https://www.dfrobot.com/product-1504.html</t>
  </si>
  <si>
    <t>LattePanda (4G/64GB/Without win10 License)</t>
  </si>
  <si>
    <t>SBC Opsi 2 (DN)</t>
  </si>
  <si>
    <t>https://www.tokopedia.com/akhishop/lattepanda-4g64gbwithout-win10-license?trkid=f=Ca0000L000P0W0S0Sh00Co0Po0Fr0Cb0_src=search_page=1_ob=23_q=lattepanda+64gb_po=1_catid=636&amp;lt=/searchproduct%20-%20p1%20-%20product</t>
  </si>
  <si>
    <t>Official Raspberry Pi International PSU (5.2V, 2.5A)</t>
  </si>
  <si>
    <t>https://www.tokopedia.com/akhishop/official-raspberry-pi-international-psu-52v-25a?trkid=f=Ca0000L000P0W0S0Sh00Co0Po0Fr0Cb0_src=shop-product_page=1_ob=13_q=_po=27_catid=636</t>
  </si>
  <si>
    <t>Baca Lidar/FOG (Mikrokontroller)</t>
  </si>
  <si>
    <t>Teensy 3.6 USB Microcontroller Development Board</t>
  </si>
  <si>
    <t>Cortex-M4 180 MHz</t>
  </si>
  <si>
    <t>https://www.tokopedia.com/akhishop/teensy-36-usb-microcontroller-development-board?trkid=f=Ca0000L000P0W0S0Sh00Co0Po0Fr0Cb0_src=shop-product_page=1_ob=13_q=_po=14_catid=636&amp;lt=/shoppage+-+product+3+-+product+-+Development+Board</t>
  </si>
  <si>
    <t>AC/DC Power Modules 40W 5V 15V 5A -15V 0.5A Medical</t>
  </si>
  <si>
    <t>+15v,+5v,-15v</t>
  </si>
  <si>
    <t>https://www.mouser.co.id/ProductDetail/TDK-Lambda/KMT40-51515?qs=m5ogiX%2fX43lJk2HNVsrmnQ%3d%3d</t>
  </si>
  <si>
    <t>Switching Power Supplies 5V14A 15V3.6A -15V1A 143W</t>
  </si>
  <si>
    <t>https://www.mouser.co.id/ProductDetail/MEAN-WELL/RPT-160C?qs=sGAEpiMZZMsPs3th5F8koJemULuvcPkznThdTVaY0RA%3d</t>
  </si>
  <si>
    <t>ferrite bead is 73-type material</t>
  </si>
  <si>
    <t>Filter supply fog</t>
  </si>
  <si>
    <t>https://www.mouser.co.id/ProductDetail/Fair-Rite/2773021447?qs=TibuvmyplOcX3wAbnGa%252bjw==</t>
  </si>
  <si>
    <t>Aluminium Electrolytic Capacitors - Radial Leaded 25VDC 3300uF</t>
  </si>
  <si>
    <t>https://www.mouser.co.id/ProductDetail/Panasonic/EEU-FS1E332L?qs=sGAEpiMZZMtZ1n0r9vR22e66vF2fXFUF9U8Gf%252b2gIxB6Qxv0LuJXYw%3d%3d</t>
  </si>
  <si>
    <t xml:space="preserve">Aluminium Electrolytic Capacitors - Radial Leaded 25VDC 1000uF </t>
  </si>
  <si>
    <t>https://www.mouser.co.id/ProductDetail/Panasonic/EEU-FR1E102?qs=sGAEpiMZZMtZ1n0r9vR22eOLaseCUKTaHMz177co6pA%3d</t>
  </si>
  <si>
    <t>ADS1252</t>
  </si>
  <si>
    <t>ADC FOG</t>
  </si>
  <si>
    <t>https://www.digikey.com/product-detail/en/texas-instruments/ADS1252U-2K5/296-25896-1-ND/2254772</t>
  </si>
  <si>
    <t>AD4111 24 Bit Analog to Digital Converter 4, 8 Input 1 Sigma-Delta</t>
  </si>
  <si>
    <t>https://www.digikey.com/product-detail/en/analog-devices-inc/AD4111BCPZ/AD4111BCPZ-ND/9645674</t>
  </si>
  <si>
    <t>AD7734</t>
  </si>
  <si>
    <t>https://www.digikey.com/product-detail/en/analog-devices-inc/AD4112BCPZ/AD4112BCPZ-ND/9645675</t>
  </si>
  <si>
    <t>Ujung Solder Yihua</t>
  </si>
  <si>
    <t>https://www.tokopedia.com/futureonlineshop/mata-solder-yihua-908-i-iron-tip-model-runcing</t>
  </si>
  <si>
    <t>Atraktor</t>
  </si>
  <si>
    <t>https://www.tokopedia.com/onoshop/sedot-timah-anti-static-goot-gs-154-27-cm?trkid=f=Ca0000L000P0W0S0Sh00Co0Po0Fr0Cb0_src=search_page=1_ob=23_q=sedot+timah+goot_po=6_catid=636&amp;lt=/searchproduct%20-%20p2%20-%20product</t>
  </si>
  <si>
    <t>Jakemy 54 in 1 Computer Tool Kit Model - JM-8126</t>
  </si>
  <si>
    <t>Obeng Set</t>
  </si>
  <si>
    <t>https://www.jakartanotebook.com/jakemy-54-in-1-computer-tool-kit-model-jm-8126</t>
  </si>
  <si>
    <t>Amperemeter</t>
  </si>
  <si>
    <t>Tang Potong</t>
  </si>
  <si>
    <t>KRISBOW Electronic Cutting Plier 5 In</t>
  </si>
  <si>
    <t>https://www.bhinneka.com/krisbow-electronic-cutting-plier-5-in-kw0101365-skusku03616279</t>
  </si>
  <si>
    <t>Tang skun</t>
  </si>
  <si>
    <t>Tang Crimping Skun 5 in 1 Ratchet Set + Screwdriver</t>
  </si>
  <si>
    <t>https://www.tokopedia.com/warunglistrik/tang-crimping-skun-5-in-1-ratchet-set-screwdriver?ev_efid=EAIaIQobChMIs7yOmqyS4AIVUo6PCh2QUgfwEAQYByABEgKga_D_BwE:G:s&amp;gclid=EAIaIQobChMIs7yOmqyS4AIVUo6PCh2QUgfwEAQYByABEgKga_D_BwE&amp;gclsrc=aw.ds&amp;ef_id=W_O44gAAC0TkPcFc:20190129061844:s</t>
  </si>
  <si>
    <t>Tang Cucut</t>
  </si>
  <si>
    <t>TEKIRO Tang Lancip 6 Inch</t>
  </si>
  <si>
    <t>https://www.bhinneka.com/tekiro-tang-lancip-6-inch-sku3322921241</t>
  </si>
  <si>
    <t>Pinset set</t>
  </si>
  <si>
    <t>https://www.tokopedia.com/randompedia/pinset-set-6-pcs-hitam-tweezer-set-black-anti-static-tweezers-set?ev_efid=EAIaIQobChMI0qfPz57-3wIVRIiPCh3lRQf4EAQYASABEgIPGvD_BwE:G:s&amp;gclid=EAIaIQobChMI0qfPz57-3wIVRIiPCh3lRQf4EAQYASABEgIPGvD_BwE&amp;gclsrc=aw.ds&amp;ef_id=W_O44gAAC0TkPcFc:20190121062440:s</t>
  </si>
  <si>
    <t>Solder Stand</t>
  </si>
  <si>
    <t>https://www.tokopedia.com/totanet/stand-holder-pegangan-solder-dan-pcb-10-lampu-led-kaca-pembesar?src=topads</t>
  </si>
  <si>
    <t>Solder Assist RRT</t>
  </si>
  <si>
    <t>https://digiwarestore.com/en/tools-kit/solder-assist-rrt-type-sa-10-612118.html?search_query=solder&amp;results=103</t>
  </si>
  <si>
    <t>Lotfett 50gr</t>
  </si>
  <si>
    <t>https://digiwarestore.com/en/accessory-other/lotfett-50gr-612028.html?search_query=solder&amp;results=103</t>
  </si>
  <si>
    <t>Liquid Soldering Paste</t>
  </si>
  <si>
    <t>https://digiwarestore.com/en/accessory-other/liquid-soldering-paste-612013.html?search_query=solder+paste&amp;results=1</t>
  </si>
  <si>
    <t>TIMAH CAIR MECHANIC ORI 50GR</t>
  </si>
  <si>
    <t>https://shopee.co.id/TIMAH-CAIR-MECHANIC-ORI-50GR-PASTA-SOLDER-MEKANIK-50GR-PANJANG-i.11764050.1005573655</t>
  </si>
  <si>
    <t>Solder Wick Goot CP 3015</t>
  </si>
  <si>
    <t>https://www.tokopedia.com/onoshop/solder-wick-goot-cp-3015-original-japan?trkid=f=Ca0000L000P0W0S0Sh00Co0Po0Fr0Cb0_src=search_page=1_ob=23_q=solder+wick_po=2_catid=636&amp;lt=/searchproduct%20-%20p1%20-%20product</t>
  </si>
  <si>
    <t>FTDI Basic Breakout 3.3/5V</t>
  </si>
  <si>
    <t>https://digiwarestore.com/en/io-module/ftdi-basic-breakout-33-5v-arduino-compatible-919076.html?search_query=usb+serial&amp;results=117</t>
  </si>
  <si>
    <t xml:space="preserve">Kabel AWG 20 </t>
  </si>
  <si>
    <t>https://www.tokopedia.com/khoirfashion/best-kabel-awg-20-tembaga-putih-100-meter?trkid=f=Ca0000L000P0W0S0Sh00Co0Po0Fr0Cb0_src=search_page=1_ob=4_q=kabel+awg+20_po=9_catid=1035&amp;lt=/searchproduct%20-%20p2%20-%20product</t>
  </si>
  <si>
    <t>Baterai Kotak 9V</t>
  </si>
  <si>
    <t>Energizer</t>
  </si>
  <si>
    <t>https://www.tokopedia.com/ok-mart/energizer-9-volt-baterai-energizer-9v-energizer-9v?trkid=f=Ca0000L000P0W0S0Sh00Co0Po0Fr0Cb0_src=search_page=1_ob=23_q=baterai+9v_po=2_catid=573&amp;lt=/searchproduct%20-%20p1%20-%20product</t>
  </si>
  <si>
    <t>Baterai Energizer max AAA 6pcs</t>
  </si>
  <si>
    <t>https://www.tokopedia.com/zsmhardware/baterai-energizer-max-aaa-6pcs?src=topads</t>
  </si>
  <si>
    <t>Baterai Energizer max AA , 6 pcs</t>
  </si>
  <si>
    <t>https://www.tokopedia.com/zsmhardware/baterai-energizer-max-aa-6-pcs?src=topads</t>
  </si>
  <si>
    <t>Holder Battery Kotak 9V dengan Saklar dan Tutup Dudukan Baterai</t>
  </si>
  <si>
    <t>https://www.tokopedia.com/rajacell/holder-battery-kotak-9v-dengan-saklar-dan-tutup-dudukan-baterai?trkid=f=Ca0000L000P0W0S0Sh00Co0Po0Fr0Cb0_src=search_page=1_ob=23_q=baterai+9v_po=13_catid=636&amp;lt=/searchproduct%20-%20p3%20-%20product</t>
  </si>
  <si>
    <t>FUSE CARTRIDGE 440MA 1KVAC</t>
  </si>
  <si>
    <t xml:space="preserve">Fuse Fluke </t>
  </si>
  <si>
    <t>https://www.digikey.com/product-detail/en/fluke-electronics/943121/614-1083-ND/1802035</t>
  </si>
  <si>
    <t>UCC28740DR</t>
  </si>
  <si>
    <t>Switching Controllers Constant-VTG-Crnt Flyback Cntlr</t>
  </si>
  <si>
    <t>https://www.mouser.co.id/ProductDetail/Texas-Instruments/UCC28740DR?qs=sGAEpiMZZMvFgFrcgbsedQJP6HbU9gvIJmP1l%252BSm6H0%3D</t>
  </si>
  <si>
    <t>08053C104JAZ2A</t>
  </si>
  <si>
    <t>Multilayer Ceramic Capacitors MLCC - SMD/SMT 25V .1uF X7R 0805 5% Tol FLEX</t>
  </si>
  <si>
    <t>https://www.mouser.co.id/ProductDetail/AVX/08053C104JAZ2A?qs=%2Fha2pyFadujPDeWXjuz6Tmes62lfSFDQ25Qr6u6C9pCk0zSIylyCuw%3D%3D</t>
  </si>
  <si>
    <t>10MQ100NTRPBF</t>
  </si>
  <si>
    <t>Schottky Diodes &amp; Rectifiers 2.1 Amp 100 Volt</t>
  </si>
  <si>
    <t>https://www.mouser.co.id/ProductDetail/Vishay-Semiconductors/10MQ100NTRPBF?qs=sGAEpiMZZMtQ8nqTKtFS%2FOSPMP02VeWkPnT1Bc%2FYW4s%3D</t>
  </si>
  <si>
    <t>50SVPF39M</t>
  </si>
  <si>
    <t>Aluminium Organic Polymer Capacitors 50volts 39uF ESR 25mohm</t>
  </si>
  <si>
    <t>https://www.mouser.co.id/ProductDetail/Panasonic/50SVPF39M?qs=%2Fha2pyFadugbyiyogotslHQ2dnEdDToo5bpNJEueTKU%3D</t>
  </si>
  <si>
    <t>C2012X7R1V475K125AC</t>
  </si>
  <si>
    <t>Multilayer Ceramic Capacitors MLCC - SMD/SMT 0805 35V 4.7uF X7R 10% T: 1.25mm</t>
  </si>
  <si>
    <t>https://www.mouser.co.id/ProductDetail/TDK/C2012X7R1V475K125AC?qs=%2Fha2pyFaduiVC02s%252Bc%2FwRScaFeUnyeYzg7bht7jEzKnTpBZ4CeE%252BkDpSnuYIOH9P</t>
  </si>
  <si>
    <t>C3216X7R2A105M160AA</t>
  </si>
  <si>
    <t>Multilayer Ceramic Capacitors MLCC - SMD/SMT 1206 100V 1uF X7R 20% T: 1.6mm</t>
  </si>
  <si>
    <t>https://www.mouser.co.id/ProductDetail/TDK/C3216X7R2A105M160AA?qs=%2Fha2pyFaduiBzoOqnhZkzuPV6YGmWzy3oxKkXe8ayCJgABM15%2F57PubyI7ssbiJ5</t>
  </si>
  <si>
    <t>CRCW020144K2FNED</t>
  </si>
  <si>
    <t>Thick Film Resistors - SMD 44.2K OHM 1%</t>
  </si>
  <si>
    <t>https://www.mouser.co.id/ProductDetail/Vishay-Dale/CRCW020144K2FNED?qs=%2Fha2pyFaduixR2fLazFqVX8e34CF1Q9kB3VUOI9LU1U4yFGrzPEwyw%3D%3D</t>
  </si>
  <si>
    <t>CRCW040210R0FKED</t>
  </si>
  <si>
    <t>Thick Film Resistors - SMD 1/16watt 10ohms 1%</t>
  </si>
  <si>
    <t>https://www.mouser.co.id/ProductDetail/Vishay-Dale/CRCW040210R0FKED?qs=sGAEpiMZZMu61qfTUdNhG2DpbjADlD3G9RtyZkMUiP0%3D</t>
  </si>
  <si>
    <t>CRCW040219K1FKED</t>
  </si>
  <si>
    <t>Thick Film Resistors - SMD 1/16watt 19.1Kohms 1%</t>
  </si>
  <si>
    <t>https://www.mouser.co.id/ProductDetail/Vishay-Dale/CRCW040219K1FKED?qs=sGAEpiMZZMu61qfTUdNhG2DpbjADlD3GYnA6jH3lX%252B4%3D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</si>
</sst>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_-* #,##0_-;\-* #,##0_-;_-* &quot;-&quot;_-;_-@_-"/>
    <numFmt numFmtId="165" formatCode="[$Rp-421]#,##0.00"/>
    <numFmt numFmtId="166" formatCode="_-[$Rp -421]* #,##0.00_-;\-[$Rp -421]* #,##0.00_-;_-[$Rp -421]* &quot;-&quot;??_-;_-@_-"/>
    <numFmt numFmtId="167" formatCode="_-[$Rp-421]* #,##0.00_-;\-[$Rp-421]* #,##0.00_-;_-[$Rp-421]* &quot;-&quot;??_-;_-@_-"/>
    <numFmt numFmtId="168" formatCode="[$Rp-421]#,##0.00;[Red]\-[$Rp-421]#,##0.00"/>
    <numFmt numFmtId="169" formatCode="&quot;Rp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</font>
    <font>
      <sz val="9.75"/>
      <color rgb="FF333333"/>
      <name val="Arial"/>
      <family val="2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70AD47"/>
      <name val="Calibri"/>
      <family val="2"/>
      <scheme val="minor"/>
    </font>
    <font>
      <u/>
      <sz val="11"/>
      <color rgb="FF70AD47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8EA9DB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8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3" fontId="0" fillId="0" borderId="1" xfId="0" applyNumberFormat="1" applyFill="1" applyBorder="1" applyAlignment="1">
      <alignment horizontal="right"/>
    </xf>
    <xf numFmtId="164" fontId="0" fillId="0" borderId="1" xfId="1" applyFont="1" applyFill="1" applyBorder="1"/>
    <xf numFmtId="0" fontId="0" fillId="0" borderId="0" xfId="0" applyFill="1"/>
    <xf numFmtId="164" fontId="2" fillId="0" borderId="1" xfId="0" applyNumberFormat="1" applyFont="1" applyBorder="1"/>
    <xf numFmtId="164" fontId="0" fillId="0" borderId="0" xfId="1" applyFont="1"/>
    <xf numFmtId="9" fontId="0" fillId="0" borderId="0" xfId="0" applyNumberFormat="1"/>
    <xf numFmtId="164" fontId="0" fillId="0" borderId="0" xfId="0" applyNumberFormat="1"/>
    <xf numFmtId="0" fontId="0" fillId="0" borderId="1" xfId="0" applyFill="1" applyBorder="1" applyAlignment="1">
      <alignment wrapText="1"/>
    </xf>
    <xf numFmtId="164" fontId="0" fillId="0" borderId="1" xfId="1" applyFont="1" applyFill="1" applyBorder="1" applyAlignment="1">
      <alignment wrapText="1"/>
    </xf>
    <xf numFmtId="0" fontId="5" fillId="0" borderId="0" xfId="3"/>
    <xf numFmtId="0" fontId="0" fillId="0" borderId="1" xfId="0" applyFill="1" applyBorder="1" applyAlignment="1">
      <alignment vertical="top" wrapText="1"/>
    </xf>
    <xf numFmtId="164" fontId="2" fillId="0" borderId="1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right"/>
    </xf>
    <xf numFmtId="165" fontId="0" fillId="0" borderId="1" xfId="0" applyNumberFormat="1" applyFill="1" applyBorder="1"/>
    <xf numFmtId="165" fontId="2" fillId="0" borderId="1" xfId="0" applyNumberFormat="1" applyFont="1" applyFill="1" applyBorder="1" applyAlignment="1">
      <alignment horizontal="right"/>
    </xf>
    <xf numFmtId="165" fontId="0" fillId="0" borderId="0" xfId="0" applyNumberFormat="1"/>
    <xf numFmtId="0" fontId="0" fillId="0" borderId="0" xfId="0" applyAlignment="1">
      <alignment wrapText="1"/>
    </xf>
    <xf numFmtId="164" fontId="2" fillId="0" borderId="1" xfId="0" applyNumberFormat="1" applyFont="1" applyFill="1" applyBorder="1" applyAlignment="1">
      <alignment horizontal="center" wrapText="1"/>
    </xf>
    <xf numFmtId="0" fontId="5" fillId="0" borderId="0" xfId="3" applyAlignment="1">
      <alignment wrapText="1"/>
    </xf>
    <xf numFmtId="0" fontId="2" fillId="0" borderId="1" xfId="0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0" borderId="2" xfId="0" applyFill="1" applyBorder="1" applyAlignment="1">
      <alignment horizontal="center"/>
    </xf>
    <xf numFmtId="0" fontId="0" fillId="0" borderId="2" xfId="0" applyBorder="1"/>
    <xf numFmtId="165" fontId="0" fillId="0" borderId="2" xfId="0" applyNumberFormat="1" applyBorder="1"/>
    <xf numFmtId="0" fontId="5" fillId="0" borderId="1" xfId="3" applyBorder="1" applyAlignment="1">
      <alignment wrapText="1"/>
    </xf>
    <xf numFmtId="3" fontId="0" fillId="0" borderId="1" xfId="0" applyNumberFormat="1" applyFill="1" applyBorder="1" applyAlignment="1">
      <alignment horizontal="center"/>
    </xf>
    <xf numFmtId="166" fontId="0" fillId="0" borderId="1" xfId="0" applyNumberFormat="1" applyBorder="1"/>
    <xf numFmtId="166" fontId="0" fillId="0" borderId="2" xfId="0" applyNumberFormat="1" applyBorder="1"/>
    <xf numFmtId="165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1" applyFont="1" applyBorder="1" applyAlignment="1">
      <alignment horizontal="center" vertical="center"/>
    </xf>
    <xf numFmtId="164" fontId="3" fillId="0" borderId="1" xfId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0" fontId="0" fillId="0" borderId="11" xfId="0" applyBorder="1"/>
    <xf numFmtId="0" fontId="0" fillId="0" borderId="0" xfId="0" applyBorder="1"/>
    <xf numFmtId="167" fontId="0" fillId="0" borderId="1" xfId="1" applyNumberFormat="1" applyFont="1" applyFill="1" applyBorder="1" applyAlignment="1">
      <alignment horizontal="left"/>
    </xf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167" fontId="0" fillId="0" borderId="1" xfId="2" applyFont="1" applyFill="1" applyBorder="1" applyAlignment="1">
      <alignment horizontal="left" vertical="top"/>
    </xf>
    <xf numFmtId="167" fontId="0" fillId="0" borderId="16" xfId="1" applyNumberFormat="1" applyFont="1" applyFill="1" applyBorder="1" applyAlignment="1">
      <alignment horizontal="left" vertical="top"/>
    </xf>
    <xf numFmtId="167" fontId="0" fillId="0" borderId="12" xfId="1" applyNumberFormat="1" applyFont="1" applyFill="1" applyBorder="1" applyAlignment="1">
      <alignment horizontal="left" vertical="top"/>
    </xf>
    <xf numFmtId="167" fontId="0" fillId="0" borderId="18" xfId="1" applyNumberFormat="1" applyFont="1" applyFill="1" applyBorder="1" applyAlignment="1">
      <alignment horizontal="left" vertical="top"/>
    </xf>
    <xf numFmtId="168" fontId="0" fillId="0" borderId="1" xfId="0" applyNumberFormat="1" applyBorder="1"/>
    <xf numFmtId="167" fontId="0" fillId="0" borderId="17" xfId="1" applyNumberFormat="1" applyFont="1" applyFill="1" applyBorder="1" applyAlignment="1">
      <alignment horizontal="center" vertical="top"/>
    </xf>
    <xf numFmtId="167" fontId="0" fillId="0" borderId="12" xfId="1" applyNumberFormat="1" applyFont="1" applyFill="1" applyBorder="1" applyAlignment="1">
      <alignment horizontal="center" vertical="top"/>
    </xf>
    <xf numFmtId="167" fontId="0" fillId="0" borderId="16" xfId="1" applyNumberFormat="1" applyFont="1" applyFill="1" applyBorder="1" applyAlignment="1">
      <alignment horizontal="center" vertical="top"/>
    </xf>
    <xf numFmtId="0" fontId="6" fillId="0" borderId="19" xfId="0" applyFont="1" applyBorder="1" applyAlignment="1">
      <alignment wrapText="1"/>
    </xf>
    <xf numFmtId="165" fontId="0" fillId="0" borderId="1" xfId="0" applyNumberForma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5" fillId="0" borderId="1" xfId="3" applyBorder="1"/>
    <xf numFmtId="164" fontId="5" fillId="0" borderId="1" xfId="3" applyNumberFormat="1" applyBorder="1" applyAlignment="1">
      <alignment horizontal="center" vertical="center"/>
    </xf>
    <xf numFmtId="0" fontId="0" fillId="0" borderId="1" xfId="0" applyBorder="1" applyAlignment="1">
      <alignment horizontal="right"/>
    </xf>
    <xf numFmtId="165" fontId="1" fillId="0" borderId="1" xfId="1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/>
    </xf>
    <xf numFmtId="0" fontId="0" fillId="0" borderId="1" xfId="0" applyBorder="1" applyAlignment="1">
      <alignment wrapText="1"/>
    </xf>
    <xf numFmtId="0" fontId="5" fillId="0" borderId="0" xfId="3"/>
    <xf numFmtId="165" fontId="0" fillId="0" borderId="0" xfId="0" applyNumberFormat="1" applyBorder="1" applyAlignment="1">
      <alignment horizontal="right"/>
    </xf>
    <xf numFmtId="168" fontId="0" fillId="0" borderId="0" xfId="0" applyNumberFormat="1" applyBorder="1"/>
    <xf numFmtId="169" fontId="0" fillId="0" borderId="0" xfId="0" applyNumberFormat="1"/>
    <xf numFmtId="169" fontId="0" fillId="0" borderId="1" xfId="0" applyNumberFormat="1" applyBorder="1"/>
    <xf numFmtId="169" fontId="1" fillId="0" borderId="1" xfId="0" applyNumberFormat="1" applyFont="1" applyBorder="1" applyAlignment="1">
      <alignment horizontal="right"/>
    </xf>
    <xf numFmtId="169" fontId="0" fillId="0" borderId="14" xfId="0" applyNumberFormat="1" applyBorder="1" applyAlignment="1"/>
    <xf numFmtId="169" fontId="0" fillId="0" borderId="9" xfId="0" applyNumberFormat="1" applyBorder="1" applyAlignment="1"/>
    <xf numFmtId="169" fontId="0" fillId="0" borderId="18" xfId="1" applyNumberFormat="1" applyFont="1" applyFill="1" applyBorder="1" applyAlignment="1">
      <alignment horizontal="left" vertical="top"/>
    </xf>
    <xf numFmtId="169" fontId="0" fillId="0" borderId="12" xfId="1" applyNumberFormat="1" applyFont="1" applyFill="1" applyBorder="1" applyAlignment="1">
      <alignment horizontal="left" vertical="top"/>
    </xf>
    <xf numFmtId="169" fontId="0" fillId="0" borderId="16" xfId="1" applyNumberFormat="1" applyFont="1" applyFill="1" applyBorder="1" applyAlignment="1">
      <alignment horizontal="left" vertical="top"/>
    </xf>
    <xf numFmtId="169" fontId="9" fillId="0" borderId="1" xfId="0" applyNumberFormat="1" applyFont="1" applyBorder="1"/>
    <xf numFmtId="0" fontId="9" fillId="0" borderId="0" xfId="0" applyFont="1"/>
    <xf numFmtId="0" fontId="0" fillId="0" borderId="3" xfId="0" applyFill="1" applyBorder="1"/>
    <xf numFmtId="0" fontId="0" fillId="0" borderId="0" xfId="0" applyFill="1" applyBorder="1"/>
    <xf numFmtId="169" fontId="0" fillId="0" borderId="2" xfId="0" applyNumberFormat="1" applyBorder="1"/>
    <xf numFmtId="169" fontId="11" fillId="0" borderId="20" xfId="0" applyNumberFormat="1" applyFont="1" applyBorder="1"/>
    <xf numFmtId="169" fontId="11" fillId="0" borderId="1" xfId="0" applyNumberFormat="1" applyFont="1" applyBorder="1"/>
    <xf numFmtId="169" fontId="11" fillId="0" borderId="21" xfId="0" applyNumberFormat="1" applyFont="1" applyBorder="1"/>
    <xf numFmtId="0" fontId="0" fillId="0" borderId="0" xfId="0" applyAlignment="1">
      <alignment horizontal="left"/>
    </xf>
    <xf numFmtId="0" fontId="11" fillId="0" borderId="0" xfId="0" applyFont="1"/>
    <xf numFmtId="169" fontId="11" fillId="0" borderId="4" xfId="0" applyNumberFormat="1" applyFont="1" applyBorder="1"/>
    <xf numFmtId="0" fontId="0" fillId="0" borderId="3" xfId="0" applyBorder="1"/>
    <xf numFmtId="0" fontId="7" fillId="0" borderId="19" xfId="0" applyFont="1" applyBorder="1" applyAlignment="1">
      <alignment wrapText="1"/>
    </xf>
    <xf numFmtId="169" fontId="13" fillId="0" borderId="1" xfId="0" applyNumberFormat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7" fontId="0" fillId="0" borderId="18" xfId="1" applyNumberFormat="1" applyFont="1" applyBorder="1" applyAlignment="1">
      <alignment horizontal="left" vertical="top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67" fontId="0" fillId="0" borderId="12" xfId="1" applyNumberFormat="1" applyFont="1" applyBorder="1" applyAlignment="1">
      <alignment horizontal="left" vertical="top"/>
    </xf>
    <xf numFmtId="167" fontId="0" fillId="0" borderId="16" xfId="1" applyNumberFormat="1" applyFont="1" applyBorder="1" applyAlignment="1">
      <alignment horizontal="left" vertical="top"/>
    </xf>
    <xf numFmtId="0" fontId="5" fillId="0" borderId="0" xfId="3"/>
    <xf numFmtId="0" fontId="5" fillId="0" borderId="1" xfId="3" applyBorder="1"/>
    <xf numFmtId="164" fontId="0" fillId="0" borderId="0" xfId="1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center" vertical="center" wrapText="1"/>
    </xf>
    <xf numFmtId="169" fontId="3" fillId="0" borderId="22" xfId="1" applyNumberFormat="1" applyFont="1" applyBorder="1" applyAlignment="1">
      <alignment horizontal="center" vertical="center"/>
    </xf>
    <xf numFmtId="164" fontId="3" fillId="0" borderId="22" xfId="1" applyFont="1" applyBorder="1" applyAlignment="1">
      <alignment horizontal="center" vertical="center" wrapText="1"/>
    </xf>
    <xf numFmtId="169" fontId="3" fillId="0" borderId="22" xfId="0" applyNumberFormat="1" applyFont="1" applyBorder="1" applyAlignment="1">
      <alignment horizontal="center" vertical="center"/>
    </xf>
    <xf numFmtId="164" fontId="2" fillId="0" borderId="22" xfId="0" applyNumberFormat="1" applyFont="1" applyFill="1" applyBorder="1" applyAlignment="1">
      <alignment horizontal="center" vertical="center"/>
    </xf>
    <xf numFmtId="0" fontId="0" fillId="0" borderId="22" xfId="0" applyBorder="1"/>
    <xf numFmtId="0" fontId="0" fillId="0" borderId="22" xfId="0" applyBorder="1" applyAlignment="1">
      <alignment vertical="center"/>
    </xf>
    <xf numFmtId="0" fontId="0" fillId="0" borderId="22" xfId="0" applyBorder="1" applyAlignment="1">
      <alignment vertical="center" wrapText="1"/>
    </xf>
    <xf numFmtId="169" fontId="0" fillId="0" borderId="22" xfId="0" applyNumberFormat="1" applyBorder="1"/>
    <xf numFmtId="0" fontId="8" fillId="0" borderId="22" xfId="0" applyFont="1" applyBorder="1" applyAlignment="1">
      <alignment vertical="center" wrapText="1"/>
    </xf>
    <xf numFmtId="0" fontId="8" fillId="2" borderId="22" xfId="0" applyFont="1" applyFill="1" applyBorder="1" applyAlignment="1">
      <alignment vertical="center" wrapText="1"/>
    </xf>
    <xf numFmtId="0" fontId="0" fillId="2" borderId="22" xfId="0" applyFill="1" applyBorder="1" applyAlignment="1">
      <alignment vertical="center"/>
    </xf>
    <xf numFmtId="0" fontId="5" fillId="0" borderId="22" xfId="3" applyBorder="1" applyAlignment="1">
      <alignment vertical="center"/>
    </xf>
    <xf numFmtId="0" fontId="0" fillId="3" borderId="22" xfId="0" applyFill="1" applyBorder="1"/>
    <xf numFmtId="0" fontId="5" fillId="0" borderId="22" xfId="3" applyBorder="1"/>
    <xf numFmtId="0" fontId="0" fillId="0" borderId="22" xfId="0" applyBorder="1" applyAlignment="1">
      <alignment horizontal="right"/>
    </xf>
    <xf numFmtId="0" fontId="9" fillId="0" borderId="22" xfId="0" applyFont="1" applyBorder="1"/>
    <xf numFmtId="0" fontId="9" fillId="0" borderId="22" xfId="0" applyFont="1" applyBorder="1" applyAlignment="1">
      <alignment vertical="center" wrapText="1"/>
    </xf>
    <xf numFmtId="0" fontId="9" fillId="0" borderId="22" xfId="0" applyFont="1" applyBorder="1" applyAlignment="1">
      <alignment wrapText="1"/>
    </xf>
    <xf numFmtId="0" fontId="0" fillId="0" borderId="22" xfId="0" applyBorder="1" applyAlignment="1">
      <alignment wrapText="1"/>
    </xf>
    <xf numFmtId="0" fontId="5" fillId="0" borderId="22" xfId="3" applyBorder="1"/>
    <xf numFmtId="169" fontId="9" fillId="0" borderId="22" xfId="0" applyNumberFormat="1" applyFont="1" applyBorder="1"/>
    <xf numFmtId="0" fontId="10" fillId="0" borderId="22" xfId="3" applyFont="1" applyBorder="1"/>
    <xf numFmtId="0" fontId="11" fillId="0" borderId="22" xfId="0" applyFont="1" applyBorder="1"/>
    <xf numFmtId="0" fontId="12" fillId="0" borderId="22" xfId="3" applyFont="1" applyBorder="1"/>
    <xf numFmtId="169" fontId="11" fillId="0" borderId="22" xfId="0" applyNumberFormat="1" applyFont="1" applyBorder="1"/>
    <xf numFmtId="0" fontId="13" fillId="0" borderId="22" xfId="0" applyFont="1" applyBorder="1"/>
    <xf numFmtId="0" fontId="13" fillId="0" borderId="22" xfId="0" applyFont="1" applyBorder="1" applyAlignment="1">
      <alignment vertical="center" wrapText="1"/>
    </xf>
    <xf numFmtId="0" fontId="13" fillId="4" borderId="22" xfId="0" applyFont="1" applyFill="1" applyBorder="1"/>
    <xf numFmtId="169" fontId="5" fillId="0" borderId="22" xfId="3" applyNumberFormat="1" applyBorder="1"/>
    <xf numFmtId="0" fontId="13" fillId="5" borderId="22" xfId="0" applyFont="1" applyFill="1" applyBorder="1"/>
    <xf numFmtId="0" fontId="13" fillId="5" borderId="22" xfId="3" applyFont="1" applyFill="1" applyBorder="1"/>
    <xf numFmtId="0" fontId="13" fillId="6" borderId="22" xfId="3" applyFont="1" applyFill="1" applyBorder="1"/>
    <xf numFmtId="0" fontId="13" fillId="0" borderId="22" xfId="3" applyFont="1" applyBorder="1"/>
    <xf numFmtId="0" fontId="11" fillId="0" borderId="22" xfId="0" applyFont="1" applyBorder="1" applyAlignment="1">
      <alignment vertical="center" wrapText="1"/>
    </xf>
    <xf numFmtId="0" fontId="0" fillId="7" borderId="22" xfId="0" applyFill="1" applyBorder="1"/>
    <xf numFmtId="0" fontId="0" fillId="7" borderId="0" xfId="0" applyFill="1" applyBorder="1"/>
    <xf numFmtId="0" fontId="13" fillId="7" borderId="0" xfId="0" applyFont="1" applyFill="1"/>
    <xf numFmtId="0" fontId="13" fillId="0" borderId="22" xfId="3" applyFont="1" applyBorder="1" applyAlignment="1">
      <alignment vertical="center"/>
    </xf>
    <xf numFmtId="169" fontId="5" fillId="0" borderId="22" xfId="3" applyNumberFormat="1" applyBorder="1"/>
    <xf numFmtId="0" fontId="14" fillId="0" borderId="22" xfId="0" applyFont="1" applyBorder="1"/>
    <xf numFmtId="0" fontId="2" fillId="0" borderId="1" xfId="0" applyFont="1" applyBorder="1" applyAlignment="1">
      <alignment horizontal="center"/>
    </xf>
    <xf numFmtId="0" fontId="5" fillId="0" borderId="0" xfId="3" applyAlignment="1">
      <alignment wrapText="1"/>
    </xf>
    <xf numFmtId="0" fontId="5" fillId="0" borderId="1" xfId="3" applyBorder="1"/>
    <xf numFmtId="0" fontId="2" fillId="0" borderId="1" xfId="0" applyFont="1" applyBorder="1" applyAlignment="1">
      <alignment horizontal="center"/>
    </xf>
    <xf numFmtId="3" fontId="2" fillId="0" borderId="2" xfId="0" applyNumberFormat="1" applyFont="1" applyFill="1" applyBorder="1" applyAlignment="1">
      <alignment horizontal="right" vertical="top"/>
    </xf>
    <xf numFmtId="3" fontId="2" fillId="0" borderId="3" xfId="0" applyNumberFormat="1" applyFont="1" applyFill="1" applyBorder="1" applyAlignment="1">
      <alignment horizontal="right" vertical="top"/>
    </xf>
    <xf numFmtId="3" fontId="2" fillId="0" borderId="4" xfId="0" applyNumberFormat="1" applyFont="1" applyFill="1" applyBorder="1" applyAlignment="1">
      <alignment horizontal="right" vertical="top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0" fillId="0" borderId="5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0" fillId="0" borderId="6" xfId="0" applyFill="1" applyBorder="1" applyAlignment="1">
      <alignment horizontal="left" wrapText="1"/>
    </xf>
    <xf numFmtId="164" fontId="0" fillId="0" borderId="2" xfId="0" applyNumberFormat="1" applyFill="1" applyBorder="1" applyAlignment="1">
      <alignment horizontal="left" vertical="top" wrapText="1"/>
    </xf>
    <xf numFmtId="164" fontId="0" fillId="0" borderId="3" xfId="0" applyNumberFormat="1" applyFill="1" applyBorder="1" applyAlignment="1">
      <alignment horizontal="left" vertical="top" wrapText="1"/>
    </xf>
    <xf numFmtId="164" fontId="0" fillId="0" borderId="1" xfId="0" applyNumberFormat="1" applyFill="1" applyBorder="1" applyAlignment="1">
      <alignment horizontal="left" vertical="top" wrapText="1"/>
    </xf>
    <xf numFmtId="167" fontId="0" fillId="0" borderId="2" xfId="1" applyNumberFormat="1" applyFont="1" applyFill="1" applyBorder="1" applyAlignment="1">
      <alignment horizontal="center" vertical="top"/>
    </xf>
    <xf numFmtId="167" fontId="0" fillId="0" borderId="3" xfId="1" applyNumberFormat="1" applyFont="1" applyFill="1" applyBorder="1" applyAlignment="1">
      <alignment horizontal="center" vertical="top"/>
    </xf>
    <xf numFmtId="167" fontId="0" fillId="0" borderId="4" xfId="1" applyNumberFormat="1" applyFont="1" applyFill="1" applyBorder="1" applyAlignment="1">
      <alignment horizontal="center" vertical="top"/>
    </xf>
    <xf numFmtId="164" fontId="0" fillId="0" borderId="4" xfId="0" applyNumberForma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7" fontId="0" fillId="0" borderId="26" xfId="1" applyNumberFormat="1" applyFont="1" applyFill="1" applyBorder="1" applyAlignment="1">
      <alignment horizontal="center" vertical="top"/>
    </xf>
    <xf numFmtId="167" fontId="0" fillId="0" borderId="27" xfId="1" applyNumberFormat="1" applyFont="1" applyFill="1" applyBorder="1" applyAlignment="1">
      <alignment horizontal="center" vertical="top"/>
    </xf>
    <xf numFmtId="167" fontId="0" fillId="0" borderId="28" xfId="1" applyNumberFormat="1" applyFont="1" applyFill="1" applyBorder="1" applyAlignment="1">
      <alignment horizontal="center" vertical="top"/>
    </xf>
    <xf numFmtId="164" fontId="5" fillId="0" borderId="22" xfId="3" applyNumberFormat="1" applyBorder="1" applyAlignment="1">
      <alignment horizontal="left" vertical="top" wrapText="1"/>
    </xf>
    <xf numFmtId="0" fontId="0" fillId="7" borderId="2" xfId="0" applyFill="1" applyBorder="1" applyAlignment="1">
      <alignment horizontal="center" vertical="top"/>
    </xf>
    <xf numFmtId="0" fontId="0" fillId="7" borderId="3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2" fillId="0" borderId="5" xfId="0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13" fillId="0" borderId="22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8" fontId="0" fillId="0" borderId="0" xfId="0" applyNumberFormat="1"/>
  </cellXfs>
  <cellStyles count="4">
    <cellStyle name="Comma [0]" xfId="1" builtinId="6"/>
    <cellStyle name="Currency" xfId="2" builtinId="4" customBuiltin="1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Sekonic-C-700R-U-SpectroMaster-Color-401-703/dp/B01LXZDYHB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Amphenol-RF/901-10019B?qs=sGAEpiMZZMuLQf%252bEuFsOrh35k6jkGdFny5ihXGqtFLM%3d" TargetMode="External"/><Relationship Id="rId13" Type="http://schemas.openxmlformats.org/officeDocument/2006/relationships/hyperlink" Target="https://www.markimicrowave.com/bias-tees/bt-0025.aspx" TargetMode="External"/><Relationship Id="rId3" Type="http://schemas.openxmlformats.org/officeDocument/2006/relationships/hyperlink" Target="https://www.digikey.com/product-detail/en/texas-instruments/ADS5463IPFP/296-21323-ND/1249113" TargetMode="External"/><Relationship Id="rId7" Type="http://schemas.openxmlformats.org/officeDocument/2006/relationships/hyperlink" Target="https://www.mouser.co.id/ProductDetail/Analog-Devices/AD9742ARU?qs=sGAEpiMZZMswix2y39yldfRSUiTQKynFBjOmF4yMlL0%3d" TargetMode="External"/><Relationship Id="rId12" Type="http://schemas.openxmlformats.org/officeDocument/2006/relationships/hyperlink" Target="https://www.minicircuits.com/WebStore/dashboard.html?model=ZHL-2-8-S%2B" TargetMode="External"/><Relationship Id="rId2" Type="http://schemas.openxmlformats.org/officeDocument/2006/relationships/hyperlink" Target="https://www.mouser.co.id/ProductDetail/Analog-Devices/AD9753ASTZ?qs=sGAEpiMZZMv9Q1JI0Mo%2ftfmDdrdI5iia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digiwarestore.com/en/arduino-board/arduino-mega-2560-rev3-442057.html" TargetMode="External"/><Relationship Id="rId6" Type="http://schemas.openxmlformats.org/officeDocument/2006/relationships/hyperlink" Target="https://www.digikey.com/product-detail/en/renesas-electronics-america-inc/ISL5857IAZ/ISL5857IAZ-ND/1034913%20atau&#160;https:/www.mouser.co.id/ProductDetail/Renesas-Intersil/ISL5857IAZ?qs=%2fha2pyFaduidcfaY3QFjY5aI6E54PPPvLYO4nI7RT%252b0%3d" TargetMode="External"/><Relationship Id="rId11" Type="http://schemas.openxmlformats.org/officeDocument/2006/relationships/hyperlink" Target="https://www.markimicrowave.com/bias-tees/btn2-0018.aspx" TargetMode="External"/><Relationship Id="rId5" Type="http://schemas.openxmlformats.org/officeDocument/2006/relationships/hyperlink" Target="https://www.digikey.com/product-detail/en/texas-instruments/ADS4126IRGZT/296-27843-1-ND/2411682" TargetMode="External"/><Relationship Id="rId15" Type="http://schemas.openxmlformats.org/officeDocument/2006/relationships/hyperlink" Target="https://store.digilentinc.com/arty-z7-apsoc-zynq-7000-development-board-for-makers-and-hobbyists/" TargetMode="External"/><Relationship Id="rId10" Type="http://schemas.openxmlformats.org/officeDocument/2006/relationships/hyperlink" Target="https://www.mouser.com/ProductDetail/Amphenol-RF/095-902-482-006?qs=sGAEpiMZZMtYRSmx0IAE0sziEKbo7Nw%2fZWCAyezyh%2fxrRgMFnBMmgQ%3d%3d" TargetMode="External"/><Relationship Id="rId4" Type="http://schemas.openxmlformats.org/officeDocument/2006/relationships/hyperlink" Target="https://www.digikey.com/product-detail/en/linear-technology-analog-devices/LTC2153IUJ-12-PBF/LTC2153IUJ-12-PBF-ND/3901111" TargetMode="External"/><Relationship Id="rId9" Type="http://schemas.openxmlformats.org/officeDocument/2006/relationships/hyperlink" Target="https://www.mouser.com/ProductDetail/Amphenol-RF/095-902-481-006?qs=sGAEpiMZZMtYRSmx0IAE0sziEKbo7Nw%2foz4I7o%2fLAqbXYJOoGSj1mg%3d%3d" TargetMode="External"/><Relationship Id="rId14" Type="http://schemas.openxmlformats.org/officeDocument/2006/relationships/hyperlink" Target="http://www.ti.com/tool/adc12j4000evm?keyMatch=ADC12J4000EVM&amp;tisearch=Search-EN-Everyth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ouser.co.id/ProductDetail/Fastron/0805ASM-012J-08?qs=%2fha2pyFadug6fWwplXiWb5ZDCUnrEggrv6v41C8BGAh%2fNTSaP4KJlpk3d7r01ULN" TargetMode="External"/><Relationship Id="rId21" Type="http://schemas.openxmlformats.org/officeDocument/2006/relationships/hyperlink" Target="https://www.mouser.co.id/ProductDetail/Texas-Instruments/OPA380AID?qs=sGAEpiMZZMuEBu2IkGob7mkjoD7K%252bZ9DwtciZYzivps%3d" TargetMode="External"/><Relationship Id="rId42" Type="http://schemas.openxmlformats.org/officeDocument/2006/relationships/hyperlink" Target="https://digiwarestore.com/en/connector/mini-jst-3p-charger-balance-jst-xh-connector-adapter-plug-cable-323137.html?search_query=XH+connector&amp;results=6" TargetMode="External"/><Relationship Id="rId63" Type="http://schemas.openxmlformats.org/officeDocument/2006/relationships/hyperlink" Target="https://www.mouser.co.id/ProductDetail/American-Technical-Ceramics-ATC/100B750JT500XT?qs=%2fha2pyFaduieAUWtjZURG%252bmZkFjX8iQlYSQIM6zCovfRugX4wJh6WA%3d%3d" TargetMode="External"/><Relationship Id="rId84" Type="http://schemas.openxmlformats.org/officeDocument/2006/relationships/hyperlink" Target="https://www.mouser.co.id/ProductDetail/American-Technical-Ceramics-ATC/100B180JT500XT?qs=%2fha2pyFadugVNAHMoGu%252bjw7rm0jy0XoOqUguKej37s2RMQzoiYDJ2w%3d%3d" TargetMode="External"/><Relationship Id="rId138" Type="http://schemas.openxmlformats.org/officeDocument/2006/relationships/hyperlink" Target="https://www.mouser.co.id/ProductDetail/Vishay/CRCW1206470RFKEA?qs=sGAEpiMZZMu61qfTUdNhG2DpbjADlD3Gx0s1iIU2RKs%3d" TargetMode="External"/><Relationship Id="rId159" Type="http://schemas.openxmlformats.org/officeDocument/2006/relationships/hyperlink" Target="https://www.tokopedia.com/akhishop/official-raspberry-pi-international-psu-52v-25a?trkid=f=Ca0000L000P0W0S0Sh00Co0Po0Fr0Cb0_src=shop-product_page=1_ob=13_q=_po=27_catid=636" TargetMode="External"/><Relationship Id="rId170" Type="http://schemas.openxmlformats.org/officeDocument/2006/relationships/hyperlink" Target="https://www.mouser.co.id/ProductDetail/TDK-Lambda/KMT40-51515?qs=m5ogiX%2fX43lJk2HNVsrmnQ%3d%3d" TargetMode="External"/><Relationship Id="rId191" Type="http://schemas.openxmlformats.org/officeDocument/2006/relationships/hyperlink" Target="https://www.mouser.co.id/ProductDetail/Vishay-Dale/RN65C5002BB14?qs=sGAEpiMZZMsPqMdJzcrNwiaZa5aeFZjZ9jmR01FXgF8%3d" TargetMode="External"/><Relationship Id="rId196" Type="http://schemas.openxmlformats.org/officeDocument/2006/relationships/hyperlink" Target="https://www.mouser.co.id/ProductDetail/Vishay-Dale/RN60D8063FB14?qs=sGAEpiMZZMsPqMdJzcrNwmQKrDNVFgoHyySvpCLRqmA%3d" TargetMode="External"/><Relationship Id="rId16" Type="http://schemas.openxmlformats.org/officeDocument/2006/relationships/hyperlink" Target="https://www.mouser.co.id/ProductDetail/STMicroelectronics/1N5817?qs=sGAEpiMZZMtQ8nqTKtFS%2fD9SVzsgHTKGsrEMHLFTAoc%3d" TargetMode="External"/><Relationship Id="rId107" Type="http://schemas.openxmlformats.org/officeDocument/2006/relationships/hyperlink" Target="https://www.mouser.co.id/ProductDetail/KOA-Speer/SG73P2ATTD75R0F?qs=%2fha2pyFaduixk4iST5MrN9ZmOVERCs39xjuKjEf8M2qE10jKgKrVGw%3d%3d" TargetMode="External"/><Relationship Id="rId11" Type="http://schemas.openxmlformats.org/officeDocument/2006/relationships/hyperlink" Target="https://digiwarestore.com/en/accessory-other/dt-proto-28-pin-ssop-to-dip-991819.html?search_query=pcb&amp;results=231" TargetMode="External"/><Relationship Id="rId32" Type="http://schemas.openxmlformats.org/officeDocument/2006/relationships/hyperlink" Target="https://www.mouser.co.id/ProductDetail/Nichicon/UKL1H0R1KDDANA?qs=I6KAKw0tg2xzJG7hHs9lGQ%3d%3d" TargetMode="External"/><Relationship Id="rId37" Type="http://schemas.openxmlformats.org/officeDocument/2006/relationships/hyperlink" Target="https://www.mouser.co.id/ProductDetail/KEMET/ESK106M010AC3AA?qs=sGAEpiMZZMsh%252b1woXyUXjx7EvhV2CoVe5UsyKCEow9g%3d" TargetMode="External"/><Relationship Id="rId53" Type="http://schemas.openxmlformats.org/officeDocument/2006/relationships/hyperlink" Target="https://www.mouser.co.id/ProductDetail/Fair-Rite/2743021447?qs=sGAEpiMZZMueJGT%2f0PGc4%2fH9k8WXLtmF" TargetMode="External"/><Relationship Id="rId58" Type="http://schemas.openxmlformats.org/officeDocument/2006/relationships/hyperlink" Target="https://www.mouser.co.id/ProductDetail/American-Technical-Ceramics-ATC/100B201JT300XT?qs=%2fha2pyFaduhr2CqcXRv%252b9xIHXgR4kv56eksDvXZC0pWhJ6B10e22bw%3d%3d" TargetMode="External"/><Relationship Id="rId74" Type="http://schemas.openxmlformats.org/officeDocument/2006/relationships/hyperlink" Target="https://www.mouser.co.id/ProductDetail/Vishay/CRCW1206100RFKEA?qs=sGAEpiMZZMu61qfTUdNhG2DpbjADlD3Gd0kEDK5u7uI%3d" TargetMode="External"/><Relationship Id="rId79" Type="http://schemas.openxmlformats.org/officeDocument/2006/relationships/hyperlink" Target="https://www.mouser.co.id/ProductDetail/KEMET/T491D476K016AT?qs=sGAEpiMZZMuEN2agSAc2plg9mRgM350BI3we1iKggnA%3d" TargetMode="External"/><Relationship Id="rId102" Type="http://schemas.openxmlformats.org/officeDocument/2006/relationships/hyperlink" Target="https://www.mouser.co.id/ProductDetail/Murata-Electronics/GRM21BR72A103KA01B?qs=%2fha2pyFaduh%2fEdsyu96Axp6JHddNXxH58IEu8X5pLI8xam28ktRMXA%3d%3d" TargetMode="External"/><Relationship Id="rId123" Type="http://schemas.openxmlformats.org/officeDocument/2006/relationships/hyperlink" Target="https://www.mouser.co.id/ProductDetail/American-Technical-Ceramics-ATC/100B430JT500XT?qs=%2fha2pyFaduj0jwUDdAHRxdANg4lnSTcTzgWvrhHfSFCAhfTdhLcuXA%3d%3d" TargetMode="External"/><Relationship Id="rId128" Type="http://schemas.openxmlformats.org/officeDocument/2006/relationships/hyperlink" Target="https://www.mouser.co.id/ProductDetail/KEMET/T491D476K016AT?qs=sGAEpiMZZMuEN2agSAc2plg9mRgM350BI3we1iKggnA%3d" TargetMode="External"/><Relationship Id="rId144" Type="http://schemas.openxmlformats.org/officeDocument/2006/relationships/hyperlink" Target="https://digiwarestore.com/en/1-2-w-5/1m-ohm-05w-5-10-pcs-per-pack-213054.html?search_query=1M+Ohm+&amp;results=38" TargetMode="External"/><Relationship Id="rId149" Type="http://schemas.openxmlformats.org/officeDocument/2006/relationships/hyperlink" Target="https://www.mouser.co.id/ProductDetail/AAEON-UP/UP-CHT01-A12-0432?qs=sGAEpiMZZMspCjQQiuQ1fFTDrDpp2YD1ufDAVZJHLx0DjWRZaGhvrQ%3d%3d" TargetMode="External"/><Relationship Id="rId5" Type="http://schemas.openxmlformats.org/officeDocument/2006/relationships/hyperlink" Target="https://digiwarestore.com/en/jump-wire/arduino-jumper-cables-m-m-65pcs-331129.html?search_query=jumper&amp;results=72" TargetMode="External"/><Relationship Id="rId90" Type="http://schemas.openxmlformats.org/officeDocument/2006/relationships/hyperlink" Target="https://www.mouser.co.id/ProductDetail/American-Technical-Ceramics-ATC/100B240JT500XT?qs=%2fha2pyFaduhr2CqcXRv%252b97cfiHLuWL9kwDeRdxOvHrPGm%252buROwlZSg%3d%3d" TargetMode="External"/><Relationship Id="rId95" Type="http://schemas.openxmlformats.org/officeDocument/2006/relationships/hyperlink" Target="https://www.mouser.co.id/ProductDetail/TDK/MLF1005VR15KT000?qs=sGAEpiMZZMsg%252by3WlYCkU4Ucsz4Og40l5EOLtK%2f4Z1Y%3d" TargetMode="External"/><Relationship Id="rId160" Type="http://schemas.openxmlformats.org/officeDocument/2006/relationships/hyperlink" Target="https://www.tokopedia.com/akhishop/lattepanda-4g64gbwithout-win10-license?trkid=f=Ca0000L000P0W0S0Sh00Co0Po0Fr0Cb0_src=search_page=1_ob=23_q=lattepanda+64gb_po=1_catid=636&amp;lt=/searchproduct%20-%20p1%20-%20product" TargetMode="External"/><Relationship Id="rId165" Type="http://schemas.openxmlformats.org/officeDocument/2006/relationships/hyperlink" Target="https://www.mouser.co.id/ProductDetail/NXP-Freescale/AFT05MS003NT1?qs=sGAEpiMZZMv4z0HnGdrLjuuzihI0qkbCw96xxdVEuDAviJU0sLvlIA%3d%3d" TargetMode="External"/><Relationship Id="rId181" Type="http://schemas.openxmlformats.org/officeDocument/2006/relationships/hyperlink" Target="https://www.digikey.com/product-detail/en/lumileds/LXML-PL01-0050/1416-1033-1-ND/3961138" TargetMode="External"/><Relationship Id="rId186" Type="http://schemas.openxmlformats.org/officeDocument/2006/relationships/hyperlink" Target="https://www.mouser.co.id/ProductDetail/Nichicon/UMF1V010MDD1TP?qs=sGAEpiMZZMtZ1n0r9vR22Xl3OG1fIDi9%252b3LeJ27ONZc%3d" TargetMode="External"/><Relationship Id="rId22" Type="http://schemas.openxmlformats.org/officeDocument/2006/relationships/hyperlink" Target="https://www.mouser.co.id/ProductDetail/Unspecified/581-0402CC-KIT?qs=sGAEpiMZZMsy8YBVeri3h23wx0gM4rnlgUF8ccrAj6w%3d" TargetMode="External"/><Relationship Id="rId27" Type="http://schemas.openxmlformats.org/officeDocument/2006/relationships/hyperlink" Target="https://www.mouser.co.id/ProductDetail/?qs=l7cgNqFNU1jNgTMXwZS%2fLQ%3d%3d" TargetMode="External"/><Relationship Id="rId43" Type="http://schemas.openxmlformats.org/officeDocument/2006/relationships/hyperlink" Target="https://digiwarestore.com/en/connector/4-pin-xh-connector-series-25mm-pitch-male-female-pin-323069.html?search_query=XH+connector&amp;results=6" TargetMode="External"/><Relationship Id="rId48" Type="http://schemas.openxmlformats.org/officeDocument/2006/relationships/hyperlink" Target="https://www.mouser.co.id/ProductDetail/Vishay-Dale/LAE1ACHIP0402KFE96?qs=sGAEpiMZZMukHu%252bjC5l7YaroblFmQFYvElendy8%252bntg%3d" TargetMode="External"/><Relationship Id="rId64" Type="http://schemas.openxmlformats.org/officeDocument/2006/relationships/hyperlink" Target="https://www.mouser.co.id/ProductDetail/American-Technical-Ceramics-ATC/100B910JT500XT?qs=%2fha2pyFaduhfjL0pPQc1WhtFEpeZZjNO6VDYAbdlGoInCIi%2fRFnX5A%3d%3d" TargetMode="External"/><Relationship Id="rId69" Type="http://schemas.openxmlformats.org/officeDocument/2006/relationships/hyperlink" Target="https://www.mouser.co.id/ProductDetail/Coilcraft/1212VS-111MEB?qs=sGAEpiMZZMsg%252by3WlYCkUyuYbpmoj55m%2f7emOkHmW0U%3d" TargetMode="External"/><Relationship Id="rId113" Type="http://schemas.openxmlformats.org/officeDocument/2006/relationships/hyperlink" Target="https://www.mouser.co.id/ProductDetail/Murata-Electronics/GJ821BR71H105KA12L?qs=sGAEpiMZZMs0AnBnWHyRQDDnXZn1TxRm8bgYLf2YLXU%3d" TargetMode="External"/><Relationship Id="rId118" Type="http://schemas.openxmlformats.org/officeDocument/2006/relationships/hyperlink" Target="https://www.mouser.co.id/ProductDetail/Coilcraft/1812SMS-68NJLC?qs=sGAEpiMZZMsg%252by3WlYCkU2kWFds1hA9DlMmza5NWQ0E%3d" TargetMode="External"/><Relationship Id="rId134" Type="http://schemas.openxmlformats.org/officeDocument/2006/relationships/hyperlink" Target="https://www.mouser.co.id/ProductDetail/Elna/RFS-100V221MK95?qs=sGAEpiMZZMtZ1n0r9vR22Vaq1AHMe%252bCM7k10Flj3raE%3d" TargetMode="External"/><Relationship Id="rId139" Type="http://schemas.openxmlformats.org/officeDocument/2006/relationships/hyperlink" Target="https://www.mouser.co.id/ProductDetail/Analog-Devices/LTC6244HVIMS8PBF?qs=sGAEpiMZZMvtNjJQt4UgLWrTXyYvVnFzZYAFVNgx550e%2fto0%252bXvg8A%3d%3d" TargetMode="External"/><Relationship Id="rId80" Type="http://schemas.openxmlformats.org/officeDocument/2006/relationships/hyperlink" Target="https://www.mouser.co.id/ProductDetail/KEMET/C1206X225K5RECAUTO7210?qs=sGAEpiMZZMvsSlwiRhF8qtsBU8Zhqm2RcZcboQ%252b4fftGhl6CPUl5TQ%3d%3d" TargetMode="External"/><Relationship Id="rId85" Type="http://schemas.openxmlformats.org/officeDocument/2006/relationships/hyperlink" Target="https://www.mouser.co.id/ProductDetail/AVX/08055A560KAT2A?qs=sGAEpiMZZMvsSlwiRhF8qsUJX4ZZq7O1MKTOsOykkaE%3d" TargetMode="External"/><Relationship Id="rId150" Type="http://schemas.openxmlformats.org/officeDocument/2006/relationships/hyperlink" Target="https://www.dfrobot.com/product-1404.html" TargetMode="External"/><Relationship Id="rId155" Type="http://schemas.openxmlformats.org/officeDocument/2006/relationships/hyperlink" Target="https://www.mouser.co.id/ProductDetail/MEAN-WELL/RPT-160C?qs=sGAEpiMZZMsPs3th5F8koJemULuvcPkznThdTVaY0RA%3d" TargetMode="External"/><Relationship Id="rId171" Type="http://schemas.openxmlformats.org/officeDocument/2006/relationships/hyperlink" Target="https://www.mouser.co.id/ProductDetail/Microchip-Technology/USB3343-CP-TR?qs=sGAEpiMZZMsX%252bY3VKDPZyL8lvOc%2fv88i%2fuFifvmABeE%3d" TargetMode="External"/><Relationship Id="rId176" Type="http://schemas.openxmlformats.org/officeDocument/2006/relationships/hyperlink" Target="https://www.digikey.com/product-detail/en/lumileds/LXML-PB02/1416-1030-1-ND/3961135" TargetMode="External"/><Relationship Id="rId192" Type="http://schemas.openxmlformats.org/officeDocument/2006/relationships/hyperlink" Target="https://www.mouser.co.id/ProductDetail/Coilcraft/DO1608C-103MLB?qs=zCSbvcPd3pbVGVkFUCGtkw==" TargetMode="External"/><Relationship Id="rId197" Type="http://schemas.openxmlformats.org/officeDocument/2006/relationships/hyperlink" Target="https://www.mouser.co.id/ProductDetail/Vishay-Dale/CMF50100R00FKR6?qs=sGAEpiMZZMsPqMdJzcrNwr8vXPm0zvy%252bQFPRwXRkHvc%3d" TargetMode="External"/><Relationship Id="rId12" Type="http://schemas.openxmlformats.org/officeDocument/2006/relationships/hyperlink" Target="https://digiwarestore.com/en/pcb-male/header-40x2-323001.html?search_query=pcb&amp;results=231" TargetMode="External"/><Relationship Id="rId17" Type="http://schemas.openxmlformats.org/officeDocument/2006/relationships/hyperlink" Target="https://www.mouser.com/ProductDetail/TE-Connectivity/RES-KIT-LR0204R?qs=sGAEpiMZZMsh5%252bMCVlvUQNJuUTQycwr4BG4XcyjTNdU%3d" TargetMode="External"/><Relationship Id="rId33" Type="http://schemas.openxmlformats.org/officeDocument/2006/relationships/hyperlink" Target="https://www.mouser.co.id/ProductDetail/KEMET/T110A105K015AS?qs=sGAEpiMZZMsh%252b1woXyUXj%2fr%252bz%252bvJnRpVEV2esy%252bl%2f6A%3d" TargetMode="External"/><Relationship Id="rId38" Type="http://schemas.openxmlformats.org/officeDocument/2006/relationships/hyperlink" Target="https://www.mouser.co.id/ProductDetail/KEMET/ESK106M016AC3KA?qs=sGAEpiMZZMtZ1n0r9vR22e66vF2fXFUFGzq18cWRyQ4aVx5H2cBKcA%3d%3d" TargetMode="External"/><Relationship Id="rId59" Type="http://schemas.openxmlformats.org/officeDocument/2006/relationships/hyperlink" Target="https://www.mouser.co.id/ProductDetail/American-Technical-Ceramics-ATC/100B221JT200XT?qs=%2fha2pyFaduhr2CqcXRv%252b9ymLJqLJ7SIOPLvESylRaehApwyWU%252bJAaQ%3d%3d" TargetMode="External"/><Relationship Id="rId103" Type="http://schemas.openxmlformats.org/officeDocument/2006/relationships/hyperlink" Target="https://www.mouser.co.id/ProductDetail/TDK/C3216X7R2A105K160AA?qs=%2fha2pyFaduiBzoOqnhZkziR8qPs93kaM8pgngtW%2faLBpxAjl2yUvmAcKnwi9tQNT" TargetMode="External"/><Relationship Id="rId108" Type="http://schemas.openxmlformats.org/officeDocument/2006/relationships/hyperlink" Target="https://www.mouser.co.id/ProductDetail/Murata-Electronics/GQM2195C2E390GB12D?qs=%2fha2pyFadug0XuaxjVchlpgS%252bJPn0pZrhL1X%252bFkfy7EahJmHWKNuj314Ed%252biIFSJ" TargetMode="External"/><Relationship Id="rId124" Type="http://schemas.openxmlformats.org/officeDocument/2006/relationships/hyperlink" Target="https://www.mouser.co.id/ProductDetail/American-Technical-Ceramics-ATC/800B102JT50XT?qs=%2fha2pyFadujFM3r%252bPyYHbv%2frzeXti8fmsDCMntsJbtqKu%2fsaPd1ERA%3d%3d" TargetMode="External"/><Relationship Id="rId129" Type="http://schemas.openxmlformats.org/officeDocument/2006/relationships/hyperlink" Target="https://www.mouser.co.id/ProductDetail/American-Technical-Ceramics-ATC/100B510JT500XT?qs=%2fha2pyFaduj9ugeR5oU5xXnYR6uGobD3mhm9bOdyAlbvW21XsbtMmg%3d%3d" TargetMode="External"/><Relationship Id="rId54" Type="http://schemas.openxmlformats.org/officeDocument/2006/relationships/hyperlink" Target="https://www.mouser.co.id/ProductDetail/American-Technical-Ceramics-ATC/600L220FT200T?qs=sGAEpiMZZMs0AnBnWHyRQPyycKSewChIrAQpdtynWd0%3d" TargetMode="External"/><Relationship Id="rId70" Type="http://schemas.openxmlformats.org/officeDocument/2006/relationships/hyperlink" Target="https://www.mouser.co.id/ProductDetail/Coilcraft/2014VS-33NMEB?qs=sGAEpiMZZMsg%252by3WlYCkUyuYbpmoj55m%2feQ2eN0ACoo%3d" TargetMode="External"/><Relationship Id="rId75" Type="http://schemas.openxmlformats.org/officeDocument/2006/relationships/hyperlink" Target="https://www.mouser.co.id/ProductDetail/Vishay/CRCW120612K0FKEA?qs=sGAEpiMZZMu61qfTUdNhGyptJL5EcUtRtXIE61GiFnE%3d" TargetMode="External"/><Relationship Id="rId91" Type="http://schemas.openxmlformats.org/officeDocument/2006/relationships/hyperlink" Target="https://www.mouser.co.id/ProductDetail/American-Technical-Ceramics-ATC/800B471JT200XT?qs=%2fha2pyFaduiV9mba2dIlRu3pQg9OvDanUIiz3pQehtQ506DVI2bnsQ%3d%3d" TargetMode="External"/><Relationship Id="rId96" Type="http://schemas.openxmlformats.org/officeDocument/2006/relationships/hyperlink" Target="https://www.mouser.co.id/ProductDetail/Fair-Rite/2743019447?qs=%2fha2pyFadui4h4rQVD9mvOEaUiwJOsPhBNqsA9HOIQE%3d" TargetMode="External"/><Relationship Id="rId140" Type="http://schemas.openxmlformats.org/officeDocument/2006/relationships/hyperlink" Target="https://www.mouser.co.id/ProductDetail/STMicroelectronics/BAT54SWFILMY?qs=sGAEpiMZZMve4%2fbfQkoj%252bIKYKzJSVjgQCjRiu7shFvE%3d" TargetMode="External"/><Relationship Id="rId145" Type="http://schemas.openxmlformats.org/officeDocument/2006/relationships/hyperlink" Target="https://digiwarestore.com/en/ceramic-npo/47nf-ceramic-241030.html?search_query=4.7+nF&amp;results=38" TargetMode="External"/><Relationship Id="rId161" Type="http://schemas.openxmlformats.org/officeDocument/2006/relationships/hyperlink" Target="https://www.digikey.com/product-detail/en/analog-devices-inc/AD4111BCPZ/AD4111BCPZ-ND/9645674" TargetMode="External"/><Relationship Id="rId166" Type="http://schemas.openxmlformats.org/officeDocument/2006/relationships/hyperlink" Target="https://www.mouser.co.id/ProductDetail/MEAN-WELL/IRM-60-5ST?qs=sGAEpiMZZMuWiaalG5TUgItXvBdzAI9%252bOBZN196zSeIFQEYR4%2fJnJA%3d%3d" TargetMode="External"/><Relationship Id="rId182" Type="http://schemas.openxmlformats.org/officeDocument/2006/relationships/hyperlink" Target="https://www.led-mounting-bases.com/en/led-mcpcb/205-star-mcpcb-for-3-leds-lumileds-luxeon-rebel-carclo-led-lens-compatible.html" TargetMode="External"/><Relationship Id="rId187" Type="http://schemas.openxmlformats.org/officeDocument/2006/relationships/hyperlink" Target="https://www.mouser.co.id/ProductDetail/Nichicon/UFW1E101MED?qs=sGAEpiMZZMtZ1n0r9vR22e0BBN1kF1oiFjbe3ILhBnw%3d" TargetMode="External"/><Relationship Id="rId1" Type="http://schemas.openxmlformats.org/officeDocument/2006/relationships/hyperlink" Target="https://www.ruparupa.com/lampu-led-adjustable-7w-38d-3000k.html?itm_source=category&amp;itm_campaign=elektronik-dan-gadget/peralatan-elektronik/bohlam-lampu.html&amp;itm_term=10037941" TargetMode="External"/><Relationship Id="rId6" Type="http://schemas.openxmlformats.org/officeDocument/2006/relationships/hyperlink" Target="https://digiwarestore.com/en/jump-wire/breadboard-jumper-wires-f-m-65pcs-331134.html?search_query=jumper&amp;results=72" TargetMode="External"/><Relationship Id="rId23" Type="http://schemas.openxmlformats.org/officeDocument/2006/relationships/hyperlink" Target="https://www.mouser.co.id/ProductDetail/?qs=mhDUZiKltnPNes5Bhtvu4Q%3d%3d" TargetMode="External"/><Relationship Id="rId28" Type="http://schemas.openxmlformats.org/officeDocument/2006/relationships/hyperlink" Target="https://www.tokopedia.com/niewelectronic14/kabel-6-jalur-kabel-pita-6-pin-kabel-flat-6-jalur-1-roll-90-meter?trkid=f=Ca0000L000P0W0S0Sh00Co0Po0Fr0Cb0_src=shop-product_page=1_ob=11_q=kabel_po=13_catid=1035&amp;lt=/shoppage+-+product+3+-+product+-+Semua+Etalase" TargetMode="External"/><Relationship Id="rId49" Type="http://schemas.openxmlformats.org/officeDocument/2006/relationships/hyperlink" Target="https://www.mouser.co.id/ProductDetail/?qs=PGXP4M47uW5zGMgyljMB7w%3d%3d" TargetMode="External"/><Relationship Id="rId114" Type="http://schemas.openxmlformats.org/officeDocument/2006/relationships/hyperlink" Target="https://www.mouser.co.id/ProductDetail/Murata-Electronics/GRM21BR72A103KA01L?qs=sGAEpiMZZMu0qWHJMhxF8BBt3DOZsQ0C" TargetMode="External"/><Relationship Id="rId119" Type="http://schemas.openxmlformats.org/officeDocument/2006/relationships/hyperlink" Target="https://www.mouser.co.id/ProductDetail/Coilcraft/GA3094-ALC?qs=sGAEpiMZZMsg%252by3WlYCkU2kWFds1hA9DoV0zudbHNOs%3d" TargetMode="External"/><Relationship Id="rId44" Type="http://schemas.openxmlformats.org/officeDocument/2006/relationships/hyperlink" Target="https://digiwarestore.com/en/connector/black-housing-2p-pin-323022.html?search_query=black+housing&amp;results=21" TargetMode="External"/><Relationship Id="rId60" Type="http://schemas.openxmlformats.org/officeDocument/2006/relationships/hyperlink" Target="https://www.mouser.co.id/ProductDetail/Murata-Electronics/GCD21BR72A104KA01L?qs=sGAEpiMZZMukHu%252bjC5l7YZFl0a7NTZflMViMBMjfJy8%3d" TargetMode="External"/><Relationship Id="rId65" Type="http://schemas.openxmlformats.org/officeDocument/2006/relationships/hyperlink" Target="https://www.mouser.co.id/ProductDetail/Murata-Electronics/GCM2195G1H512JA16D?qs=sGAEpiMZZMvsSlwiRhF8qiE2qjJvMbsZVOJ%252bAxf%252bKA9MoLAiPIaraA%3d%3d" TargetMode="External"/><Relationship Id="rId81" Type="http://schemas.openxmlformats.org/officeDocument/2006/relationships/hyperlink" Target="https://www.mouser.co.id/ProductDetail/KEMET/C1210C103J5GACTU?qs=sGAEpiMZZMs0AnBnWHyRQIzWHA7x9UQ3L2ONnshP2Zc%3d" TargetMode="External"/><Relationship Id="rId86" Type="http://schemas.openxmlformats.org/officeDocument/2006/relationships/hyperlink" Target="https://www.mouser.co.id/ProductDetail/KEMET/C0805S104K5RACAUTO?qs=sGAEpiMZZMs0AnBnWHyRQNchIam%2fLmo3Ff%2fQVDDGeMs%3d" TargetMode="External"/><Relationship Id="rId130" Type="http://schemas.openxmlformats.org/officeDocument/2006/relationships/hyperlink" Target="https://www.mouser.co.id/ProductDetail/American-Technical-Ceramics-ATC/100B160JT500XT?qs=%2fha2pyFadugVNAHMoGu%252bj0BVV3cOH%2fjzFz1fIPtaKJZ1VSKOQL8gCQ%3d%3d" TargetMode="External"/><Relationship Id="rId135" Type="http://schemas.openxmlformats.org/officeDocument/2006/relationships/hyperlink" Target="https://www.mouser.co.id/ProductDetail/Coilcraft/1812SMS-39NJLC?qs=sGAEpiMZZMsg%252by3WlYCkU2kWFds1hA9Do9qKS1r5FAk%3d" TargetMode="External"/><Relationship Id="rId151" Type="http://schemas.openxmlformats.org/officeDocument/2006/relationships/hyperlink" Target="https://www.dfrobot.com/product-1504.html" TargetMode="External"/><Relationship Id="rId156" Type="http://schemas.openxmlformats.org/officeDocument/2006/relationships/hyperlink" Target="https://www.mouser.co.id/ProductDetail/Fair-Rite/2773021447?qs=TibuvmyplOcX3wAbnGa%252bjw==" TargetMode="External"/><Relationship Id="rId177" Type="http://schemas.openxmlformats.org/officeDocument/2006/relationships/hyperlink" Target="https://www.digikey.com/product-detail/en/lumileds/LXML-PL01-0050/1416-1033-1-ND/3961138" TargetMode="External"/><Relationship Id="rId198" Type="http://schemas.openxmlformats.org/officeDocument/2006/relationships/hyperlink" Target="https://www.mouser.co.id/ProductDetail/BI-Technologies-TT-Electronics/P160KN-0QC15A250K?qs=sGAEpiMZZMu7u4aXTvZ%252bj%2fWSt5N%252bNZf%252bTbJnzzHs%252bAk%3d" TargetMode="External"/><Relationship Id="rId172" Type="http://schemas.openxmlformats.org/officeDocument/2006/relationships/hyperlink" Target="https://www.digikey.com/product-detail/en/bergquist/803267/BER295-ND/1879701" TargetMode="External"/><Relationship Id="rId193" Type="http://schemas.openxmlformats.org/officeDocument/2006/relationships/hyperlink" Target="https://www.mouser.co.id/ProductDetail/Vishay-Sprague/593D476X9016D2TE3?qs=sGAEpiMZZMuEN2agSAc2puOXU0Q3iReRRMQhp%2fjr19Y%3d" TargetMode="External"/><Relationship Id="rId13" Type="http://schemas.openxmlformats.org/officeDocument/2006/relationships/hyperlink" Target="https://digiwarestore.com/en/connector/header-40x2-right-angle-323006.html?search_query=pcb&amp;results=231" TargetMode="External"/><Relationship Id="rId18" Type="http://schemas.openxmlformats.org/officeDocument/2006/relationships/hyperlink" Target="https://www.markimicrowave.com/bias-tees/bt-0014smg.aspx" TargetMode="External"/><Relationship Id="rId39" Type="http://schemas.openxmlformats.org/officeDocument/2006/relationships/hyperlink" Target="https://www.mouser.co.id/ProductDetail/Panasonic/ECA-1VM100?qs=sGAEpiMZZMsh%252b1woXyUXj3%2fIAq5610O0If7soqtO%252b4k%3d" TargetMode="External"/><Relationship Id="rId109" Type="http://schemas.openxmlformats.org/officeDocument/2006/relationships/hyperlink" Target="https://www.mouser.co.id/ProductDetail/Murata-Electronics/GRM2165C2A511JA01D?qs=%2fha2pyFadujOxoFQQDWGxg7A6KXK7ml25iQdiY5YcMUj6nnNNLTUOA%3d%3d" TargetMode="External"/><Relationship Id="rId34" Type="http://schemas.openxmlformats.org/officeDocument/2006/relationships/hyperlink" Target="https://www.mouser.co.id/ProductDetail/KEMET/T110A105K010AT?qs=sGAEpiMZZMtZ1n0r9vR22XtDp8swPKX3FIs3Y9QoJxg%3d" TargetMode="External"/><Relationship Id="rId50" Type="http://schemas.openxmlformats.org/officeDocument/2006/relationships/hyperlink" Target="https://www.mouser.co.id/ProductDetail/Twin-Industries/TW-E41-1060?qs=sGAEpiMZZMvxYGX2LOb%252bCkpSd%2fF6Zib6rdOv%2fJq26CY%3d" TargetMode="External"/><Relationship Id="rId55" Type="http://schemas.openxmlformats.org/officeDocument/2006/relationships/hyperlink" Target="https://www.mouser.co.id/ProductDetail/Murata-Electronics/GQM2195C2A201GB12D?qs=%2fha2pyFadug0XuaxjVchlqP9lLbTIYC8hEjG8j02dPu6BW%2fbYIJquDoDlYPaU3VN" TargetMode="External"/><Relationship Id="rId76" Type="http://schemas.openxmlformats.org/officeDocument/2006/relationships/hyperlink" Target="https://www.mouser.co.id/ProductDetail/Vishay/CRCW120627K0FKEA?qs=sGAEpiMZZMu61qfTUdNhG2TmlP6XIPVRaBR2PgA52Y8%3d" TargetMode="External"/><Relationship Id="rId97" Type="http://schemas.openxmlformats.org/officeDocument/2006/relationships/hyperlink" Target="https://www.mouser.co.id/ProductDetail/Murata-Electronics/GQM2195C2E820GB12D?qs=%2fha2pyFadug0XuaxjVchlqBZilhq6fVAlBIa%252bs%2fP7vOsZnRhIooM1iaktveAMIep" TargetMode="External"/><Relationship Id="rId104" Type="http://schemas.openxmlformats.org/officeDocument/2006/relationships/hyperlink" Target="https://www.mouser.co.id/ProductDetail/Coilcraft/GA3095-ALC?qs=sGAEpiMZZMsg%252by3WlYCkU2kWFds1hA9DAQHzT5D%2fvso%3d" TargetMode="External"/><Relationship Id="rId120" Type="http://schemas.openxmlformats.org/officeDocument/2006/relationships/hyperlink" Target="https://www.mouser.co.id/ProductDetail/KOA-Speer/SG73P2ATTD75R0F?qs=%2fha2pyFaduixk4iST5MrN9ZmOVERCs39xjuKjEf8M2qE10jKgKrVGw%3d%3d" TargetMode="External"/><Relationship Id="rId125" Type="http://schemas.openxmlformats.org/officeDocument/2006/relationships/hyperlink" Target="https://www.mouser.co.id/ProductDetail/Murata-Electronics/GRM319R72A104KA01D?qs=%2fha2pyFaduhUjYiKyX5J0p9abAUyIRWBxZLcjWkqJwS8rI3euTDfCg%3d%3d" TargetMode="External"/><Relationship Id="rId141" Type="http://schemas.openxmlformats.org/officeDocument/2006/relationships/hyperlink" Target="https://www.mouser.co.id/ProductDetail/Central-Semiconductor/CMPD6263-TR?qs=sGAEpiMZZMtQ8nqTKtFS%2fJ52d6iDasFH%2fOnx2J4iAGI%3d" TargetMode="External"/><Relationship Id="rId146" Type="http://schemas.openxmlformats.org/officeDocument/2006/relationships/hyperlink" Target="https://digiwarestore.com/en/1-2-w-5/200-ohm-05w-5-10-pcs-per-pack-213032.html?search_query=200+Ohm&amp;results=69" TargetMode="External"/><Relationship Id="rId167" Type="http://schemas.openxmlformats.org/officeDocument/2006/relationships/hyperlink" Target="https://www.mouser.co.id/ProductDetail/MEAN-WELL/IRM-60-12ST?qs=sGAEpiMZZMuWiaalG5TUgItXvBdzAI9%252bAhzQ%252bgyCQVGhvvfgU3aNQw%3d%3d" TargetMode="External"/><Relationship Id="rId188" Type="http://schemas.openxmlformats.org/officeDocument/2006/relationships/hyperlink" Target="https://www.mouser.co.id/ProductDetail/Vishay-Dale/CCF0756K0GKE36?qs=sGAEpiMZZMsPqMdJzcrNwq6irEuVjABlKeA4Jv1In6g%3d" TargetMode="External"/><Relationship Id="rId7" Type="http://schemas.openxmlformats.org/officeDocument/2006/relationships/hyperlink" Target="https://digiwarestore.com/en/io-module/arduino-motor-shield-rev3-713254.html?search_query=L298&amp;results=6" TargetMode="External"/><Relationship Id="rId71" Type="http://schemas.openxmlformats.org/officeDocument/2006/relationships/hyperlink" Target="https://www.mouser.co.id/ProductDetail/Coilcraft/2014VS-111MEB?qs=sGAEpiMZZMsg%252by3WlYCkUyuYbpmoj55mxGiynY%2f3VpQ%3d" TargetMode="External"/><Relationship Id="rId92" Type="http://schemas.openxmlformats.org/officeDocument/2006/relationships/hyperlink" Target="https://www.mouser.co.id/ProductDetail/Coilcraft/1812SMS-47NJLC?qs=sGAEpiMZZMsg%252by3WlYCkU2kWFds1hA9Db7PuBVRZDOk%3d" TargetMode="External"/><Relationship Id="rId162" Type="http://schemas.openxmlformats.org/officeDocument/2006/relationships/hyperlink" Target="https://www.digikey.com/product-detail/en/analog-devices-inc/AD4112BCPZ/AD4112BCPZ-ND/9645675" TargetMode="External"/><Relationship Id="rId183" Type="http://schemas.openxmlformats.org/officeDocument/2006/relationships/hyperlink" Target="https://www.digikey.com/product-detail/en/ledil/C13085_MIRELLA-50-S-PF/711-1330-ND/4946503" TargetMode="External"/><Relationship Id="rId2" Type="http://schemas.openxmlformats.org/officeDocument/2006/relationships/hyperlink" Target="https://www.ruparupa.com/lampu-led-adjustable-5w-38d-3000k.html?itm_source=category&amp;itm_campaign=elektronik-dan-gadget/peralatan-elektronik/bohlam-lampu.html&amp;itm_term=10037940" TargetMode="External"/><Relationship Id="rId29" Type="http://schemas.openxmlformats.org/officeDocument/2006/relationships/hyperlink" Target="https://www.mouser.co.id/ProductDetail/AVX/TACK104M016QTA?qs=sGAEpiMZZMuEN2agSAc2pjvc0b3YxqaDjr61uyCRG5Q%3d" TargetMode="External"/><Relationship Id="rId24" Type="http://schemas.openxmlformats.org/officeDocument/2006/relationships/hyperlink" Target="https://www.mouser.co.id/ProductDetail/?qs=mhDUZiKltnOiX4%252bnW8XmSQ%3d%3d" TargetMode="External"/><Relationship Id="rId40" Type="http://schemas.openxmlformats.org/officeDocument/2006/relationships/hyperlink" Target="https://www.mouser.co.id/ProductDetail/Nichicon/UKL1H100KDDANA?qs=sGAEpiMZZMtZ1n0r9vR22U0HJIc3SC%252bo%252boWLXVVMQW8%3d" TargetMode="External"/><Relationship Id="rId45" Type="http://schemas.openxmlformats.org/officeDocument/2006/relationships/hyperlink" Target="https://digiwarestore.com/en/connector/black-housing-3p-pin-323023.html?search_query=black+housing&amp;results=21" TargetMode="External"/><Relationship Id="rId66" Type="http://schemas.openxmlformats.org/officeDocument/2006/relationships/hyperlink" Target="https://www.mouser.co.id/ProductDetail/Panasonic/EEU-FC1J221?qs=sGAEpiMZZMtZ1n0r9vR22SCZt3APDM9SFbsfX0brcqc%3d" TargetMode="External"/><Relationship Id="rId87" Type="http://schemas.openxmlformats.org/officeDocument/2006/relationships/hyperlink" Target="https://www.mouser.co.id/ProductDetail/TDK/C3225X7R2A225K230AB?qs=%2fha2pyFaduh2tbcUhWDo1YGTfHpzSRLhWDpo2LrQW%252bG%2fLQTb2OETm8YquaVmbYF%2f" TargetMode="External"/><Relationship Id="rId110" Type="http://schemas.openxmlformats.org/officeDocument/2006/relationships/hyperlink" Target="https://www.mouser.co.id/ProductDetail/Murata-Electronics/GQM2195C2E680GB12D?qs=%2fha2pyFadug0XuaxjVchlv942tsuIVKygqLfnSpYgJxvROuxuW9w9wpE6D9NVYgL" TargetMode="External"/><Relationship Id="rId115" Type="http://schemas.openxmlformats.org/officeDocument/2006/relationships/hyperlink" Target="https://www.mouser.co.id/ProductDetail/TDK/C3216X7R2A105K160AA?qs=%2fha2pyFaduiBzoOqnhZkziR8qPs93kaM8pgngtW%2faLBpxAjl2yUvmAcKnwi9tQNT" TargetMode="External"/><Relationship Id="rId131" Type="http://schemas.openxmlformats.org/officeDocument/2006/relationships/hyperlink" Target="https://www.mouser.co.id/ProductDetail/Johanson-Dielectrics/501S42E471JV3E?qs=%2fha2pyFaduhXCApOsCrBwwYCGX13LfI9D6bEqU4kTVItEvZ37d9IW6xUn%2f7GoOuaQszGmilCJmTtdEWyZP3xfbEIpAjUw4MI%2fkyp8Fpvwhn0aDlIl6AMGA%3d%3d" TargetMode="External"/><Relationship Id="rId136" Type="http://schemas.openxmlformats.org/officeDocument/2006/relationships/hyperlink" Target="https://www.mouser.co.id/ProductDetail/Coilcraft/1010VS-46NMEC?qs=sGAEpiMZZMsg%252by3WlYCkUyuYbpmoj55m9HD5W4%252b83Q4%3d" TargetMode="External"/><Relationship Id="rId157" Type="http://schemas.openxmlformats.org/officeDocument/2006/relationships/hyperlink" Target="https://www.digikey.com/product-detail/en/texas-instruments/ADS1252U-2K5/296-25896-1-ND/2254772" TargetMode="External"/><Relationship Id="rId178" Type="http://schemas.openxmlformats.org/officeDocument/2006/relationships/hyperlink" Target="https://www.digikey.com/product-detail/en/lumileds/LXML-PM01-0090/1416-1035-1-ND/3961140" TargetMode="External"/><Relationship Id="rId61" Type="http://schemas.openxmlformats.org/officeDocument/2006/relationships/hyperlink" Target="https://www.mouser.co.id/ProductDetail/Murata-Electronics/GRM32ER61H106KA12L?qs=%2fha2pyFadujTIW1iRtmxr2WEyS%2fWcQ8odN8sGm0cXEzIe7u7X4sCaKFb%2fDktlyY8" TargetMode="External"/><Relationship Id="rId82" Type="http://schemas.openxmlformats.org/officeDocument/2006/relationships/hyperlink" Target="https://www.mouser.co.id/ProductDetail/Murata-Electronics/GRM319R72A104KA01D?qs=%2fha2pyFaduhUjYiKyX5J0p9abAUyIRWBxZLcjWkqJwS8rI3euTDfCg%3d%3d" TargetMode="External"/><Relationship Id="rId152" Type="http://schemas.openxmlformats.org/officeDocument/2006/relationships/hyperlink" Target="https://www.mouser.co.id/ProductDetail/?qs=Vpv2%252bhtnxQIbimPGAzLzpw%3d%3d" TargetMode="External"/><Relationship Id="rId173" Type="http://schemas.openxmlformats.org/officeDocument/2006/relationships/hyperlink" Target="https://www.digikey.com/product-detail/en/wakefield-vette/882-200AB/345-1106-ND/2640530" TargetMode="External"/><Relationship Id="rId194" Type="http://schemas.openxmlformats.org/officeDocument/2006/relationships/hyperlink" Target="https://www.mouser.co.id/ProductDetail/ON-Semiconductor-Fairchild/1N5817?qs=sGAEpiMZZMtQ8nqTKtFS%2fCJFZUIIOyzjWJhH2RQmKoY%3d" TargetMode="External"/><Relationship Id="rId199" Type="http://schemas.openxmlformats.org/officeDocument/2006/relationships/printerSettings" Target="../printerSettings/printerSettings4.bin"/><Relationship Id="rId19" Type="http://schemas.openxmlformats.org/officeDocument/2006/relationships/hyperlink" Target="https://www.mouser.co.id/ProductDetail/NXP-Semiconductors/MRF101AN?qs=sGAEpiMZZMv4z0HnGdrLjqIY1CaxdZlS9WiXvykGzp%2fg4uj7Yq75Hw%3d%3d" TargetMode="External"/><Relationship Id="rId14" Type="http://schemas.openxmlformats.org/officeDocument/2006/relationships/hyperlink" Target="https://digiwarestore.com/en/pcb-male/header-40x1-323002.html" TargetMode="External"/><Relationship Id="rId30" Type="http://schemas.openxmlformats.org/officeDocument/2006/relationships/hyperlink" Target="https://www.mouser.co.id/datasheet/2/427/194d-239832.pdf" TargetMode="External"/><Relationship Id="rId35" Type="http://schemas.openxmlformats.org/officeDocument/2006/relationships/hyperlink" Target="https://www.mouser.co.id/ProductDetail/Nichicon/UPX1V010MPD1TD?qs=sGAEpiMZZMtZ1n0r9vR22ZuL814NfPub31%252bdYpZwMUE%3d" TargetMode="External"/><Relationship Id="rId56" Type="http://schemas.openxmlformats.org/officeDocument/2006/relationships/hyperlink" Target="https://www.mouser.co.id/ProductDetail/Murata-Electronics/GRM31CR72A105KA01L?qs=%2fha2pyFadui2eCCm%2fmpXZgfaPSXDl%252beucBoG8Tk9IpIXQHM68bflng%3d%3d" TargetMode="External"/><Relationship Id="rId77" Type="http://schemas.openxmlformats.org/officeDocument/2006/relationships/hyperlink" Target="https://www.mouser.co.id/ProductDetail/Vishay/CRCW120620K0FKEA?qs=sGAEpiMZZMu61qfTUdNhG2DpbjADlD3GOtQ2OuDCflQ%3d" TargetMode="External"/><Relationship Id="rId100" Type="http://schemas.openxmlformats.org/officeDocument/2006/relationships/hyperlink" Target="https://www.mouser.co.id/ProductDetail/Murata-Electronics/GRM2165C2A102JA01D?qs=sGAEpiMZZMs0AnBnWHyRQCxvYDcCBBVRd0ld1D6uB2A%3d" TargetMode="External"/><Relationship Id="rId105" Type="http://schemas.openxmlformats.org/officeDocument/2006/relationships/hyperlink" Target="https://www.mouser.co.id/ProductDetail/Coilcraft/2222SQ-161JEC?qs=sGAEpiMZZMsg%252by3WlYCkU2kWFds1hA9DvvGhbYEWsY0%3d" TargetMode="External"/><Relationship Id="rId126" Type="http://schemas.openxmlformats.org/officeDocument/2006/relationships/hyperlink" Target="https://www.mouser.co.id/ProductDetail/KEMET/C1210C103J5GACTU?qs=sGAEpiMZZMs0AnBnWHyRQIzWHA7x9UQ3L2ONnshP2Zc%3d" TargetMode="External"/><Relationship Id="rId147" Type="http://schemas.openxmlformats.org/officeDocument/2006/relationships/hyperlink" Target="https://www.tokopedia.com/lisuinstrument/bc847c-bc847-45v-100ma-npn-general-purpose-transistors?trkid=f=Ca0000L000P0W0S0Sh00Co0Po0Fr0Cb0_src=search_page=1_ob=23_q=bc847_po=1_catid=577&amp;lt=/searchproduct%20-%20p1%20-%20product" TargetMode="External"/><Relationship Id="rId168" Type="http://schemas.openxmlformats.org/officeDocument/2006/relationships/hyperlink" Target="https://www.mouser.co.id/ProductDetail/MEAN-WELL/IRM-60-15ST?qs=sGAEpiMZZMuWiaalG5TUgItXvBdzAI9%252bU73YsYzTFpLycJoIZZCFug%3d%3d" TargetMode="External"/><Relationship Id="rId8" Type="http://schemas.openxmlformats.org/officeDocument/2006/relationships/hyperlink" Target="https://digiwarestore.com/en/lcd-graphic/lcd12864-shield-for-arduino-712093.html?search_query=lcd+arduino&amp;results=20" TargetMode="External"/><Relationship Id="rId51" Type="http://schemas.openxmlformats.org/officeDocument/2006/relationships/hyperlink" Target="http://buaya-instrument.com/aksesoris-lain-lain/kabel-konektor/jumper-wire-female-to-female-acjwftf.html?sort=p.price&amp;order=ASC" TargetMode="External"/><Relationship Id="rId72" Type="http://schemas.openxmlformats.org/officeDocument/2006/relationships/hyperlink" Target="https://www.mouser.co.id/ProductDetail/Coilcraft/2014VS-151MEB?qs=sGAEpiMZZMsg%252by3WlYCkUyuYbpmoj55mlQ8Pr2mNRC4%3d" TargetMode="External"/><Relationship Id="rId93" Type="http://schemas.openxmlformats.org/officeDocument/2006/relationships/hyperlink" Target="https://www.mouser.co.id/ProductDetail/Coilcraft/1010VS-141MEB?qs=sGAEpiMZZMsg%252by3WlYCkUyuYbpmoj55mMPahUuro0ws%3d" TargetMode="External"/><Relationship Id="rId98" Type="http://schemas.openxmlformats.org/officeDocument/2006/relationships/hyperlink" Target="https://www.mouser.co.id/ProductDetail/Murata-Electronics/GQM2195C2A201GB12D?qs=%2fha2pyFadug0XuaxjVchlqP9lLbTIYC8hEjG8j02dPu6BW%2fbYIJquDoDlYPaU3VN" TargetMode="External"/><Relationship Id="rId121" Type="http://schemas.openxmlformats.org/officeDocument/2006/relationships/hyperlink" Target="https://www.mouser.co.id/ProductDetail/Fair-Rite/2743021447?qs=sGAEpiMZZMueJGT%2f0PGc4%2fH9k8WXLtmF" TargetMode="External"/><Relationship Id="rId142" Type="http://schemas.openxmlformats.org/officeDocument/2006/relationships/hyperlink" Target="https://digiwarestore.com/en/1-2-w-5/10k-ohm-05w-5-10-pcs-per-pack-213071.html?search_query=10K+Ohm&amp;results=35" TargetMode="External"/><Relationship Id="rId163" Type="http://schemas.openxmlformats.org/officeDocument/2006/relationships/hyperlink" Target="https://www.mouser.co.id/ProductDetail/Panasonic/EEU-FS1E332L?qs=sGAEpiMZZMtZ1n0r9vR22e66vF2fXFUF9U8Gf%252b2gIxB6Qxv0LuJXYw%3d%3d" TargetMode="External"/><Relationship Id="rId184" Type="http://schemas.openxmlformats.org/officeDocument/2006/relationships/hyperlink" Target="http://ww1.microchip.com/downloads/en/devicedoc/21469a.pdf" TargetMode="External"/><Relationship Id="rId189" Type="http://schemas.openxmlformats.org/officeDocument/2006/relationships/hyperlink" Target="https://www.mouser.co.id/ProductDetail/Vishay-Sprague/593D107X9010D2WE3?qs=sGAEpiMZZMuEN2agSAc2puOXU0Q3iReRddpG4nqzFrQ%3d" TargetMode="External"/><Relationship Id="rId3" Type="http://schemas.openxmlformats.org/officeDocument/2006/relationships/hyperlink" Target="https://www.mouser.co.id/ProductDetail/Texas-Instruments/TPS6735IP?qs=sGAEpiMZZMtitjHzVIkrqQXTG%2fniV0Hz%2fQ%252bN%252bTt%252bL4Y%3d" TargetMode="External"/><Relationship Id="rId25" Type="http://schemas.openxmlformats.org/officeDocument/2006/relationships/hyperlink" Target="https://www.mouser.co.id/ProductDetail/?qs=mhDUZiKltnN%2fWgbkaxliJg%3d%3d" TargetMode="External"/><Relationship Id="rId46" Type="http://schemas.openxmlformats.org/officeDocument/2006/relationships/hyperlink" Target="https://digiwarestore.com/en/connector/black-housing-4p-pin-323024.html?search_query=black+housing&amp;results=21" TargetMode="External"/><Relationship Id="rId67" Type="http://schemas.openxmlformats.org/officeDocument/2006/relationships/hyperlink" Target="https://www.mouser.co.id/ProductDetail/Micro-Commercial-Components-MCC/SMAJ4738A-TP?qs=%2fha2pyFaduj8E3X6HgqOj3CEoUt%252bmPWVw0mAjvHpnmdxVpnUNxlU7A%3d%3d" TargetMode="External"/><Relationship Id="rId116" Type="http://schemas.openxmlformats.org/officeDocument/2006/relationships/hyperlink" Target="https://www.mouser.co.id/ProductDetail/AVX/L0805220JESTR?qs=sGAEpiMZZMsg%252by3WlYCkU2X2hs2HMlNdPpwOA83H%2fUg%3d" TargetMode="External"/><Relationship Id="rId137" Type="http://schemas.openxmlformats.org/officeDocument/2006/relationships/hyperlink" Target="https://www.mouser.co.id/ProductDetail/Coilcraft/GA3095-ALC?qs=sGAEpiMZZMsg%252by3WlYCkU2kWFds1hA9DAQHzT5D%2fvso%3d" TargetMode="External"/><Relationship Id="rId158" Type="http://schemas.openxmlformats.org/officeDocument/2006/relationships/hyperlink" Target="mailto:USB%20Power%20Supply%20Wall%20Adapter%205V@2.5A%20(EU%20Standard" TargetMode="External"/><Relationship Id="rId20" Type="http://schemas.openxmlformats.org/officeDocument/2006/relationships/hyperlink" Target="https://www.mouser.co.id/ProductDetail/Texas-Instruments/LM7171BIMX-NOPB?qs=sGAEpiMZZMtCHixnSjNA6JlKxGj6zye%252bARmPtnCq5yQ%3d" TargetMode="External"/><Relationship Id="rId41" Type="http://schemas.openxmlformats.org/officeDocument/2006/relationships/hyperlink" Target="https://digiwarestore.com/en/connector/2-pin-xh-connector-series-25mm-pitch-male-female-pin-323073.html?search_query=XH+connector&amp;results=6" TargetMode="External"/><Relationship Id="rId62" Type="http://schemas.openxmlformats.org/officeDocument/2006/relationships/hyperlink" Target="https://www.mouser.co.id/ProductDetail/KEMET/C1210C560J1HACTU?qs=sGAEpiMZZMs0AnBnWHyRQN7%2fAA2D2lPPOodlgo4TInUjJ3sjwlwVzw%3d%3d" TargetMode="External"/><Relationship Id="rId83" Type="http://schemas.openxmlformats.org/officeDocument/2006/relationships/hyperlink" Target="https://www.mouser.co.id/ProductDetail/American-Technical-Ceramics-ATC/800B102JT50XT?qs=%2fha2pyFadujFM3r%252bPyYHbv%2frzeXti8fmsDCMntsJbtqKu%2fsaPd1ERA%3d%3d" TargetMode="External"/><Relationship Id="rId88" Type="http://schemas.openxmlformats.org/officeDocument/2006/relationships/hyperlink" Target="https://www.mouser.co.id/ProductDetail/Panasonic/ECA-2AM221?qs=sGAEpiMZZMtZ1n0r9vR22YuzYhk2RkTKXWmrReuWHCs%3d" TargetMode="External"/><Relationship Id="rId111" Type="http://schemas.openxmlformats.org/officeDocument/2006/relationships/hyperlink" Target="https://www.mouser.co.id/ProductDetail/Murata-Electronics/GQM2195C2E270GB12D?qs=%2fha2pyFadug0XuaxjVchlm%2fOURRukPd8CH8RVd3fHJhQocyioUcMcpnxhKmyIm3L" TargetMode="External"/><Relationship Id="rId132" Type="http://schemas.openxmlformats.org/officeDocument/2006/relationships/hyperlink" Target="https://www.mouser.co.id/ProductDetail/KEMET/C1812C104JCRACTU?qs=%2fha2pyFaduhIoleaWn5D5n1P7%252b4Q4WlCPd0Vr8luBrQLaOd3HF5PGQ%3d%3d" TargetMode="External"/><Relationship Id="rId153" Type="http://schemas.openxmlformats.org/officeDocument/2006/relationships/hyperlink" Target="https://shopee.co.id/Aukey-CB-AC2-Braided-Nylon-USB-3.1-Gen-1-to-USB-C-Cable-Red-i.51115741.1411291094" TargetMode="External"/><Relationship Id="rId174" Type="http://schemas.openxmlformats.org/officeDocument/2006/relationships/hyperlink" Target="https://www.digikey.com/product-detail/en/lumileds/LXML-PX02-0000/1416-1185-1-ND/4626444" TargetMode="External"/><Relationship Id="rId179" Type="http://schemas.openxmlformats.org/officeDocument/2006/relationships/hyperlink" Target="https://www.digikey.com/product-detail/en/lumileds/LXML-PE01-0070/1416-1031-1-ND/3961136" TargetMode="External"/><Relationship Id="rId195" Type="http://schemas.openxmlformats.org/officeDocument/2006/relationships/hyperlink" Target="https://www.mouser.co.id/ProductDetail/Vishay-Dale/CMF50100K00FHEK?qs=sGAEpiMZZMsPqMdJzcrNwq6irEuVjABlC1egDG4l9dM%3d" TargetMode="External"/><Relationship Id="rId190" Type="http://schemas.openxmlformats.org/officeDocument/2006/relationships/hyperlink" Target="https://www.mouser.co.id/ProductDetail/AVX/F971A106MAAHT3?qs=sGAEpiMZZMuEN2agSAc2ppdmbhKks45YxnP0IxDIm6dcdzcyPc%2fhVQ%3d%3d" TargetMode="External"/><Relationship Id="rId15" Type="http://schemas.openxmlformats.org/officeDocument/2006/relationships/hyperlink" Target="https://digiwarestore.com/en/pcb-female/amphenol-pcb-40x1-324024.html" TargetMode="External"/><Relationship Id="rId36" Type="http://schemas.openxmlformats.org/officeDocument/2006/relationships/hyperlink" Target="https://www.mouser.co.id/ProductDetail/Nichicon/UFG1H010MDM1TD?qs=sGAEpiMZZMtZ1n0r9vR22bYzEsjb8gAOn7SONEshtSU%3d" TargetMode="External"/><Relationship Id="rId57" Type="http://schemas.openxmlformats.org/officeDocument/2006/relationships/hyperlink" Target="https://www.mouser.co.id/ProductDetail/American-Technical-Ceramics-ATC/100B680JT500XT?qs=%2fha2pyFaduj1%252bUixqBKjX%252b2QMGSGWbWNHetEukYe5rT9kmVMPqG42g%3d%3d" TargetMode="External"/><Relationship Id="rId106" Type="http://schemas.openxmlformats.org/officeDocument/2006/relationships/hyperlink" Target="https://www.mouser.co.id/ProductDetail/Coilcraft/2222SQ-111JEB?qs=sGAEpiMZZMsg%252by3WlYCkU2kWFds1hA9DrRw7hatqh%252bg%3d" TargetMode="External"/><Relationship Id="rId127" Type="http://schemas.openxmlformats.org/officeDocument/2006/relationships/hyperlink" Target="https://www.mouser.co.id/ProductDetail/TDK/C3225X7R1H225K200AE?qs=%2fha2pyFaduh2tbcUhWDo1dE%252bssqXP%252bQT%2fq16kSjFtkBBapIrT9TmaNDKEBxvdKtJ" TargetMode="External"/><Relationship Id="rId10" Type="http://schemas.openxmlformats.org/officeDocument/2006/relationships/hyperlink" Target="https://digiwarestore.com/en/connector/header-40x1-right-angle-323007.html?search_query=pcb&amp;results=231" TargetMode="External"/><Relationship Id="rId31" Type="http://schemas.openxmlformats.org/officeDocument/2006/relationships/hyperlink" Target="https://www.mouser.co.id/ProductDetail/AVX/TAP104K035SCS?qs=sGAEpiMZZMtZ1n0r9vR22X84dCiTW0Ojdu%2fRy%2fkT340%3d" TargetMode="External"/><Relationship Id="rId52" Type="http://schemas.openxmlformats.org/officeDocument/2006/relationships/hyperlink" Target="https://www.mouser.co.id/ProductDetail/NXP-Semiconductors/MRF300AN?qs=sGAEpiMZZMv4z0HnGdrLjqIY1CaxdZlSlPPVinB13deKS1I3bDZzXg%3d%3d" TargetMode="External"/><Relationship Id="rId73" Type="http://schemas.openxmlformats.org/officeDocument/2006/relationships/hyperlink" Target="https://www.mouser.co.id/ProductDetail/Vishay/CRCW12060000Z0EA?qs=sGAEpiMZZMu61qfTUdNhG2DpbjADlD3Gym9mpoUBVBI%3d" TargetMode="External"/><Relationship Id="rId78" Type="http://schemas.openxmlformats.org/officeDocument/2006/relationships/hyperlink" Target="https://www.mouser.co.id/ProductDetail/Bourns/3224W-1-502E?qs=%2fha2pyFaduhf0Uuixm65l%2fehtFlUiiojtbXVSF1%2fuqSUUCP%2f8hhbHw%3d%3d" TargetMode="External"/><Relationship Id="rId94" Type="http://schemas.openxmlformats.org/officeDocument/2006/relationships/hyperlink" Target="https://www.mouser.co.id/ProductDetail/Vishay/CRCW1206470RFKEA?qs=sGAEpiMZZMu61qfTUdNhG2DpbjADlD3Gx0s1iIU2RKs%3d" TargetMode="External"/><Relationship Id="rId99" Type="http://schemas.openxmlformats.org/officeDocument/2006/relationships/hyperlink" Target="https://www.mouser.co.id/ProductDetail/Murata-Electronics/GQM2195C2E330GB12D?qs=%2fha2pyFadug0XuaxjVchlqySiH9641RGnQjluWKpUjOgpcv9yYx71cQ9LZRk755l" TargetMode="External"/><Relationship Id="rId101" Type="http://schemas.openxmlformats.org/officeDocument/2006/relationships/hyperlink" Target="https://www.mouser.co.id/ProductDetail/Murata-Electronics/GJ821BR71H105KA12L?qs=sGAEpiMZZMs0AnBnWHyRQDDnXZn1TxRm8bgYLf2YLXU%3d" TargetMode="External"/><Relationship Id="rId122" Type="http://schemas.openxmlformats.org/officeDocument/2006/relationships/hyperlink" Target="https://www.mouser.co.id/ProductDetail/American-Technical-Ceramics-ATC/100B180JT500XT?qs=%2fha2pyFadugVNAHMoGu%252bjw7rm0jy0XoOqUguKej37s2RMQzoiYDJ2w%3d%3d" TargetMode="External"/><Relationship Id="rId143" Type="http://schemas.openxmlformats.org/officeDocument/2006/relationships/hyperlink" Target="https://digiwarestore.com/en/1-2-w-5/1k-ohm-05w-5-10-pcs-per-pack-213004.html?search_query=1K+Ohm+&amp;results=75" TargetMode="External"/><Relationship Id="rId148" Type="http://schemas.openxmlformats.org/officeDocument/2006/relationships/hyperlink" Target="https://www.mouser.co.id/ProductDetail/Intel/82635D435IDK5P?qs=sGAEpiMZZMsK5LjOSsCw1ctzEaTW%2fxkVC8tV9GACEFOzUAsdrVvnbg%3d%3d" TargetMode="External"/><Relationship Id="rId164" Type="http://schemas.openxmlformats.org/officeDocument/2006/relationships/hyperlink" Target="https://www.mouser.co.id/ProductDetail/Panasonic/EEU-FR1E102?qs=sGAEpiMZZMtZ1n0r9vR22eOLaseCUKTaHMz177co6pA%3d" TargetMode="External"/><Relationship Id="rId169" Type="http://schemas.openxmlformats.org/officeDocument/2006/relationships/hyperlink" Target="https://www.mouser.co.id/ProductDetail/MEAN-WELL/IRM-60-24ST?qs=sGAEpiMZZMuWiaalG5TUgItXvBdzAI9%252b41DYnDOZLzd%2fJA95vz%252baCA%3d%3d" TargetMode="External"/><Relationship Id="rId185" Type="http://schemas.openxmlformats.org/officeDocument/2006/relationships/hyperlink" Target="https://www.mouser.co.id/ProductDetail/Nichicon/USW1E100MDD?qs=sGAEpiMZZMtZ1n0r9vR22e0BBN1kF1oi9Rx1JA2aXFM%3d" TargetMode="External"/><Relationship Id="rId4" Type="http://schemas.openxmlformats.org/officeDocument/2006/relationships/hyperlink" Target="https://www.mouser.co.id/ProductDetail/Texas-Instruments/TPS60401DBVR?qs=sGAEpiMZZMuo%252bmZx5g6tFAnR%252bY2y2qo6" TargetMode="External"/><Relationship Id="rId9" Type="http://schemas.openxmlformats.org/officeDocument/2006/relationships/hyperlink" Target="https://www.tokopedia.com/rajacell/pcb-lubang-double-layer-through-hole-12x18-cm-fr4-high-quality?trkid=f=Ca0000L000P0W0S0Sh00Co0Po0Fr0Cb0_src=search_page=1_ob=4_q=pcb+lubang+fr4_po=9_catid=636&amp;lt=/searchproduct%20-%20p2%20-%20product" TargetMode="External"/><Relationship Id="rId180" Type="http://schemas.openxmlformats.org/officeDocument/2006/relationships/hyperlink" Target="https://www.digikey.com/product-detail/en/lumileds/LXM2-PD01-0050/1416-1024-6-ND/3961188" TargetMode="External"/><Relationship Id="rId26" Type="http://schemas.openxmlformats.org/officeDocument/2006/relationships/hyperlink" Target="https://www.mouser.co.id/ProductDetail/KEMET/AUTO-ENG-KIT-1?qs=sGAEpiMZZMsy8YBVeri3h6ZojmOE5X6bBX9mdouDBNA%3d" TargetMode="External"/><Relationship Id="rId47" Type="http://schemas.openxmlformats.org/officeDocument/2006/relationships/hyperlink" Target="https://www.mouser.co.id/ProductDetail/?qs=%252bUQ4csG8Rsfm2MMVJArIBg%3d%3d" TargetMode="External"/><Relationship Id="rId68" Type="http://schemas.openxmlformats.org/officeDocument/2006/relationships/hyperlink" Target="https://www.mouser.co.id/ProductDetail/Coilcraft/1008CS-121XJLB?qs=sGAEpiMZZMsg%252by3WlYCkU2kWFds1hA9Dq0er%2fo3e%252bgM%3d" TargetMode="External"/><Relationship Id="rId89" Type="http://schemas.openxmlformats.org/officeDocument/2006/relationships/hyperlink" Target="https://www.mouser.co.id/ProductDetail/American-Technical-Ceramics-ATC/100B1R2BT500XT?qs=%2fha2pyFadugVNAHMoGu%252bjzCPY5MkGyPzHIpex8wj1zGrIj3WCFLCpw%3d%3d" TargetMode="External"/><Relationship Id="rId112" Type="http://schemas.openxmlformats.org/officeDocument/2006/relationships/hyperlink" Target="https://www.mouser.co.id/ProductDetail/Murata-Electronics/GQM2195C2E100FB12D?qs=sGAEpiMZZMs0AnBnWHyRQJAsn66fFKFgbWpn0B8ujtM%3d" TargetMode="External"/><Relationship Id="rId133" Type="http://schemas.openxmlformats.org/officeDocument/2006/relationships/hyperlink" Target="https://www.mouser.co.id/ProductDetail/TDK/C3225X7R2A225K230AE?qs=sGAEpiMZZMs0AnBnWHyRQFzBYxg9rzNc7j8eMVMyC4o%3d" TargetMode="External"/><Relationship Id="rId154" Type="http://schemas.openxmlformats.org/officeDocument/2006/relationships/hyperlink" Target="https://www.tokopedia.com/akhishop/teensy-36-usb-microcontroller-development-board?trkid=f=Ca0000L000P0W0S0Sh00Co0Po0Fr0Cb0_src=shop-product_page=1_ob=13_q=_po=14_catid=636&amp;lt=/shoppage+-+product+3+-+product+-+Development+Board" TargetMode="External"/><Relationship Id="rId175" Type="http://schemas.openxmlformats.org/officeDocument/2006/relationships/hyperlink" Target="https://www.digikey.com/product-detail/en/lumileds/LXML-PWC2/1416-1041-1-ND/3961146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igiwarestore.com/en/tools-kit/solder-assist-rrt-type-sa-10-612118.html?search_query=solder&amp;results=103" TargetMode="External"/><Relationship Id="rId13" Type="http://schemas.openxmlformats.org/officeDocument/2006/relationships/hyperlink" Target="https://www.tokopedia.com/rajacell/holder-battery-kotak-9v-dengan-saklar-dan-tutup-dudukan-baterai?trkid=f=Ca0000L000P0W0S0Sh00Co0Po0Fr0Cb0_src=search_page=1_ob=23_q=baterai+9v_po=13_catid=636&amp;lt=/searchproduct%20-%20p3%20-%20product" TargetMode="External"/><Relationship Id="rId3" Type="http://schemas.openxmlformats.org/officeDocument/2006/relationships/hyperlink" Target="https://www.tokopedia.com/khoirfashion/best-kabel-awg-20-tembaga-putih-100-meter?trkid=f=Ca0000L000P0W0S0Sh00Co0Po0Fr0Cb0_src=search_page=1_ob=4_q=kabel+awg+20_po=9_catid=1035&amp;lt=/searchproduct%20-%20p2%20-%20product" TargetMode="External"/><Relationship Id="rId7" Type="http://schemas.openxmlformats.org/officeDocument/2006/relationships/hyperlink" Target="https://www.tokopedia.com/warunglistrik/tang-crimping-skun-5-in-1-ratchet-set-screwdriver?ev_efid=EAIaIQobChMIs7yOmqyS4AIVUo6PCh2QUgfwEAQYByABEgKga_D_BwE:G:s&amp;gclid=EAIaIQobChMIs7yOmqyS4AIVUo6PCh2QUgfwEAQYByABEgKga_D_BwE&amp;gclsrc=aw.ds&amp;ef_id=W_O44gAAC0TkPcFc:20190129061844:s" TargetMode="External"/><Relationship Id="rId12" Type="http://schemas.openxmlformats.org/officeDocument/2006/relationships/hyperlink" Target="https://www.tokopedia.com/onoshop/solder-wick-goot-cp-3015-original-japan?trkid=f=Ca0000L000P0W0S0Sh00Co0Po0Fr0Cb0_src=search_page=1_ob=23_q=solder+wick_po=2_catid=636&amp;lt=/searchproduct%20-%20p1%20-%20product" TargetMode="External"/><Relationship Id="rId2" Type="http://schemas.openxmlformats.org/officeDocument/2006/relationships/hyperlink" Target="https://digiwarestore.com/en/io-module/ftdi-basic-breakout-33-5v-arduino-compatible-919076.html?search_query=usb+serial&amp;results=117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https://www.tokopedia.com/futureonlineshop/mata-solder-yihua-908-i-iron-tip-model-runcing" TargetMode="External"/><Relationship Id="rId6" Type="http://schemas.openxmlformats.org/officeDocument/2006/relationships/hyperlink" Target="https://www.bhinneka.com/tekiro-tang-lancip-6-inch-sku3322921241" TargetMode="External"/><Relationship Id="rId11" Type="http://schemas.openxmlformats.org/officeDocument/2006/relationships/hyperlink" Target="https://shopee.co.id/TIMAH-CAIR-MECHANIC-ORI-50GR-PASTA-SOLDER-MEKANIK-50GR-PANJANG-i.11764050.1005573655" TargetMode="External"/><Relationship Id="rId5" Type="http://schemas.openxmlformats.org/officeDocument/2006/relationships/hyperlink" Target="https://www.bhinneka.com/krisbow-electronic-cutting-plier-5-in-kw0101365-skusku03616279" TargetMode="External"/><Relationship Id="rId15" Type="http://schemas.openxmlformats.org/officeDocument/2006/relationships/hyperlink" Target="https://www.tokopedia.com/zsmhardware/baterai-energizer-max-aa-6-pcs?src=topads" TargetMode="External"/><Relationship Id="rId10" Type="http://schemas.openxmlformats.org/officeDocument/2006/relationships/hyperlink" Target="https://digiwarestore.com/en/accessory-other/liquid-soldering-paste-612013.html?search_query=solder+paste&amp;results=1" TargetMode="External"/><Relationship Id="rId4" Type="http://schemas.openxmlformats.org/officeDocument/2006/relationships/hyperlink" Target="https://www.digikey.com/product-detail/en/fluke-electronics/943121/614-1083-ND/1802035" TargetMode="External"/><Relationship Id="rId9" Type="http://schemas.openxmlformats.org/officeDocument/2006/relationships/hyperlink" Target="https://digiwarestore.com/en/accessory-other/lotfett-50gr-612028.html?search_query=solder&amp;results=103" TargetMode="External"/><Relationship Id="rId14" Type="http://schemas.openxmlformats.org/officeDocument/2006/relationships/hyperlink" Target="https://www.tokopedia.com/zsmhardware/baterai-energizer-max-aaa-6pcs?src=topads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.id/ProductDetail/Vishay-Dale/CRCW040210R0FKED?qs=sGAEpiMZZMu61qfTUdNhG2DpbjADlD3G9RtyZkMUiP0%3D" TargetMode="External"/><Relationship Id="rId3" Type="http://schemas.openxmlformats.org/officeDocument/2006/relationships/hyperlink" Target="https://www.mouser.co.id/ProductDetail/Vishay-Semiconductors/10MQ100NTRPBF?qs=sGAEpiMZZMtQ8nqTKtFS%2FOSPMP02VeWkPnT1Bc%2FYW4s%3D" TargetMode="External"/><Relationship Id="rId7" Type="http://schemas.openxmlformats.org/officeDocument/2006/relationships/hyperlink" Target="https://www.mouser.co.id/ProductDetail/Vishay-Dale/CRCW020144K2FNED?qs=%2Fha2pyFaduixR2fLazFqVX8e34CF1Q9kB3VUOI9LU1U4yFGrzPEwyw%3D%3D" TargetMode="External"/><Relationship Id="rId2" Type="http://schemas.openxmlformats.org/officeDocument/2006/relationships/hyperlink" Target="https://www.mouser.co.id/ProductDetail/AVX/08053C104JAZ2A?qs=%2Fha2pyFadujPDeWXjuz6Tmes62lfSFDQ25Qr6u6C9pCk0zSIylyCuw%3D%3D" TargetMode="External"/><Relationship Id="rId1" Type="http://schemas.openxmlformats.org/officeDocument/2006/relationships/hyperlink" Target="https://www.mouser.co.id/ProductDetail/Texas-Instruments/UCC28740DR?qs=sGAEpiMZZMvFgFrcgbsedQJP6HbU9gvIJmP1l%252BSm6H0%3D" TargetMode="External"/><Relationship Id="rId6" Type="http://schemas.openxmlformats.org/officeDocument/2006/relationships/hyperlink" Target="https://www.mouser.co.id/ProductDetail/TDK/C3216X7R2A105M160AA?qs=%2Fha2pyFaduiBzoOqnhZkzuPV6YGmWzy3oxKkXe8ayCJgABM15%2F57PubyI7ssbiJ5" TargetMode="External"/><Relationship Id="rId5" Type="http://schemas.openxmlformats.org/officeDocument/2006/relationships/hyperlink" Target="https://www.mouser.co.id/ProductDetail/TDK/C2012X7R1V475K125AC?qs=%2Fha2pyFaduiVC02s%252Bc%2FwRScaFeUnyeYzg7bht7jEzKnTpBZ4CeE%252BkDpSnuYIOH9P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user.co.id/ProductDetail/Panasonic/50SVPF39M?qs=%2Fha2pyFadugbyiyogotslHQ2dnEdDToo5bpNJEueTKU%3D" TargetMode="External"/><Relationship Id="rId9" Type="http://schemas.openxmlformats.org/officeDocument/2006/relationships/hyperlink" Target="https://www.mouser.co.id/ProductDetail/Vishay-Dale/CRCW040219K1FKED?qs=sGAEpiMZZMu61qfTUdNhG2DpbjADlD3GYnA6jH3lX%252B4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opLeftCell="A4" zoomScale="85" zoomScaleNormal="85" workbookViewId="0">
      <selection activeCell="B25" sqref="B25:D25"/>
    </sheetView>
  </sheetViews>
  <sheetFormatPr defaultRowHeight="15" x14ac:dyDescent="0.25"/>
  <cols>
    <col min="1" max="1" width="4.5703125" customWidth="1"/>
    <col min="2" max="2" width="52.85546875" customWidth="1"/>
    <col min="3" max="3" width="4.85546875" customWidth="1"/>
    <col min="4" max="4" width="51.140625" customWidth="1"/>
    <col min="5" max="5" width="16.85546875" style="10" customWidth="1"/>
    <col min="6" max="6" width="20.42578125" customWidth="1"/>
    <col min="7" max="7" width="14.5703125" customWidth="1"/>
    <col min="8" max="8" width="16.5703125" customWidth="1"/>
    <col min="9" max="9" width="19.85546875" customWidth="1"/>
    <col min="10" max="10" width="26.42578125" customWidth="1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</row>
    <row r="3" spans="1:10" ht="15.75" x14ac:dyDescent="0.25">
      <c r="A3" s="2" t="s">
        <v>1</v>
      </c>
      <c r="B3" s="2" t="s">
        <v>2</v>
      </c>
      <c r="C3" s="2"/>
      <c r="D3" s="2" t="s">
        <v>3</v>
      </c>
      <c r="E3" s="2" t="s">
        <v>4</v>
      </c>
      <c r="F3" s="3" t="s">
        <v>5</v>
      </c>
      <c r="G3" s="2" t="s">
        <v>6</v>
      </c>
      <c r="H3" s="2" t="s">
        <v>7</v>
      </c>
      <c r="I3" s="2" t="s">
        <v>8</v>
      </c>
      <c r="J3" s="17" t="s">
        <v>9</v>
      </c>
    </row>
    <row r="4" spans="1:10" ht="30.6" customHeight="1" x14ac:dyDescent="0.25">
      <c r="A4" s="160">
        <v>1</v>
      </c>
      <c r="B4" s="166" t="s">
        <v>10</v>
      </c>
      <c r="C4" s="169" t="s">
        <v>11</v>
      </c>
      <c r="D4" s="16" t="s">
        <v>12</v>
      </c>
      <c r="E4"/>
      <c r="F4" s="157">
        <f>SUM(E5:E7)</f>
        <v>3941784000</v>
      </c>
      <c r="G4" s="160">
        <v>1</v>
      </c>
      <c r="H4" s="163" t="s">
        <v>13</v>
      </c>
      <c r="I4" s="187">
        <f>F4*G4</f>
        <v>3941784000</v>
      </c>
      <c r="J4" s="186" t="s">
        <v>14</v>
      </c>
    </row>
    <row r="5" spans="1:10" x14ac:dyDescent="0.25">
      <c r="A5" s="161"/>
      <c r="B5" s="167"/>
      <c r="C5" s="170"/>
      <c r="D5" s="13" t="s">
        <v>15</v>
      </c>
      <c r="E5" s="14">
        <f>208560*14000</f>
        <v>2919840000</v>
      </c>
      <c r="F5" s="158"/>
      <c r="G5" s="161"/>
      <c r="H5" s="164"/>
      <c r="I5" s="188"/>
      <c r="J5" s="186"/>
    </row>
    <row r="6" spans="1:10" x14ac:dyDescent="0.25">
      <c r="A6" s="161"/>
      <c r="B6" s="167"/>
      <c r="C6" s="170"/>
      <c r="D6" s="13" t="s">
        <v>16</v>
      </c>
      <c r="E6" s="14">
        <f>10%*E5</f>
        <v>291984000</v>
      </c>
      <c r="F6" s="158"/>
      <c r="G6" s="161"/>
      <c r="H6" s="164"/>
      <c r="I6" s="188"/>
      <c r="J6" s="186"/>
    </row>
    <row r="7" spans="1:10" x14ac:dyDescent="0.25">
      <c r="A7" s="161"/>
      <c r="B7" s="167"/>
      <c r="C7" s="171"/>
      <c r="D7" s="13" t="s">
        <v>17</v>
      </c>
      <c r="E7" s="14">
        <f>25%*E5</f>
        <v>729960000</v>
      </c>
      <c r="F7" s="159"/>
      <c r="G7" s="162"/>
      <c r="H7" s="165"/>
      <c r="I7" s="189"/>
      <c r="J7" s="186"/>
    </row>
    <row r="8" spans="1:10" ht="45" x14ac:dyDescent="0.25">
      <c r="A8" s="161"/>
      <c r="B8" s="167"/>
      <c r="C8" s="170" t="s">
        <v>18</v>
      </c>
      <c r="D8" s="13" t="s">
        <v>19</v>
      </c>
      <c r="E8"/>
      <c r="F8" s="157">
        <f>SUM(E9:E11)</f>
        <v>2869965000</v>
      </c>
      <c r="G8" s="160">
        <v>1</v>
      </c>
      <c r="H8" s="163" t="s">
        <v>13</v>
      </c>
      <c r="I8" s="187">
        <f>F8*G8</f>
        <v>2869965000</v>
      </c>
      <c r="J8" s="186" t="s">
        <v>14</v>
      </c>
    </row>
    <row r="9" spans="1:10" x14ac:dyDescent="0.25">
      <c r="A9" s="161"/>
      <c r="B9" s="167"/>
      <c r="C9" s="170"/>
      <c r="D9" s="13" t="s">
        <v>15</v>
      </c>
      <c r="E9" s="14">
        <f>151850*14000</f>
        <v>2125900000</v>
      </c>
      <c r="F9" s="158"/>
      <c r="G9" s="161"/>
      <c r="H9" s="164"/>
      <c r="I9" s="188"/>
      <c r="J9" s="186"/>
    </row>
    <row r="10" spans="1:10" x14ac:dyDescent="0.25">
      <c r="A10" s="161"/>
      <c r="B10" s="167"/>
      <c r="C10" s="170"/>
      <c r="D10" s="13" t="s">
        <v>16</v>
      </c>
      <c r="E10" s="14">
        <f>10%*E9</f>
        <v>212590000</v>
      </c>
      <c r="F10" s="158"/>
      <c r="G10" s="161"/>
      <c r="H10" s="164"/>
      <c r="I10" s="188"/>
      <c r="J10" s="186"/>
    </row>
    <row r="11" spans="1:10" x14ac:dyDescent="0.25">
      <c r="A11" s="162"/>
      <c r="B11" s="168"/>
      <c r="C11" s="171"/>
      <c r="D11" s="13" t="s">
        <v>17</v>
      </c>
      <c r="E11" s="14">
        <f>25%*E9</f>
        <v>531475000</v>
      </c>
      <c r="F11" s="159"/>
      <c r="G11" s="162"/>
      <c r="H11" s="165"/>
      <c r="I11" s="189"/>
      <c r="J11" s="186"/>
    </row>
    <row r="12" spans="1:10" ht="15" customHeight="1" x14ac:dyDescent="0.25">
      <c r="A12" s="160">
        <v>2</v>
      </c>
      <c r="B12" s="172" t="s">
        <v>20</v>
      </c>
      <c r="C12" s="173"/>
      <c r="D12" s="174"/>
      <c r="E12" s="14"/>
      <c r="F12" s="157">
        <f>SUM(E13:E15)</f>
        <v>2983365000</v>
      </c>
      <c r="G12" s="160">
        <v>1</v>
      </c>
      <c r="H12" s="163" t="s">
        <v>13</v>
      </c>
      <c r="I12" s="187">
        <f>F12*G12</f>
        <v>2983365000</v>
      </c>
      <c r="J12" s="184" t="s">
        <v>21</v>
      </c>
    </row>
    <row r="13" spans="1:10" x14ac:dyDescent="0.25">
      <c r="A13" s="161"/>
      <c r="B13" s="175" t="s">
        <v>15</v>
      </c>
      <c r="C13" s="176"/>
      <c r="D13" s="177"/>
      <c r="E13" s="14">
        <f>157850*14000</f>
        <v>2209900000</v>
      </c>
      <c r="F13" s="158"/>
      <c r="G13" s="161"/>
      <c r="H13" s="164"/>
      <c r="I13" s="188"/>
      <c r="J13" s="185"/>
    </row>
    <row r="14" spans="1:10" x14ac:dyDescent="0.25">
      <c r="A14" s="161"/>
      <c r="B14" s="181" t="s">
        <v>16</v>
      </c>
      <c r="C14" s="182"/>
      <c r="D14" s="183"/>
      <c r="E14" s="14">
        <f>10%*E13</f>
        <v>220990000</v>
      </c>
      <c r="F14" s="158"/>
      <c r="G14" s="161"/>
      <c r="H14" s="164"/>
      <c r="I14" s="188"/>
      <c r="J14" s="185"/>
    </row>
    <row r="15" spans="1:10" x14ac:dyDescent="0.25">
      <c r="A15" s="162"/>
      <c r="B15" s="181" t="s">
        <v>17</v>
      </c>
      <c r="C15" s="182"/>
      <c r="D15" s="183"/>
      <c r="E15" s="14">
        <f>25%*E13</f>
        <v>552475000</v>
      </c>
      <c r="F15" s="159"/>
      <c r="G15" s="162"/>
      <c r="H15" s="165"/>
      <c r="I15" s="189"/>
      <c r="J15" s="190"/>
    </row>
    <row r="16" spans="1:10" ht="17.100000000000001" customHeight="1" x14ac:dyDescent="0.25">
      <c r="A16" s="160">
        <v>3</v>
      </c>
      <c r="B16" s="172" t="s">
        <v>22</v>
      </c>
      <c r="C16" s="173"/>
      <c r="D16" s="174"/>
      <c r="E16" s="14"/>
      <c r="F16" s="157">
        <f>SUM(E17:E19)</f>
        <v>2170665000</v>
      </c>
      <c r="G16" s="160">
        <v>1</v>
      </c>
      <c r="H16" s="163" t="s">
        <v>13</v>
      </c>
      <c r="I16" s="187">
        <f>F16*G16</f>
        <v>2170665000</v>
      </c>
      <c r="J16" s="184" t="s">
        <v>23</v>
      </c>
    </row>
    <row r="17" spans="1:10" ht="17.100000000000001" customHeight="1" x14ac:dyDescent="0.25">
      <c r="A17" s="161"/>
      <c r="B17" s="175" t="s">
        <v>15</v>
      </c>
      <c r="C17" s="176"/>
      <c r="D17" s="177"/>
      <c r="E17" s="14">
        <f>114850*14000</f>
        <v>1607900000</v>
      </c>
      <c r="F17" s="158"/>
      <c r="G17" s="161"/>
      <c r="H17" s="164"/>
      <c r="I17" s="188"/>
      <c r="J17" s="185"/>
    </row>
    <row r="18" spans="1:10" ht="17.100000000000001" customHeight="1" x14ac:dyDescent="0.25">
      <c r="A18" s="161"/>
      <c r="B18" s="181" t="s">
        <v>16</v>
      </c>
      <c r="C18" s="182"/>
      <c r="D18" s="183"/>
      <c r="E18" s="14">
        <f>10%*E17</f>
        <v>160790000</v>
      </c>
      <c r="F18" s="158"/>
      <c r="G18" s="161"/>
      <c r="H18" s="164"/>
      <c r="I18" s="188"/>
      <c r="J18" s="185"/>
    </row>
    <row r="19" spans="1:10" x14ac:dyDescent="0.25">
      <c r="A19" s="162"/>
      <c r="B19" s="181" t="s">
        <v>17</v>
      </c>
      <c r="C19" s="182"/>
      <c r="D19" s="183"/>
      <c r="E19" s="14">
        <f>25%*E17</f>
        <v>401975000</v>
      </c>
      <c r="F19" s="159"/>
      <c r="G19" s="162"/>
      <c r="H19" s="165"/>
      <c r="I19" s="189"/>
      <c r="J19" s="185"/>
    </row>
    <row r="20" spans="1:10" x14ac:dyDescent="0.25">
      <c r="A20" s="201">
        <v>4</v>
      </c>
      <c r="B20" s="204" t="s">
        <v>24</v>
      </c>
      <c r="C20" s="205"/>
      <c r="D20" s="206"/>
      <c r="E20" s="14"/>
      <c r="F20" s="157">
        <f>SUM(E21:E23)</f>
        <v>32111100</v>
      </c>
      <c r="G20" s="160">
        <v>1</v>
      </c>
      <c r="H20" s="163" t="s">
        <v>13</v>
      </c>
      <c r="I20" s="197">
        <f>F20*G20</f>
        <v>32111100</v>
      </c>
      <c r="J20" s="200" t="s">
        <v>25</v>
      </c>
    </row>
    <row r="21" spans="1:10" x14ac:dyDescent="0.25">
      <c r="A21" s="202"/>
      <c r="B21" s="181" t="s">
        <v>15</v>
      </c>
      <c r="C21" s="182"/>
      <c r="D21" s="183"/>
      <c r="E21" s="14">
        <f>1699*14000</f>
        <v>23786000</v>
      </c>
      <c r="F21" s="158"/>
      <c r="G21" s="161"/>
      <c r="H21" s="164"/>
      <c r="I21" s="198"/>
      <c r="J21" s="200"/>
    </row>
    <row r="22" spans="1:10" x14ac:dyDescent="0.25">
      <c r="A22" s="202"/>
      <c r="B22" s="181" t="s">
        <v>16</v>
      </c>
      <c r="C22" s="182"/>
      <c r="D22" s="183"/>
      <c r="E22" s="14">
        <f>10%*E21</f>
        <v>2378600</v>
      </c>
      <c r="F22" s="158"/>
      <c r="G22" s="161"/>
      <c r="H22" s="164"/>
      <c r="I22" s="198"/>
      <c r="J22" s="200"/>
    </row>
    <row r="23" spans="1:10" x14ac:dyDescent="0.25">
      <c r="A23" s="203"/>
      <c r="B23" s="181" t="s">
        <v>17</v>
      </c>
      <c r="C23" s="182"/>
      <c r="D23" s="183"/>
      <c r="E23" s="14">
        <f>25%*E21</f>
        <v>5946500</v>
      </c>
      <c r="F23" s="159"/>
      <c r="G23" s="162"/>
      <c r="H23" s="165"/>
      <c r="I23" s="199"/>
      <c r="J23" s="200"/>
    </row>
    <row r="24" spans="1:10" s="8" customFormat="1" ht="15" customHeight="1" x14ac:dyDescent="0.25">
      <c r="A24" s="4"/>
      <c r="B24" s="178"/>
      <c r="C24" s="179"/>
      <c r="D24" s="180"/>
      <c r="E24" s="5"/>
      <c r="F24" s="18"/>
      <c r="G24" s="4"/>
      <c r="H24" s="4"/>
      <c r="I24" s="7"/>
      <c r="J24" s="15"/>
    </row>
    <row r="25" spans="1:10" s="8" customFormat="1" x14ac:dyDescent="0.25">
      <c r="A25" s="4">
        <v>5</v>
      </c>
      <c r="B25" s="178"/>
      <c r="C25" s="179"/>
      <c r="D25" s="180"/>
      <c r="E25" s="5"/>
      <c r="F25" s="18"/>
      <c r="G25" s="4"/>
      <c r="H25" s="4"/>
      <c r="I25" s="7"/>
      <c r="J25" s="15"/>
    </row>
    <row r="26" spans="1:10" s="8" customFormat="1" x14ac:dyDescent="0.25">
      <c r="A26" s="4"/>
      <c r="B26" s="191"/>
      <c r="C26" s="192"/>
      <c r="D26" s="193"/>
      <c r="E26" s="5"/>
      <c r="F26" s="18"/>
      <c r="G26" s="4"/>
      <c r="H26" s="4"/>
      <c r="I26" s="7"/>
      <c r="J26" s="15"/>
    </row>
    <row r="27" spans="1:10" s="8" customFormat="1" x14ac:dyDescent="0.25">
      <c r="A27" s="4"/>
      <c r="B27" s="194"/>
      <c r="C27" s="195"/>
      <c r="D27" s="196"/>
      <c r="E27" s="5"/>
      <c r="F27" s="6"/>
      <c r="G27" s="4"/>
      <c r="H27" s="4"/>
      <c r="I27" s="7"/>
      <c r="J27"/>
    </row>
    <row r="28" spans="1:10" x14ac:dyDescent="0.25">
      <c r="A28" s="156" t="s">
        <v>26</v>
      </c>
      <c r="B28" s="156"/>
      <c r="C28" s="156"/>
      <c r="D28" s="156"/>
      <c r="E28" s="156"/>
      <c r="F28" s="156"/>
      <c r="G28" s="156"/>
      <c r="H28" s="153"/>
      <c r="I28" s="9">
        <f>SUM(I4:I24)</f>
        <v>11997890100</v>
      </c>
    </row>
    <row r="29" spans="1:10" x14ac:dyDescent="0.25">
      <c r="I29" t="s">
        <v>27</v>
      </c>
    </row>
    <row r="30" spans="1:10" x14ac:dyDescent="0.25">
      <c r="F30" s="11"/>
    </row>
    <row r="31" spans="1:10" x14ac:dyDescent="0.25">
      <c r="F31" s="12"/>
      <c r="G31" s="12"/>
    </row>
    <row r="34" spans="4:7" x14ac:dyDescent="0.25">
      <c r="G34" s="12"/>
    </row>
    <row r="37" spans="4:7" x14ac:dyDescent="0.25">
      <c r="D37" t="s">
        <v>27</v>
      </c>
    </row>
  </sheetData>
  <mergeCells count="50">
    <mergeCell ref="J20:J23"/>
    <mergeCell ref="A20:A23"/>
    <mergeCell ref="B20:D20"/>
    <mergeCell ref="B21:D21"/>
    <mergeCell ref="B22:D22"/>
    <mergeCell ref="B23:D23"/>
    <mergeCell ref="B26:D26"/>
    <mergeCell ref="B27:D27"/>
    <mergeCell ref="B18:D18"/>
    <mergeCell ref="B19:D19"/>
    <mergeCell ref="I16:I19"/>
    <mergeCell ref="F20:F23"/>
    <mergeCell ref="G20:G23"/>
    <mergeCell ref="H20:H23"/>
    <mergeCell ref="I20:I23"/>
    <mergeCell ref="J16:J19"/>
    <mergeCell ref="H16:H19"/>
    <mergeCell ref="G16:G19"/>
    <mergeCell ref="F16:F19"/>
    <mergeCell ref="J4:J7"/>
    <mergeCell ref="J8:J11"/>
    <mergeCell ref="H12:H15"/>
    <mergeCell ref="G12:G15"/>
    <mergeCell ref="H8:H11"/>
    <mergeCell ref="I8:I11"/>
    <mergeCell ref="I4:I7"/>
    <mergeCell ref="F12:F15"/>
    <mergeCell ref="I12:I15"/>
    <mergeCell ref="J12:J15"/>
    <mergeCell ref="A12:A15"/>
    <mergeCell ref="B12:D12"/>
    <mergeCell ref="B13:D13"/>
    <mergeCell ref="B14:D14"/>
    <mergeCell ref="B15:D15"/>
    <mergeCell ref="A1:H1"/>
    <mergeCell ref="A28:G28"/>
    <mergeCell ref="F4:F7"/>
    <mergeCell ref="G4:G7"/>
    <mergeCell ref="H4:H7"/>
    <mergeCell ref="F8:F11"/>
    <mergeCell ref="G8:G11"/>
    <mergeCell ref="B4:B11"/>
    <mergeCell ref="C4:C7"/>
    <mergeCell ref="C8:C11"/>
    <mergeCell ref="A4:A11"/>
    <mergeCell ref="B16:D16"/>
    <mergeCell ref="B17:D17"/>
    <mergeCell ref="A16:A19"/>
    <mergeCell ref="B24:D24"/>
    <mergeCell ref="B25:D25"/>
  </mergeCells>
  <hyperlinks>
    <hyperlink ref="J20:J23" r:id="rId1" display="https://www.amazon.com/Sekonic-C-700R-U-SpectroMaster-Color-401-703/dp/B01LXZDYHB" xr:uid="{7AEAA13B-8D29-40DA-ACBA-59F36E92678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5D8C5-84C7-48C8-8B7E-0D984C2F46C2}">
  <dimension ref="A1:J64"/>
  <sheetViews>
    <sheetView topLeftCell="A6" zoomScaleNormal="100" workbookViewId="0">
      <selection activeCell="C24" sqref="C24"/>
    </sheetView>
  </sheetViews>
  <sheetFormatPr defaultRowHeight="15" x14ac:dyDescent="0.25"/>
  <cols>
    <col min="2" max="2" width="52.28515625" bestFit="1" customWidth="1"/>
    <col min="3" max="3" width="46.5703125" bestFit="1" customWidth="1"/>
    <col min="4" max="4" width="23" customWidth="1"/>
    <col min="5" max="5" width="14.5703125" bestFit="1" customWidth="1"/>
    <col min="6" max="6" width="15.7109375" bestFit="1" customWidth="1"/>
    <col min="7" max="7" width="11.7109375" bestFit="1" customWidth="1"/>
    <col min="8" max="8" width="7.5703125" style="22" bestFit="1" customWidth="1"/>
    <col min="9" max="9" width="17.7109375" bestFit="1" customWidth="1"/>
    <col min="10" max="10" width="45.42578125" style="22" customWidth="1"/>
  </cols>
  <sheetData>
    <row r="1" spans="1:10" x14ac:dyDescent="0.25">
      <c r="A1" s="1" t="s">
        <v>0</v>
      </c>
      <c r="B1" s="1"/>
      <c r="C1" s="1"/>
      <c r="D1" s="1"/>
      <c r="E1" s="1"/>
      <c r="F1" s="1"/>
    </row>
    <row r="2" spans="1:10" x14ac:dyDescent="0.25">
      <c r="C2" s="10"/>
    </row>
    <row r="3" spans="1:10" ht="31.5" x14ac:dyDescent="0.25">
      <c r="A3" s="37" t="s">
        <v>1</v>
      </c>
      <c r="B3" s="38" t="s">
        <v>2</v>
      </c>
      <c r="C3" s="37" t="s">
        <v>4</v>
      </c>
      <c r="D3" s="39" t="s">
        <v>5</v>
      </c>
      <c r="E3" s="40" t="s">
        <v>28</v>
      </c>
      <c r="F3" s="39" t="s">
        <v>29</v>
      </c>
      <c r="G3" s="37" t="s">
        <v>6</v>
      </c>
      <c r="H3" s="37" t="s">
        <v>7</v>
      </c>
      <c r="I3" s="37" t="s">
        <v>8</v>
      </c>
      <c r="J3" s="41" t="s">
        <v>9</v>
      </c>
    </row>
    <row r="4" spans="1:10" ht="45" x14ac:dyDescent="0.25">
      <c r="A4" s="26">
        <f t="shared" ref="A4:A19" si="0">ROW()-3</f>
        <v>1</v>
      </c>
      <c r="B4" s="25" t="s">
        <v>30</v>
      </c>
      <c r="C4" s="26"/>
      <c r="D4" s="73">
        <v>51001686.400000006</v>
      </c>
      <c r="E4" s="26" t="s">
        <v>31</v>
      </c>
      <c r="F4" s="56">
        <f>IF('Prltn Pendukung Modulasi (190Jt'!E4=("LN"),'Prltn Pendukung Modulasi (190Jt'!D4*1.7,'Prltn Pendukung Modulasi (190Jt'!D4*1.3)</f>
        <v>86702866.88000001</v>
      </c>
      <c r="G4" s="26">
        <v>1</v>
      </c>
      <c r="H4" s="26"/>
      <c r="I4" s="56">
        <f>F4*G4</f>
        <v>86702866.88000001</v>
      </c>
      <c r="J4" s="154" t="s">
        <v>32</v>
      </c>
    </row>
    <row r="5" spans="1:10" x14ac:dyDescent="0.25">
      <c r="A5" s="26">
        <f t="shared" si="0"/>
        <v>2</v>
      </c>
      <c r="B5" s="26" t="s">
        <v>33</v>
      </c>
      <c r="C5" s="26"/>
      <c r="D5" s="73">
        <v>3037470.1920000003</v>
      </c>
      <c r="E5" s="26" t="s">
        <v>31</v>
      </c>
      <c r="F5" s="56">
        <f>IF('Prltn Pendukung Modulasi (190Jt'!E5=("LN"),'Prltn Pendukung Modulasi (190Jt'!D5*1.7,'Prltn Pendukung Modulasi (190Jt'!D5*1.3)</f>
        <v>5163699.3264000006</v>
      </c>
      <c r="G5" s="26">
        <v>4</v>
      </c>
      <c r="H5" s="26"/>
      <c r="I5" s="56">
        <f t="shared" ref="I5:I9" si="1">F5*G5</f>
        <v>20654797.305600002</v>
      </c>
      <c r="J5" s="155" t="s">
        <v>34</v>
      </c>
    </row>
    <row r="6" spans="1:10" x14ac:dyDescent="0.25">
      <c r="A6" s="26">
        <f t="shared" si="0"/>
        <v>3</v>
      </c>
      <c r="B6" s="26" t="s">
        <v>35</v>
      </c>
      <c r="C6" s="26"/>
      <c r="D6" s="73">
        <v>213328</v>
      </c>
      <c r="E6" s="26" t="s">
        <v>36</v>
      </c>
      <c r="F6" s="56">
        <f>IF('Prltn Pendukung Modulasi (190Jt'!E6=("LN"),'Prltn Pendukung Modulasi (190Jt'!D6*1.7,'Prltn Pendukung Modulasi (190Jt'!D6*1.3)</f>
        <v>277326.40000000002</v>
      </c>
      <c r="G6" s="26">
        <v>4</v>
      </c>
      <c r="H6" s="26"/>
      <c r="I6" s="56">
        <f t="shared" si="1"/>
        <v>1109305.6000000001</v>
      </c>
      <c r="J6" s="26"/>
    </row>
    <row r="7" spans="1:10" x14ac:dyDescent="0.25">
      <c r="A7" s="26">
        <f t="shared" si="0"/>
        <v>4</v>
      </c>
      <c r="B7" s="26" t="s">
        <v>37</v>
      </c>
      <c r="C7" s="26"/>
      <c r="D7" s="73">
        <v>734320</v>
      </c>
      <c r="E7" s="26"/>
      <c r="F7" s="56">
        <f>IF('Prltn Pendukung Modulasi (190Jt'!E7=("LN"),'Prltn Pendukung Modulasi (190Jt'!D7*1.7,'Prltn Pendukung Modulasi (190Jt'!D7*1.3)</f>
        <v>954616</v>
      </c>
      <c r="G7" s="26">
        <v>2</v>
      </c>
      <c r="H7" s="26"/>
      <c r="I7" s="56">
        <f t="shared" si="1"/>
        <v>1909232</v>
      </c>
      <c r="J7" s="105" t="s">
        <v>38</v>
      </c>
    </row>
    <row r="8" spans="1:10" x14ac:dyDescent="0.25">
      <c r="A8" s="26">
        <f t="shared" si="0"/>
        <v>5</v>
      </c>
      <c r="B8" s="26" t="s">
        <v>39</v>
      </c>
      <c r="C8" s="26" t="s">
        <v>40</v>
      </c>
      <c r="D8" s="73">
        <v>1524654.1440000001</v>
      </c>
      <c r="E8" s="26" t="s">
        <v>31</v>
      </c>
      <c r="F8" s="56">
        <f>IF('Prltn Pendukung Modulasi (190Jt'!E8=("LN"),'Prltn Pendukung Modulasi (190Jt'!D8*1.7,'Prltn Pendukung Modulasi (190Jt'!D8*1.3)</f>
        <v>2591912.0448000003</v>
      </c>
      <c r="G8" s="26">
        <v>3</v>
      </c>
      <c r="H8" s="26"/>
      <c r="I8" s="56">
        <f t="shared" si="1"/>
        <v>7775736.1344000008</v>
      </c>
      <c r="J8" s="26" t="s">
        <v>41</v>
      </c>
    </row>
    <row r="9" spans="1:10" x14ac:dyDescent="0.25">
      <c r="A9" s="26">
        <f t="shared" si="0"/>
        <v>6</v>
      </c>
      <c r="B9" s="26" t="s">
        <v>42</v>
      </c>
      <c r="C9" s="26" t="s">
        <v>43</v>
      </c>
      <c r="D9" s="73">
        <v>1616133.2640000002</v>
      </c>
      <c r="E9" s="26" t="s">
        <v>31</v>
      </c>
      <c r="F9" s="56">
        <f>IF('Prltn Pendukung Modulasi (190Jt'!E9=("LN"),'Prltn Pendukung Modulasi (190Jt'!D9*1.7,'Prltn Pendukung Modulasi (190Jt'!D9*1.3)</f>
        <v>2747426.5488000005</v>
      </c>
      <c r="G9" s="26">
        <v>3</v>
      </c>
      <c r="H9" s="26"/>
      <c r="I9" s="56">
        <f t="shared" si="1"/>
        <v>8242279.6464000009</v>
      </c>
      <c r="J9" s="26"/>
    </row>
    <row r="10" spans="1:10" x14ac:dyDescent="0.25">
      <c r="A10" s="26">
        <f t="shared" si="0"/>
        <v>7</v>
      </c>
      <c r="B10" s="26" t="s">
        <v>44</v>
      </c>
      <c r="C10" s="26" t="s">
        <v>45</v>
      </c>
      <c r="D10" s="73">
        <v>3226710.3520000004</v>
      </c>
      <c r="E10" s="26" t="s">
        <v>31</v>
      </c>
      <c r="F10" s="56">
        <f>IF('Prltn Pendukung Modulasi (190Jt'!E10=("LN"),'Prltn Pendukung Modulasi (190Jt'!D10*1.7,'Prltn Pendukung Modulasi (190Jt'!D10*1.3)</f>
        <v>5485407.5984000005</v>
      </c>
      <c r="G10" s="26">
        <v>4</v>
      </c>
      <c r="H10" s="26"/>
      <c r="I10" s="56">
        <f t="shared" ref="I10:I20" si="2">F10*G10</f>
        <v>21941630.393600002</v>
      </c>
      <c r="J10" s="105" t="s">
        <v>46</v>
      </c>
    </row>
    <row r="11" spans="1:10" x14ac:dyDescent="0.25">
      <c r="A11" s="26">
        <f t="shared" si="0"/>
        <v>8</v>
      </c>
      <c r="B11" s="26" t="s">
        <v>47</v>
      </c>
      <c r="C11" s="26" t="s">
        <v>48</v>
      </c>
      <c r="D11" s="73">
        <v>1313153.9040000001</v>
      </c>
      <c r="E11" s="26" t="s">
        <v>31</v>
      </c>
      <c r="F11" s="56">
        <f>IF('Prltn Pendukung Modulasi (190Jt'!E11=("LN"),'Prltn Pendukung Modulasi (190Jt'!D11*1.7,'Prltn Pendukung Modulasi (190Jt'!D11*1.3)</f>
        <v>2232361.6368</v>
      </c>
      <c r="G11" s="26">
        <v>4</v>
      </c>
      <c r="H11" s="26"/>
      <c r="I11" s="56">
        <f t="shared" si="2"/>
        <v>8929446.5471999999</v>
      </c>
      <c r="J11" s="64" t="s">
        <v>49</v>
      </c>
    </row>
    <row r="12" spans="1:10" x14ac:dyDescent="0.25">
      <c r="A12" s="26">
        <f t="shared" si="0"/>
        <v>9</v>
      </c>
      <c r="B12" s="26" t="s">
        <v>50</v>
      </c>
      <c r="C12" s="26" t="s">
        <v>51</v>
      </c>
      <c r="D12" s="73">
        <v>460502.25600000005</v>
      </c>
      <c r="E12" s="26" t="s">
        <v>31</v>
      </c>
      <c r="F12" s="56">
        <f>IF('Prltn Pendukung Modulasi (190Jt'!E12=("LN"),'Prltn Pendukung Modulasi (190Jt'!D12*1.7,'Prltn Pendukung Modulasi (190Jt'!D12*1.3)</f>
        <v>782853.83520000009</v>
      </c>
      <c r="G12" s="26">
        <v>4</v>
      </c>
      <c r="H12" s="26"/>
      <c r="I12" s="56">
        <f t="shared" si="2"/>
        <v>3131415.3408000004</v>
      </c>
      <c r="J12" s="64" t="s">
        <v>52</v>
      </c>
    </row>
    <row r="13" spans="1:10" x14ac:dyDescent="0.25">
      <c r="A13" s="26">
        <f t="shared" si="0"/>
        <v>10</v>
      </c>
      <c r="B13" s="26" t="s">
        <v>53</v>
      </c>
      <c r="C13" s="26" t="s">
        <v>54</v>
      </c>
      <c r="D13" s="73">
        <v>746850.60800000001</v>
      </c>
      <c r="E13" s="26" t="s">
        <v>31</v>
      </c>
      <c r="F13" s="56">
        <f>IF('Prltn Pendukung Modulasi (190Jt'!E13=("LN"),'Prltn Pendukung Modulasi (190Jt'!D13*1.7,'Prltn Pendukung Modulasi (190Jt'!D13*1.3)</f>
        <v>1269646.0336</v>
      </c>
      <c r="G13" s="26">
        <v>4</v>
      </c>
      <c r="H13" s="26"/>
      <c r="I13" s="56">
        <f t="shared" si="2"/>
        <v>5078584.1343999999</v>
      </c>
      <c r="J13" s="64" t="s">
        <v>55</v>
      </c>
    </row>
    <row r="14" spans="1:10" x14ac:dyDescent="0.25">
      <c r="A14" s="26">
        <f t="shared" si="0"/>
        <v>11</v>
      </c>
      <c r="B14" s="26" t="s">
        <v>56</v>
      </c>
      <c r="C14" s="26" t="s">
        <v>57</v>
      </c>
      <c r="D14" s="73">
        <v>270669.28000000003</v>
      </c>
      <c r="E14" s="26" t="s">
        <v>31</v>
      </c>
      <c r="F14" s="56">
        <f>IF('Prltn Pendukung Modulasi (190Jt'!E14=("LN"),'Prltn Pendukung Modulasi (190Jt'!D14*1.7,'Prltn Pendukung Modulasi (190Jt'!D14*1.3)</f>
        <v>460137.77600000001</v>
      </c>
      <c r="G14" s="26">
        <v>4</v>
      </c>
      <c r="H14" s="26"/>
      <c r="I14" s="56">
        <f t="shared" si="2"/>
        <v>1840551.1040000001</v>
      </c>
      <c r="J14" s="64" t="s">
        <v>58</v>
      </c>
    </row>
    <row r="15" spans="1:10" x14ac:dyDescent="0.25">
      <c r="A15" s="26">
        <f t="shared" si="0"/>
        <v>12</v>
      </c>
      <c r="B15" s="26" t="s">
        <v>59</v>
      </c>
      <c r="C15" s="26" t="s">
        <v>60</v>
      </c>
      <c r="D15" s="73">
        <v>208558.67200000002</v>
      </c>
      <c r="E15" s="26" t="s">
        <v>31</v>
      </c>
      <c r="F15" s="56">
        <f>IF('Prltn Pendukung Modulasi (190Jt'!E15=("LN"),'Prltn Pendukung Modulasi (190Jt'!D15*1.7,'Prltn Pendukung Modulasi (190Jt'!D15*1.3)</f>
        <v>354549.74240000005</v>
      </c>
      <c r="G15" s="26">
        <v>4</v>
      </c>
      <c r="H15" s="26"/>
      <c r="I15" s="56">
        <f t="shared" si="2"/>
        <v>1418198.9696000002</v>
      </c>
      <c r="J15" s="64" t="s">
        <v>61</v>
      </c>
    </row>
    <row r="16" spans="1:10" x14ac:dyDescent="0.25">
      <c r="A16" s="26">
        <f t="shared" si="0"/>
        <v>13</v>
      </c>
      <c r="B16" s="92" t="s">
        <v>62</v>
      </c>
      <c r="C16" s="83" t="s">
        <v>63</v>
      </c>
      <c r="D16" s="73">
        <v>327959.10399999999</v>
      </c>
      <c r="E16" s="26" t="s">
        <v>31</v>
      </c>
      <c r="F16" s="56">
        <f>IF('Prltn Pendukung Modulasi (190Jt'!E16=("LN"),'Prltn Pendukung Modulasi (190Jt'!D16*1.7,'Prltn Pendukung Modulasi (190Jt'!D16*1.3)</f>
        <v>557530.47679999995</v>
      </c>
      <c r="G16" s="26">
        <v>4</v>
      </c>
      <c r="H16" s="44"/>
      <c r="I16" s="56">
        <f t="shared" si="2"/>
        <v>2230121.9071999998</v>
      </c>
      <c r="J16" s="70" t="s">
        <v>64</v>
      </c>
    </row>
    <row r="17" spans="1:10" x14ac:dyDescent="0.25">
      <c r="A17" s="26">
        <f t="shared" si="0"/>
        <v>14</v>
      </c>
      <c r="B17" s="89" t="s">
        <v>65</v>
      </c>
      <c r="C17" s="83" t="s">
        <v>66</v>
      </c>
      <c r="D17" s="73">
        <v>272920.48000000004</v>
      </c>
      <c r="E17" s="26" t="s">
        <v>31</v>
      </c>
      <c r="F17" s="56">
        <f>IF('Prltn Pendukung Modulasi (190Jt'!E17=("LN"),'Prltn Pendukung Modulasi (190Jt'!D17*1.7,'Prltn Pendukung Modulasi (190Jt'!D17*1.3)</f>
        <v>463964.81600000005</v>
      </c>
      <c r="G17" s="26">
        <v>4</v>
      </c>
      <c r="H17" s="44"/>
      <c r="I17" s="56">
        <f t="shared" si="2"/>
        <v>1855859.2640000002</v>
      </c>
      <c r="J17" s="15" t="s">
        <v>67</v>
      </c>
    </row>
    <row r="18" spans="1:10" x14ac:dyDescent="0.25">
      <c r="A18" s="26">
        <f t="shared" si="0"/>
        <v>15</v>
      </c>
      <c r="B18" t="s">
        <v>68</v>
      </c>
      <c r="C18" s="83" t="s">
        <v>69</v>
      </c>
      <c r="D18" s="73">
        <v>673658.73600000003</v>
      </c>
      <c r="E18" s="26" t="s">
        <v>31</v>
      </c>
      <c r="F18" s="56">
        <f>IF('Prltn Pendukung Modulasi (190Jt'!E18=("LN"),'Prltn Pendukung Modulasi (190Jt'!D18*1.7,'Prltn Pendukung Modulasi (190Jt'!D18*1.3)</f>
        <v>1145219.8511999999</v>
      </c>
      <c r="G18" s="26">
        <v>4</v>
      </c>
      <c r="H18" s="44"/>
      <c r="I18" s="56">
        <f t="shared" si="2"/>
        <v>4580879.4047999997</v>
      </c>
      <c r="J18" s="15" t="s">
        <v>70</v>
      </c>
    </row>
    <row r="19" spans="1:10" x14ac:dyDescent="0.25">
      <c r="A19" s="26">
        <f t="shared" si="0"/>
        <v>16</v>
      </c>
      <c r="B19" t="s">
        <v>71</v>
      </c>
      <c r="C19" s="83" t="s">
        <v>72</v>
      </c>
      <c r="D19" s="73">
        <v>682604.576</v>
      </c>
      <c r="E19" s="26" t="s">
        <v>31</v>
      </c>
      <c r="F19" s="56">
        <f>IF('Prltn Pendukung Modulasi (190Jt'!E19=("LN"),'Prltn Pendukung Modulasi (190Jt'!D19*1.7,'Prltn Pendukung Modulasi (190Jt'!D19*1.3)</f>
        <v>1160427.7792</v>
      </c>
      <c r="G19" s="26">
        <v>4</v>
      </c>
      <c r="H19" s="44"/>
      <c r="I19" s="56">
        <f t="shared" si="2"/>
        <v>4641711.1168</v>
      </c>
      <c r="J19" s="15" t="s">
        <v>73</v>
      </c>
    </row>
    <row r="20" spans="1:10" x14ac:dyDescent="0.25">
      <c r="A20" s="44"/>
      <c r="B20" s="44"/>
      <c r="C20" s="83" t="s">
        <v>74</v>
      </c>
      <c r="D20" s="73">
        <v>0</v>
      </c>
      <c r="E20" s="26" t="s">
        <v>31</v>
      </c>
      <c r="F20" s="56">
        <f>IF('Prltn Pendukung Modulasi (190Jt'!E20=("LN"),'Prltn Pendukung Modulasi (190Jt'!D20*1.7,'Prltn Pendukung Modulasi (190Jt'!D20*1.3)</f>
        <v>0</v>
      </c>
      <c r="G20" s="26">
        <v>4</v>
      </c>
      <c r="H20" s="44"/>
      <c r="I20" s="56">
        <f t="shared" si="2"/>
        <v>0</v>
      </c>
      <c r="J20" s="70"/>
    </row>
    <row r="21" spans="1:10" x14ac:dyDescent="0.25">
      <c r="A21" s="44"/>
      <c r="B21" t="s">
        <v>75</v>
      </c>
      <c r="C21" t="s">
        <v>76</v>
      </c>
      <c r="D21" s="73">
        <v>6595582.9120000005</v>
      </c>
      <c r="E21" s="44" t="s">
        <v>31</v>
      </c>
      <c r="F21" s="56">
        <f>IF('Prltn Pendukung Modulasi (190Jt'!E21=("LN"),'Prltn Pendukung Modulasi (190Jt'!D21*1.7,'Prltn Pendukung Modulasi (190Jt'!D21*1.3)</f>
        <v>11212490.9504</v>
      </c>
      <c r="G21" s="26">
        <v>4</v>
      </c>
      <c r="H21" s="44"/>
      <c r="I21" s="56">
        <f>F21*G21</f>
        <v>44849963.801600002</v>
      </c>
      <c r="J21" s="15" t="s">
        <v>77</v>
      </c>
    </row>
    <row r="22" spans="1:10" x14ac:dyDescent="0.25">
      <c r="A22" s="44"/>
      <c r="B22" s="148" t="s">
        <v>78</v>
      </c>
      <c r="C22" s="84" t="s">
        <v>79</v>
      </c>
      <c r="D22" s="71">
        <f>554*15000</f>
        <v>8310000</v>
      </c>
      <c r="E22" s="84" t="s">
        <v>31</v>
      </c>
      <c r="F22" s="56">
        <f>IF('Prltn Pendukung Modulasi (190Jt'!E22=("LN"),'Prltn Pendukung Modulasi (190Jt'!D22*1.7,'Prltn Pendukung Modulasi (190Jt'!D22*1.3)</f>
        <v>14127000</v>
      </c>
      <c r="G22" s="26">
        <v>4</v>
      </c>
      <c r="H22" s="44"/>
      <c r="I22" s="56">
        <f>F22*G22</f>
        <v>56508000</v>
      </c>
      <c r="J22" s="15" t="s">
        <v>80</v>
      </c>
    </row>
    <row r="23" spans="1:10" x14ac:dyDescent="0.25">
      <c r="A23" s="44"/>
      <c r="B23" s="149" t="s">
        <v>81</v>
      </c>
      <c r="C23" s="84" t="s">
        <v>82</v>
      </c>
      <c r="D23" s="71">
        <f>535*15000</f>
        <v>8025000</v>
      </c>
      <c r="E23" s="84" t="s">
        <v>31</v>
      </c>
      <c r="F23" s="56">
        <f>IF('Prltn Pendukung Modulasi (190Jt'!E23=("LN"),'Prltn Pendukung Modulasi (190Jt'!D23*1.7,'Prltn Pendukung Modulasi (190Jt'!D23*1.3)</f>
        <v>13642500</v>
      </c>
      <c r="G23" s="26">
        <v>4</v>
      </c>
      <c r="H23" s="44"/>
      <c r="I23" s="56">
        <f>F23*G23</f>
        <v>54570000</v>
      </c>
      <c r="J23" s="15" t="s">
        <v>83</v>
      </c>
    </row>
    <row r="24" spans="1:10" x14ac:dyDescent="0.25">
      <c r="A24" s="44"/>
      <c r="B24" s="44"/>
      <c r="C24" s="84"/>
      <c r="D24" s="71"/>
      <c r="E24" s="44"/>
      <c r="F24" s="72"/>
      <c r="G24" s="44"/>
      <c r="H24" s="44"/>
      <c r="I24" s="72"/>
      <c r="J24" s="70"/>
    </row>
    <row r="25" spans="1:10" ht="15.75" thickBot="1" x14ac:dyDescent="0.3">
      <c r="A25" s="95" t="s">
        <v>84</v>
      </c>
      <c r="B25" s="96"/>
      <c r="C25" s="96"/>
      <c r="D25" s="96"/>
      <c r="E25" s="96"/>
      <c r="F25" s="96"/>
      <c r="G25" s="96"/>
      <c r="H25" s="97"/>
      <c r="I25" s="98">
        <f>SUM(I4:I24)</f>
        <v>337970579.55040002</v>
      </c>
      <c r="J25" s="104"/>
    </row>
    <row r="26" spans="1:10" ht="15.75" thickBot="1" x14ac:dyDescent="0.3">
      <c r="A26" s="99" t="s">
        <v>85</v>
      </c>
      <c r="B26" s="100"/>
      <c r="C26" s="100"/>
      <c r="D26" s="100"/>
      <c r="E26" s="100"/>
      <c r="F26" s="100"/>
      <c r="G26" s="100"/>
      <c r="H26" s="101"/>
      <c r="I26" s="102">
        <v>190000000</v>
      </c>
      <c r="J26" s="104"/>
    </row>
    <row r="27" spans="1:10" ht="15.75" thickBot="1" x14ac:dyDescent="0.3">
      <c r="A27" s="95" t="s">
        <v>86</v>
      </c>
      <c r="B27" s="96"/>
      <c r="C27" s="96"/>
      <c r="D27" s="96"/>
      <c r="E27" s="96"/>
      <c r="F27" s="96"/>
      <c r="G27" s="96"/>
      <c r="H27" s="97"/>
      <c r="I27" s="103">
        <f>I26-I25</f>
        <v>-147970579.55040002</v>
      </c>
      <c r="J27" s="104"/>
    </row>
    <row r="28" spans="1:10" x14ac:dyDescent="0.25">
      <c r="A28" s="44"/>
      <c r="B28" s="44"/>
      <c r="C28" s="84"/>
      <c r="D28" s="71"/>
      <c r="E28" s="44"/>
      <c r="F28" s="72"/>
      <c r="G28" s="44"/>
      <c r="H28" s="44"/>
      <c r="I28" s="72"/>
      <c r="J28" s="70"/>
    </row>
    <row r="29" spans="1:10" x14ac:dyDescent="0.25">
      <c r="A29" s="44"/>
      <c r="B29" s="44"/>
      <c r="C29" s="84"/>
      <c r="D29" s="71"/>
      <c r="E29" s="44"/>
      <c r="F29" s="72"/>
      <c r="G29" s="44"/>
      <c r="H29" s="44"/>
      <c r="I29" s="72"/>
      <c r="J29" s="70"/>
    </row>
    <row r="30" spans="1:10" x14ac:dyDescent="0.25">
      <c r="A30" s="44"/>
      <c r="B30" s="44"/>
      <c r="C30" s="84"/>
      <c r="D30" s="71"/>
      <c r="E30" s="44"/>
      <c r="F30" s="72"/>
      <c r="G30" s="44"/>
      <c r="H30" s="44"/>
      <c r="I30" s="72"/>
      <c r="J30" s="70"/>
    </row>
    <row r="31" spans="1:10" x14ac:dyDescent="0.25">
      <c r="A31" s="44"/>
      <c r="B31" s="44"/>
      <c r="C31" s="84"/>
      <c r="D31" s="71"/>
      <c r="E31" s="44"/>
      <c r="F31" s="72"/>
      <c r="G31" s="44"/>
      <c r="H31" s="44"/>
      <c r="I31" s="72"/>
      <c r="J31" s="70"/>
    </row>
    <row r="32" spans="1:10" x14ac:dyDescent="0.25">
      <c r="A32" s="44"/>
      <c r="B32" s="44"/>
      <c r="C32" s="84"/>
      <c r="D32" s="71"/>
      <c r="E32" s="44"/>
      <c r="F32" s="72"/>
      <c r="G32" s="44"/>
      <c r="H32" s="44"/>
      <c r="I32" s="72"/>
      <c r="J32" s="70"/>
    </row>
    <row r="33" spans="1:10" x14ac:dyDescent="0.25">
      <c r="A33" s="44"/>
      <c r="B33" s="44"/>
      <c r="C33" s="84"/>
      <c r="D33" s="71"/>
      <c r="E33" s="44"/>
      <c r="F33" s="72"/>
      <c r="G33" s="44"/>
      <c r="H33" s="44"/>
      <c r="I33" s="72"/>
      <c r="J33" s="70"/>
    </row>
    <row r="34" spans="1:10" x14ac:dyDescent="0.25">
      <c r="A34" s="44"/>
      <c r="B34" s="44"/>
      <c r="C34" s="84"/>
      <c r="D34" s="71"/>
      <c r="E34" s="44"/>
      <c r="F34" s="72"/>
      <c r="G34" s="44"/>
      <c r="H34" s="44"/>
      <c r="I34" s="72"/>
      <c r="J34" s="70"/>
    </row>
    <row r="35" spans="1:10" x14ac:dyDescent="0.25">
      <c r="A35" s="44"/>
      <c r="B35" s="44"/>
      <c r="C35" s="84"/>
      <c r="D35" s="71"/>
      <c r="E35" s="44"/>
      <c r="F35" s="72"/>
      <c r="G35" s="44"/>
      <c r="H35" s="44"/>
      <c r="I35" s="72"/>
      <c r="J35" s="70"/>
    </row>
    <row r="36" spans="1:10" x14ac:dyDescent="0.25">
      <c r="A36" s="44"/>
      <c r="B36" s="44"/>
      <c r="C36" s="84"/>
      <c r="D36" s="71"/>
      <c r="E36" s="44"/>
      <c r="F36" s="72"/>
      <c r="G36" s="44"/>
      <c r="H36" s="44"/>
      <c r="I36" s="72"/>
      <c r="J36" s="70"/>
    </row>
    <row r="37" spans="1:10" x14ac:dyDescent="0.25">
      <c r="A37" s="44"/>
      <c r="B37" s="44"/>
      <c r="C37" s="84"/>
      <c r="D37" s="71"/>
      <c r="E37" s="44"/>
      <c r="F37" s="72"/>
      <c r="G37" s="44"/>
      <c r="H37" s="44"/>
      <c r="I37" s="72"/>
      <c r="J37" s="70"/>
    </row>
    <row r="38" spans="1:10" x14ac:dyDescent="0.25">
      <c r="A38" s="44"/>
      <c r="B38" s="44"/>
      <c r="C38" s="84"/>
      <c r="D38" s="71"/>
      <c r="E38" s="44"/>
      <c r="F38" s="72"/>
      <c r="G38" s="44"/>
      <c r="H38" s="44"/>
      <c r="I38" s="72"/>
      <c r="J38" s="70"/>
    </row>
    <row r="39" spans="1:10" x14ac:dyDescent="0.25">
      <c r="A39" s="44"/>
      <c r="B39" s="44"/>
      <c r="C39" s="84"/>
      <c r="D39" s="71"/>
      <c r="E39" s="44"/>
      <c r="F39" s="72"/>
      <c r="G39" s="44"/>
      <c r="H39" s="44"/>
      <c r="I39" s="72"/>
      <c r="J39" s="70"/>
    </row>
    <row r="40" spans="1:10" x14ac:dyDescent="0.25">
      <c r="A40" s="44"/>
      <c r="B40" s="44"/>
      <c r="C40" s="84"/>
      <c r="D40" s="71"/>
      <c r="E40" s="44"/>
      <c r="F40" s="72"/>
      <c r="G40" s="44"/>
      <c r="H40" s="44"/>
      <c r="I40" s="72"/>
      <c r="J40" s="70"/>
    </row>
    <row r="41" spans="1:10" x14ac:dyDescent="0.25">
      <c r="A41" s="44"/>
      <c r="B41" s="44"/>
      <c r="C41" s="84"/>
      <c r="D41" s="71"/>
      <c r="E41" s="44"/>
      <c r="F41" s="72"/>
      <c r="G41" s="44"/>
      <c r="H41" s="44"/>
      <c r="I41" s="72"/>
      <c r="J41" s="70"/>
    </row>
    <row r="42" spans="1:10" x14ac:dyDescent="0.25">
      <c r="A42" s="44"/>
      <c r="B42" s="44"/>
      <c r="C42" s="84"/>
      <c r="D42" s="71"/>
      <c r="E42" s="44"/>
      <c r="F42" s="72"/>
      <c r="G42" s="44"/>
      <c r="H42" s="44"/>
      <c r="I42" s="72"/>
      <c r="J42" s="70"/>
    </row>
    <row r="43" spans="1:10" x14ac:dyDescent="0.25">
      <c r="A43" s="44"/>
      <c r="B43" s="44"/>
      <c r="C43" s="44"/>
      <c r="D43" s="71"/>
      <c r="E43" s="44"/>
      <c r="F43" s="72"/>
      <c r="G43" s="44"/>
      <c r="H43" s="44"/>
      <c r="I43" s="72"/>
      <c r="J43" s="70"/>
    </row>
    <row r="44" spans="1:10" ht="15.75" thickBot="1" x14ac:dyDescent="0.3">
      <c r="A44" s="49" t="s">
        <v>84</v>
      </c>
      <c r="B44" s="50"/>
      <c r="C44" s="50"/>
      <c r="D44" s="50"/>
      <c r="E44" s="50"/>
      <c r="F44" s="50"/>
      <c r="G44" s="50"/>
      <c r="H44" s="51"/>
      <c r="I44" s="55">
        <f>SUM(I4:I15)</f>
        <v>168734044.05599999</v>
      </c>
      <c r="J44" s="70"/>
    </row>
    <row r="45" spans="1:10" ht="15.75" thickBot="1" x14ac:dyDescent="0.3">
      <c r="A45" s="46" t="s">
        <v>85</v>
      </c>
      <c r="B45" s="47"/>
      <c r="C45" s="47"/>
      <c r="D45" s="47"/>
      <c r="E45" s="47"/>
      <c r="F45" s="47"/>
      <c r="G45" s="47"/>
      <c r="H45" s="48"/>
      <c r="I45" s="54">
        <v>195000000</v>
      </c>
      <c r="J45" s="44"/>
    </row>
    <row r="46" spans="1:10" ht="15.75" thickBot="1" x14ac:dyDescent="0.3">
      <c r="A46" s="49" t="s">
        <v>86</v>
      </c>
      <c r="B46" s="50"/>
      <c r="C46" s="50"/>
      <c r="D46" s="50"/>
      <c r="E46" s="50"/>
      <c r="F46" s="50"/>
      <c r="G46" s="50"/>
      <c r="H46" s="51"/>
      <c r="I46" s="53">
        <f>I45-I44</f>
        <v>26265955.944000006</v>
      </c>
      <c r="J46" s="44"/>
    </row>
    <row r="50" spans="1:10" x14ac:dyDescent="0.25">
      <c r="H50"/>
    </row>
    <row r="51" spans="1:10" x14ac:dyDescent="0.25">
      <c r="H51"/>
    </row>
    <row r="52" spans="1:10" x14ac:dyDescent="0.25">
      <c r="H52"/>
    </row>
    <row r="53" spans="1:10" x14ac:dyDescent="0.25">
      <c r="H53"/>
    </row>
    <row r="64" spans="1:10" ht="45" x14ac:dyDescent="0.25">
      <c r="A64" s="4">
        <v>1</v>
      </c>
      <c r="B64" s="25" t="s">
        <v>30</v>
      </c>
      <c r="C64" s="26"/>
      <c r="D64" s="19"/>
      <c r="E64" s="4"/>
      <c r="F64" s="33">
        <v>47576200</v>
      </c>
      <c r="G64" s="7">
        <v>1</v>
      </c>
      <c r="H64" s="32" t="s">
        <v>13</v>
      </c>
      <c r="I64" s="7">
        <v>47576200</v>
      </c>
      <c r="J64" s="24" t="s">
        <v>32</v>
      </c>
    </row>
  </sheetData>
  <mergeCells count="1">
    <mergeCell ref="A1:F1"/>
  </mergeCells>
  <hyperlinks>
    <hyperlink ref="J7" r:id="rId1" xr:uid="{D8D07FA4-74BE-4D77-B6B7-FA12FDD0DC1B}"/>
    <hyperlink ref="J13" r:id="rId2" xr:uid="{29BEA745-768A-4B02-B474-74AAEF7B732F}"/>
    <hyperlink ref="J10" r:id="rId3" xr:uid="{8C8D9839-5CC4-4794-A9E5-6218AFE7E8AD}"/>
    <hyperlink ref="J11" r:id="rId4" xr:uid="{46E44D43-C68F-4AEA-A0B4-C2FBC5A63037}"/>
    <hyperlink ref="J12" r:id="rId5" xr:uid="{EE23D78F-EC47-4C14-9B37-89BFAD037FD3}"/>
    <hyperlink ref="J15" r:id="rId6" xr:uid="{A325F1F7-5B52-4541-8AC0-175484F98673}"/>
    <hyperlink ref="J14" r:id="rId7" xr:uid="{42BDA512-FAE9-4AF1-8EA6-6C53CF864F33}"/>
    <hyperlink ref="J17" r:id="rId8" xr:uid="{EFE2B631-DBC5-4BD1-B339-2DE60654C4F0}"/>
    <hyperlink ref="J18" r:id="rId9" xr:uid="{F8CBA218-BFA2-4A2F-BA82-7C34B4C96816}"/>
    <hyperlink ref="J19" r:id="rId10" xr:uid="{58175033-F9AB-4844-9EDE-C18897A2B9C9}"/>
    <hyperlink ref="J22" r:id="rId11" xr:uid="{D49303D5-3CFE-4CEA-A81E-3F1B390A017B}"/>
    <hyperlink ref="J23" r:id="rId12" xr:uid="{B1D24389-34C7-4B38-9554-F1F62299C527}"/>
    <hyperlink ref="J21" r:id="rId13" xr:uid="{0FB55F6D-71BA-4B4D-910B-0E9E1DAD2442}"/>
    <hyperlink ref="J4" r:id="rId14" xr:uid="{07ADD309-D4E8-49FC-8098-D2D3D278C3A2}"/>
    <hyperlink ref="J5" r:id="rId15" xr:uid="{9D9338D2-2BFE-420F-9027-64F9D4F96E1D}"/>
  </hyperlinks>
  <pageMargins left="0.7" right="0.7" top="0.75" bottom="0.75" header="0.3" footer="0.3"/>
  <pageSetup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A7FD-A2A6-4927-B595-0B4D9B6F9B82}">
  <dimension ref="A1:K50"/>
  <sheetViews>
    <sheetView zoomScaleNormal="100" workbookViewId="0">
      <selection activeCell="F31" sqref="F31"/>
    </sheetView>
  </sheetViews>
  <sheetFormatPr defaultRowHeight="15" x14ac:dyDescent="0.25"/>
  <cols>
    <col min="2" max="2" width="17.5703125" bestFit="1" customWidth="1"/>
    <col min="3" max="3" width="14.5703125" bestFit="1" customWidth="1"/>
    <col min="4" max="5" width="21.140625" customWidth="1"/>
    <col min="6" max="6" width="14.5703125" bestFit="1" customWidth="1"/>
    <col min="7" max="7" width="15.7109375" bestFit="1" customWidth="1"/>
    <col min="8" max="8" width="11.7109375" bestFit="1" customWidth="1"/>
    <col min="9" max="9" width="17.7109375" style="22" bestFit="1" customWidth="1"/>
    <col min="10" max="10" width="16.140625" customWidth="1"/>
    <col min="11" max="11" width="45.42578125" style="22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</row>
    <row r="2" spans="1:11" x14ac:dyDescent="0.25">
      <c r="C2" s="10"/>
    </row>
    <row r="3" spans="1:11" ht="15.75" x14ac:dyDescent="0.25">
      <c r="A3" s="37" t="s">
        <v>1</v>
      </c>
      <c r="B3" s="38" t="s">
        <v>2</v>
      </c>
      <c r="C3" s="37" t="s">
        <v>4</v>
      </c>
      <c r="D3" s="39" t="s">
        <v>5</v>
      </c>
      <c r="E3" s="40" t="s">
        <v>28</v>
      </c>
      <c r="F3" s="39" t="s">
        <v>29</v>
      </c>
      <c r="G3" s="37" t="s">
        <v>6</v>
      </c>
      <c r="H3" s="37" t="s">
        <v>7</v>
      </c>
      <c r="I3" s="37" t="s">
        <v>8</v>
      </c>
      <c r="J3" s="41" t="s">
        <v>9</v>
      </c>
      <c r="K3" s="23"/>
    </row>
    <row r="4" spans="1:11" x14ac:dyDescent="0.25">
      <c r="A4" s="26"/>
      <c r="B4" s="26" t="s">
        <v>87</v>
      </c>
      <c r="C4" s="26"/>
      <c r="D4" s="26"/>
      <c r="E4" s="26"/>
      <c r="F4" s="26">
        <f>IF('Peralatan Uji Lifi (195Jt)'!E4=("LN"),'Peralatan Uji Lifi (195Jt)'!D4*1.7,'Peralatan Uji Lifi (195Jt)'!D4*1.3)</f>
        <v>0</v>
      </c>
      <c r="G4" s="26"/>
      <c r="H4" s="26"/>
      <c r="I4" s="26"/>
      <c r="J4" s="26"/>
      <c r="K4" s="24"/>
    </row>
    <row r="5" spans="1:11" x14ac:dyDescent="0.25">
      <c r="A5" s="26"/>
      <c r="B5" s="26"/>
      <c r="C5" s="26"/>
      <c r="D5" s="26"/>
      <c r="E5" s="26"/>
      <c r="F5" s="26">
        <f>IF('Peralatan Uji Lifi (195Jt)'!E5=("LN"),'Peralatan Uji Lifi (195Jt)'!D5*1.7,'Peralatan Uji Lifi (195Jt)'!D5*1.3)</f>
        <v>0</v>
      </c>
      <c r="G5" s="26"/>
      <c r="H5" s="26"/>
      <c r="I5" s="26"/>
      <c r="J5" s="26"/>
      <c r="K5" s="24"/>
    </row>
    <row r="6" spans="1:11" x14ac:dyDescent="0.25">
      <c r="A6" s="26"/>
      <c r="B6" s="26"/>
      <c r="C6" s="26"/>
      <c r="D6" s="26"/>
      <c r="E6" s="26"/>
      <c r="F6" s="26">
        <f>IF('Peralatan Uji Lifi (195Jt)'!E6=("LN"),'Peralatan Uji Lifi (195Jt)'!D6*1.7,'Peralatan Uji Lifi (195Jt)'!D6*1.3)</f>
        <v>0</v>
      </c>
      <c r="G6" s="26"/>
      <c r="H6" s="26"/>
      <c r="I6" s="26"/>
      <c r="J6" s="26"/>
    </row>
    <row r="7" spans="1:11" x14ac:dyDescent="0.25">
      <c r="A7" s="26"/>
      <c r="B7" s="26"/>
      <c r="C7" s="26"/>
      <c r="D7" s="26"/>
      <c r="E7" s="26"/>
      <c r="F7" s="26">
        <f>IF('Peralatan Uji Lifi (195Jt)'!E7=("LN"),'Peralatan Uji Lifi (195Jt)'!D7*1.7,'Peralatan Uji Lifi (195Jt)'!D7*1.3)</f>
        <v>0</v>
      </c>
      <c r="G7" s="26"/>
      <c r="H7" s="26"/>
      <c r="I7" s="26"/>
      <c r="J7" s="26"/>
    </row>
    <row r="8" spans="1:11" x14ac:dyDescent="0.25">
      <c r="A8" s="26"/>
      <c r="B8" s="26" t="s">
        <v>88</v>
      </c>
      <c r="C8" s="26" t="s">
        <v>89</v>
      </c>
      <c r="D8" s="26">
        <f>1.42*15000</f>
        <v>21300</v>
      </c>
      <c r="E8" s="26" t="s">
        <v>31</v>
      </c>
      <c r="F8" s="26">
        <f>IF('Peralatan Uji Lifi (195Jt)'!E8=("LN"),'Peralatan Uji Lifi (195Jt)'!D8*1.7,'Peralatan Uji Lifi (195Jt)'!D8*1.3)</f>
        <v>36210</v>
      </c>
      <c r="G8" s="26"/>
      <c r="H8" s="26"/>
      <c r="I8" s="26"/>
      <c r="J8" s="26" t="s">
        <v>90</v>
      </c>
    </row>
    <row r="9" spans="1:11" x14ac:dyDescent="0.25">
      <c r="A9" s="26"/>
      <c r="B9" s="26"/>
      <c r="C9" s="26"/>
      <c r="D9" s="26"/>
      <c r="E9" s="26"/>
      <c r="F9" s="26">
        <f>IF('Peralatan Uji Lifi (195Jt)'!E9=("LN"),'Peralatan Uji Lifi (195Jt)'!D9*1.7,'Peralatan Uji Lifi (195Jt)'!D9*1.3)</f>
        <v>0</v>
      </c>
      <c r="G9" s="26"/>
      <c r="H9" s="26"/>
      <c r="I9" s="26"/>
      <c r="J9" s="26"/>
    </row>
    <row r="10" spans="1:11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</row>
    <row r="11" spans="1:11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26"/>
    </row>
    <row r="12" spans="1:11" x14ac:dyDescent="0.25">
      <c r="A12" s="26"/>
      <c r="B12" s="26"/>
      <c r="C12" s="26"/>
      <c r="D12" s="26"/>
      <c r="E12" s="26"/>
      <c r="F12" s="26"/>
      <c r="G12" s="26"/>
      <c r="H12" s="26"/>
      <c r="I12" s="26"/>
      <c r="J12" s="26"/>
    </row>
    <row r="13" spans="1:11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</row>
    <row r="17" spans="1:10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 spans="1:10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</row>
    <row r="19" spans="1:10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</row>
    <row r="20" spans="1:10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</row>
    <row r="21" spans="1:10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 spans="1:10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 spans="1:10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 spans="1:10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</row>
    <row r="32" spans="1:10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</row>
    <row r="33" spans="1:10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</row>
    <row r="34" spans="1:10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</row>
    <row r="35" spans="1:10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</row>
    <row r="36" spans="1:10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</row>
    <row r="37" spans="1:10" x14ac:dyDescent="0.25">
      <c r="A37" s="26"/>
      <c r="B37" s="26"/>
      <c r="C37" s="26"/>
      <c r="D37" s="26"/>
      <c r="E37" s="26"/>
      <c r="F37" s="26">
        <f>IF('Peralatan Uji Lifi (195Jt)'!E37=("LN"),'Peralatan Uji Lifi (195Jt)'!D37*1.7,'Peralatan Uji Lifi (195Jt)'!D37*1.3)</f>
        <v>0</v>
      </c>
      <c r="G37" s="26"/>
      <c r="H37" s="26"/>
      <c r="I37" s="26"/>
      <c r="J37" s="26"/>
    </row>
    <row r="38" spans="1:10" x14ac:dyDescent="0.25">
      <c r="A38" s="26"/>
      <c r="B38" s="26"/>
      <c r="C38" s="26"/>
      <c r="D38" s="26"/>
      <c r="E38" s="26"/>
      <c r="F38" s="26">
        <f>IF('Peralatan Uji Lifi (195Jt)'!E38=("LN"),'Peralatan Uji Lifi (195Jt)'!D38*1.7,'Peralatan Uji Lifi (195Jt)'!D38*1.3)</f>
        <v>0</v>
      </c>
      <c r="G38" s="26"/>
      <c r="H38" s="26"/>
      <c r="I38" s="26"/>
      <c r="J38" s="26"/>
    </row>
    <row r="39" spans="1:10" x14ac:dyDescent="0.25">
      <c r="A39" s="26"/>
      <c r="B39" s="26"/>
      <c r="C39" s="26"/>
      <c r="D39" s="26"/>
      <c r="E39" s="26"/>
      <c r="F39" s="26">
        <f>IF('Peralatan Uji Lifi (195Jt)'!E39=("LN"),'Peralatan Uji Lifi (195Jt)'!D39*1.7,'Peralatan Uji Lifi (195Jt)'!D39*1.3)</f>
        <v>0</v>
      </c>
      <c r="G39" s="26"/>
      <c r="H39" s="26"/>
      <c r="I39" s="26"/>
      <c r="J39" s="26"/>
    </row>
    <row r="40" spans="1:10" x14ac:dyDescent="0.25">
      <c r="A40" s="26"/>
      <c r="B40" s="26"/>
      <c r="C40" s="26"/>
      <c r="D40" s="26"/>
      <c r="E40" s="26"/>
      <c r="F40" s="26">
        <f>IF('Peralatan Uji Lifi (195Jt)'!E40=("LN"),'Peralatan Uji Lifi (195Jt)'!D40*1.7,'Peralatan Uji Lifi (195Jt)'!D40*1.3)</f>
        <v>0</v>
      </c>
      <c r="G40" s="26"/>
      <c r="H40" s="26"/>
      <c r="I40" s="26"/>
      <c r="J40" s="26"/>
    </row>
    <row r="41" spans="1:10" x14ac:dyDescent="0.25">
      <c r="A41" s="26"/>
      <c r="B41" s="26"/>
      <c r="C41" s="26"/>
      <c r="D41" s="26"/>
      <c r="E41" s="26"/>
      <c r="F41" s="26">
        <f>IF('Peralatan Uji Lifi (195Jt)'!E41=("LN"),'Peralatan Uji Lifi (195Jt)'!D41*1.7,'Peralatan Uji Lifi (195Jt)'!D41*1.3)</f>
        <v>0</v>
      </c>
      <c r="G41" s="26"/>
      <c r="H41" s="26"/>
      <c r="I41" s="26"/>
      <c r="J41" s="26"/>
    </row>
    <row r="42" spans="1:10" x14ac:dyDescent="0.25">
      <c r="A42" s="26"/>
      <c r="B42" s="26"/>
      <c r="C42" s="26"/>
      <c r="D42" s="26"/>
      <c r="E42" s="26"/>
      <c r="F42" s="26">
        <f>IF('Peralatan Uji Lifi (195Jt)'!E42=("LN"),'Peralatan Uji Lifi (195Jt)'!D42*1.7,'Peralatan Uji Lifi (195Jt)'!D42*1.3)</f>
        <v>0</v>
      </c>
      <c r="G42" s="26"/>
      <c r="H42" s="26"/>
      <c r="I42" s="26"/>
      <c r="J42" s="26"/>
    </row>
    <row r="43" spans="1:10" ht="15.75" thickBot="1" x14ac:dyDescent="0.3">
      <c r="A43" s="49" t="s">
        <v>84</v>
      </c>
      <c r="B43" s="50"/>
      <c r="C43" s="50"/>
      <c r="D43" s="50"/>
      <c r="E43" s="50"/>
      <c r="F43" s="50"/>
      <c r="G43" s="50"/>
      <c r="H43" s="51"/>
      <c r="I43" s="55">
        <f>SUM(I4:I42)</f>
        <v>0</v>
      </c>
      <c r="J43" s="44"/>
    </row>
    <row r="44" spans="1:10" ht="15.75" thickBot="1" x14ac:dyDescent="0.3">
      <c r="A44" s="46" t="s">
        <v>85</v>
      </c>
      <c r="B44" s="47"/>
      <c r="C44" s="47"/>
      <c r="D44" s="47"/>
      <c r="E44" s="47"/>
      <c r="F44" s="47"/>
      <c r="G44" s="47"/>
      <c r="H44" s="48"/>
      <c r="I44" s="54">
        <v>195000000</v>
      </c>
      <c r="J44" s="44"/>
    </row>
    <row r="45" spans="1:10" ht="15.75" thickBot="1" x14ac:dyDescent="0.3">
      <c r="A45" s="49" t="s">
        <v>86</v>
      </c>
      <c r="B45" s="50"/>
      <c r="C45" s="50"/>
      <c r="D45" s="50"/>
      <c r="E45" s="50"/>
      <c r="F45" s="50"/>
      <c r="G45" s="50"/>
      <c r="H45" s="51"/>
      <c r="I45" s="53">
        <f>I44-I43</f>
        <v>195000000</v>
      </c>
      <c r="J45" s="44"/>
    </row>
    <row r="46" spans="1:10" x14ac:dyDescent="0.25">
      <c r="I46"/>
    </row>
    <row r="47" spans="1:10" x14ac:dyDescent="0.25">
      <c r="I47"/>
    </row>
    <row r="48" spans="1:10" x14ac:dyDescent="0.25">
      <c r="I48"/>
    </row>
    <row r="49" spans="9:9" x14ac:dyDescent="0.25">
      <c r="I49"/>
    </row>
    <row r="50" spans="9:9" x14ac:dyDescent="0.25">
      <c r="I50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6A07-3DF1-4FFB-AA01-1D817F37EB78}">
  <dimension ref="A1:K35"/>
  <sheetViews>
    <sheetView workbookViewId="0">
      <selection activeCell="B14" sqref="B14"/>
    </sheetView>
  </sheetViews>
  <sheetFormatPr defaultRowHeight="15" x14ac:dyDescent="0.25"/>
  <cols>
    <col min="2" max="2" width="62.28515625" bestFit="1" customWidth="1"/>
    <col min="3" max="3" width="14.5703125" bestFit="1" customWidth="1"/>
    <col min="4" max="4" width="15.7109375" bestFit="1" customWidth="1"/>
    <col min="5" max="5" width="15" customWidth="1"/>
    <col min="6" max="6" width="15.7109375" customWidth="1"/>
    <col min="7" max="7" width="11.7109375" bestFit="1" customWidth="1"/>
    <col min="8" max="8" width="17.42578125" customWidth="1"/>
    <col min="9" max="9" width="27" customWidth="1"/>
    <col min="10" max="10" width="27.42578125" customWidth="1"/>
  </cols>
  <sheetData>
    <row r="1" spans="1:11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1" x14ac:dyDescent="0.25">
      <c r="C2" s="10"/>
    </row>
    <row r="3" spans="1:11" ht="31.5" x14ac:dyDescent="0.25">
      <c r="A3" s="37" t="s">
        <v>1</v>
      </c>
      <c r="B3" s="38" t="s">
        <v>2</v>
      </c>
      <c r="C3" s="37" t="s">
        <v>4</v>
      </c>
      <c r="D3" s="39" t="s">
        <v>5</v>
      </c>
      <c r="E3" s="40" t="s">
        <v>28</v>
      </c>
      <c r="F3" s="39" t="s">
        <v>29</v>
      </c>
      <c r="G3" s="37" t="s">
        <v>6</v>
      </c>
      <c r="H3" s="37" t="s">
        <v>7</v>
      </c>
      <c r="I3" s="37" t="s">
        <v>8</v>
      </c>
      <c r="J3" s="41" t="s">
        <v>9</v>
      </c>
    </row>
    <row r="4" spans="1:11" x14ac:dyDescent="0.25">
      <c r="A4" s="4">
        <v>1</v>
      </c>
      <c r="B4" s="25" t="s">
        <v>91</v>
      </c>
      <c r="C4" s="26"/>
      <c r="D4" s="19">
        <v>1825000</v>
      </c>
      <c r="E4" s="36" t="s">
        <v>36</v>
      </c>
      <c r="F4" s="19">
        <f>IF('Komputer supply (5Jt)'!E4=("LN"),'Komputer supply (5Jt)'!D4*1.7,'Komputer supply (5Jt)'!D4*1.3)</f>
        <v>2372500</v>
      </c>
      <c r="G4" s="4">
        <v>1</v>
      </c>
      <c r="H4" s="4" t="s">
        <v>92</v>
      </c>
      <c r="I4" s="52">
        <f>G4*F4</f>
        <v>2372500</v>
      </c>
      <c r="J4" s="105"/>
    </row>
    <row r="5" spans="1:11" x14ac:dyDescent="0.25">
      <c r="A5" s="4">
        <v>2</v>
      </c>
      <c r="B5" s="25" t="s">
        <v>93</v>
      </c>
      <c r="C5" s="5"/>
      <c r="D5" s="20">
        <v>339000</v>
      </c>
      <c r="E5" s="36" t="s">
        <v>36</v>
      </c>
      <c r="F5" s="19">
        <f>IF('Komputer supply (5Jt)'!E5=("LN"),'Komputer supply (5Jt)'!D5*1.7,'Komputer supply (5Jt)'!D5*1.3)</f>
        <v>440700</v>
      </c>
      <c r="G5" s="4">
        <v>8</v>
      </c>
      <c r="H5" s="4" t="s">
        <v>92</v>
      </c>
      <c r="I5" s="45">
        <f>G5*F5</f>
        <v>3525600</v>
      </c>
      <c r="J5" s="105" t="s">
        <v>94</v>
      </c>
    </row>
    <row r="6" spans="1:11" x14ac:dyDescent="0.25">
      <c r="A6" s="4">
        <v>3</v>
      </c>
      <c r="B6" s="63" t="s">
        <v>95</v>
      </c>
      <c r="C6" s="5"/>
      <c r="D6" s="20">
        <v>1900000</v>
      </c>
      <c r="E6" s="20" t="s">
        <v>36</v>
      </c>
      <c r="F6" s="19">
        <f>IF('Komputer supply (5Jt)'!E6=("LN"),'Komputer supply (5Jt)'!D6*1.7,'Komputer supply (5Jt)'!D6*1.3)</f>
        <v>2470000</v>
      </c>
      <c r="G6" s="4">
        <v>2</v>
      </c>
      <c r="H6" s="4"/>
      <c r="I6" s="45">
        <f>G6*F6</f>
        <v>4940000</v>
      </c>
      <c r="J6" s="105"/>
    </row>
    <row r="7" spans="1:11" x14ac:dyDescent="0.25">
      <c r="A7" s="4"/>
      <c r="B7" s="27" t="s">
        <v>96</v>
      </c>
      <c r="C7" s="26"/>
      <c r="D7" s="28"/>
      <c r="E7" s="28"/>
      <c r="F7" s="19"/>
      <c r="G7" s="26"/>
      <c r="H7" s="26"/>
      <c r="I7" s="34"/>
      <c r="J7" s="26"/>
    </row>
    <row r="8" spans="1:11" x14ac:dyDescent="0.25">
      <c r="A8" s="4"/>
      <c r="B8" s="26"/>
      <c r="C8" s="26"/>
      <c r="D8" s="28"/>
      <c r="E8" s="28"/>
      <c r="F8" s="19"/>
      <c r="G8" s="26"/>
      <c r="H8" s="26"/>
      <c r="I8" s="34"/>
      <c r="J8" s="26"/>
    </row>
    <row r="9" spans="1:11" x14ac:dyDescent="0.25">
      <c r="A9" s="4"/>
      <c r="B9" s="26"/>
      <c r="C9" s="26"/>
      <c r="D9" s="28"/>
      <c r="E9" s="28"/>
      <c r="F9" s="19"/>
      <c r="G9" s="26"/>
      <c r="H9" s="26"/>
      <c r="I9" s="34"/>
      <c r="J9" s="26"/>
    </row>
    <row r="10" spans="1:11" x14ac:dyDescent="0.25">
      <c r="A10" s="4"/>
      <c r="B10" s="26"/>
      <c r="C10" s="26"/>
      <c r="D10" s="28"/>
      <c r="E10" s="28"/>
      <c r="F10" s="19"/>
      <c r="G10" s="26"/>
      <c r="H10" s="26"/>
      <c r="I10" s="34"/>
      <c r="J10" s="26"/>
    </row>
    <row r="11" spans="1:11" x14ac:dyDescent="0.25">
      <c r="A11" s="4"/>
      <c r="B11" s="26"/>
      <c r="C11" s="26"/>
      <c r="D11" s="28"/>
      <c r="E11" s="28"/>
      <c r="F11" s="19"/>
      <c r="G11" s="26"/>
      <c r="H11" s="26"/>
      <c r="I11" s="34"/>
      <c r="J11" s="26"/>
    </row>
    <row r="12" spans="1:11" x14ac:dyDescent="0.25">
      <c r="A12" s="4"/>
      <c r="B12" s="26"/>
      <c r="C12" s="26"/>
      <c r="D12" s="28"/>
      <c r="E12" s="28"/>
      <c r="F12" s="19"/>
      <c r="G12" s="26"/>
      <c r="H12" s="26"/>
      <c r="I12" s="34"/>
      <c r="J12" s="26"/>
    </row>
    <row r="13" spans="1:11" x14ac:dyDescent="0.25">
      <c r="A13" s="4"/>
      <c r="B13" s="26"/>
      <c r="C13" s="26"/>
      <c r="D13" s="28"/>
      <c r="E13" s="28"/>
      <c r="F13" s="19"/>
      <c r="G13" s="26"/>
      <c r="H13" s="26"/>
      <c r="I13" s="34"/>
      <c r="J13" s="26"/>
    </row>
    <row r="14" spans="1:11" x14ac:dyDescent="0.25">
      <c r="A14" s="4"/>
      <c r="B14" s="26"/>
      <c r="C14" s="26"/>
      <c r="D14" s="28"/>
      <c r="E14" s="28"/>
      <c r="F14" s="19"/>
      <c r="G14" s="26"/>
      <c r="H14" s="26"/>
      <c r="I14" s="34"/>
      <c r="J14" s="26"/>
    </row>
    <row r="15" spans="1:11" ht="15.75" thickBot="1" x14ac:dyDescent="0.3">
      <c r="A15" s="29"/>
      <c r="B15" s="30"/>
      <c r="C15" s="30"/>
      <c r="D15" s="31"/>
      <c r="E15" s="31"/>
      <c r="F15" s="19"/>
      <c r="G15" s="30"/>
      <c r="H15" s="30"/>
      <c r="I15" s="35"/>
      <c r="J15" s="30"/>
    </row>
    <row r="16" spans="1:11" ht="15.75" thickBot="1" x14ac:dyDescent="0.3">
      <c r="A16" s="46" t="s">
        <v>84</v>
      </c>
      <c r="B16" s="47"/>
      <c r="C16" s="47"/>
      <c r="D16" s="47"/>
      <c r="E16" s="47"/>
      <c r="F16" s="47"/>
      <c r="G16" s="47"/>
      <c r="H16" s="48"/>
      <c r="I16" s="57">
        <f>SUM(I4:I15)</f>
        <v>10838100</v>
      </c>
      <c r="J16" s="43"/>
      <c r="K16" s="44"/>
    </row>
    <row r="17" spans="1:11" ht="15.75" thickBot="1" x14ac:dyDescent="0.3">
      <c r="A17" s="46" t="s">
        <v>85</v>
      </c>
      <c r="B17" s="47"/>
      <c r="C17" s="47"/>
      <c r="D17" s="47"/>
      <c r="E17" s="47"/>
      <c r="F17" s="47"/>
      <c r="G17" s="47"/>
      <c r="H17" s="48"/>
      <c r="I17" s="58">
        <v>5000000</v>
      </c>
      <c r="J17" s="44"/>
      <c r="K17" s="44"/>
    </row>
    <row r="18" spans="1:11" ht="15.75" thickBot="1" x14ac:dyDescent="0.3">
      <c r="A18" s="49" t="s">
        <v>86</v>
      </c>
      <c r="B18" s="50"/>
      <c r="C18" s="50"/>
      <c r="D18" s="50"/>
      <c r="E18" s="50"/>
      <c r="F18" s="50"/>
      <c r="G18" s="50"/>
      <c r="H18" s="51"/>
      <c r="I18" s="59">
        <f>I17-I16</f>
        <v>-5838100</v>
      </c>
      <c r="J18" s="44"/>
      <c r="K18" s="44"/>
    </row>
    <row r="19" spans="1:11" x14ac:dyDescent="0.25">
      <c r="D19" s="21"/>
      <c r="E19" s="21"/>
      <c r="F19" s="21"/>
    </row>
    <row r="20" spans="1:11" x14ac:dyDescent="0.25">
      <c r="D20" s="21"/>
      <c r="E20" s="21"/>
      <c r="F20" s="21"/>
    </row>
    <row r="21" spans="1:11" x14ac:dyDescent="0.25">
      <c r="D21" s="21"/>
      <c r="E21" s="21"/>
      <c r="F21" s="21"/>
    </row>
    <row r="22" spans="1:11" x14ac:dyDescent="0.25">
      <c r="D22" s="21"/>
      <c r="E22" s="21"/>
      <c r="F22" s="21"/>
    </row>
    <row r="23" spans="1:11" x14ac:dyDescent="0.25">
      <c r="D23" s="21"/>
      <c r="E23" s="21"/>
      <c r="F23" s="21"/>
    </row>
    <row r="24" spans="1:11" x14ac:dyDescent="0.25">
      <c r="D24" s="21"/>
      <c r="E24" s="21"/>
      <c r="F24" s="21"/>
    </row>
    <row r="25" spans="1:11" x14ac:dyDescent="0.25">
      <c r="D25" s="21"/>
      <c r="E25" s="21"/>
      <c r="F25" s="21"/>
    </row>
    <row r="26" spans="1:11" x14ac:dyDescent="0.25">
      <c r="D26" s="21"/>
      <c r="E26" s="21"/>
      <c r="F26" s="21"/>
    </row>
    <row r="27" spans="1:11" x14ac:dyDescent="0.25">
      <c r="D27" s="21"/>
      <c r="E27" s="21"/>
      <c r="F27" s="21"/>
    </row>
    <row r="28" spans="1:11" x14ac:dyDescent="0.25">
      <c r="D28" s="21"/>
      <c r="E28" s="21"/>
      <c r="F28" s="21"/>
    </row>
    <row r="29" spans="1:11" x14ac:dyDescent="0.25">
      <c r="D29" s="21"/>
      <c r="E29" s="21"/>
      <c r="F29" s="21"/>
    </row>
    <row r="30" spans="1:11" x14ac:dyDescent="0.25">
      <c r="D30" s="21"/>
      <c r="E30" s="21"/>
      <c r="F30" s="21"/>
    </row>
    <row r="31" spans="1:11" x14ac:dyDescent="0.25">
      <c r="D31" s="21"/>
      <c r="E31" s="21"/>
      <c r="F31" s="21"/>
    </row>
    <row r="32" spans="1:11" x14ac:dyDescent="0.25">
      <c r="D32" s="21"/>
      <c r="E32" s="21"/>
      <c r="F32" s="21"/>
    </row>
    <row r="33" spans="4:6" x14ac:dyDescent="0.25">
      <c r="D33" s="21"/>
      <c r="E33" s="21"/>
      <c r="F33" s="21"/>
    </row>
    <row r="34" spans="4:6" x14ac:dyDescent="0.25">
      <c r="D34" s="21"/>
      <c r="E34" s="21"/>
      <c r="F34" s="21"/>
    </row>
    <row r="35" spans="4:6" x14ac:dyDescent="0.25">
      <c r="D35" s="21"/>
      <c r="E35" s="21"/>
      <c r="F35" s="2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E0A4-3B12-4457-8414-68966F1E9082}">
  <dimension ref="A1:J248"/>
  <sheetViews>
    <sheetView topLeftCell="C1" zoomScale="85" zoomScaleNormal="85" workbookViewId="0">
      <selection sqref="A1:J3"/>
    </sheetView>
  </sheetViews>
  <sheetFormatPr defaultRowHeight="15" x14ac:dyDescent="0.25"/>
  <cols>
    <col min="2" max="2" width="79.140625" bestFit="1" customWidth="1"/>
    <col min="3" max="3" width="24.7109375" style="107" customWidth="1"/>
    <col min="4" max="4" width="24" style="73" customWidth="1"/>
    <col min="5" max="5" width="14.5703125" bestFit="1" customWidth="1"/>
    <col min="6" max="6" width="15.7109375" style="73" bestFit="1" customWidth="1"/>
    <col min="7" max="7" width="11.7109375" bestFit="1" customWidth="1"/>
    <col min="8" max="8" width="13.5703125" style="22" customWidth="1"/>
    <col min="9" max="9" width="17.7109375" style="73" bestFit="1" customWidth="1"/>
    <col min="10" max="10" width="45.42578125" style="22" customWidth="1"/>
  </cols>
  <sheetData>
    <row r="1" spans="1:10" x14ac:dyDescent="0.25">
      <c r="A1" s="1" t="s">
        <v>0</v>
      </c>
      <c r="B1" s="1"/>
      <c r="C1" s="1"/>
      <c r="D1" s="1"/>
      <c r="E1" s="1"/>
      <c r="F1" s="1"/>
    </row>
    <row r="2" spans="1:10" x14ac:dyDescent="0.25">
      <c r="C2" s="106"/>
    </row>
    <row r="3" spans="1:10" ht="31.5" x14ac:dyDescent="0.25">
      <c r="A3" s="110" t="s">
        <v>1</v>
      </c>
      <c r="B3" s="111" t="s">
        <v>2</v>
      </c>
      <c r="C3" s="112" t="s">
        <v>97</v>
      </c>
      <c r="D3" s="113" t="s">
        <v>5</v>
      </c>
      <c r="E3" s="114" t="s">
        <v>28</v>
      </c>
      <c r="F3" s="113" t="s">
        <v>29</v>
      </c>
      <c r="G3" s="110" t="s">
        <v>6</v>
      </c>
      <c r="H3" s="110" t="s">
        <v>7</v>
      </c>
      <c r="I3" s="115" t="s">
        <v>8</v>
      </c>
      <c r="J3" s="116" t="s">
        <v>9</v>
      </c>
    </row>
    <row r="4" spans="1:10" x14ac:dyDescent="0.25">
      <c r="A4" s="117">
        <f>ROW()-3</f>
        <v>1</v>
      </c>
      <c r="B4" s="118" t="s">
        <v>98</v>
      </c>
      <c r="C4" s="119"/>
      <c r="D4" s="120">
        <v>42778.16</v>
      </c>
      <c r="E4" s="117" t="s">
        <v>31</v>
      </c>
      <c r="F4" s="120">
        <f>IF('Komponen pasif dan Aktif (130Jt'!E4=("LN"),'Komponen pasif dan Aktif (130Jt'!D4*1.7,'Komponen pasif dan Aktif (130Jt'!D4*1.3)</f>
        <v>72722.872000000003</v>
      </c>
      <c r="G4" s="118">
        <v>30</v>
      </c>
      <c r="H4" s="118"/>
      <c r="I4" s="120">
        <f t="shared" ref="I4:I83" si="0">F4*G4</f>
        <v>2181686.16</v>
      </c>
      <c r="J4" s="124" t="s">
        <v>99</v>
      </c>
    </row>
    <row r="5" spans="1:10" x14ac:dyDescent="0.25">
      <c r="A5" s="117">
        <f t="shared" ref="A5:A84" si="1">ROW()-3</f>
        <v>2</v>
      </c>
      <c r="B5" s="118" t="s">
        <v>100</v>
      </c>
      <c r="C5" s="119"/>
      <c r="D5" s="120">
        <v>82967.44</v>
      </c>
      <c r="E5" s="117" t="s">
        <v>31</v>
      </c>
      <c r="F5" s="120">
        <f>IF('Komponen pasif dan Aktif (130Jt'!E5=("LN"),'Komponen pasif dan Aktif (130Jt'!D5*1.7,'Komponen pasif dan Aktif (130Jt'!D5*1.3)</f>
        <v>141044.64799999999</v>
      </c>
      <c r="G5" s="118">
        <v>50</v>
      </c>
      <c r="H5" s="118"/>
      <c r="I5" s="120">
        <f t="shared" si="0"/>
        <v>7052232.3999999994</v>
      </c>
      <c r="J5" s="124" t="s">
        <v>101</v>
      </c>
    </row>
    <row r="6" spans="1:10" x14ac:dyDescent="0.25">
      <c r="A6" s="117">
        <f t="shared" si="1"/>
        <v>3</v>
      </c>
      <c r="B6" s="118" t="s">
        <v>102</v>
      </c>
      <c r="C6" s="119"/>
      <c r="D6" s="120">
        <v>107476.576</v>
      </c>
      <c r="E6" s="117" t="s">
        <v>31</v>
      </c>
      <c r="F6" s="120">
        <f>IF('Komponen pasif dan Aktif (130Jt'!E6=("LN"),'Komponen pasif dan Aktif (130Jt'!D6*1.7,'Komponen pasif dan Aktif (130Jt'!D6*1.3)</f>
        <v>182710.17919999998</v>
      </c>
      <c r="G6" s="118">
        <v>30</v>
      </c>
      <c r="H6" s="118"/>
      <c r="I6" s="120">
        <f t="shared" si="0"/>
        <v>5481305.3759999992</v>
      </c>
      <c r="J6" s="118" t="s">
        <v>103</v>
      </c>
    </row>
    <row r="7" spans="1:10" x14ac:dyDescent="0.25">
      <c r="A7" s="117">
        <f t="shared" si="1"/>
        <v>4</v>
      </c>
      <c r="B7" s="118" t="s">
        <v>104</v>
      </c>
      <c r="C7" s="119"/>
      <c r="D7" s="120">
        <v>27706.912</v>
      </c>
      <c r="E7" s="117" t="s">
        <v>31</v>
      </c>
      <c r="F7" s="120">
        <f>IF('Komponen pasif dan Aktif (130Jt'!E7=("LN"),'Komponen pasif dan Aktif (130Jt'!D7*1.7,'Komponen pasif dan Aktif (130Jt'!D7*1.3)</f>
        <v>47101.750399999997</v>
      </c>
      <c r="G7" s="118">
        <v>30</v>
      </c>
      <c r="H7" s="118"/>
      <c r="I7" s="120">
        <f t="shared" si="0"/>
        <v>1413052.5119999999</v>
      </c>
      <c r="J7" s="118" t="s">
        <v>105</v>
      </c>
    </row>
    <row r="8" spans="1:10" x14ac:dyDescent="0.25">
      <c r="A8" s="117">
        <f t="shared" si="1"/>
        <v>5</v>
      </c>
      <c r="B8" s="118" t="s">
        <v>106</v>
      </c>
      <c r="C8" s="119" t="s">
        <v>107</v>
      </c>
      <c r="D8" s="120">
        <v>78095.200000000012</v>
      </c>
      <c r="E8" s="117" t="s">
        <v>31</v>
      </c>
      <c r="F8" s="120">
        <f>IF('Komponen pasif dan Aktif (130Jt'!E8=("LN"),'Komponen pasif dan Aktif (130Jt'!D8*1.7,'Komponen pasif dan Aktif (130Jt'!D8*1.3)</f>
        <v>132761.84000000003</v>
      </c>
      <c r="G8" s="118">
        <v>20</v>
      </c>
      <c r="H8" s="118"/>
      <c r="I8" s="120">
        <f t="shared" si="0"/>
        <v>2655236.8000000007</v>
      </c>
      <c r="J8" s="118" t="s">
        <v>108</v>
      </c>
    </row>
    <row r="9" spans="1:10" x14ac:dyDescent="0.25">
      <c r="A9" s="117">
        <f t="shared" si="1"/>
        <v>6</v>
      </c>
      <c r="B9" s="121" t="s">
        <v>109</v>
      </c>
      <c r="C9" s="119" t="s">
        <v>110</v>
      </c>
      <c r="D9" s="120">
        <v>504497.13600000006</v>
      </c>
      <c r="E9" s="117" t="s">
        <v>31</v>
      </c>
      <c r="F9" s="120">
        <f>IF('Komponen pasif dan Aktif (130Jt'!E9=("LN"),'Komponen pasif dan Aktif (130Jt'!D9*1.7,'Komponen pasif dan Aktif (130Jt'!D9*1.3)</f>
        <v>857645.13120000006</v>
      </c>
      <c r="G9" s="118">
        <v>40</v>
      </c>
      <c r="H9" s="118"/>
      <c r="I9" s="120">
        <f t="shared" si="0"/>
        <v>34305805.248000003</v>
      </c>
      <c r="J9" s="118" t="s">
        <v>111</v>
      </c>
    </row>
    <row r="10" spans="1:10" x14ac:dyDescent="0.25">
      <c r="A10" s="117">
        <f t="shared" si="1"/>
        <v>7</v>
      </c>
      <c r="B10" s="121" t="s">
        <v>112</v>
      </c>
      <c r="C10" s="119" t="s">
        <v>113</v>
      </c>
      <c r="D10" s="120">
        <v>469180.09600000002</v>
      </c>
      <c r="E10" s="117" t="s">
        <v>31</v>
      </c>
      <c r="F10" s="120">
        <f>IF('Komponen pasif dan Aktif (130Jt'!E10=("LN"),'Komponen pasif dan Aktif (130Jt'!D10*1.7,'Komponen pasif dan Aktif (130Jt'!D10*1.3)</f>
        <v>797606.16320000007</v>
      </c>
      <c r="G10" s="118">
        <v>40</v>
      </c>
      <c r="H10" s="118"/>
      <c r="I10" s="120">
        <f t="shared" si="0"/>
        <v>31904246.528000005</v>
      </c>
      <c r="J10" s="118" t="s">
        <v>114</v>
      </c>
    </row>
    <row r="11" spans="1:10" x14ac:dyDescent="0.25">
      <c r="A11" s="117">
        <f t="shared" si="1"/>
        <v>8</v>
      </c>
      <c r="B11" s="118" t="s">
        <v>115</v>
      </c>
      <c r="C11" s="119" t="s">
        <v>116</v>
      </c>
      <c r="D11" s="120">
        <v>822053.55200000003</v>
      </c>
      <c r="E11" s="117" t="s">
        <v>31</v>
      </c>
      <c r="F11" s="120">
        <f>IF('Komponen pasif dan Aktif (130Jt'!E11=("LN"),'Komponen pasif dan Aktif (130Jt'!D11*1.7,'Komponen pasif dan Aktif (130Jt'!D11*1.3)</f>
        <v>1397491.0384</v>
      </c>
      <c r="G11" s="118">
        <v>10</v>
      </c>
      <c r="H11" s="118"/>
      <c r="I11" s="120">
        <f t="shared" si="0"/>
        <v>13974910.384</v>
      </c>
      <c r="J11" s="124" t="s">
        <v>117</v>
      </c>
    </row>
    <row r="12" spans="1:10" x14ac:dyDescent="0.25">
      <c r="A12" s="117">
        <f t="shared" si="1"/>
        <v>9</v>
      </c>
      <c r="B12" s="118" t="s">
        <v>118</v>
      </c>
      <c r="C12" s="119"/>
      <c r="D12" s="120">
        <v>16897.936000000002</v>
      </c>
      <c r="E12" s="117" t="s">
        <v>31</v>
      </c>
      <c r="F12" s="120">
        <f>IF('Komponen pasif dan Aktif (130Jt'!E12=("LN"),'Komponen pasif dan Aktif (130Jt'!D12*1.7,'Komponen pasif dan Aktif (130Jt'!D12*1.3)</f>
        <v>28726.4912</v>
      </c>
      <c r="G12" s="118">
        <v>40</v>
      </c>
      <c r="H12" s="118"/>
      <c r="I12" s="120">
        <f t="shared" si="0"/>
        <v>1149059.648</v>
      </c>
      <c r="J12" s="118" t="s">
        <v>119</v>
      </c>
    </row>
    <row r="13" spans="1:10" x14ac:dyDescent="0.25">
      <c r="A13" s="117">
        <f t="shared" si="1"/>
        <v>10</v>
      </c>
      <c r="B13" s="121" t="s">
        <v>120</v>
      </c>
      <c r="C13" s="119" t="s">
        <v>121</v>
      </c>
      <c r="D13" s="120">
        <v>44604.848000000005</v>
      </c>
      <c r="E13" s="117" t="s">
        <v>31</v>
      </c>
      <c r="F13" s="120">
        <f>IF('Komponen pasif dan Aktif (130Jt'!E13=("LN"),'Komponen pasif dan Aktif (130Jt'!D13*1.7,'Komponen pasif dan Aktif (130Jt'!D13*1.3)</f>
        <v>75828.241600000008</v>
      </c>
      <c r="G13" s="118">
        <v>10</v>
      </c>
      <c r="H13" s="118"/>
      <c r="I13" s="120">
        <f t="shared" si="0"/>
        <v>758282.41600000008</v>
      </c>
      <c r="J13" s="118" t="s">
        <v>122</v>
      </c>
    </row>
    <row r="14" spans="1:10" x14ac:dyDescent="0.25">
      <c r="A14" s="117">
        <f t="shared" si="1"/>
        <v>11</v>
      </c>
      <c r="B14" s="118" t="s">
        <v>123</v>
      </c>
      <c r="C14" s="119" t="s">
        <v>124</v>
      </c>
      <c r="D14" s="120">
        <v>48106</v>
      </c>
      <c r="E14" s="117" t="s">
        <v>31</v>
      </c>
      <c r="F14" s="120">
        <f>IF('Komponen pasif dan Aktif (130Jt'!E14=("LN"),'Komponen pasif dan Aktif (130Jt'!D14*1.7,'Komponen pasif dan Aktif (130Jt'!D14*1.3)</f>
        <v>81780.2</v>
      </c>
      <c r="G14" s="118">
        <v>20</v>
      </c>
      <c r="H14" s="118"/>
      <c r="I14" s="120">
        <f t="shared" si="0"/>
        <v>1635604</v>
      </c>
      <c r="J14" s="124" t="s">
        <v>125</v>
      </c>
    </row>
    <row r="15" spans="1:10" x14ac:dyDescent="0.25">
      <c r="A15" s="117">
        <f t="shared" si="1"/>
        <v>12</v>
      </c>
      <c r="B15" s="122" t="s">
        <v>126</v>
      </c>
      <c r="C15" s="119" t="s">
        <v>124</v>
      </c>
      <c r="D15" s="120">
        <v>332932.11200000002</v>
      </c>
      <c r="E15" s="117" t="s">
        <v>31</v>
      </c>
      <c r="F15" s="120">
        <f>IF('Komponen pasif dan Aktif (130Jt'!E15=("LN"),'Komponen pasif dan Aktif (130Jt'!D15*1.7,'Komponen pasif dan Aktif (130Jt'!D15*1.3)</f>
        <v>565984.59039999999</v>
      </c>
      <c r="G15" s="118">
        <v>10</v>
      </c>
      <c r="H15" s="118" t="s">
        <v>127</v>
      </c>
      <c r="I15" s="120">
        <f t="shared" si="0"/>
        <v>5659845.9040000001</v>
      </c>
      <c r="J15" s="124" t="s">
        <v>128</v>
      </c>
    </row>
    <row r="16" spans="1:10" x14ac:dyDescent="0.25">
      <c r="A16" s="117">
        <f t="shared" si="1"/>
        <v>13</v>
      </c>
      <c r="B16" s="122" t="s">
        <v>129</v>
      </c>
      <c r="C16" s="119" t="s">
        <v>124</v>
      </c>
      <c r="D16" s="120">
        <v>542403.05599999998</v>
      </c>
      <c r="E16" s="117" t="s">
        <v>31</v>
      </c>
      <c r="F16" s="120">
        <f>IF('Komponen pasif dan Aktif (130Jt'!E16=("LN"),'Komponen pasif dan Aktif (130Jt'!D16*1.7,'Komponen pasif dan Aktif (130Jt'!D16*1.3)</f>
        <v>922085.19519999996</v>
      </c>
      <c r="G16" s="118">
        <v>10</v>
      </c>
      <c r="H16" s="118" t="s">
        <v>127</v>
      </c>
      <c r="I16" s="120">
        <f t="shared" si="0"/>
        <v>9220851.9519999996</v>
      </c>
      <c r="J16" s="124" t="s">
        <v>130</v>
      </c>
    </row>
    <row r="17" spans="1:10" x14ac:dyDescent="0.25">
      <c r="A17" s="117">
        <f t="shared" si="1"/>
        <v>14</v>
      </c>
      <c r="B17" s="118" t="s">
        <v>131</v>
      </c>
      <c r="C17" s="119" t="s">
        <v>132</v>
      </c>
      <c r="D17" s="120">
        <v>61655.008000000002</v>
      </c>
      <c r="E17" s="117" t="s">
        <v>31</v>
      </c>
      <c r="F17" s="120">
        <f>IF('Komponen pasif dan Aktif (130Jt'!E17=("LN"),'Komponen pasif dan Aktif (130Jt'!D17*1.7,'Komponen pasif dan Aktif (130Jt'!D17*1.3)</f>
        <v>104813.51360000001</v>
      </c>
      <c r="G17" s="118">
        <v>30</v>
      </c>
      <c r="H17" s="118"/>
      <c r="I17" s="120">
        <f t="shared" si="0"/>
        <v>3144405.4080000003</v>
      </c>
      <c r="J17" s="118" t="s">
        <v>133</v>
      </c>
    </row>
    <row r="18" spans="1:10" x14ac:dyDescent="0.25">
      <c r="A18" s="117">
        <f t="shared" si="1"/>
        <v>15</v>
      </c>
      <c r="B18" s="123" t="s">
        <v>134</v>
      </c>
      <c r="C18" s="119" t="s">
        <v>135</v>
      </c>
      <c r="D18" s="120">
        <v>103975.424</v>
      </c>
      <c r="E18" s="117" t="s">
        <v>31</v>
      </c>
      <c r="F18" s="120">
        <f>IF('Komponen pasif dan Aktif (130Jt'!E18=("LN"),'Komponen pasif dan Aktif (130Jt'!D18*1.7,'Komponen pasif dan Aktif (130Jt'!D18*1.3)</f>
        <v>176758.22079999998</v>
      </c>
      <c r="G18" s="118">
        <v>20</v>
      </c>
      <c r="H18" s="118" t="s">
        <v>136</v>
      </c>
      <c r="I18" s="120">
        <f t="shared" si="0"/>
        <v>3535164.4159999997</v>
      </c>
      <c r="J18" s="124" t="s">
        <v>137</v>
      </c>
    </row>
    <row r="19" spans="1:10" x14ac:dyDescent="0.25">
      <c r="A19" s="117">
        <f t="shared" si="1"/>
        <v>16</v>
      </c>
      <c r="B19" s="118" t="s">
        <v>138</v>
      </c>
      <c r="C19" s="119" t="s">
        <v>139</v>
      </c>
      <c r="D19" s="120">
        <v>42169.264000000003</v>
      </c>
      <c r="E19" s="117" t="s">
        <v>31</v>
      </c>
      <c r="F19" s="120">
        <f>IF('Komponen pasif dan Aktif (130Jt'!E19=("LN"),'Komponen pasif dan Aktif (130Jt'!D19*1.7,'Komponen pasif dan Aktif (130Jt'!D19*1.3)</f>
        <v>71687.748800000001</v>
      </c>
      <c r="G19" s="118">
        <v>30</v>
      </c>
      <c r="H19" s="118"/>
      <c r="I19" s="120">
        <f t="shared" si="0"/>
        <v>2150632.4640000002</v>
      </c>
      <c r="J19" s="118" t="s">
        <v>140</v>
      </c>
    </row>
    <row r="20" spans="1:10" x14ac:dyDescent="0.25">
      <c r="A20" s="117">
        <f t="shared" si="1"/>
        <v>17</v>
      </c>
      <c r="B20" s="118" t="s">
        <v>141</v>
      </c>
      <c r="C20" s="119" t="s">
        <v>142</v>
      </c>
      <c r="D20" s="120">
        <v>99103.184000000008</v>
      </c>
      <c r="E20" s="117" t="s">
        <v>31</v>
      </c>
      <c r="F20" s="120">
        <f>IF('Komponen pasif dan Aktif (130Jt'!E20=("LN"),'Komponen pasif dan Aktif (130Jt'!D20*1.7,'Komponen pasif dan Aktif (130Jt'!D20*1.3)</f>
        <v>168475.41280000002</v>
      </c>
      <c r="G20" s="118">
        <v>30</v>
      </c>
      <c r="H20" s="118"/>
      <c r="I20" s="120">
        <f t="shared" si="0"/>
        <v>5054262.3840000005</v>
      </c>
      <c r="J20" s="118" t="s">
        <v>143</v>
      </c>
    </row>
    <row r="21" spans="1:10" x14ac:dyDescent="0.25">
      <c r="A21" s="117">
        <f t="shared" si="1"/>
        <v>18</v>
      </c>
      <c r="B21" s="118" t="s">
        <v>144</v>
      </c>
      <c r="C21" s="119" t="s">
        <v>145</v>
      </c>
      <c r="D21" s="120">
        <v>99103.184000000008</v>
      </c>
      <c r="E21" s="117" t="s">
        <v>31</v>
      </c>
      <c r="F21" s="120">
        <f>IF('Komponen pasif dan Aktif (130Jt'!E21=("LN"),'Komponen pasif dan Aktif (130Jt'!D21*1.7,'Komponen pasif dan Aktif (130Jt'!D21*1.3)</f>
        <v>168475.41280000002</v>
      </c>
      <c r="G21" s="118">
        <v>20</v>
      </c>
      <c r="H21" s="118"/>
      <c r="I21" s="120">
        <f t="shared" si="0"/>
        <v>3369508.2560000005</v>
      </c>
      <c r="J21" s="118" t="s">
        <v>146</v>
      </c>
    </row>
    <row r="22" spans="1:10" x14ac:dyDescent="0.25">
      <c r="A22" s="117">
        <f t="shared" si="1"/>
        <v>19</v>
      </c>
      <c r="B22" s="118" t="s">
        <v>147</v>
      </c>
      <c r="C22" s="119" t="s">
        <v>148</v>
      </c>
      <c r="D22" s="120">
        <v>160300.448</v>
      </c>
      <c r="E22" s="117" t="s">
        <v>31</v>
      </c>
      <c r="F22" s="120">
        <f>IF('Komponen pasif dan Aktif (130Jt'!E22=("LN"),'Komponen pasif dan Aktif (130Jt'!D22*1.7,'Komponen pasif dan Aktif (130Jt'!D22*1.3)</f>
        <v>272510.76160000003</v>
      </c>
      <c r="G22" s="118">
        <v>30</v>
      </c>
      <c r="H22" s="118"/>
      <c r="I22" s="120">
        <f t="shared" si="0"/>
        <v>8175322.8480000012</v>
      </c>
      <c r="J22" s="118" t="s">
        <v>149</v>
      </c>
    </row>
    <row r="23" spans="1:10" x14ac:dyDescent="0.25">
      <c r="A23" s="117">
        <f t="shared" si="1"/>
        <v>20</v>
      </c>
      <c r="B23" s="118" t="s">
        <v>150</v>
      </c>
      <c r="C23" s="119" t="s">
        <v>151</v>
      </c>
      <c r="D23" s="120">
        <v>91796.432000000001</v>
      </c>
      <c r="E23" s="117" t="s">
        <v>31</v>
      </c>
      <c r="F23" s="120">
        <f>IF('Komponen pasif dan Aktif (130Jt'!E23=("LN"),'Komponen pasif dan Aktif (130Jt'!D23*1.7,'Komponen pasif dan Aktif (130Jt'!D23*1.3)</f>
        <v>156053.9344</v>
      </c>
      <c r="G23" s="118">
        <v>30</v>
      </c>
      <c r="H23" s="118"/>
      <c r="I23" s="120">
        <f t="shared" si="0"/>
        <v>4681618.0319999997</v>
      </c>
      <c r="J23" s="118" t="s">
        <v>152</v>
      </c>
    </row>
    <row r="24" spans="1:10" ht="45" x14ac:dyDescent="0.25">
      <c r="A24" s="117">
        <f t="shared" si="1"/>
        <v>21</v>
      </c>
      <c r="B24" s="118" t="s">
        <v>153</v>
      </c>
      <c r="C24" s="119" t="s">
        <v>154</v>
      </c>
      <c r="D24" s="120">
        <v>107476.576</v>
      </c>
      <c r="E24" s="117" t="s">
        <v>31</v>
      </c>
      <c r="F24" s="120">
        <f>IF('Komponen pasif dan Aktif (130Jt'!E24=("LN"),'Komponen pasif dan Aktif (130Jt'!D24*1.7,'Komponen pasif dan Aktif (130Jt'!D24*1.3)</f>
        <v>182710.17919999998</v>
      </c>
      <c r="G24" s="118">
        <v>40</v>
      </c>
      <c r="H24" s="118"/>
      <c r="I24" s="120">
        <f t="shared" si="0"/>
        <v>7308407.1679999996</v>
      </c>
      <c r="J24" s="118" t="s">
        <v>155</v>
      </c>
    </row>
    <row r="25" spans="1:10" ht="30" x14ac:dyDescent="0.25">
      <c r="A25" s="117">
        <f t="shared" si="1"/>
        <v>22</v>
      </c>
      <c r="B25" s="118" t="s">
        <v>156</v>
      </c>
      <c r="C25" s="119" t="s">
        <v>157</v>
      </c>
      <c r="D25" s="120">
        <v>44757.072</v>
      </c>
      <c r="E25" s="117" t="s">
        <v>31</v>
      </c>
      <c r="F25" s="120">
        <f>IF('Komponen pasif dan Aktif (130Jt'!E25=("LN"),'Komponen pasif dan Aktif (130Jt'!D25*1.7,'Komponen pasif dan Aktif (130Jt'!D25*1.3)</f>
        <v>76087.022400000002</v>
      </c>
      <c r="G25" s="118">
        <v>40</v>
      </c>
      <c r="H25" s="118"/>
      <c r="I25" s="120">
        <f t="shared" si="0"/>
        <v>3043480.8960000002</v>
      </c>
      <c r="J25" s="118" t="s">
        <v>158</v>
      </c>
    </row>
    <row r="26" spans="1:10" x14ac:dyDescent="0.25">
      <c r="A26" s="117">
        <f t="shared" si="1"/>
        <v>23</v>
      </c>
      <c r="B26" s="118" t="s">
        <v>159</v>
      </c>
      <c r="C26" s="119" t="s">
        <v>160</v>
      </c>
      <c r="D26" s="120">
        <v>77486.304000000004</v>
      </c>
      <c r="E26" s="117" t="s">
        <v>31</v>
      </c>
      <c r="F26" s="120">
        <f>IF('Komponen pasif dan Aktif (130Jt'!E26=("LN"),'Komponen pasif dan Aktif (130Jt'!D26*1.7,'Komponen pasif dan Aktif (130Jt'!D26*1.3)</f>
        <v>131726.71679999999</v>
      </c>
      <c r="G26" s="118">
        <v>10</v>
      </c>
      <c r="H26" s="118"/>
      <c r="I26" s="120">
        <f t="shared" si="0"/>
        <v>1317267.1680000001</v>
      </c>
      <c r="J26" s="118" t="s">
        <v>161</v>
      </c>
    </row>
    <row r="27" spans="1:10" ht="45" x14ac:dyDescent="0.25">
      <c r="A27" s="117">
        <f t="shared" si="1"/>
        <v>24</v>
      </c>
      <c r="B27" s="118" t="s">
        <v>162</v>
      </c>
      <c r="C27" s="119" t="s">
        <v>163</v>
      </c>
      <c r="D27" s="120">
        <v>1203851.7120000001</v>
      </c>
      <c r="E27" s="117" t="s">
        <v>31</v>
      </c>
      <c r="F27" s="120">
        <f>IF('Komponen pasif dan Aktif (130Jt'!E27=("LN"),'Komponen pasif dan Aktif (130Jt'!D27*1.7,'Komponen pasif dan Aktif (130Jt'!D27*1.3)</f>
        <v>2046547.9103999999</v>
      </c>
      <c r="G27" s="118">
        <v>2</v>
      </c>
      <c r="H27" s="118"/>
      <c r="I27" s="120">
        <f t="shared" si="0"/>
        <v>4093095.8207999999</v>
      </c>
      <c r="J27" s="118"/>
    </row>
    <row r="28" spans="1:10" x14ac:dyDescent="0.25">
      <c r="A28" s="147">
        <f t="shared" si="1"/>
        <v>25</v>
      </c>
      <c r="B28" s="118" t="s">
        <v>164</v>
      </c>
      <c r="C28" s="119" t="s">
        <v>165</v>
      </c>
      <c r="D28" s="120">
        <v>30989.599999999999</v>
      </c>
      <c r="E28" s="117" t="s">
        <v>31</v>
      </c>
      <c r="F28" s="120">
        <f>IF('Komponen pasif dan Aktif (130Jt'!E28=("LN"),'Komponen pasif dan Aktif (130Jt'!D28*1.7,'Komponen pasif dan Aktif (130Jt'!D28*1.3)</f>
        <v>52682.32</v>
      </c>
      <c r="G28" s="118">
        <v>10</v>
      </c>
      <c r="H28" s="118"/>
      <c r="I28" s="120">
        <f t="shared" si="0"/>
        <v>526823.19999999995</v>
      </c>
      <c r="J28" s="124" t="s">
        <v>166</v>
      </c>
    </row>
    <row r="29" spans="1:10" x14ac:dyDescent="0.25">
      <c r="A29" s="147">
        <f t="shared" si="1"/>
        <v>26</v>
      </c>
      <c r="B29" s="118" t="s">
        <v>167</v>
      </c>
      <c r="C29" s="119" t="s">
        <v>168</v>
      </c>
      <c r="D29" s="120">
        <v>52583.86</v>
      </c>
      <c r="E29" s="117" t="s">
        <v>31</v>
      </c>
      <c r="F29" s="120">
        <f>IF('Komponen pasif dan Aktif (130Jt'!E29=("LN"),'Komponen pasif dan Aktif (130Jt'!D29*1.7,'Komponen pasif dan Aktif (130Jt'!D29*1.3)</f>
        <v>89392.562000000005</v>
      </c>
      <c r="G29" s="118">
        <v>10</v>
      </c>
      <c r="H29" s="118"/>
      <c r="I29" s="120">
        <f t="shared" si="0"/>
        <v>893925.62000000011</v>
      </c>
      <c r="J29" s="124" t="s">
        <v>169</v>
      </c>
    </row>
    <row r="30" spans="1:10" x14ac:dyDescent="0.25">
      <c r="A30" s="147">
        <f t="shared" si="1"/>
        <v>27</v>
      </c>
      <c r="B30" s="118" t="s">
        <v>170</v>
      </c>
      <c r="C30" s="119" t="s">
        <v>171</v>
      </c>
      <c r="D30" s="120">
        <v>37547.75</v>
      </c>
      <c r="E30" s="117" t="s">
        <v>31</v>
      </c>
      <c r="F30" s="120">
        <f>IF('Komponen pasif dan Aktif (130Jt'!E30=("LN"),'Komponen pasif dan Aktif (130Jt'!D30*1.7,'Komponen pasif dan Aktif (130Jt'!D30*1.3)</f>
        <v>63831.174999999996</v>
      </c>
      <c r="G30" s="118">
        <v>10</v>
      </c>
      <c r="H30" s="118"/>
      <c r="I30" s="120">
        <f t="shared" si="0"/>
        <v>638311.75</v>
      </c>
      <c r="J30" s="124" t="s">
        <v>172</v>
      </c>
    </row>
    <row r="31" spans="1:10" x14ac:dyDescent="0.25">
      <c r="A31" s="147">
        <f t="shared" si="1"/>
        <v>28</v>
      </c>
      <c r="B31" s="118" t="s">
        <v>173</v>
      </c>
      <c r="C31" s="119" t="s">
        <v>174</v>
      </c>
      <c r="D31" s="120">
        <v>48814.45</v>
      </c>
      <c r="E31" s="117" t="s">
        <v>31</v>
      </c>
      <c r="F31" s="120">
        <f>IF('Komponen pasif dan Aktif (130Jt'!E31=("LN"),'Komponen pasif dan Aktif (130Jt'!D31*1.7,'Komponen pasif dan Aktif (130Jt'!D31*1.3)</f>
        <v>82984.564999999988</v>
      </c>
      <c r="G31" s="118">
        <v>10</v>
      </c>
      <c r="H31" s="118"/>
      <c r="I31" s="120">
        <f t="shared" si="0"/>
        <v>829845.64999999991</v>
      </c>
      <c r="J31" s="124" t="s">
        <v>175</v>
      </c>
    </row>
    <row r="32" spans="1:10" x14ac:dyDescent="0.25">
      <c r="A32" s="147">
        <f t="shared" si="1"/>
        <v>29</v>
      </c>
      <c r="B32" s="150" t="s">
        <v>176</v>
      </c>
      <c r="C32" s="119" t="s">
        <v>177</v>
      </c>
      <c r="D32" s="120">
        <v>35651.67</v>
      </c>
      <c r="E32" s="117" t="s">
        <v>31</v>
      </c>
      <c r="F32" s="120">
        <f>IF('Komponen pasif dan Aktif (130Jt'!E32=("LN"),'Komponen pasif dan Aktif (130Jt'!D32*1.7,'Komponen pasif dan Aktif (130Jt'!D32*1.3)</f>
        <v>60607.838999999993</v>
      </c>
      <c r="G32" s="118">
        <v>10</v>
      </c>
      <c r="H32" s="118"/>
      <c r="I32" s="120">
        <f t="shared" si="0"/>
        <v>606078.3899999999</v>
      </c>
      <c r="J32" s="124" t="s">
        <v>178</v>
      </c>
    </row>
    <row r="33" spans="1:10" x14ac:dyDescent="0.25">
      <c r="A33" s="147">
        <f t="shared" si="1"/>
        <v>30</v>
      </c>
      <c r="B33" s="118" t="s">
        <v>179</v>
      </c>
      <c r="C33" s="119" t="s">
        <v>180</v>
      </c>
      <c r="D33" s="120">
        <v>48818.080000000002</v>
      </c>
      <c r="E33" s="117" t="s">
        <v>31</v>
      </c>
      <c r="F33" s="120">
        <f>IF('Komponen pasif dan Aktif (130Jt'!E33=("LN"),'Komponen pasif dan Aktif (130Jt'!D33*1.7,'Komponen pasif dan Aktif (130Jt'!D33*1.3)</f>
        <v>82990.736000000004</v>
      </c>
      <c r="G33" s="118">
        <v>10</v>
      </c>
      <c r="H33" s="118"/>
      <c r="I33" s="120">
        <f t="shared" si="0"/>
        <v>829907.3600000001</v>
      </c>
      <c r="J33" s="124" t="s">
        <v>178</v>
      </c>
    </row>
    <row r="34" spans="1:10" x14ac:dyDescent="0.25">
      <c r="A34" s="147">
        <f t="shared" si="1"/>
        <v>31</v>
      </c>
      <c r="B34" s="118" t="s">
        <v>181</v>
      </c>
      <c r="C34" s="119" t="s">
        <v>182</v>
      </c>
      <c r="D34" s="120">
        <v>59153.32</v>
      </c>
      <c r="E34" s="117" t="s">
        <v>31</v>
      </c>
      <c r="F34" s="120">
        <f>IF('Komponen pasif dan Aktif (130Jt'!E34=("LN"),'Komponen pasif dan Aktif (130Jt'!D34*1.7,'Komponen pasif dan Aktif (130Jt'!D34*1.3)</f>
        <v>100560.644</v>
      </c>
      <c r="G34" s="118">
        <v>10</v>
      </c>
      <c r="H34" s="118"/>
      <c r="I34" s="120">
        <f t="shared" si="0"/>
        <v>1005606.44</v>
      </c>
      <c r="J34" s="124" t="s">
        <v>183</v>
      </c>
    </row>
    <row r="35" spans="1:10" x14ac:dyDescent="0.25">
      <c r="A35" s="147">
        <f t="shared" si="1"/>
        <v>32</v>
      </c>
      <c r="B35" s="118" t="s">
        <v>184</v>
      </c>
      <c r="C35" s="119" t="s">
        <v>185</v>
      </c>
      <c r="D35" s="120">
        <v>43193.36</v>
      </c>
      <c r="E35" s="117" t="s">
        <v>31</v>
      </c>
      <c r="F35" s="120">
        <f>IF('Komponen pasif dan Aktif (130Jt'!E35=("LN"),'Komponen pasif dan Aktif (130Jt'!D35*1.7,'Komponen pasif dan Aktif (130Jt'!D35*1.3)</f>
        <v>73428.712</v>
      </c>
      <c r="G35" s="118">
        <v>10</v>
      </c>
      <c r="H35" s="118"/>
      <c r="I35" s="120">
        <f t="shared" si="0"/>
        <v>734287.12</v>
      </c>
      <c r="J35" s="124" t="s">
        <v>186</v>
      </c>
    </row>
    <row r="36" spans="1:10" x14ac:dyDescent="0.25">
      <c r="A36" s="147">
        <f t="shared" si="1"/>
        <v>33</v>
      </c>
      <c r="B36" s="118" t="s">
        <v>187</v>
      </c>
      <c r="C36" s="119" t="s">
        <v>188</v>
      </c>
      <c r="D36" s="120">
        <v>32118.36</v>
      </c>
      <c r="E36" s="117" t="s">
        <v>31</v>
      </c>
      <c r="F36" s="120">
        <f>IF('Komponen pasif dan Aktif (130Jt'!E36=("LN"),'Komponen pasif dan Aktif (130Jt'!D36*1.7,'Komponen pasif dan Aktif (130Jt'!D36*1.3)</f>
        <v>54601.212</v>
      </c>
      <c r="G36" s="118">
        <v>10</v>
      </c>
      <c r="H36" s="118"/>
      <c r="I36" s="120">
        <f t="shared" si="0"/>
        <v>546012.12</v>
      </c>
      <c r="J36" s="124" t="s">
        <v>189</v>
      </c>
    </row>
    <row r="37" spans="1:10" ht="30" x14ac:dyDescent="0.25">
      <c r="A37" s="147">
        <f t="shared" si="1"/>
        <v>34</v>
      </c>
      <c r="B37" s="118" t="s">
        <v>190</v>
      </c>
      <c r="C37" s="119" t="s">
        <v>191</v>
      </c>
      <c r="D37" s="120">
        <v>16758.04</v>
      </c>
      <c r="E37" s="117" t="s">
        <v>31</v>
      </c>
      <c r="F37" s="120">
        <f>IF('Komponen pasif dan Aktif (130Jt'!E37=("LN"),'Komponen pasif dan Aktif (130Jt'!D37*1.7,'Komponen pasif dan Aktif (130Jt'!D37*1.3)</f>
        <v>28488.668000000001</v>
      </c>
      <c r="G37" s="118">
        <v>10</v>
      </c>
      <c r="H37" s="118"/>
      <c r="I37" s="120">
        <f t="shared" si="0"/>
        <v>284886.68</v>
      </c>
      <c r="J37" s="124" t="s">
        <v>192</v>
      </c>
    </row>
    <row r="38" spans="1:10" x14ac:dyDescent="0.25">
      <c r="A38" s="147">
        <f t="shared" si="1"/>
        <v>35</v>
      </c>
      <c r="B38" s="118" t="s">
        <v>193</v>
      </c>
      <c r="C38" s="119" t="s">
        <v>194</v>
      </c>
      <c r="D38" s="120">
        <v>72968.070000000007</v>
      </c>
      <c r="E38" s="117" t="s">
        <v>31</v>
      </c>
      <c r="F38" s="120">
        <f>IF('Komponen pasif dan Aktif (130Jt'!E38=("LN"),'Komponen pasif dan Aktif (130Jt'!D38*1.7,'Komponen pasif dan Aktif (130Jt'!D38*1.3)</f>
        <v>124045.71900000001</v>
      </c>
      <c r="G38" s="118">
        <v>3</v>
      </c>
      <c r="H38" s="118"/>
      <c r="I38" s="120">
        <f t="shared" si="0"/>
        <v>372137.15700000001</v>
      </c>
      <c r="J38" s="124" t="s">
        <v>195</v>
      </c>
    </row>
    <row r="39" spans="1:10" ht="30" x14ac:dyDescent="0.25">
      <c r="A39" s="147">
        <f t="shared" si="1"/>
        <v>36</v>
      </c>
      <c r="B39" s="118" t="s">
        <v>196</v>
      </c>
      <c r="C39" s="119" t="s">
        <v>197</v>
      </c>
      <c r="D39" s="120">
        <v>320729.5</v>
      </c>
      <c r="E39" s="117" t="s">
        <v>31</v>
      </c>
      <c r="F39" s="120">
        <f>IF('Komponen pasif dan Aktif (130Jt'!E39=("LN"),'Komponen pasif dan Aktif (130Jt'!D39*1.7,'Komponen pasif dan Aktif (130Jt'!D39*1.3)</f>
        <v>545240.15</v>
      </c>
      <c r="G39" s="118">
        <v>1</v>
      </c>
      <c r="H39" s="118"/>
      <c r="I39" s="120">
        <f t="shared" si="0"/>
        <v>545240.15</v>
      </c>
      <c r="J39" s="124" t="s">
        <v>198</v>
      </c>
    </row>
    <row r="40" spans="1:10" x14ac:dyDescent="0.25">
      <c r="A40" s="147">
        <f t="shared" si="1"/>
        <v>37</v>
      </c>
      <c r="B40" s="118"/>
      <c r="C40" s="119"/>
      <c r="D40" s="120"/>
      <c r="E40" s="117"/>
      <c r="F40" s="120"/>
      <c r="G40" s="118"/>
      <c r="H40" s="118"/>
      <c r="I40" s="120"/>
      <c r="J40" s="124"/>
    </row>
    <row r="41" spans="1:10" x14ac:dyDescent="0.25">
      <c r="A41" s="147">
        <f t="shared" si="1"/>
        <v>38</v>
      </c>
      <c r="B41" s="118"/>
      <c r="C41" s="119"/>
      <c r="D41" s="120"/>
      <c r="E41" s="117"/>
      <c r="F41" s="120"/>
      <c r="G41" s="118"/>
      <c r="H41" s="118"/>
      <c r="I41" s="120"/>
      <c r="J41" s="124"/>
    </row>
    <row r="42" spans="1:10" x14ac:dyDescent="0.25">
      <c r="A42" s="147">
        <f t="shared" si="1"/>
        <v>39</v>
      </c>
      <c r="B42" s="118"/>
      <c r="C42" s="119"/>
      <c r="D42" s="120"/>
      <c r="E42" s="117"/>
      <c r="F42" s="120"/>
      <c r="G42" s="118"/>
      <c r="H42" s="118"/>
      <c r="I42" s="120"/>
      <c r="J42" s="124"/>
    </row>
    <row r="43" spans="1:10" x14ac:dyDescent="0.25">
      <c r="A43" s="117">
        <f t="shared" si="1"/>
        <v>40</v>
      </c>
      <c r="B43" s="125" t="s">
        <v>199</v>
      </c>
      <c r="C43" s="119"/>
      <c r="D43" s="120">
        <v>0</v>
      </c>
      <c r="E43" s="117"/>
      <c r="F43" s="120">
        <f>IF('Komponen pasif dan Aktif (130Jt'!E43=("LN"),'Komponen pasif dan Aktif (130Jt'!D43*1.7,'Komponen pasif dan Aktif (130Jt'!D43*1.3)</f>
        <v>0</v>
      </c>
      <c r="G43" s="117"/>
      <c r="H43" s="117"/>
      <c r="I43" s="120">
        <f t="shared" si="0"/>
        <v>0</v>
      </c>
      <c r="J43" s="117"/>
    </row>
    <row r="44" spans="1:10" x14ac:dyDescent="0.25">
      <c r="A44" s="117">
        <f t="shared" si="1"/>
        <v>41</v>
      </c>
      <c r="B44" s="125" t="s">
        <v>200</v>
      </c>
      <c r="C44" s="119"/>
      <c r="D44" s="120">
        <v>99000</v>
      </c>
      <c r="E44" s="117" t="s">
        <v>36</v>
      </c>
      <c r="F44" s="120">
        <f>IF('Komponen pasif dan Aktif (130Jt'!E44=("LN"),'Komponen pasif dan Aktif (130Jt'!D44*1.7,'Komponen pasif dan Aktif (130Jt'!D44*1.3)</f>
        <v>128700</v>
      </c>
      <c r="G44" s="117"/>
      <c r="H44" s="117"/>
      <c r="I44" s="120">
        <f t="shared" si="0"/>
        <v>0</v>
      </c>
      <c r="J44" s="126" t="s">
        <v>201</v>
      </c>
    </row>
    <row r="45" spans="1:10" x14ac:dyDescent="0.25">
      <c r="A45" s="117">
        <f t="shared" si="1"/>
        <v>42</v>
      </c>
      <c r="B45" s="125" t="s">
        <v>202</v>
      </c>
      <c r="C45" s="119"/>
      <c r="D45" s="120">
        <v>139000</v>
      </c>
      <c r="E45" s="117" t="s">
        <v>36</v>
      </c>
      <c r="F45" s="120">
        <f>IF('Komponen pasif dan Aktif (130Jt'!E45=("LN"),'Komponen pasif dan Aktif (130Jt'!D45*1.7,'Komponen pasif dan Aktif (130Jt'!D45*1.3)</f>
        <v>180700</v>
      </c>
      <c r="G45" s="117"/>
      <c r="H45" s="117"/>
      <c r="I45" s="120">
        <f t="shared" si="0"/>
        <v>0</v>
      </c>
      <c r="J45" s="126" t="s">
        <v>203</v>
      </c>
    </row>
    <row r="46" spans="1:10" x14ac:dyDescent="0.25">
      <c r="A46" s="117">
        <f t="shared" si="1"/>
        <v>43</v>
      </c>
      <c r="B46" s="125" t="s">
        <v>204</v>
      </c>
      <c r="C46" s="119"/>
      <c r="D46" s="120">
        <v>0</v>
      </c>
      <c r="E46" s="117"/>
      <c r="F46" s="120">
        <f>IF('Komponen pasif dan Aktif (130Jt'!E46=("LN"),'Komponen pasif dan Aktif (130Jt'!D46*1.7,'Komponen pasif dan Aktif (130Jt'!D46*1.3)</f>
        <v>0</v>
      </c>
      <c r="G46" s="117"/>
      <c r="H46" s="117"/>
      <c r="I46" s="120">
        <f t="shared" si="0"/>
        <v>0</v>
      </c>
      <c r="J46" s="117"/>
    </row>
    <row r="47" spans="1:10" x14ac:dyDescent="0.25">
      <c r="A47" s="117">
        <f t="shared" si="1"/>
        <v>44</v>
      </c>
      <c r="B47" s="125" t="s">
        <v>205</v>
      </c>
      <c r="C47" s="119"/>
      <c r="D47" s="120">
        <v>0</v>
      </c>
      <c r="E47" s="117"/>
      <c r="F47" s="120">
        <f>IF('Komponen pasif dan Aktif (130Jt'!E47=("LN"),'Komponen pasif dan Aktif (130Jt'!D47*1.7,'Komponen pasif dan Aktif (130Jt'!D47*1.3)</f>
        <v>0</v>
      </c>
      <c r="G47" s="117"/>
      <c r="H47" s="117"/>
      <c r="I47" s="120">
        <f t="shared" si="0"/>
        <v>0</v>
      </c>
      <c r="J47" s="117"/>
    </row>
    <row r="48" spans="1:10" x14ac:dyDescent="0.25">
      <c r="A48" s="117">
        <f t="shared" si="1"/>
        <v>45</v>
      </c>
      <c r="B48" s="117" t="s">
        <v>206</v>
      </c>
      <c r="C48" s="119" t="s">
        <v>207</v>
      </c>
      <c r="D48" s="120">
        <v>62969.280000000006</v>
      </c>
      <c r="E48" s="117" t="s">
        <v>31</v>
      </c>
      <c r="F48" s="120">
        <f>IF('Komponen pasif dan Aktif (130Jt'!E48=("LN"),'Komponen pasif dan Aktif (130Jt'!D48*1.7,'Komponen pasif dan Aktif (130Jt'!D48*1.3)</f>
        <v>107047.77600000001</v>
      </c>
      <c r="G48" s="117">
        <v>10</v>
      </c>
      <c r="H48" s="117"/>
      <c r="I48" s="120">
        <f t="shared" si="0"/>
        <v>1070477.7600000002</v>
      </c>
      <c r="J48" s="132" t="s">
        <v>208</v>
      </c>
    </row>
    <row r="49" spans="1:10" x14ac:dyDescent="0.25">
      <c r="A49" s="117">
        <f t="shared" si="1"/>
        <v>46</v>
      </c>
      <c r="B49" s="117" t="s">
        <v>209</v>
      </c>
      <c r="C49" s="119" t="s">
        <v>207</v>
      </c>
      <c r="D49" s="120">
        <v>73946.559999999998</v>
      </c>
      <c r="E49" s="117" t="s">
        <v>31</v>
      </c>
      <c r="F49" s="120">
        <f>IF('Komponen pasif dan Aktif (130Jt'!E49=("LN"),'Komponen pasif dan Aktif (130Jt'!D49*1.7,'Komponen pasif dan Aktif (130Jt'!D49*1.3)</f>
        <v>125709.15199999999</v>
      </c>
      <c r="G49" s="117">
        <v>10</v>
      </c>
      <c r="H49" s="117"/>
      <c r="I49" s="120">
        <f t="shared" si="0"/>
        <v>1257091.5199999998</v>
      </c>
      <c r="J49" s="132" t="s">
        <v>210</v>
      </c>
    </row>
    <row r="50" spans="1:10" x14ac:dyDescent="0.25">
      <c r="A50" s="117">
        <f t="shared" si="1"/>
        <v>47</v>
      </c>
      <c r="B50" s="117" t="s">
        <v>211</v>
      </c>
      <c r="C50" s="119" t="s">
        <v>207</v>
      </c>
      <c r="D50" s="120">
        <v>15399.28</v>
      </c>
      <c r="E50" s="117" t="s">
        <v>31</v>
      </c>
      <c r="F50" s="120">
        <f>IF('Komponen pasif dan Aktif (130Jt'!E50=("LN"),'Komponen pasif dan Aktif (130Jt'!D50*1.7,'Komponen pasif dan Aktif (130Jt'!D50*1.3)</f>
        <v>26178.776000000002</v>
      </c>
      <c r="G50" s="117">
        <v>10</v>
      </c>
      <c r="H50" s="117"/>
      <c r="I50" s="120">
        <f t="shared" si="0"/>
        <v>261787.76</v>
      </c>
      <c r="J50" s="132" t="s">
        <v>212</v>
      </c>
    </row>
    <row r="51" spans="1:10" x14ac:dyDescent="0.25">
      <c r="A51" s="117">
        <f t="shared" si="1"/>
        <v>48</v>
      </c>
      <c r="B51" s="117" t="s">
        <v>213</v>
      </c>
      <c r="C51" s="119" t="s">
        <v>214</v>
      </c>
      <c r="D51" s="120">
        <f>1.28*15000</f>
        <v>19200</v>
      </c>
      <c r="E51" s="117"/>
      <c r="F51" s="120">
        <f>IF('Komponen pasif dan Aktif (130Jt'!E51=("LN"),'Komponen pasif dan Aktif (130Jt'!D51*1.7,'Komponen pasif dan Aktif (130Jt'!D51*1.3)</f>
        <v>24960</v>
      </c>
      <c r="G51" s="117">
        <v>10</v>
      </c>
      <c r="H51" s="117"/>
      <c r="I51" s="120">
        <f t="shared" si="0"/>
        <v>249600</v>
      </c>
      <c r="J51" s="132" t="s">
        <v>215</v>
      </c>
    </row>
    <row r="52" spans="1:10" x14ac:dyDescent="0.25">
      <c r="A52" s="117">
        <f t="shared" si="1"/>
        <v>49</v>
      </c>
      <c r="B52" s="117"/>
      <c r="C52" s="119" t="s">
        <v>214</v>
      </c>
      <c r="D52" s="120">
        <v>0</v>
      </c>
      <c r="E52" s="117"/>
      <c r="F52" s="120">
        <f>IF('Komponen pasif dan Aktif (130Jt'!E52=("LN"),'Komponen pasif dan Aktif (130Jt'!D52*1.7,'Komponen pasif dan Aktif (130Jt'!D52*1.3)</f>
        <v>0</v>
      </c>
      <c r="G52" s="117"/>
      <c r="H52" s="117"/>
      <c r="I52" s="120">
        <f t="shared" si="0"/>
        <v>0</v>
      </c>
      <c r="J52" s="132"/>
    </row>
    <row r="53" spans="1:10" x14ac:dyDescent="0.25">
      <c r="A53" s="117">
        <f t="shared" si="1"/>
        <v>50</v>
      </c>
      <c r="B53" s="117" t="s">
        <v>216</v>
      </c>
      <c r="C53" s="119"/>
      <c r="D53" s="120">
        <v>141775.57333333336</v>
      </c>
      <c r="E53" s="117" t="s">
        <v>36</v>
      </c>
      <c r="F53" s="120">
        <f>IF('Komponen pasif dan Aktif (130Jt'!E53=("LN"),'Komponen pasif dan Aktif (130Jt'!D53*1.7,'Komponen pasif dan Aktif (130Jt'!D53*1.3)</f>
        <v>184308.24533333338</v>
      </c>
      <c r="G53" s="117">
        <v>2</v>
      </c>
      <c r="H53" s="117"/>
      <c r="I53" s="120">
        <f t="shared" si="0"/>
        <v>368616.49066666677</v>
      </c>
      <c r="J53" s="132" t="s">
        <v>217</v>
      </c>
    </row>
    <row r="54" spans="1:10" x14ac:dyDescent="0.25">
      <c r="A54" s="117">
        <f t="shared" si="1"/>
        <v>51</v>
      </c>
      <c r="B54" s="117" t="s">
        <v>218</v>
      </c>
      <c r="C54" s="119"/>
      <c r="D54" s="120">
        <v>159785.17333333337</v>
      </c>
      <c r="E54" s="117" t="s">
        <v>36</v>
      </c>
      <c r="F54" s="120">
        <f>IF('Komponen pasif dan Aktif (130Jt'!E54=("LN"),'Komponen pasif dan Aktif (130Jt'!D54*1.7,'Komponen pasif dan Aktif (130Jt'!D54*1.3)</f>
        <v>207720.72533333339</v>
      </c>
      <c r="G54" s="117">
        <v>2</v>
      </c>
      <c r="H54" s="117"/>
      <c r="I54" s="120">
        <f t="shared" si="0"/>
        <v>415441.45066666679</v>
      </c>
      <c r="J54" s="132" t="s">
        <v>219</v>
      </c>
    </row>
    <row r="55" spans="1:10" x14ac:dyDescent="0.25">
      <c r="A55" s="117">
        <f t="shared" si="1"/>
        <v>52</v>
      </c>
      <c r="B55" s="117" t="s">
        <v>220</v>
      </c>
      <c r="C55" s="119"/>
      <c r="D55" s="120">
        <v>25013.333333333332</v>
      </c>
      <c r="E55" s="117" t="s">
        <v>36</v>
      </c>
      <c r="F55" s="120">
        <f>IF('Komponen pasif dan Aktif (130Jt'!E55=("LN"),'Komponen pasif dan Aktif (130Jt'!D55*1.7,'Komponen pasif dan Aktif (130Jt'!D55*1.3)</f>
        <v>32517.333333333332</v>
      </c>
      <c r="G55" s="117">
        <v>3</v>
      </c>
      <c r="H55" s="117"/>
      <c r="I55" s="120">
        <f t="shared" si="0"/>
        <v>97552</v>
      </c>
      <c r="J55" s="126" t="s">
        <v>221</v>
      </c>
    </row>
    <row r="56" spans="1:10" x14ac:dyDescent="0.25">
      <c r="A56" s="117">
        <f t="shared" si="1"/>
        <v>53</v>
      </c>
      <c r="B56" s="117" t="s">
        <v>222</v>
      </c>
      <c r="C56" s="119"/>
      <c r="D56" s="120">
        <v>490461.44</v>
      </c>
      <c r="E56" s="117" t="s">
        <v>36</v>
      </c>
      <c r="F56" s="120">
        <f>IF('Komponen pasif dan Aktif (130Jt'!E56=("LN"),'Komponen pasif dan Aktif (130Jt'!D56*1.7,'Komponen pasif dan Aktif (130Jt'!D56*1.3)</f>
        <v>637599.87199999997</v>
      </c>
      <c r="G56" s="117">
        <v>2</v>
      </c>
      <c r="H56" s="117"/>
      <c r="I56" s="120">
        <f t="shared" si="0"/>
        <v>1275199.7439999999</v>
      </c>
      <c r="J56" s="132" t="s">
        <v>223</v>
      </c>
    </row>
    <row r="57" spans="1:10" x14ac:dyDescent="0.25">
      <c r="A57" s="117">
        <f t="shared" si="1"/>
        <v>54</v>
      </c>
      <c r="B57" s="117" t="s">
        <v>224</v>
      </c>
      <c r="C57" s="119"/>
      <c r="D57" s="120">
        <v>409318.18666666665</v>
      </c>
      <c r="E57" s="117" t="s">
        <v>36</v>
      </c>
      <c r="F57" s="120">
        <f>IF('Komponen pasif dan Aktif (130Jt'!E57=("LN"),'Komponen pasif dan Aktif (130Jt'!D57*1.7,'Komponen pasif dan Aktif (130Jt'!D57*1.3)</f>
        <v>532113.64266666665</v>
      </c>
      <c r="G57" s="117">
        <v>2</v>
      </c>
      <c r="H57" s="117"/>
      <c r="I57" s="120">
        <f t="shared" si="0"/>
        <v>1064227.2853333333</v>
      </c>
      <c r="J57" s="132" t="s">
        <v>225</v>
      </c>
    </row>
    <row r="58" spans="1:10" x14ac:dyDescent="0.25">
      <c r="A58" s="117">
        <f t="shared" si="1"/>
        <v>55</v>
      </c>
      <c r="B58" s="117" t="s">
        <v>226</v>
      </c>
      <c r="C58" s="119"/>
      <c r="D58" s="120">
        <v>42522.666666666664</v>
      </c>
      <c r="E58" s="127" t="s">
        <v>36</v>
      </c>
      <c r="F58" s="120">
        <f>IF('Komponen pasif dan Aktif (130Jt'!E58=("LN"),'Komponen pasif dan Aktif (130Jt'!D58*1.7,'Komponen pasif dan Aktif (130Jt'!D58*1.3)</f>
        <v>55279.466666666667</v>
      </c>
      <c r="G58" s="117">
        <v>15</v>
      </c>
      <c r="H58" s="117"/>
      <c r="I58" s="120">
        <f t="shared" si="0"/>
        <v>829192</v>
      </c>
      <c r="J58" s="132" t="s">
        <v>227</v>
      </c>
    </row>
    <row r="59" spans="1:10" x14ac:dyDescent="0.25">
      <c r="A59" s="117">
        <f t="shared" si="1"/>
        <v>56</v>
      </c>
      <c r="B59" s="117" t="s">
        <v>228</v>
      </c>
      <c r="C59" s="119" t="s">
        <v>229</v>
      </c>
      <c r="D59" s="120">
        <v>449700</v>
      </c>
      <c r="E59" s="127" t="s">
        <v>31</v>
      </c>
      <c r="F59" s="120">
        <f>IF('Komponen pasif dan Aktif (130Jt'!E59=("LN"),'Komponen pasif dan Aktif (130Jt'!D59*1.7,'Komponen pasif dan Aktif (130Jt'!D59*1.3)</f>
        <v>764490</v>
      </c>
      <c r="G59" s="117">
        <v>4</v>
      </c>
      <c r="H59" s="117"/>
      <c r="I59" s="120">
        <f>F59*G59</f>
        <v>3057960</v>
      </c>
      <c r="J59" s="132" t="s">
        <v>230</v>
      </c>
    </row>
    <row r="60" spans="1:10" s="82" customFormat="1" x14ac:dyDescent="0.25">
      <c r="A60" s="117">
        <f t="shared" si="1"/>
        <v>57</v>
      </c>
      <c r="B60" s="128" t="s">
        <v>231</v>
      </c>
      <c r="C60" s="129"/>
      <c r="D60" s="120">
        <v>454710.24000000005</v>
      </c>
      <c r="E60" s="128" t="s">
        <v>31</v>
      </c>
      <c r="F60" s="120">
        <f>IF('Komponen pasif dan Aktif (130Jt'!E60=("LN"),'Komponen pasif dan Aktif (130Jt'!D60*1.7,'Komponen pasif dan Aktif (130Jt'!D60*1.3)</f>
        <v>773007.40800000005</v>
      </c>
      <c r="G60" s="128">
        <v>20</v>
      </c>
      <c r="H60" s="130"/>
      <c r="I60" s="120">
        <f>F60*G60</f>
        <v>15460148.16</v>
      </c>
      <c r="J60" s="126" t="s">
        <v>232</v>
      </c>
    </row>
    <row r="61" spans="1:10" x14ac:dyDescent="0.25">
      <c r="A61" s="117">
        <f t="shared" si="1"/>
        <v>58</v>
      </c>
      <c r="B61" s="117" t="s">
        <v>233</v>
      </c>
      <c r="C61" s="119"/>
      <c r="D61" s="120">
        <v>3101.6533333333336</v>
      </c>
      <c r="E61" s="127" t="s">
        <v>36</v>
      </c>
      <c r="F61" s="120">
        <f>IF('Komponen pasif dan Aktif (130Jt'!E61=("LN"),'Komponen pasif dan Aktif (130Jt'!D61*1.7,'Komponen pasif dan Aktif (130Jt'!D61*1.3)</f>
        <v>4032.1493333333337</v>
      </c>
      <c r="G61" s="117">
        <v>20</v>
      </c>
      <c r="H61" s="131"/>
      <c r="I61" s="120">
        <f t="shared" si="0"/>
        <v>80642.986666666679</v>
      </c>
      <c r="J61" s="132" t="s">
        <v>234</v>
      </c>
    </row>
    <row r="62" spans="1:10" x14ac:dyDescent="0.25">
      <c r="A62" s="117">
        <f t="shared" si="1"/>
        <v>59</v>
      </c>
      <c r="B62" s="117" t="s">
        <v>235</v>
      </c>
      <c r="C62" s="119"/>
      <c r="D62" s="120">
        <v>4802.5600000000004</v>
      </c>
      <c r="E62" s="127" t="s">
        <v>36</v>
      </c>
      <c r="F62" s="120">
        <f>IF('Komponen pasif dan Aktif (130Jt'!E62=("LN"),'Komponen pasif dan Aktif (130Jt'!D62*1.7,'Komponen pasif dan Aktif (130Jt'!D62*1.3)</f>
        <v>6243.3280000000004</v>
      </c>
      <c r="G62" s="117">
        <v>20</v>
      </c>
      <c r="H62" s="131"/>
      <c r="I62" s="120">
        <f t="shared" si="0"/>
        <v>124866.56000000001</v>
      </c>
      <c r="J62" s="132" t="s">
        <v>236</v>
      </c>
    </row>
    <row r="63" spans="1:10" x14ac:dyDescent="0.25">
      <c r="A63" s="117">
        <f t="shared" si="1"/>
        <v>60</v>
      </c>
      <c r="B63" s="117" t="s">
        <v>237</v>
      </c>
      <c r="C63" s="119"/>
      <c r="D63" s="120">
        <v>5002.666666666667</v>
      </c>
      <c r="E63" s="127" t="s">
        <v>36</v>
      </c>
      <c r="F63" s="120">
        <f>IF('Komponen pasif dan Aktif (130Jt'!E63=("LN"),'Komponen pasif dan Aktif (130Jt'!D63*1.7,'Komponen pasif dan Aktif (130Jt'!D63*1.3)</f>
        <v>6503.4666666666672</v>
      </c>
      <c r="G63" s="117">
        <v>20</v>
      </c>
      <c r="H63" s="131"/>
      <c r="I63" s="120">
        <f t="shared" si="0"/>
        <v>130069.33333333334</v>
      </c>
      <c r="J63" s="132" t="s">
        <v>238</v>
      </c>
    </row>
    <row r="64" spans="1:10" x14ac:dyDescent="0.25">
      <c r="A64" s="117">
        <f t="shared" si="1"/>
        <v>61</v>
      </c>
      <c r="B64" s="117" t="s">
        <v>239</v>
      </c>
      <c r="C64" s="119"/>
      <c r="D64" s="120">
        <v>4322.3040000000001</v>
      </c>
      <c r="E64" s="127" t="s">
        <v>36</v>
      </c>
      <c r="F64" s="120">
        <f>IF('Komponen pasif dan Aktif (130Jt'!E64=("LN"),'Komponen pasif dan Aktif (130Jt'!D64*1.7,'Komponen pasif dan Aktif (130Jt'!D64*1.3)</f>
        <v>5618.9952000000003</v>
      </c>
      <c r="G64" s="117">
        <v>20</v>
      </c>
      <c r="H64" s="131"/>
      <c r="I64" s="120">
        <f t="shared" si="0"/>
        <v>112379.90400000001</v>
      </c>
      <c r="J64" s="132" t="s">
        <v>240</v>
      </c>
    </row>
    <row r="65" spans="1:10" x14ac:dyDescent="0.25">
      <c r="A65" s="117">
        <f t="shared" si="1"/>
        <v>62</v>
      </c>
      <c r="B65" s="117" t="s">
        <v>241</v>
      </c>
      <c r="C65" s="119"/>
      <c r="D65" s="120">
        <v>12006.4</v>
      </c>
      <c r="E65" s="127" t="s">
        <v>36</v>
      </c>
      <c r="F65" s="120">
        <f>IF('Komponen pasif dan Aktif (130Jt'!E65=("LN"),'Komponen pasif dan Aktif (130Jt'!D65*1.7,'Komponen pasif dan Aktif (130Jt'!D65*1.3)</f>
        <v>15608.32</v>
      </c>
      <c r="G65" s="117">
        <v>20</v>
      </c>
      <c r="H65" s="131"/>
      <c r="I65" s="120">
        <f t="shared" si="0"/>
        <v>312166.40000000002</v>
      </c>
      <c r="J65" s="132" t="s">
        <v>242</v>
      </c>
    </row>
    <row r="66" spans="1:10" x14ac:dyDescent="0.25">
      <c r="A66" s="117">
        <f t="shared" si="1"/>
        <v>63</v>
      </c>
      <c r="B66" s="117" t="s">
        <v>243</v>
      </c>
      <c r="C66" s="119"/>
      <c r="D66" s="120">
        <v>0</v>
      </c>
      <c r="E66" s="127" t="s">
        <v>36</v>
      </c>
      <c r="F66" s="120">
        <f>IF('Komponen pasif dan Aktif (130Jt'!E66=("LN"),'Komponen pasif dan Aktif (130Jt'!D66*1.7,'Komponen pasif dan Aktif (130Jt'!D66*1.3)</f>
        <v>0</v>
      </c>
      <c r="G66" s="117">
        <v>20</v>
      </c>
      <c r="H66" s="131"/>
      <c r="I66" s="120">
        <f t="shared" si="0"/>
        <v>0</v>
      </c>
      <c r="J66" s="117"/>
    </row>
    <row r="67" spans="1:10" x14ac:dyDescent="0.25">
      <c r="A67" s="117">
        <f t="shared" si="1"/>
        <v>64</v>
      </c>
      <c r="B67" s="117" t="s">
        <v>244</v>
      </c>
      <c r="C67" s="119"/>
      <c r="D67" s="120">
        <v>960.51200000000017</v>
      </c>
      <c r="E67" s="117" t="s">
        <v>36</v>
      </c>
      <c r="F67" s="120">
        <f>IF('Komponen pasif dan Aktif (130Jt'!E67=("LN"),'Komponen pasif dan Aktif (130Jt'!D67*1.7,'Komponen pasif dan Aktif (130Jt'!D67*1.3)</f>
        <v>1248.6656000000003</v>
      </c>
      <c r="G67" s="117">
        <v>30</v>
      </c>
      <c r="H67" s="131"/>
      <c r="I67" s="120">
        <f t="shared" si="0"/>
        <v>37459.968000000008</v>
      </c>
      <c r="J67" s="126" t="s">
        <v>245</v>
      </c>
    </row>
    <row r="68" spans="1:10" x14ac:dyDescent="0.25">
      <c r="A68" s="117">
        <f t="shared" si="1"/>
        <v>65</v>
      </c>
      <c r="B68" s="117" t="s">
        <v>246</v>
      </c>
      <c r="C68" s="119"/>
      <c r="D68" s="120">
        <v>5102.7200000000012</v>
      </c>
      <c r="E68" s="117" t="s">
        <v>36</v>
      </c>
      <c r="F68" s="120">
        <f>IF('Komponen pasif dan Aktif (130Jt'!E68=("LN"),'Komponen pasif dan Aktif (130Jt'!D68*1.7,'Komponen pasif dan Aktif (130Jt'!D68*1.3)</f>
        <v>6633.5360000000019</v>
      </c>
      <c r="G68" s="117">
        <v>30</v>
      </c>
      <c r="H68" s="131"/>
      <c r="I68" s="120">
        <f t="shared" si="0"/>
        <v>199006.08000000005</v>
      </c>
      <c r="J68" s="126" t="s">
        <v>247</v>
      </c>
    </row>
    <row r="69" spans="1:10" x14ac:dyDescent="0.25">
      <c r="A69" s="117">
        <f t="shared" si="1"/>
        <v>66</v>
      </c>
      <c r="B69" s="117" t="s">
        <v>248</v>
      </c>
      <c r="C69" s="119"/>
      <c r="D69" s="120">
        <v>2501.3333333333335</v>
      </c>
      <c r="E69" s="117" t="s">
        <v>36</v>
      </c>
      <c r="F69" s="120">
        <f>IF('Komponen pasif dan Aktif (130Jt'!E69=("LN"),'Komponen pasif dan Aktif (130Jt'!D69*1.7,'Komponen pasif dan Aktif (130Jt'!D69*1.3)</f>
        <v>3251.7333333333336</v>
      </c>
      <c r="G69" s="117">
        <v>30</v>
      </c>
      <c r="H69" s="131"/>
      <c r="I69" s="120">
        <f t="shared" si="0"/>
        <v>97552</v>
      </c>
      <c r="J69" s="126" t="s">
        <v>249</v>
      </c>
    </row>
    <row r="70" spans="1:10" x14ac:dyDescent="0.25">
      <c r="A70" s="117">
        <f t="shared" si="1"/>
        <v>67</v>
      </c>
      <c r="B70" s="117" t="s">
        <v>250</v>
      </c>
      <c r="C70" s="119"/>
      <c r="D70" s="120">
        <v>600.32000000000005</v>
      </c>
      <c r="E70" s="117" t="s">
        <v>36</v>
      </c>
      <c r="F70" s="120">
        <f>IF('Komponen pasif dan Aktif (130Jt'!E70=("LN"),'Komponen pasif dan Aktif (130Jt'!D70*1.7,'Komponen pasif dan Aktif (130Jt'!D70*1.3)</f>
        <v>780.41600000000005</v>
      </c>
      <c r="G70" s="117">
        <v>30</v>
      </c>
      <c r="H70" s="131"/>
      <c r="I70" s="120">
        <f t="shared" si="0"/>
        <v>23412.480000000003</v>
      </c>
      <c r="J70" s="126" t="s">
        <v>251</v>
      </c>
    </row>
    <row r="71" spans="1:10" x14ac:dyDescent="0.25">
      <c r="A71" s="117">
        <f t="shared" si="1"/>
        <v>68</v>
      </c>
      <c r="B71" s="117" t="s">
        <v>252</v>
      </c>
      <c r="C71" s="119"/>
      <c r="D71" s="120">
        <v>840.44799999999998</v>
      </c>
      <c r="E71" s="117" t="s">
        <v>36</v>
      </c>
      <c r="F71" s="120">
        <f>IF('Komponen pasif dan Aktif (130Jt'!E71=("LN"),'Komponen pasif dan Aktif (130Jt'!D71*1.7,'Komponen pasif dan Aktif (130Jt'!D71*1.3)</f>
        <v>1092.5824</v>
      </c>
      <c r="G71" s="117">
        <v>30</v>
      </c>
      <c r="H71" s="131"/>
      <c r="I71" s="120">
        <f>F71*G71</f>
        <v>32777.472000000002</v>
      </c>
      <c r="J71" s="126" t="s">
        <v>253</v>
      </c>
    </row>
    <row r="72" spans="1:10" x14ac:dyDescent="0.25">
      <c r="A72" s="117">
        <f t="shared" si="1"/>
        <v>69</v>
      </c>
      <c r="B72" s="117" t="s">
        <v>254</v>
      </c>
      <c r="C72" s="119"/>
      <c r="D72" s="120">
        <v>1080.576</v>
      </c>
      <c r="E72" s="117" t="s">
        <v>36</v>
      </c>
      <c r="F72" s="120">
        <f>IF('Komponen pasif dan Aktif (130Jt'!E72=("LN"),'Komponen pasif dan Aktif (130Jt'!D72*1.7,'Komponen pasif dan Aktif (130Jt'!D72*1.3)</f>
        <v>1404.7488000000001</v>
      </c>
      <c r="G72" s="117">
        <v>30</v>
      </c>
      <c r="H72" s="131"/>
      <c r="I72" s="120">
        <f>F72*G72</f>
        <v>42142.464</v>
      </c>
      <c r="J72" s="126" t="s">
        <v>255</v>
      </c>
    </row>
    <row r="73" spans="1:10" x14ac:dyDescent="0.25">
      <c r="A73" s="117">
        <f t="shared" si="1"/>
        <v>70</v>
      </c>
      <c r="B73" s="117" t="s">
        <v>256</v>
      </c>
      <c r="C73" s="119"/>
      <c r="D73" s="120">
        <v>9905.2800000000025</v>
      </c>
      <c r="E73" s="117" t="s">
        <v>36</v>
      </c>
      <c r="F73" s="120">
        <f>IF('Komponen pasif dan Aktif (130Jt'!E73=("LN"),'Komponen pasif dan Aktif (130Jt'!D73*1.7,'Komponen pasif dan Aktif (130Jt'!D73*1.3)</f>
        <v>12876.864000000003</v>
      </c>
      <c r="G73" s="117">
        <v>30</v>
      </c>
      <c r="H73" s="131"/>
      <c r="I73" s="120">
        <f t="shared" si="0"/>
        <v>386305.9200000001</v>
      </c>
      <c r="J73" s="132" t="s">
        <v>257</v>
      </c>
    </row>
    <row r="74" spans="1:10" x14ac:dyDescent="0.25">
      <c r="A74" s="117">
        <f t="shared" si="1"/>
        <v>71</v>
      </c>
      <c r="B74" s="117" t="s">
        <v>258</v>
      </c>
      <c r="C74" s="119" t="s">
        <v>259</v>
      </c>
      <c r="D74" s="120">
        <v>4868423.6800000006</v>
      </c>
      <c r="E74" s="117" t="s">
        <v>31</v>
      </c>
      <c r="F74" s="120">
        <f>IF('Komponen pasif dan Aktif (130Jt'!E74=("LN"),'Komponen pasif dan Aktif (130Jt'!D74*1.7,'Komponen pasif dan Aktif (130Jt'!D74*1.3)</f>
        <v>8276320.256000001</v>
      </c>
      <c r="G74" s="117">
        <v>1</v>
      </c>
      <c r="H74" s="131"/>
      <c r="I74" s="120">
        <f t="shared" si="0"/>
        <v>8276320.256000001</v>
      </c>
      <c r="J74" s="132" t="s">
        <v>260</v>
      </c>
    </row>
    <row r="75" spans="1:10" x14ac:dyDescent="0.25">
      <c r="A75" s="117">
        <f t="shared" si="1"/>
        <v>72</v>
      </c>
      <c r="B75" s="117" t="s">
        <v>261</v>
      </c>
      <c r="C75" s="119" t="s">
        <v>262</v>
      </c>
      <c r="D75" s="120">
        <v>5209116</v>
      </c>
      <c r="E75" s="117" t="s">
        <v>31</v>
      </c>
      <c r="F75" s="120">
        <f>IF('Komponen pasif dan Aktif (130Jt'!E75=("LN"),'Komponen pasif dan Aktif (130Jt'!D75*1.7,'Komponen pasif dan Aktif (130Jt'!D75*1.3)</f>
        <v>8855497.1999999993</v>
      </c>
      <c r="G75" s="117">
        <v>1</v>
      </c>
      <c r="H75" s="131"/>
      <c r="I75" s="120">
        <f t="shared" si="0"/>
        <v>8855497.1999999993</v>
      </c>
      <c r="J75" s="126" t="s">
        <v>263</v>
      </c>
    </row>
    <row r="76" spans="1:10" x14ac:dyDescent="0.25">
      <c r="A76" s="117">
        <f t="shared" si="1"/>
        <v>73</v>
      </c>
      <c r="B76" s="117" t="s">
        <v>264</v>
      </c>
      <c r="C76" s="119"/>
      <c r="D76" s="120">
        <v>2121530.8800000004</v>
      </c>
      <c r="E76" s="117" t="s">
        <v>31</v>
      </c>
      <c r="F76" s="120">
        <f>IF('Komponen pasif dan Aktif (130Jt'!E76=("LN"),'Komponen pasif dan Aktif (130Jt'!D76*1.7,'Komponen pasif dan Aktif (130Jt'!D76*1.3)</f>
        <v>3606602.4960000003</v>
      </c>
      <c r="G76" s="117">
        <v>1</v>
      </c>
      <c r="H76" s="131"/>
      <c r="I76" s="120">
        <f t="shared" si="0"/>
        <v>3606602.4960000003</v>
      </c>
      <c r="J76" s="126" t="s">
        <v>265</v>
      </c>
    </row>
    <row r="77" spans="1:10" x14ac:dyDescent="0.25">
      <c r="A77" s="117">
        <f t="shared" si="1"/>
        <v>74</v>
      </c>
      <c r="B77" s="117" t="s">
        <v>266</v>
      </c>
      <c r="C77" s="119"/>
      <c r="D77" s="120">
        <v>3052883.4080000003</v>
      </c>
      <c r="E77" s="117" t="s">
        <v>31</v>
      </c>
      <c r="F77" s="120">
        <f>IF('Komponen pasif dan Aktif (130Jt'!E77=("LN"),'Komponen pasif dan Aktif (130Jt'!D77*1.7,'Komponen pasif dan Aktif (130Jt'!D77*1.3)</f>
        <v>5189901.7936000004</v>
      </c>
      <c r="G77" s="117">
        <v>1</v>
      </c>
      <c r="H77" s="131"/>
      <c r="I77" s="120">
        <f t="shared" si="0"/>
        <v>5189901.7936000004</v>
      </c>
      <c r="J77" s="126" t="s">
        <v>267</v>
      </c>
    </row>
    <row r="78" spans="1:10" x14ac:dyDescent="0.25">
      <c r="A78" s="117">
        <f t="shared" si="1"/>
        <v>75</v>
      </c>
      <c r="B78" s="117" t="s">
        <v>268</v>
      </c>
      <c r="C78" s="119"/>
      <c r="D78" s="120">
        <v>1004732.0000000001</v>
      </c>
      <c r="E78" s="117" t="s">
        <v>31</v>
      </c>
      <c r="F78" s="120">
        <f>IF('Komponen pasif dan Aktif (130Jt'!E78=("LN"),'Komponen pasif dan Aktif (130Jt'!D78*1.7,'Komponen pasif dan Aktif (130Jt'!D78*1.3)</f>
        <v>1708044.4000000001</v>
      </c>
      <c r="G78" s="117">
        <v>1</v>
      </c>
      <c r="H78" s="131"/>
      <c r="I78" s="120">
        <f t="shared" si="0"/>
        <v>1708044.4000000001</v>
      </c>
      <c r="J78" s="132" t="s">
        <v>269</v>
      </c>
    </row>
    <row r="79" spans="1:10" x14ac:dyDescent="0.25">
      <c r="A79" s="117">
        <f t="shared" si="1"/>
        <v>76</v>
      </c>
      <c r="B79" s="117" t="s">
        <v>270</v>
      </c>
      <c r="C79" s="119"/>
      <c r="D79" s="120">
        <v>919177.82400000002</v>
      </c>
      <c r="E79" s="117" t="s">
        <v>31</v>
      </c>
      <c r="F79" s="120">
        <f>IF('Komponen pasif dan Aktif (130Jt'!E79=("LN"),'Komponen pasif dan Aktif (130Jt'!D79*1.7,'Komponen pasif dan Aktif (130Jt'!D79*1.3)</f>
        <v>1562602.3008000001</v>
      </c>
      <c r="G79" s="117">
        <v>1</v>
      </c>
      <c r="H79" s="131"/>
      <c r="I79" s="120">
        <f t="shared" si="0"/>
        <v>1562602.3008000001</v>
      </c>
      <c r="J79" s="132" t="s">
        <v>271</v>
      </c>
    </row>
    <row r="80" spans="1:10" x14ac:dyDescent="0.25">
      <c r="A80" s="117">
        <f t="shared" si="1"/>
        <v>77</v>
      </c>
      <c r="B80" s="117" t="s">
        <v>272</v>
      </c>
      <c r="C80" s="119"/>
      <c r="D80" s="120">
        <v>855240.52800000005</v>
      </c>
      <c r="E80" s="117" t="s">
        <v>31</v>
      </c>
      <c r="F80" s="120">
        <f>IF('Komponen pasif dan Aktif (130Jt'!E80=("LN"),'Komponen pasif dan Aktif (130Jt'!D80*1.7,'Komponen pasif dan Aktif (130Jt'!D80*1.3)</f>
        <v>1453908.8976</v>
      </c>
      <c r="G80" s="117">
        <v>1</v>
      </c>
      <c r="H80" s="131"/>
      <c r="I80" s="120">
        <f t="shared" si="0"/>
        <v>1453908.8976</v>
      </c>
      <c r="J80" s="132" t="s">
        <v>273</v>
      </c>
    </row>
    <row r="81" spans="1:10" x14ac:dyDescent="0.25">
      <c r="A81" s="117">
        <f t="shared" si="1"/>
        <v>78</v>
      </c>
      <c r="B81" s="117" t="s">
        <v>274</v>
      </c>
      <c r="C81" s="119"/>
      <c r="D81" s="120">
        <v>753549.53600000008</v>
      </c>
      <c r="E81" s="117" t="s">
        <v>31</v>
      </c>
      <c r="F81" s="120">
        <f>IF('Komponen pasif dan Aktif (130Jt'!E81=("LN"),'Komponen pasif dan Aktif (130Jt'!D81*1.7,'Komponen pasif dan Aktif (130Jt'!D81*1.3)</f>
        <v>1281034.2112</v>
      </c>
      <c r="G81" s="117">
        <v>1</v>
      </c>
      <c r="H81" s="131"/>
      <c r="I81" s="120">
        <f t="shared" si="0"/>
        <v>1281034.2112</v>
      </c>
      <c r="J81" s="132" t="s">
        <v>275</v>
      </c>
    </row>
    <row r="82" spans="1:10" x14ac:dyDescent="0.25">
      <c r="A82" s="117">
        <f t="shared" si="1"/>
        <v>79</v>
      </c>
      <c r="B82" s="117" t="s">
        <v>276</v>
      </c>
      <c r="C82" s="119"/>
      <c r="D82" s="120">
        <v>2173586.128</v>
      </c>
      <c r="E82" s="117" t="s">
        <v>31</v>
      </c>
      <c r="F82" s="120">
        <f>IF('Komponen pasif dan Aktif (130Jt'!E82=("LN"),'Komponen pasif dan Aktif (130Jt'!D82*1.7,'Komponen pasif dan Aktif (130Jt'!D82*1.3)</f>
        <v>3695096.4175999998</v>
      </c>
      <c r="G82" s="117">
        <v>1</v>
      </c>
      <c r="H82" s="131"/>
      <c r="I82" s="120">
        <f t="shared" si="0"/>
        <v>3695096.4175999998</v>
      </c>
      <c r="J82" s="132" t="s">
        <v>277</v>
      </c>
    </row>
    <row r="83" spans="1:10" x14ac:dyDescent="0.25">
      <c r="A83" s="117">
        <f t="shared" si="1"/>
        <v>80</v>
      </c>
      <c r="B83" s="117" t="s">
        <v>278</v>
      </c>
      <c r="C83" s="119"/>
      <c r="D83" s="120">
        <v>818304.76800000004</v>
      </c>
      <c r="E83" s="117" t="s">
        <v>31</v>
      </c>
      <c r="F83" s="120">
        <f>IF('Komponen pasif dan Aktif (130Jt'!E83=("LN"),'Komponen pasif dan Aktif (130Jt'!D83*1.7,'Komponen pasif dan Aktif (130Jt'!D83*1.3)</f>
        <v>1391118.1056000001</v>
      </c>
      <c r="G83" s="117">
        <v>1</v>
      </c>
      <c r="H83" s="131"/>
      <c r="I83" s="120">
        <f t="shared" si="0"/>
        <v>1391118.1056000001</v>
      </c>
      <c r="J83" s="132" t="s">
        <v>279</v>
      </c>
    </row>
    <row r="84" spans="1:10" x14ac:dyDescent="0.25">
      <c r="A84" s="117">
        <f t="shared" si="1"/>
        <v>81</v>
      </c>
      <c r="B84" s="117" t="s">
        <v>280</v>
      </c>
      <c r="C84" s="119"/>
      <c r="D84" s="120">
        <v>278720</v>
      </c>
      <c r="E84" s="117" t="s">
        <v>36</v>
      </c>
      <c r="F84" s="120">
        <f>IF('Komponen pasif dan Aktif (130Jt'!E84=("LN"),'Komponen pasif dan Aktif (130Jt'!D84*1.7,'Komponen pasif dan Aktif (130Jt'!D84*1.3)</f>
        <v>362336</v>
      </c>
      <c r="G84" s="117">
        <v>2</v>
      </c>
      <c r="H84" s="131"/>
      <c r="I84" s="120">
        <f>F84*G84</f>
        <v>724672</v>
      </c>
      <c r="J84" s="126" t="s">
        <v>281</v>
      </c>
    </row>
    <row r="85" spans="1:10" x14ac:dyDescent="0.25">
      <c r="A85" s="117">
        <f t="shared" ref="A85:A245" si="2">ROW()-3</f>
        <v>82</v>
      </c>
      <c r="B85" s="117" t="s">
        <v>282</v>
      </c>
      <c r="C85" s="119" t="s">
        <v>283</v>
      </c>
      <c r="D85" s="120">
        <v>5937.808</v>
      </c>
      <c r="E85" s="117" t="s">
        <v>31</v>
      </c>
      <c r="F85" s="120">
        <f>IF('Komponen pasif dan Aktif (130Jt'!E85=("LN"),'Komponen pasif dan Aktif (130Jt'!D85*1.7,'Komponen pasif dan Aktif (130Jt'!D85*1.3)</f>
        <v>10094.2736</v>
      </c>
      <c r="G85" s="117">
        <v>10</v>
      </c>
      <c r="H85" s="131"/>
      <c r="I85" s="120">
        <f t="shared" ref="I85:I143" si="3">F85*G85</f>
        <v>100942.736</v>
      </c>
      <c r="J85" s="126" t="s">
        <v>284</v>
      </c>
    </row>
    <row r="86" spans="1:10" s="82" customFormat="1" x14ac:dyDescent="0.25">
      <c r="A86" s="117">
        <f t="shared" si="2"/>
        <v>83</v>
      </c>
      <c r="B86" s="128" t="s">
        <v>285</v>
      </c>
      <c r="C86" s="208" t="s">
        <v>286</v>
      </c>
      <c r="D86" s="120">
        <v>155175.21600000001</v>
      </c>
      <c r="E86" s="128" t="s">
        <v>31</v>
      </c>
      <c r="F86" s="133">
        <f>IF('Komponen pasif dan Aktif (130Jt'!E86=("LN"),'Komponen pasif dan Aktif (130Jt'!D86*1.7,'Komponen pasif dan Aktif (130Jt'!D86*1.3)</f>
        <v>263797.86720000004</v>
      </c>
      <c r="G86" s="128">
        <v>30</v>
      </c>
      <c r="H86" s="130"/>
      <c r="I86" s="120">
        <f t="shared" si="3"/>
        <v>7913936.0160000008</v>
      </c>
      <c r="J86" s="126" t="s">
        <v>287</v>
      </c>
    </row>
    <row r="87" spans="1:10" s="82" customFormat="1" x14ac:dyDescent="0.25">
      <c r="A87" s="117">
        <f t="shared" si="2"/>
        <v>84</v>
      </c>
      <c r="B87" s="128" t="s">
        <v>288</v>
      </c>
      <c r="C87" s="208"/>
      <c r="D87" s="120">
        <v>82436.800000000003</v>
      </c>
      <c r="E87" s="128" t="s">
        <v>31</v>
      </c>
      <c r="F87" s="133">
        <f>IF('Komponen pasif dan Aktif (130Jt'!E87=("LN"),'Komponen pasif dan Aktif (130Jt'!D87*1.7,'Komponen pasif dan Aktif (130Jt'!D87*1.3)</f>
        <v>140142.56</v>
      </c>
      <c r="G87" s="128">
        <v>30</v>
      </c>
      <c r="H87" s="130"/>
      <c r="I87" s="120">
        <f t="shared" si="3"/>
        <v>4204276.8</v>
      </c>
      <c r="J87" s="134" t="s">
        <v>289</v>
      </c>
    </row>
    <row r="88" spans="1:10" s="82" customFormat="1" x14ac:dyDescent="0.25">
      <c r="A88" s="117">
        <f t="shared" si="2"/>
        <v>85</v>
      </c>
      <c r="B88" s="128" t="s">
        <v>290</v>
      </c>
      <c r="C88" s="208"/>
      <c r="D88" s="120">
        <v>9547.232</v>
      </c>
      <c r="E88" s="128" t="s">
        <v>31</v>
      </c>
      <c r="F88" s="133">
        <f>IF('Komponen pasif dan Aktif (130Jt'!E88=("LN"),'Komponen pasif dan Aktif (130Jt'!D88*1.7,'Komponen pasif dan Aktif (130Jt'!D88*1.3)</f>
        <v>16230.294399999999</v>
      </c>
      <c r="G88" s="128">
        <v>30</v>
      </c>
      <c r="H88" s="130"/>
      <c r="I88" s="120">
        <f t="shared" si="3"/>
        <v>486908.83199999994</v>
      </c>
      <c r="J88" s="134" t="s">
        <v>291</v>
      </c>
    </row>
    <row r="89" spans="1:10" x14ac:dyDescent="0.25">
      <c r="A89" s="117">
        <f t="shared" si="2"/>
        <v>86</v>
      </c>
      <c r="B89" s="117" t="s">
        <v>292</v>
      </c>
      <c r="C89" s="208"/>
      <c r="D89" s="120">
        <v>5455.4080000000004</v>
      </c>
      <c r="E89" s="117" t="s">
        <v>31</v>
      </c>
      <c r="F89" s="120">
        <f>IF('Komponen pasif dan Aktif (130Jt'!E89=("LN"),'Komponen pasif dan Aktif (130Jt'!D89*1.7,'Komponen pasif dan Aktif (130Jt'!D89*1.3)</f>
        <v>9274.1936000000005</v>
      </c>
      <c r="G89" s="117">
        <v>30</v>
      </c>
      <c r="H89" s="131"/>
      <c r="I89" s="120">
        <f t="shared" si="3"/>
        <v>278225.80800000002</v>
      </c>
      <c r="J89" s="126" t="s">
        <v>293</v>
      </c>
    </row>
    <row r="90" spans="1:10" s="82" customFormat="1" x14ac:dyDescent="0.25">
      <c r="A90" s="117">
        <f t="shared" si="2"/>
        <v>87</v>
      </c>
      <c r="B90" s="128" t="s">
        <v>294</v>
      </c>
      <c r="C90" s="208"/>
      <c r="D90" s="120">
        <v>43339.887999999999</v>
      </c>
      <c r="E90" s="128" t="s">
        <v>31</v>
      </c>
      <c r="F90" s="133">
        <f>IF('Komponen pasif dan Aktif (130Jt'!E90=("LN"),'Komponen pasif dan Aktif (130Jt'!D90*1.7,'Komponen pasif dan Aktif (130Jt'!D90*1.3)</f>
        <v>73677.809599999993</v>
      </c>
      <c r="G90" s="128">
        <v>30</v>
      </c>
      <c r="H90" s="130"/>
      <c r="I90" s="120">
        <f t="shared" si="3"/>
        <v>2210334.2879999997</v>
      </c>
      <c r="J90" s="126" t="s">
        <v>295</v>
      </c>
    </row>
    <row r="91" spans="1:10" s="82" customFormat="1" x14ac:dyDescent="0.25">
      <c r="A91" s="117">
        <f t="shared" si="2"/>
        <v>88</v>
      </c>
      <c r="B91" s="128" t="s">
        <v>296</v>
      </c>
      <c r="C91" s="208"/>
      <c r="D91" s="120">
        <v>39249.136000000006</v>
      </c>
      <c r="E91" s="128" t="s">
        <v>31</v>
      </c>
      <c r="F91" s="133">
        <f>IF('Komponen pasif dan Aktif (130Jt'!E91=("LN"),'Komponen pasif dan Aktif (130Jt'!D91*1.7,'Komponen pasif dan Aktif (130Jt'!D91*1.3)</f>
        <v>66723.531200000012</v>
      </c>
      <c r="G91" s="128">
        <v>30</v>
      </c>
      <c r="H91" s="130"/>
      <c r="I91" s="120">
        <f t="shared" si="3"/>
        <v>2001705.9360000005</v>
      </c>
      <c r="J91" s="134" t="s">
        <v>297</v>
      </c>
    </row>
    <row r="92" spans="1:10" x14ac:dyDescent="0.25">
      <c r="A92" s="117">
        <f t="shared" si="2"/>
        <v>89</v>
      </c>
      <c r="B92" s="117" t="s">
        <v>298</v>
      </c>
      <c r="C92" s="208"/>
      <c r="D92" s="120">
        <v>10456.288</v>
      </c>
      <c r="E92" s="117" t="s">
        <v>31</v>
      </c>
      <c r="F92" s="133">
        <f>IF('Komponen pasif dan Aktif (130Jt'!E92=("LN"),'Komponen pasif dan Aktif (130Jt'!D92*1.7,'Komponen pasif dan Aktif (130Jt'!D92*1.3)</f>
        <v>17775.689600000002</v>
      </c>
      <c r="G92" s="117">
        <v>30</v>
      </c>
      <c r="H92" s="131"/>
      <c r="I92" s="120">
        <f t="shared" si="3"/>
        <v>533270.68800000008</v>
      </c>
      <c r="J92" s="126" t="s">
        <v>299</v>
      </c>
    </row>
    <row r="93" spans="1:10" x14ac:dyDescent="0.25">
      <c r="A93" s="117">
        <f t="shared" si="2"/>
        <v>90</v>
      </c>
      <c r="B93" s="117" t="s">
        <v>300</v>
      </c>
      <c r="C93" s="208"/>
      <c r="D93" s="120">
        <v>3788.4480000000003</v>
      </c>
      <c r="E93" s="117" t="s">
        <v>31</v>
      </c>
      <c r="F93" s="120">
        <f>IF('Komponen pasif dan Aktif (130Jt'!E93=("LN"),'Komponen pasif dan Aktif (130Jt'!D93*1.7,'Komponen pasif dan Aktif (130Jt'!D93*1.3)</f>
        <v>6440.3616000000002</v>
      </c>
      <c r="G93" s="117">
        <v>30</v>
      </c>
      <c r="H93" s="131"/>
      <c r="I93" s="120">
        <f t="shared" si="3"/>
        <v>193210.848</v>
      </c>
      <c r="J93" s="126" t="s">
        <v>301</v>
      </c>
    </row>
    <row r="94" spans="1:10" x14ac:dyDescent="0.25">
      <c r="A94" s="117">
        <f t="shared" si="2"/>
        <v>91</v>
      </c>
      <c r="B94" s="117" t="s">
        <v>302</v>
      </c>
      <c r="C94" s="208"/>
      <c r="D94" s="120">
        <v>2879.3920000000003</v>
      </c>
      <c r="E94" s="117" t="s">
        <v>31</v>
      </c>
      <c r="F94" s="120">
        <f>IF('Komponen pasif dan Aktif (130Jt'!E94=("LN"),'Komponen pasif dan Aktif (130Jt'!D94*1.7,'Komponen pasif dan Aktif (130Jt'!D94*1.3)</f>
        <v>4894.9664000000002</v>
      </c>
      <c r="G94" s="117">
        <v>30</v>
      </c>
      <c r="H94" s="131"/>
      <c r="I94" s="120">
        <f t="shared" si="3"/>
        <v>146848.992</v>
      </c>
      <c r="J94" s="126" t="s">
        <v>303</v>
      </c>
    </row>
    <row r="95" spans="1:10" x14ac:dyDescent="0.25">
      <c r="A95" s="117">
        <f t="shared" si="2"/>
        <v>92</v>
      </c>
      <c r="B95" s="117" t="s">
        <v>304</v>
      </c>
      <c r="C95" s="208"/>
      <c r="D95" s="120">
        <v>2728.2400000000002</v>
      </c>
      <c r="E95" s="117" t="s">
        <v>31</v>
      </c>
      <c r="F95" s="120">
        <f>IF('Komponen pasif dan Aktif (130Jt'!E95=("LN"),'Komponen pasif dan Aktif (130Jt'!D95*1.7,'Komponen pasif dan Aktif (130Jt'!D95*1.3)</f>
        <v>4638.0080000000007</v>
      </c>
      <c r="G95" s="117">
        <v>30</v>
      </c>
      <c r="H95" s="131"/>
      <c r="I95" s="120">
        <f t="shared" si="3"/>
        <v>139140.24000000002</v>
      </c>
      <c r="J95" s="126" t="s">
        <v>305</v>
      </c>
    </row>
    <row r="96" spans="1:10" x14ac:dyDescent="0.25">
      <c r="A96" s="117">
        <f t="shared" si="2"/>
        <v>93</v>
      </c>
      <c r="B96" s="117" t="s">
        <v>306</v>
      </c>
      <c r="C96" s="208"/>
      <c r="D96" s="120">
        <v>3031.616</v>
      </c>
      <c r="E96" s="117" t="s">
        <v>31</v>
      </c>
      <c r="F96" s="120">
        <f>IF('Komponen pasif dan Aktif (130Jt'!E96=("LN"),'Komponen pasif dan Aktif (130Jt'!D96*1.7,'Komponen pasif dan Aktif (130Jt'!D96*1.3)</f>
        <v>5153.7471999999998</v>
      </c>
      <c r="G96" s="117">
        <v>30</v>
      </c>
      <c r="H96" s="131"/>
      <c r="I96" s="120">
        <f t="shared" si="3"/>
        <v>154612.416</v>
      </c>
      <c r="J96" s="126" t="s">
        <v>307</v>
      </c>
    </row>
    <row r="97" spans="1:10" x14ac:dyDescent="0.25">
      <c r="A97" s="117">
        <f t="shared" si="2"/>
        <v>94</v>
      </c>
      <c r="B97" s="117" t="s">
        <v>308</v>
      </c>
      <c r="C97" s="208"/>
      <c r="D97" s="120">
        <v>6043.9360000000006</v>
      </c>
      <c r="E97" s="117" t="s">
        <v>31</v>
      </c>
      <c r="F97" s="120">
        <f>IF('Komponen pasif dan Aktif (130Jt'!E97=("LN"),'Komponen pasif dan Aktif (130Jt'!D97*1.7,'Komponen pasif dan Aktif (130Jt'!D97*1.3)</f>
        <v>10274.691200000001</v>
      </c>
      <c r="G97" s="117">
        <v>30</v>
      </c>
      <c r="H97" s="131"/>
      <c r="I97" s="120">
        <f t="shared" si="3"/>
        <v>308240.73600000003</v>
      </c>
      <c r="J97" s="126" t="s">
        <v>309</v>
      </c>
    </row>
    <row r="98" spans="1:10" x14ac:dyDescent="0.25">
      <c r="A98" s="117"/>
      <c r="B98" s="117" t="s">
        <v>310</v>
      </c>
      <c r="C98" s="210" t="s">
        <v>311</v>
      </c>
      <c r="D98" s="120">
        <v>250500</v>
      </c>
      <c r="E98" s="117" t="s">
        <v>31</v>
      </c>
      <c r="F98" s="120">
        <f>IF('Komponen pasif dan Aktif (130Jt'!E98=("LN"),'Komponen pasif dan Aktif (130Jt'!D98*1.7,'Komponen pasif dan Aktif (130Jt'!D98*1.3)</f>
        <v>425850</v>
      </c>
      <c r="G98" s="117">
        <v>5</v>
      </c>
      <c r="H98" s="131"/>
      <c r="I98" s="120">
        <f t="shared" si="3"/>
        <v>2129250</v>
      </c>
      <c r="J98" s="132" t="s">
        <v>312</v>
      </c>
    </row>
    <row r="99" spans="1:10" x14ac:dyDescent="0.25">
      <c r="A99" s="117"/>
      <c r="B99" s="117" t="s">
        <v>313</v>
      </c>
      <c r="C99" s="211"/>
      <c r="D99" s="120">
        <v>250500</v>
      </c>
      <c r="E99" s="117" t="s">
        <v>31</v>
      </c>
      <c r="F99" s="120">
        <f>IF('Komponen pasif dan Aktif (130Jt'!E99=("LN"),'Komponen pasif dan Aktif (130Jt'!D99*1.7,'Komponen pasif dan Aktif (130Jt'!D99*1.3)</f>
        <v>425850</v>
      </c>
      <c r="G99" s="117">
        <v>5</v>
      </c>
      <c r="H99" s="131"/>
      <c r="I99" s="120">
        <f t="shared" si="3"/>
        <v>2129250</v>
      </c>
      <c r="J99" s="132" t="s">
        <v>314</v>
      </c>
    </row>
    <row r="100" spans="1:10" x14ac:dyDescent="0.25">
      <c r="A100" s="117"/>
      <c r="B100" s="117" t="s">
        <v>315</v>
      </c>
      <c r="C100" s="211"/>
      <c r="D100" s="120">
        <v>250500</v>
      </c>
      <c r="E100" s="117" t="s">
        <v>31</v>
      </c>
      <c r="F100" s="120">
        <f>IF('Komponen pasif dan Aktif (130Jt'!E100=("LN"),'Komponen pasif dan Aktif (130Jt'!D100*1.7,'Komponen pasif dan Aktif (130Jt'!D100*1.3)</f>
        <v>425850</v>
      </c>
      <c r="G100" s="117">
        <v>5</v>
      </c>
      <c r="H100" s="131"/>
      <c r="I100" s="120">
        <f t="shared" si="3"/>
        <v>2129250</v>
      </c>
      <c r="J100" s="132" t="s">
        <v>316</v>
      </c>
    </row>
    <row r="101" spans="1:10" x14ac:dyDescent="0.25">
      <c r="A101" s="117"/>
      <c r="B101" s="117" t="s">
        <v>317</v>
      </c>
      <c r="C101" s="212"/>
      <c r="D101" s="120">
        <v>250500</v>
      </c>
      <c r="E101" s="117" t="s">
        <v>31</v>
      </c>
      <c r="F101" s="120">
        <f>IF('Komponen pasif dan Aktif (130Jt'!E101=("LN"),'Komponen pasif dan Aktif (130Jt'!D101*1.7,'Komponen pasif dan Aktif (130Jt'!D101*1.3)</f>
        <v>425850</v>
      </c>
      <c r="G101" s="117">
        <v>5</v>
      </c>
      <c r="H101" s="131"/>
      <c r="I101" s="120">
        <f t="shared" si="3"/>
        <v>2129250</v>
      </c>
      <c r="J101" s="132" t="s">
        <v>318</v>
      </c>
    </row>
    <row r="102" spans="1:10" s="90" customFormat="1" x14ac:dyDescent="0.25">
      <c r="A102" s="117">
        <f t="shared" si="2"/>
        <v>99</v>
      </c>
      <c r="B102" s="135" t="s">
        <v>319</v>
      </c>
      <c r="C102" s="209" t="s">
        <v>320</v>
      </c>
      <c r="D102" s="120">
        <v>2121.9811200000004</v>
      </c>
      <c r="E102" s="117" t="s">
        <v>31</v>
      </c>
      <c r="F102" s="120">
        <f>IF('Komponen pasif dan Aktif (130Jt'!E102=("LN"),'Komponen pasif dan Aktif (130Jt'!D102*1.7,'Komponen pasif dan Aktif (130Jt'!D102*1.3)</f>
        <v>3607.3679040000006</v>
      </c>
      <c r="G102" s="135">
        <f>H102*10</f>
        <v>20</v>
      </c>
      <c r="H102" s="135">
        <v>2</v>
      </c>
      <c r="I102" s="120">
        <f t="shared" si="3"/>
        <v>72147.358080000005</v>
      </c>
      <c r="J102" s="136" t="s">
        <v>321</v>
      </c>
    </row>
    <row r="103" spans="1:10" s="90" customFormat="1" x14ac:dyDescent="0.25">
      <c r="A103" s="117">
        <f t="shared" si="2"/>
        <v>100</v>
      </c>
      <c r="B103" s="135" t="s">
        <v>322</v>
      </c>
      <c r="C103" s="209"/>
      <c r="D103" s="120">
        <v>30465.586080000001</v>
      </c>
      <c r="E103" s="117" t="s">
        <v>31</v>
      </c>
      <c r="F103" s="120">
        <f>IF('Komponen pasif dan Aktif (130Jt'!E103=("LN"),'Komponen pasif dan Aktif (130Jt'!D103*1.7,'Komponen pasif dan Aktif (130Jt'!D103*1.3)</f>
        <v>51791.496336000004</v>
      </c>
      <c r="G103" s="135">
        <f t="shared" ref="G103:G143" si="4">H103*10</f>
        <v>30</v>
      </c>
      <c r="H103" s="135">
        <v>3</v>
      </c>
      <c r="I103" s="120">
        <f t="shared" si="3"/>
        <v>1553744.89008</v>
      </c>
      <c r="J103" s="136" t="s">
        <v>323</v>
      </c>
    </row>
    <row r="104" spans="1:10" s="90" customFormat="1" x14ac:dyDescent="0.25">
      <c r="A104" s="117">
        <f t="shared" si="2"/>
        <v>101</v>
      </c>
      <c r="B104" s="135" t="s">
        <v>324</v>
      </c>
      <c r="C104" s="209"/>
      <c r="D104" s="120">
        <v>24251.212800000005</v>
      </c>
      <c r="E104" s="117" t="s">
        <v>31</v>
      </c>
      <c r="F104" s="120">
        <f>IF('Komponen pasif dan Aktif (130Jt'!E104=("LN"),'Komponen pasif dan Aktif (130Jt'!D104*1.7,'Komponen pasif dan Aktif (130Jt'!D104*1.3)</f>
        <v>41227.061760000004</v>
      </c>
      <c r="G104" s="135">
        <f t="shared" si="4"/>
        <v>10</v>
      </c>
      <c r="H104" s="135">
        <v>1</v>
      </c>
      <c r="I104" s="120">
        <f t="shared" si="3"/>
        <v>412270.61760000006</v>
      </c>
      <c r="J104" s="136" t="s">
        <v>325</v>
      </c>
    </row>
    <row r="105" spans="1:10" s="90" customFormat="1" x14ac:dyDescent="0.25">
      <c r="A105" s="117">
        <f t="shared" si="2"/>
        <v>102</v>
      </c>
      <c r="B105" s="135" t="s">
        <v>326</v>
      </c>
      <c r="C105" s="209"/>
      <c r="D105" s="120">
        <v>14399.1576</v>
      </c>
      <c r="E105" s="117" t="s">
        <v>31</v>
      </c>
      <c r="F105" s="120">
        <f>IF('Komponen pasif dan Aktif (130Jt'!E105=("LN"),'Komponen pasif dan Aktif (130Jt'!D105*1.7,'Komponen pasif dan Aktif (130Jt'!D105*1.3)</f>
        <v>24478.567920000001</v>
      </c>
      <c r="G105" s="135">
        <f t="shared" si="4"/>
        <v>10</v>
      </c>
      <c r="H105" s="135">
        <v>1</v>
      </c>
      <c r="I105" s="120">
        <f t="shared" si="3"/>
        <v>244785.67920000001</v>
      </c>
      <c r="J105" s="136" t="s">
        <v>327</v>
      </c>
    </row>
    <row r="106" spans="1:10" s="90" customFormat="1" x14ac:dyDescent="0.25">
      <c r="A106" s="117">
        <f t="shared" si="2"/>
        <v>103</v>
      </c>
      <c r="B106" s="135" t="s">
        <v>328</v>
      </c>
      <c r="C106" s="209"/>
      <c r="D106" s="120">
        <v>51988.53744</v>
      </c>
      <c r="E106" s="117" t="s">
        <v>31</v>
      </c>
      <c r="F106" s="120">
        <f>IF('Komponen pasif dan Aktif (130Jt'!E106=("LN"),'Komponen pasif dan Aktif (130Jt'!D106*1.7,'Komponen pasif dan Aktif (130Jt'!D106*1.3)</f>
        <v>88380.513647999993</v>
      </c>
      <c r="G106" s="135">
        <f t="shared" si="4"/>
        <v>30</v>
      </c>
      <c r="H106" s="135">
        <v>3</v>
      </c>
      <c r="I106" s="120">
        <f t="shared" si="3"/>
        <v>2651415.4094399996</v>
      </c>
      <c r="J106" s="136" t="s">
        <v>329</v>
      </c>
    </row>
    <row r="107" spans="1:10" s="90" customFormat="1" x14ac:dyDescent="0.25">
      <c r="A107" s="117">
        <f t="shared" si="2"/>
        <v>104</v>
      </c>
      <c r="B107" s="135" t="s">
        <v>330</v>
      </c>
      <c r="C107" s="209"/>
      <c r="D107" s="120">
        <v>55019.939040000005</v>
      </c>
      <c r="E107" s="117" t="s">
        <v>31</v>
      </c>
      <c r="F107" s="120">
        <f>IF('Komponen pasif dan Aktif (130Jt'!E107=("LN"),'Komponen pasif dan Aktif (130Jt'!D107*1.7,'Komponen pasif dan Aktif (130Jt'!D107*1.3)</f>
        <v>93533.896368000002</v>
      </c>
      <c r="G107" s="135">
        <f t="shared" si="4"/>
        <v>10</v>
      </c>
      <c r="H107" s="135">
        <v>1</v>
      </c>
      <c r="I107" s="120">
        <f t="shared" si="3"/>
        <v>935338.96368000004</v>
      </c>
      <c r="J107" s="136" t="s">
        <v>331</v>
      </c>
    </row>
    <row r="108" spans="1:10" s="90" customFormat="1" x14ac:dyDescent="0.25">
      <c r="A108" s="117">
        <f t="shared" si="2"/>
        <v>105</v>
      </c>
      <c r="B108" s="135" t="s">
        <v>332</v>
      </c>
      <c r="C108" s="209"/>
      <c r="D108" s="120">
        <v>52140.107520000005</v>
      </c>
      <c r="E108" s="117" t="s">
        <v>31</v>
      </c>
      <c r="F108" s="120">
        <f>IF('Komponen pasif dan Aktif (130Jt'!E108=("LN"),'Komponen pasif dan Aktif (130Jt'!D108*1.7,'Komponen pasif dan Aktif (130Jt'!D108*1.3)</f>
        <v>88638.182784000004</v>
      </c>
      <c r="G108" s="135">
        <f t="shared" si="4"/>
        <v>10</v>
      </c>
      <c r="H108" s="135">
        <v>1</v>
      </c>
      <c r="I108" s="120">
        <f t="shared" si="3"/>
        <v>886381.82784000004</v>
      </c>
      <c r="J108" s="136" t="s">
        <v>333</v>
      </c>
    </row>
    <row r="109" spans="1:10" s="90" customFormat="1" x14ac:dyDescent="0.25">
      <c r="A109" s="117">
        <f t="shared" si="2"/>
        <v>106</v>
      </c>
      <c r="B109" s="135" t="s">
        <v>334</v>
      </c>
      <c r="C109" s="209"/>
      <c r="D109" s="120">
        <v>3940.8220799999999</v>
      </c>
      <c r="E109" s="117" t="s">
        <v>31</v>
      </c>
      <c r="F109" s="120">
        <f>IF('Komponen pasif dan Aktif (130Jt'!E109=("LN"),'Komponen pasif dan Aktif (130Jt'!D109*1.7,'Komponen pasif dan Aktif (130Jt'!D109*1.3)</f>
        <v>6699.3975359999995</v>
      </c>
      <c r="G109" s="135">
        <f t="shared" si="4"/>
        <v>10</v>
      </c>
      <c r="H109" s="135">
        <v>1</v>
      </c>
      <c r="I109" s="120">
        <f t="shared" si="3"/>
        <v>66993.975359999997</v>
      </c>
      <c r="J109" s="136" t="s">
        <v>335</v>
      </c>
    </row>
    <row r="110" spans="1:10" s="90" customFormat="1" x14ac:dyDescent="0.25">
      <c r="A110" s="117">
        <f t="shared" si="2"/>
        <v>107</v>
      </c>
      <c r="B110" s="135" t="s">
        <v>336</v>
      </c>
      <c r="C110" s="209"/>
      <c r="D110" s="120">
        <v>32739.137280000003</v>
      </c>
      <c r="E110" s="117" t="s">
        <v>31</v>
      </c>
      <c r="F110" s="120">
        <f>IF('Komponen pasif dan Aktif (130Jt'!E110=("LN"),'Komponen pasif dan Aktif (130Jt'!D110*1.7,'Komponen pasif dan Aktif (130Jt'!D110*1.3)</f>
        <v>55656.533376000007</v>
      </c>
      <c r="G110" s="135">
        <f t="shared" si="4"/>
        <v>10</v>
      </c>
      <c r="H110" s="135">
        <v>1</v>
      </c>
      <c r="I110" s="120">
        <f t="shared" si="3"/>
        <v>556565.33376000007</v>
      </c>
      <c r="J110" s="136" t="s">
        <v>337</v>
      </c>
    </row>
    <row r="111" spans="1:10" s="90" customFormat="1" x14ac:dyDescent="0.25">
      <c r="A111" s="117">
        <f t="shared" si="2"/>
        <v>108</v>
      </c>
      <c r="B111" s="135" t="s">
        <v>338</v>
      </c>
      <c r="C111" s="209"/>
      <c r="D111" s="120">
        <v>3486.11184</v>
      </c>
      <c r="E111" s="117" t="s">
        <v>31</v>
      </c>
      <c r="F111" s="120">
        <f>IF('Komponen pasif dan Aktif (130Jt'!E111=("LN"),'Komponen pasif dan Aktif (130Jt'!D111*1.7,'Komponen pasif dan Aktif (130Jt'!D111*1.3)</f>
        <v>5926.390128</v>
      </c>
      <c r="G111" s="135">
        <f t="shared" si="4"/>
        <v>10</v>
      </c>
      <c r="H111" s="135">
        <v>1</v>
      </c>
      <c r="I111" s="120">
        <f t="shared" si="3"/>
        <v>59263.901279999998</v>
      </c>
      <c r="J111" s="136" t="s">
        <v>339</v>
      </c>
    </row>
    <row r="112" spans="1:10" s="90" customFormat="1" x14ac:dyDescent="0.25">
      <c r="A112" s="117">
        <f t="shared" si="2"/>
        <v>109</v>
      </c>
      <c r="B112" s="135" t="s">
        <v>340</v>
      </c>
      <c r="C112" s="209"/>
      <c r="D112" s="120">
        <v>56990.350080000004</v>
      </c>
      <c r="E112" s="117" t="s">
        <v>31</v>
      </c>
      <c r="F112" s="120">
        <f>IF('Komponen pasif dan Aktif (130Jt'!E112=("LN"),'Komponen pasif dan Aktif (130Jt'!D112*1.7,'Komponen pasif dan Aktif (130Jt'!D112*1.3)</f>
        <v>96883.595136000004</v>
      </c>
      <c r="G112" s="135">
        <f t="shared" si="4"/>
        <v>10</v>
      </c>
      <c r="H112" s="135">
        <v>1</v>
      </c>
      <c r="I112" s="120">
        <f t="shared" si="3"/>
        <v>968835.95136000006</v>
      </c>
      <c r="J112" s="136" t="s">
        <v>341</v>
      </c>
    </row>
    <row r="113" spans="1:10" s="90" customFormat="1" x14ac:dyDescent="0.25">
      <c r="A113" s="117">
        <f t="shared" si="2"/>
        <v>110</v>
      </c>
      <c r="B113" s="135" t="s">
        <v>342</v>
      </c>
      <c r="C113" s="209"/>
      <c r="D113" s="120">
        <v>56990.350080000004</v>
      </c>
      <c r="E113" s="117" t="s">
        <v>31</v>
      </c>
      <c r="F113" s="120">
        <f>IF('Komponen pasif dan Aktif (130Jt'!E113=("LN"),'Komponen pasif dan Aktif (130Jt'!D113*1.7,'Komponen pasif dan Aktif (130Jt'!D113*1.3)</f>
        <v>96883.595136000004</v>
      </c>
      <c r="G113" s="135">
        <f t="shared" si="4"/>
        <v>10</v>
      </c>
      <c r="H113" s="135">
        <v>1</v>
      </c>
      <c r="I113" s="120">
        <f t="shared" si="3"/>
        <v>968835.95136000006</v>
      </c>
      <c r="J113" s="136" t="s">
        <v>343</v>
      </c>
    </row>
    <row r="114" spans="1:10" s="90" customFormat="1" x14ac:dyDescent="0.25">
      <c r="A114" s="117">
        <f t="shared" si="2"/>
        <v>111</v>
      </c>
      <c r="B114" s="135" t="s">
        <v>344</v>
      </c>
      <c r="C114" s="209"/>
      <c r="D114" s="120">
        <v>5456.5228800000004</v>
      </c>
      <c r="E114" s="117" t="s">
        <v>31</v>
      </c>
      <c r="F114" s="120">
        <f>IF('Komponen pasif dan Aktif (130Jt'!E114=("LN"),'Komponen pasif dan Aktif (130Jt'!D114*1.7,'Komponen pasif dan Aktif (130Jt'!D114*1.3)</f>
        <v>9276.0888960000011</v>
      </c>
      <c r="G114" s="135">
        <f t="shared" si="4"/>
        <v>10</v>
      </c>
      <c r="H114" s="135">
        <v>1</v>
      </c>
      <c r="I114" s="120">
        <f t="shared" si="3"/>
        <v>92760.888960000011</v>
      </c>
      <c r="J114" s="136" t="s">
        <v>345</v>
      </c>
    </row>
    <row r="115" spans="1:10" s="90" customFormat="1" x14ac:dyDescent="0.25">
      <c r="A115" s="117">
        <f t="shared" si="2"/>
        <v>112</v>
      </c>
      <c r="B115" s="135" t="s">
        <v>346</v>
      </c>
      <c r="C115" s="209"/>
      <c r="D115" s="120">
        <v>10609.9056</v>
      </c>
      <c r="E115" s="117" t="s">
        <v>31</v>
      </c>
      <c r="F115" s="120">
        <f>IF('Komponen pasif dan Aktif (130Jt'!E115=("LN"),'Komponen pasif dan Aktif (130Jt'!D115*1.7,'Komponen pasif dan Aktif (130Jt'!D115*1.3)</f>
        <v>18036.839520000001</v>
      </c>
      <c r="G115" s="135">
        <f t="shared" si="4"/>
        <v>10</v>
      </c>
      <c r="H115" s="135">
        <v>1</v>
      </c>
      <c r="I115" s="120">
        <f t="shared" si="3"/>
        <v>180368.39520000003</v>
      </c>
      <c r="J115" s="136" t="s">
        <v>347</v>
      </c>
    </row>
    <row r="116" spans="1:10" s="90" customFormat="1" x14ac:dyDescent="0.25">
      <c r="A116" s="117">
        <f t="shared" si="2"/>
        <v>113</v>
      </c>
      <c r="B116" s="135" t="s">
        <v>348</v>
      </c>
      <c r="C116" s="209"/>
      <c r="D116" s="120">
        <v>8639.4945599999992</v>
      </c>
      <c r="E116" s="117" t="s">
        <v>31</v>
      </c>
      <c r="F116" s="120">
        <f>IF('Komponen pasif dan Aktif (130Jt'!E116=("LN"),'Komponen pasif dan Aktif (130Jt'!D116*1.7,'Komponen pasif dan Aktif (130Jt'!D116*1.3)</f>
        <v>14687.140751999998</v>
      </c>
      <c r="G116" s="135">
        <f t="shared" si="4"/>
        <v>10</v>
      </c>
      <c r="H116" s="135">
        <v>1</v>
      </c>
      <c r="I116" s="120">
        <f t="shared" si="3"/>
        <v>146871.40751999998</v>
      </c>
      <c r="J116" s="136" t="s">
        <v>349</v>
      </c>
    </row>
    <row r="117" spans="1:10" s="90" customFormat="1" x14ac:dyDescent="0.25">
      <c r="A117" s="117">
        <f t="shared" si="2"/>
        <v>114</v>
      </c>
      <c r="B117" s="135" t="s">
        <v>350</v>
      </c>
      <c r="C117" s="209"/>
      <c r="D117" s="120">
        <v>15914.858400000001</v>
      </c>
      <c r="E117" s="117" t="s">
        <v>31</v>
      </c>
      <c r="F117" s="120">
        <f>IF('Komponen pasif dan Aktif (130Jt'!E117=("LN"),'Komponen pasif dan Aktif (130Jt'!D117*1.7,'Komponen pasif dan Aktif (130Jt'!D117*1.3)</f>
        <v>27055.259280000002</v>
      </c>
      <c r="G117" s="135">
        <f t="shared" si="4"/>
        <v>10</v>
      </c>
      <c r="H117" s="135">
        <v>1</v>
      </c>
      <c r="I117" s="120">
        <f t="shared" si="3"/>
        <v>270552.59280000004</v>
      </c>
      <c r="J117" s="136" t="s">
        <v>351</v>
      </c>
    </row>
    <row r="118" spans="1:10" s="90" customFormat="1" x14ac:dyDescent="0.25">
      <c r="A118" s="117">
        <f t="shared" si="2"/>
        <v>115</v>
      </c>
      <c r="B118" s="135" t="s">
        <v>352</v>
      </c>
      <c r="C118" s="209"/>
      <c r="D118" s="120">
        <v>58809.191040000005</v>
      </c>
      <c r="E118" s="117" t="s">
        <v>31</v>
      </c>
      <c r="F118" s="120">
        <f>IF('Komponen pasif dan Aktif (130Jt'!E118=("LN"),'Komponen pasif dan Aktif (130Jt'!D118*1.7,'Komponen pasif dan Aktif (130Jt'!D118*1.3)</f>
        <v>99975.624768000009</v>
      </c>
      <c r="G118" s="135">
        <f t="shared" si="4"/>
        <v>10</v>
      </c>
      <c r="H118" s="135">
        <v>1</v>
      </c>
      <c r="I118" s="120">
        <f t="shared" si="3"/>
        <v>999756.24768000003</v>
      </c>
      <c r="J118" s="136" t="s">
        <v>353</v>
      </c>
    </row>
    <row r="119" spans="1:10" s="90" customFormat="1" x14ac:dyDescent="0.25">
      <c r="A119" s="117">
        <f t="shared" si="2"/>
        <v>116</v>
      </c>
      <c r="B119" s="135" t="s">
        <v>354</v>
      </c>
      <c r="C119" s="209"/>
      <c r="D119" s="120">
        <v>55929.359520000005</v>
      </c>
      <c r="E119" s="117" t="s">
        <v>31</v>
      </c>
      <c r="F119" s="120">
        <f>IF('Komponen pasif dan Aktif (130Jt'!E119=("LN"),'Komponen pasif dan Aktif (130Jt'!D119*1.7,'Komponen pasif dan Aktif (130Jt'!D119*1.3)</f>
        <v>95079.911184000011</v>
      </c>
      <c r="G119" s="135">
        <f t="shared" si="4"/>
        <v>10</v>
      </c>
      <c r="H119" s="135">
        <v>1</v>
      </c>
      <c r="I119" s="120">
        <f t="shared" si="3"/>
        <v>950799.11184000014</v>
      </c>
      <c r="J119" s="136" t="s">
        <v>355</v>
      </c>
    </row>
    <row r="120" spans="1:10" s="90" customFormat="1" x14ac:dyDescent="0.25">
      <c r="A120" s="117">
        <f t="shared" si="2"/>
        <v>117</v>
      </c>
      <c r="B120" s="135" t="s">
        <v>356</v>
      </c>
      <c r="C120" s="209"/>
      <c r="D120" s="120">
        <v>11367.756000000001</v>
      </c>
      <c r="E120" s="117" t="s">
        <v>31</v>
      </c>
      <c r="F120" s="120">
        <f>IF('Komponen pasif dan Aktif (130Jt'!E120=("LN"),'Komponen pasif dan Aktif (130Jt'!D120*1.7,'Komponen pasif dan Aktif (130Jt'!D120*1.3)</f>
        <v>19325.1852</v>
      </c>
      <c r="G120" s="135">
        <f t="shared" si="4"/>
        <v>10</v>
      </c>
      <c r="H120" s="135">
        <v>1</v>
      </c>
      <c r="I120" s="120">
        <f t="shared" si="3"/>
        <v>193251.85200000001</v>
      </c>
      <c r="J120" s="136" t="s">
        <v>357</v>
      </c>
    </row>
    <row r="121" spans="1:10" s="90" customFormat="1" x14ac:dyDescent="0.25">
      <c r="A121" s="117">
        <f t="shared" si="2"/>
        <v>118</v>
      </c>
      <c r="B121" s="135" t="s">
        <v>358</v>
      </c>
      <c r="C121" s="209"/>
      <c r="D121" s="120">
        <v>63659.433600000004</v>
      </c>
      <c r="E121" s="117" t="s">
        <v>31</v>
      </c>
      <c r="F121" s="120">
        <f>IF('Komponen pasif dan Aktif (130Jt'!E121=("LN"),'Komponen pasif dan Aktif (130Jt'!D121*1.7,'Komponen pasif dan Aktif (130Jt'!D121*1.3)</f>
        <v>108221.03712000001</v>
      </c>
      <c r="G121" s="135">
        <f t="shared" si="4"/>
        <v>10</v>
      </c>
      <c r="H121" s="135">
        <v>1</v>
      </c>
      <c r="I121" s="120">
        <f t="shared" si="3"/>
        <v>1082210.3712000002</v>
      </c>
      <c r="J121" s="136" t="s">
        <v>359</v>
      </c>
    </row>
    <row r="122" spans="1:10" s="90" customFormat="1" x14ac:dyDescent="0.25">
      <c r="A122" s="117">
        <f t="shared" si="2"/>
        <v>119</v>
      </c>
      <c r="B122" s="135" t="s">
        <v>360</v>
      </c>
      <c r="C122" s="209"/>
      <c r="D122" s="120">
        <v>1970.41104</v>
      </c>
      <c r="E122" s="117" t="s">
        <v>31</v>
      </c>
      <c r="F122" s="120">
        <f>IF('Komponen pasif dan Aktif (130Jt'!E122=("LN"),'Komponen pasif dan Aktif (130Jt'!D122*1.7,'Komponen pasif dan Aktif (130Jt'!D122*1.3)</f>
        <v>3349.6987679999997</v>
      </c>
      <c r="G122" s="135">
        <f t="shared" si="4"/>
        <v>10</v>
      </c>
      <c r="H122" s="135">
        <v>1</v>
      </c>
      <c r="I122" s="120">
        <f t="shared" si="3"/>
        <v>33496.987679999998</v>
      </c>
      <c r="J122" s="136" t="s">
        <v>361</v>
      </c>
    </row>
    <row r="123" spans="1:10" s="90" customFormat="1" x14ac:dyDescent="0.25">
      <c r="A123" s="117">
        <f t="shared" si="2"/>
        <v>120</v>
      </c>
      <c r="B123" s="135" t="s">
        <v>362</v>
      </c>
      <c r="C123" s="209"/>
      <c r="D123" s="120">
        <v>1970.41104</v>
      </c>
      <c r="E123" s="117" t="s">
        <v>31</v>
      </c>
      <c r="F123" s="120">
        <f>IF('Komponen pasif dan Aktif (130Jt'!E123=("LN"),'Komponen pasif dan Aktif (130Jt'!D123*1.7,'Komponen pasif dan Aktif (130Jt'!D123*1.3)</f>
        <v>3349.6987679999997</v>
      </c>
      <c r="G123" s="135">
        <f t="shared" si="4"/>
        <v>10</v>
      </c>
      <c r="H123" s="135">
        <v>1</v>
      </c>
      <c r="I123" s="120">
        <f t="shared" si="3"/>
        <v>33496.987679999998</v>
      </c>
      <c r="J123" s="136" t="s">
        <v>363</v>
      </c>
    </row>
    <row r="124" spans="1:10" s="90" customFormat="1" x14ac:dyDescent="0.25">
      <c r="A124" s="117">
        <f t="shared" si="2"/>
        <v>121</v>
      </c>
      <c r="B124" s="135" t="s">
        <v>364</v>
      </c>
      <c r="C124" s="209"/>
      <c r="D124" s="120">
        <v>1970.41104</v>
      </c>
      <c r="E124" s="117" t="s">
        <v>31</v>
      </c>
      <c r="F124" s="120">
        <f>IF('Komponen pasif dan Aktif (130Jt'!E124=("LN"),'Komponen pasif dan Aktif (130Jt'!D124*1.7,'Komponen pasif dan Aktif (130Jt'!D124*1.3)</f>
        <v>3349.6987679999997</v>
      </c>
      <c r="G124" s="135">
        <f t="shared" si="4"/>
        <v>10</v>
      </c>
      <c r="H124" s="135">
        <v>1</v>
      </c>
      <c r="I124" s="120">
        <f t="shared" si="3"/>
        <v>33496.987679999998</v>
      </c>
      <c r="J124" s="136" t="s">
        <v>365</v>
      </c>
    </row>
    <row r="125" spans="1:10" s="90" customFormat="1" x14ac:dyDescent="0.25">
      <c r="A125" s="117">
        <f t="shared" si="2"/>
        <v>122</v>
      </c>
      <c r="B125" s="135" t="s">
        <v>366</v>
      </c>
      <c r="C125" s="209"/>
      <c r="D125" s="120">
        <v>1970.41104</v>
      </c>
      <c r="E125" s="117" t="s">
        <v>31</v>
      </c>
      <c r="F125" s="120">
        <f>IF('Komponen pasif dan Aktif (130Jt'!E125=("LN"),'Komponen pasif dan Aktif (130Jt'!D125*1.7,'Komponen pasif dan Aktif (130Jt'!D125*1.3)</f>
        <v>3349.6987679999997</v>
      </c>
      <c r="G125" s="135">
        <f t="shared" si="4"/>
        <v>10</v>
      </c>
      <c r="H125" s="135">
        <v>1</v>
      </c>
      <c r="I125" s="120">
        <f t="shared" si="3"/>
        <v>33496.987679999998</v>
      </c>
      <c r="J125" s="136" t="s">
        <v>367</v>
      </c>
    </row>
    <row r="126" spans="1:10" s="90" customFormat="1" x14ac:dyDescent="0.25">
      <c r="A126" s="117">
        <f t="shared" si="2"/>
        <v>123</v>
      </c>
      <c r="B126" s="135" t="s">
        <v>368</v>
      </c>
      <c r="C126" s="209"/>
      <c r="D126" s="120">
        <v>1970.41104</v>
      </c>
      <c r="E126" s="117" t="s">
        <v>31</v>
      </c>
      <c r="F126" s="120">
        <f>IF('Komponen pasif dan Aktif (130Jt'!E126=("LN"),'Komponen pasif dan Aktif (130Jt'!D126*1.7,'Komponen pasif dan Aktif (130Jt'!D126*1.3)</f>
        <v>3349.6987679999997</v>
      </c>
      <c r="G126" s="135">
        <f t="shared" si="4"/>
        <v>10</v>
      </c>
      <c r="H126" s="135">
        <v>1</v>
      </c>
      <c r="I126" s="120">
        <f t="shared" si="3"/>
        <v>33496.987679999998</v>
      </c>
      <c r="J126" s="136" t="s">
        <v>369</v>
      </c>
    </row>
    <row r="127" spans="1:10" s="90" customFormat="1" x14ac:dyDescent="0.25">
      <c r="A127" s="117">
        <f t="shared" si="2"/>
        <v>124</v>
      </c>
      <c r="B127" s="135" t="s">
        <v>370</v>
      </c>
      <c r="C127" s="209"/>
      <c r="D127" s="120">
        <v>75936.610079999999</v>
      </c>
      <c r="E127" s="117" t="s">
        <v>31</v>
      </c>
      <c r="F127" s="120">
        <f>IF('Komponen pasif dan Aktif (130Jt'!E127=("LN"),'Komponen pasif dan Aktif (130Jt'!D127*1.7,'Komponen pasif dan Aktif (130Jt'!D127*1.3)</f>
        <v>129092.237136</v>
      </c>
      <c r="G127" s="135">
        <f t="shared" si="4"/>
        <v>10</v>
      </c>
      <c r="H127" s="135">
        <v>1</v>
      </c>
      <c r="I127" s="120">
        <f t="shared" si="3"/>
        <v>1290922.37136</v>
      </c>
      <c r="J127" s="136" t="s">
        <v>371</v>
      </c>
    </row>
    <row r="128" spans="1:10" s="90" customFormat="1" x14ac:dyDescent="0.25">
      <c r="A128" s="117">
        <f t="shared" si="2"/>
        <v>125</v>
      </c>
      <c r="B128" s="135" t="s">
        <v>372</v>
      </c>
      <c r="C128" s="209"/>
      <c r="D128" s="120">
        <v>12580.316640000001</v>
      </c>
      <c r="E128" s="117" t="s">
        <v>31</v>
      </c>
      <c r="F128" s="120">
        <f>IF('Komponen pasif dan Aktif (130Jt'!E128=("LN"),'Komponen pasif dan Aktif (130Jt'!D128*1.7,'Komponen pasif dan Aktif (130Jt'!D128*1.3)</f>
        <v>21386.538288</v>
      </c>
      <c r="G128" s="135">
        <f t="shared" si="4"/>
        <v>10</v>
      </c>
      <c r="H128" s="135">
        <v>1</v>
      </c>
      <c r="I128" s="120">
        <f t="shared" si="3"/>
        <v>213865.38287999999</v>
      </c>
      <c r="J128" s="136" t="s">
        <v>373</v>
      </c>
    </row>
    <row r="129" spans="1:10" s="90" customFormat="1" x14ac:dyDescent="0.25">
      <c r="A129" s="117">
        <f t="shared" si="2"/>
        <v>126</v>
      </c>
      <c r="B129" s="135" t="s">
        <v>374</v>
      </c>
      <c r="C129" s="209"/>
      <c r="D129" s="120">
        <v>8033.2142400000002</v>
      </c>
      <c r="E129" s="117" t="s">
        <v>31</v>
      </c>
      <c r="F129" s="120">
        <f>IF('Komponen pasif dan Aktif (130Jt'!E129=("LN"),'Komponen pasif dan Aktif (130Jt'!D129*1.7,'Komponen pasif dan Aktif (130Jt'!D129*1.3)</f>
        <v>13656.464207999999</v>
      </c>
      <c r="G129" s="135">
        <f t="shared" si="4"/>
        <v>10</v>
      </c>
      <c r="H129" s="135">
        <v>1</v>
      </c>
      <c r="I129" s="120">
        <f t="shared" si="3"/>
        <v>136564.64207999999</v>
      </c>
      <c r="J129" s="136" t="s">
        <v>375</v>
      </c>
    </row>
    <row r="130" spans="1:10" s="90" customFormat="1" x14ac:dyDescent="0.25">
      <c r="A130" s="117">
        <f t="shared" si="2"/>
        <v>127</v>
      </c>
      <c r="B130" s="135" t="s">
        <v>376</v>
      </c>
      <c r="C130" s="209"/>
      <c r="D130" s="120">
        <v>30010.875840000004</v>
      </c>
      <c r="E130" s="117" t="s">
        <v>31</v>
      </c>
      <c r="F130" s="120">
        <f>IF('Komponen pasif dan Aktif (130Jt'!E130=("LN"),'Komponen pasif dan Aktif (130Jt'!D130*1.7,'Komponen pasif dan Aktif (130Jt'!D130*1.3)</f>
        <v>51018.488928000006</v>
      </c>
      <c r="G130" s="135">
        <f t="shared" si="4"/>
        <v>10</v>
      </c>
      <c r="H130" s="135">
        <v>1</v>
      </c>
      <c r="I130" s="120">
        <f t="shared" si="3"/>
        <v>510184.88928000006</v>
      </c>
      <c r="J130" s="136" t="s">
        <v>377</v>
      </c>
    </row>
    <row r="131" spans="1:10" s="90" customFormat="1" x14ac:dyDescent="0.25">
      <c r="A131" s="117">
        <f t="shared" si="2"/>
        <v>128</v>
      </c>
      <c r="B131" s="135" t="s">
        <v>378</v>
      </c>
      <c r="C131" s="209"/>
      <c r="D131" s="120">
        <v>6365.9433600000002</v>
      </c>
      <c r="E131" s="117" t="s">
        <v>31</v>
      </c>
      <c r="F131" s="120">
        <f>IF('Komponen pasif dan Aktif (130Jt'!E131=("LN"),'Komponen pasif dan Aktif (130Jt'!D131*1.7,'Komponen pasif dan Aktif (130Jt'!D131*1.3)</f>
        <v>10822.103712</v>
      </c>
      <c r="G131" s="135">
        <f t="shared" si="4"/>
        <v>10</v>
      </c>
      <c r="H131" s="135">
        <v>1</v>
      </c>
      <c r="I131" s="120">
        <f t="shared" si="3"/>
        <v>108221.03711999999</v>
      </c>
      <c r="J131" s="136" t="s">
        <v>379</v>
      </c>
    </row>
    <row r="132" spans="1:10" s="90" customFormat="1" x14ac:dyDescent="0.25">
      <c r="A132" s="117">
        <f t="shared" si="2"/>
        <v>129</v>
      </c>
      <c r="B132" s="135" t="s">
        <v>380</v>
      </c>
      <c r="C132" s="209"/>
      <c r="D132" s="120">
        <v>83818.254240000009</v>
      </c>
      <c r="E132" s="117" t="s">
        <v>31</v>
      </c>
      <c r="F132" s="120">
        <f>IF('Komponen pasif dan Aktif (130Jt'!E132=("LN"),'Komponen pasif dan Aktif (130Jt'!D132*1.7,'Komponen pasif dan Aktif (130Jt'!D132*1.3)</f>
        <v>142491.03220800002</v>
      </c>
      <c r="G132" s="135">
        <f t="shared" si="4"/>
        <v>20</v>
      </c>
      <c r="H132" s="135">
        <v>2</v>
      </c>
      <c r="I132" s="120">
        <f t="shared" si="3"/>
        <v>2849820.6441600006</v>
      </c>
      <c r="J132" s="136" t="s">
        <v>381</v>
      </c>
    </row>
    <row r="133" spans="1:10" s="90" customFormat="1" x14ac:dyDescent="0.25">
      <c r="A133" s="117">
        <f t="shared" si="2"/>
        <v>130</v>
      </c>
      <c r="B133" s="135" t="s">
        <v>382</v>
      </c>
      <c r="C133" s="209"/>
      <c r="D133" s="120">
        <v>44713.173600000009</v>
      </c>
      <c r="E133" s="117" t="s">
        <v>31</v>
      </c>
      <c r="F133" s="120">
        <f>IF('Komponen pasif dan Aktif (130Jt'!E133=("LN"),'Komponen pasif dan Aktif (130Jt'!D133*1.7,'Komponen pasif dan Aktif (130Jt'!D133*1.3)</f>
        <v>76012.395120000016</v>
      </c>
      <c r="G133" s="135">
        <f t="shared" si="4"/>
        <v>20</v>
      </c>
      <c r="H133" s="135">
        <v>2</v>
      </c>
      <c r="I133" s="120">
        <f t="shared" si="3"/>
        <v>1520247.9024000003</v>
      </c>
      <c r="J133" s="136" t="s">
        <v>383</v>
      </c>
    </row>
    <row r="134" spans="1:10" s="90" customFormat="1" x14ac:dyDescent="0.25">
      <c r="A134" s="117">
        <f t="shared" si="2"/>
        <v>131</v>
      </c>
      <c r="B134" s="135" t="s">
        <v>384</v>
      </c>
      <c r="C134" s="209"/>
      <c r="D134" s="120">
        <v>4092.3921600000003</v>
      </c>
      <c r="E134" s="117" t="s">
        <v>31</v>
      </c>
      <c r="F134" s="120">
        <f>IF('Komponen pasif dan Aktif (130Jt'!E134=("LN"),'Komponen pasif dan Aktif (130Jt'!D134*1.7,'Komponen pasif dan Aktif (130Jt'!D134*1.3)</f>
        <v>6957.0666720000008</v>
      </c>
      <c r="G134" s="135">
        <f t="shared" si="4"/>
        <v>20</v>
      </c>
      <c r="H134" s="135">
        <v>2</v>
      </c>
      <c r="I134" s="120">
        <f t="shared" si="3"/>
        <v>139141.33344000002</v>
      </c>
      <c r="J134" s="136" t="s">
        <v>385</v>
      </c>
    </row>
    <row r="135" spans="1:10" s="90" customFormat="1" x14ac:dyDescent="0.25">
      <c r="A135" s="117">
        <f t="shared" si="2"/>
        <v>132</v>
      </c>
      <c r="B135" s="135" t="s">
        <v>386</v>
      </c>
      <c r="C135" s="209"/>
      <c r="D135" s="120">
        <v>9094.2047999999995</v>
      </c>
      <c r="E135" s="117" t="s">
        <v>31</v>
      </c>
      <c r="F135" s="120">
        <f>IF('Komponen pasif dan Aktif (130Jt'!E135=("LN"),'Komponen pasif dan Aktif (130Jt'!D135*1.7,'Komponen pasif dan Aktif (130Jt'!D135*1.3)</f>
        <v>15460.148159999999</v>
      </c>
      <c r="G135" s="135">
        <f t="shared" si="4"/>
        <v>10</v>
      </c>
      <c r="H135" s="135">
        <v>1</v>
      </c>
      <c r="I135" s="120">
        <f t="shared" si="3"/>
        <v>154601.4816</v>
      </c>
      <c r="J135" s="136" t="s">
        <v>387</v>
      </c>
    </row>
    <row r="136" spans="1:10" s="90" customFormat="1" x14ac:dyDescent="0.25">
      <c r="A136" s="117">
        <f t="shared" si="2"/>
        <v>133</v>
      </c>
      <c r="B136" s="135" t="s">
        <v>388</v>
      </c>
      <c r="C136" s="209"/>
      <c r="D136" s="120">
        <v>13944.44736</v>
      </c>
      <c r="E136" s="117" t="s">
        <v>31</v>
      </c>
      <c r="F136" s="120">
        <f>IF('Komponen pasif dan Aktif (130Jt'!E136=("LN"),'Komponen pasif dan Aktif (130Jt'!D136*1.7,'Komponen pasif dan Aktif (130Jt'!D136*1.3)</f>
        <v>23705.560512</v>
      </c>
      <c r="G136" s="135">
        <f t="shared" si="4"/>
        <v>20</v>
      </c>
      <c r="H136" s="135">
        <v>2</v>
      </c>
      <c r="I136" s="120">
        <f t="shared" si="3"/>
        <v>474111.21023999999</v>
      </c>
      <c r="J136" s="136" t="s">
        <v>389</v>
      </c>
    </row>
    <row r="137" spans="1:10" s="90" customFormat="1" x14ac:dyDescent="0.25">
      <c r="A137" s="117">
        <f t="shared" si="2"/>
        <v>134</v>
      </c>
      <c r="B137" s="135" t="s">
        <v>390</v>
      </c>
      <c r="C137" s="209"/>
      <c r="D137" s="120">
        <v>12731.88672</v>
      </c>
      <c r="E137" s="117" t="s">
        <v>31</v>
      </c>
      <c r="F137" s="120">
        <f>IF('Komponen pasif dan Aktif (130Jt'!E137=("LN"),'Komponen pasif dan Aktif (130Jt'!D137*1.7,'Komponen pasif dan Aktif (130Jt'!D137*1.3)</f>
        <v>21644.207424</v>
      </c>
      <c r="G137" s="135">
        <f t="shared" si="4"/>
        <v>10</v>
      </c>
      <c r="H137" s="135">
        <v>1</v>
      </c>
      <c r="I137" s="120">
        <f t="shared" si="3"/>
        <v>216442.07423999999</v>
      </c>
      <c r="J137" s="136" t="s">
        <v>391</v>
      </c>
    </row>
    <row r="138" spans="1:10" s="90" customFormat="1" x14ac:dyDescent="0.25">
      <c r="A138" s="117">
        <f t="shared" si="2"/>
        <v>135</v>
      </c>
      <c r="B138" s="135" t="s">
        <v>392</v>
      </c>
      <c r="C138" s="209"/>
      <c r="D138" s="120">
        <v>85030.814880000005</v>
      </c>
      <c r="E138" s="117" t="s">
        <v>31</v>
      </c>
      <c r="F138" s="120">
        <f>IF('Komponen pasif dan Aktif (130Jt'!E138=("LN"),'Komponen pasif dan Aktif (130Jt'!D138*1.7,'Komponen pasif dan Aktif (130Jt'!D138*1.3)</f>
        <v>144552.38529599999</v>
      </c>
      <c r="G138" s="135">
        <f t="shared" si="4"/>
        <v>10</v>
      </c>
      <c r="H138" s="135">
        <v>1</v>
      </c>
      <c r="I138" s="120">
        <f t="shared" si="3"/>
        <v>1445523.8529599998</v>
      </c>
      <c r="J138" s="136" t="s">
        <v>393</v>
      </c>
    </row>
    <row r="139" spans="1:10" s="90" customFormat="1" x14ac:dyDescent="0.25">
      <c r="A139" s="117">
        <f t="shared" si="2"/>
        <v>136</v>
      </c>
      <c r="B139" s="135" t="s">
        <v>394</v>
      </c>
      <c r="C139" s="209"/>
      <c r="D139" s="120">
        <v>52746.387840000003</v>
      </c>
      <c r="E139" s="117" t="s">
        <v>31</v>
      </c>
      <c r="F139" s="120">
        <f>IF('Komponen pasif dan Aktif (130Jt'!E139=("LN"),'Komponen pasif dan Aktif (130Jt'!D139*1.7,'Komponen pasif dan Aktif (130Jt'!D139*1.3)</f>
        <v>89668.859328000006</v>
      </c>
      <c r="G139" s="135">
        <f t="shared" si="4"/>
        <v>10</v>
      </c>
      <c r="H139" s="135">
        <v>1</v>
      </c>
      <c r="I139" s="120">
        <f t="shared" si="3"/>
        <v>896688.59328000003</v>
      </c>
      <c r="J139" s="136" t="s">
        <v>395</v>
      </c>
    </row>
    <row r="140" spans="1:10" s="90" customFormat="1" x14ac:dyDescent="0.25">
      <c r="A140" s="117">
        <f t="shared" si="2"/>
        <v>137</v>
      </c>
      <c r="B140" s="135" t="s">
        <v>396</v>
      </c>
      <c r="C140" s="209"/>
      <c r="D140" s="120">
        <v>61385.882400000002</v>
      </c>
      <c r="E140" s="117" t="s">
        <v>31</v>
      </c>
      <c r="F140" s="120">
        <f>IF('Komponen pasif dan Aktif (130Jt'!E140=("LN"),'Komponen pasif dan Aktif (130Jt'!D140*1.7,'Komponen pasif dan Aktif (130Jt'!D140*1.3)</f>
        <v>104356.00008</v>
      </c>
      <c r="G140" s="135">
        <f t="shared" si="4"/>
        <v>10</v>
      </c>
      <c r="H140" s="135">
        <v>1</v>
      </c>
      <c r="I140" s="120">
        <f t="shared" si="3"/>
        <v>1043560.0008</v>
      </c>
      <c r="J140" s="136" t="s">
        <v>397</v>
      </c>
    </row>
    <row r="141" spans="1:10" s="90" customFormat="1" x14ac:dyDescent="0.25">
      <c r="A141" s="117">
        <f t="shared" si="2"/>
        <v>138</v>
      </c>
      <c r="B141" s="135" t="s">
        <v>398</v>
      </c>
      <c r="C141" s="209"/>
      <c r="D141" s="120">
        <v>25463.773440000001</v>
      </c>
      <c r="E141" s="117" t="s">
        <v>31</v>
      </c>
      <c r="F141" s="120">
        <f>IF('Komponen pasif dan Aktif (130Jt'!E141=("LN"),'Komponen pasif dan Aktif (130Jt'!D141*1.7,'Komponen pasif dan Aktif (130Jt'!D141*1.3)</f>
        <v>43288.414848</v>
      </c>
      <c r="G141" s="135">
        <f t="shared" si="4"/>
        <v>10</v>
      </c>
      <c r="H141" s="135">
        <v>1</v>
      </c>
      <c r="I141" s="120">
        <f t="shared" si="3"/>
        <v>432884.14847999997</v>
      </c>
      <c r="J141" s="136" t="s">
        <v>399</v>
      </c>
    </row>
    <row r="142" spans="1:10" s="90" customFormat="1" x14ac:dyDescent="0.25">
      <c r="A142" s="117">
        <f t="shared" si="2"/>
        <v>139</v>
      </c>
      <c r="B142" s="135" t="s">
        <v>400</v>
      </c>
      <c r="C142" s="209"/>
      <c r="D142" s="120">
        <v>20461.960800000004</v>
      </c>
      <c r="E142" s="117" t="s">
        <v>31</v>
      </c>
      <c r="F142" s="120">
        <f>IF('Komponen pasif dan Aktif (130Jt'!E142=("LN"),'Komponen pasif dan Aktif (130Jt'!D142*1.7,'Komponen pasif dan Aktif (130Jt'!D142*1.3)</f>
        <v>34785.333360000004</v>
      </c>
      <c r="G142" s="135">
        <f t="shared" si="4"/>
        <v>10</v>
      </c>
      <c r="H142" s="135">
        <v>1</v>
      </c>
      <c r="I142" s="120">
        <f t="shared" si="3"/>
        <v>347853.33360000001</v>
      </c>
      <c r="J142" s="136" t="s">
        <v>401</v>
      </c>
    </row>
    <row r="143" spans="1:10" s="90" customFormat="1" x14ac:dyDescent="0.25">
      <c r="A143" s="117">
        <f t="shared" si="2"/>
        <v>140</v>
      </c>
      <c r="B143" s="135" t="s">
        <v>402</v>
      </c>
      <c r="C143" s="209"/>
      <c r="D143" s="120">
        <v>1667.27088</v>
      </c>
      <c r="E143" s="117" t="s">
        <v>31</v>
      </c>
      <c r="F143" s="120">
        <f>IF('Komponen pasif dan Aktif (130Jt'!E143=("LN"),'Komponen pasif dan Aktif (130Jt'!D143*1.7,'Komponen pasif dan Aktif (130Jt'!D143*1.3)</f>
        <v>2834.3604959999998</v>
      </c>
      <c r="G143" s="135">
        <f t="shared" si="4"/>
        <v>10</v>
      </c>
      <c r="H143" s="135">
        <v>1</v>
      </c>
      <c r="I143" s="120">
        <f t="shared" si="3"/>
        <v>28343.604959999997</v>
      </c>
      <c r="J143" s="136" t="s">
        <v>403</v>
      </c>
    </row>
    <row r="144" spans="1:10" s="90" customFormat="1" x14ac:dyDescent="0.25">
      <c r="A144" s="117"/>
      <c r="B144" s="135" t="s">
        <v>404</v>
      </c>
      <c r="C144" s="209" t="s">
        <v>405</v>
      </c>
      <c r="D144" s="120">
        <v>1819.1840000000002</v>
      </c>
      <c r="E144" s="117" t="s">
        <v>31</v>
      </c>
      <c r="F144" s="120">
        <f>IF('Komponen pasif dan Aktif (130Jt'!E144=("LN"),'Komponen pasif dan Aktif (130Jt'!D144*1.7,'Komponen pasif dan Aktif (130Jt'!D144*1.3)</f>
        <v>3092.6128000000003</v>
      </c>
      <c r="G144" s="135">
        <f>H144*10</f>
        <v>20</v>
      </c>
      <c r="H144" s="135">
        <v>2</v>
      </c>
      <c r="I144" s="120">
        <f t="shared" ref="I144:I217" si="5">F144*G144</f>
        <v>61852.256000000008</v>
      </c>
      <c r="J144" s="132" t="s">
        <v>406</v>
      </c>
    </row>
    <row r="145" spans="1:10" s="90" customFormat="1" x14ac:dyDescent="0.25">
      <c r="A145" s="117"/>
      <c r="B145" s="135" t="s">
        <v>407</v>
      </c>
      <c r="C145" s="209"/>
      <c r="D145" s="120">
        <v>33649.008000000002</v>
      </c>
      <c r="E145" s="117" t="s">
        <v>31</v>
      </c>
      <c r="F145" s="120">
        <f>IF('Komponen pasif dan Aktif (130Jt'!E145=("LN"),'Komponen pasif dan Aktif (130Jt'!D145*1.7,'Komponen pasif dan Aktif (130Jt'!D145*1.3)</f>
        <v>57203.313600000001</v>
      </c>
      <c r="G145" s="135">
        <f t="shared" ref="G145:G208" si="6">H145*10</f>
        <v>20</v>
      </c>
      <c r="H145" s="135">
        <v>2</v>
      </c>
      <c r="I145" s="120">
        <f t="shared" si="5"/>
        <v>1144066.2720000001</v>
      </c>
      <c r="J145" s="132" t="s">
        <v>408</v>
      </c>
    </row>
    <row r="146" spans="1:10" s="90" customFormat="1" x14ac:dyDescent="0.25">
      <c r="A146" s="117"/>
      <c r="B146" s="135" t="s">
        <v>409</v>
      </c>
      <c r="C146" s="209"/>
      <c r="D146" s="120">
        <v>24251.856</v>
      </c>
      <c r="E146" s="117" t="s">
        <v>31</v>
      </c>
      <c r="F146" s="120">
        <f>IF('Komponen pasif dan Aktif (130Jt'!E146=("LN"),'Komponen pasif dan Aktif (130Jt'!D146*1.7,'Komponen pasif dan Aktif (130Jt'!D146*1.3)</f>
        <v>41228.155200000001</v>
      </c>
      <c r="G146" s="135">
        <f t="shared" si="6"/>
        <v>20</v>
      </c>
      <c r="H146" s="135">
        <v>2</v>
      </c>
      <c r="I146" s="120">
        <f t="shared" si="5"/>
        <v>824563.10400000005</v>
      </c>
      <c r="J146" s="132" t="s">
        <v>325</v>
      </c>
    </row>
    <row r="147" spans="1:10" s="90" customFormat="1" x14ac:dyDescent="0.25">
      <c r="A147" s="117"/>
      <c r="B147" s="135" t="s">
        <v>410</v>
      </c>
      <c r="C147" s="209"/>
      <c r="D147" s="120">
        <v>33649.008000000002</v>
      </c>
      <c r="E147" s="117" t="s">
        <v>31</v>
      </c>
      <c r="F147" s="120">
        <f>IF('Komponen pasif dan Aktif (130Jt'!E147=("LN"),'Komponen pasif dan Aktif (130Jt'!D147*1.7,'Komponen pasif dan Aktif (130Jt'!D147*1.3)</f>
        <v>57203.313600000001</v>
      </c>
      <c r="G147" s="135">
        <f t="shared" si="6"/>
        <v>10</v>
      </c>
      <c r="H147" s="135">
        <v>1</v>
      </c>
      <c r="I147" s="120">
        <f t="shared" si="5"/>
        <v>572033.13600000006</v>
      </c>
      <c r="J147" s="132" t="s">
        <v>411</v>
      </c>
    </row>
    <row r="148" spans="1:10" s="90" customFormat="1" x14ac:dyDescent="0.25">
      <c r="A148" s="117"/>
      <c r="B148" s="135" t="s">
        <v>412</v>
      </c>
      <c r="C148" s="209"/>
      <c r="D148" s="120">
        <v>2729.3120000000004</v>
      </c>
      <c r="E148" s="117" t="s">
        <v>31</v>
      </c>
      <c r="F148" s="120">
        <f>IF('Komponen pasif dan Aktif (130Jt'!E148=("LN"),'Komponen pasif dan Aktif (130Jt'!D148*1.7,'Komponen pasif dan Aktif (130Jt'!D148*1.3)</f>
        <v>4639.8304000000007</v>
      </c>
      <c r="G148" s="135">
        <f t="shared" si="6"/>
        <v>50</v>
      </c>
      <c r="H148" s="135">
        <v>5</v>
      </c>
      <c r="I148" s="120">
        <f t="shared" si="5"/>
        <v>231991.52000000005</v>
      </c>
      <c r="J148" s="132" t="s">
        <v>413</v>
      </c>
    </row>
    <row r="149" spans="1:10" s="90" customFormat="1" x14ac:dyDescent="0.25">
      <c r="A149" s="117"/>
      <c r="B149" s="135" t="s">
        <v>414</v>
      </c>
      <c r="C149" s="209"/>
      <c r="D149" s="120">
        <v>7579.0400000000009</v>
      </c>
      <c r="E149" s="117" t="s">
        <v>31</v>
      </c>
      <c r="F149" s="120">
        <f>IF('Komponen pasif dan Aktif (130Jt'!E149=("LN"),'Komponen pasif dan Aktif (130Jt'!D149*1.7,'Komponen pasif dan Aktif (130Jt'!D149*1.3)</f>
        <v>12884.368</v>
      </c>
      <c r="G149" s="135">
        <f t="shared" si="6"/>
        <v>10</v>
      </c>
      <c r="H149" s="135">
        <v>1</v>
      </c>
      <c r="I149" s="120">
        <f t="shared" si="5"/>
        <v>128843.68000000001</v>
      </c>
      <c r="J149" s="132" t="s">
        <v>415</v>
      </c>
    </row>
    <row r="150" spans="1:10" s="90" customFormat="1" x14ac:dyDescent="0.25">
      <c r="A150" s="117"/>
      <c r="B150" s="135" t="s">
        <v>416</v>
      </c>
      <c r="C150" s="209"/>
      <c r="D150" s="120">
        <v>3334.9920000000002</v>
      </c>
      <c r="E150" s="117" t="s">
        <v>31</v>
      </c>
      <c r="F150" s="120">
        <f>IF('Komponen pasif dan Aktif (130Jt'!E150=("LN"),'Komponen pasif dan Aktif (130Jt'!D150*1.7,'Komponen pasif dan Aktif (130Jt'!D150*1.3)</f>
        <v>5669.4863999999998</v>
      </c>
      <c r="G150" s="135">
        <f t="shared" si="6"/>
        <v>20</v>
      </c>
      <c r="H150" s="135">
        <v>2</v>
      </c>
      <c r="I150" s="120">
        <f t="shared" si="5"/>
        <v>113389.728</v>
      </c>
      <c r="J150" s="132" t="s">
        <v>417</v>
      </c>
    </row>
    <row r="151" spans="1:10" s="90" customFormat="1" x14ac:dyDescent="0.25">
      <c r="A151" s="117"/>
      <c r="B151" s="135" t="s">
        <v>418</v>
      </c>
      <c r="C151" s="209"/>
      <c r="D151" s="120">
        <v>7730.192</v>
      </c>
      <c r="E151" s="117" t="s">
        <v>31</v>
      </c>
      <c r="F151" s="120">
        <f>IF('Komponen pasif dan Aktif (130Jt'!E151=("LN"),'Komponen pasif dan Aktif (130Jt'!D151*1.7,'Komponen pasif dan Aktif (130Jt'!D151*1.3)</f>
        <v>13141.3264</v>
      </c>
      <c r="G151" s="135">
        <f t="shared" si="6"/>
        <v>10</v>
      </c>
      <c r="H151" s="135">
        <v>1</v>
      </c>
      <c r="I151" s="120">
        <f t="shared" si="5"/>
        <v>131413.264</v>
      </c>
      <c r="J151" s="132" t="s">
        <v>419</v>
      </c>
    </row>
    <row r="152" spans="1:10" s="90" customFormat="1" x14ac:dyDescent="0.25">
      <c r="A152" s="117"/>
      <c r="B152" s="135" t="s">
        <v>420</v>
      </c>
      <c r="C152" s="209"/>
      <c r="D152" s="120">
        <v>4092.8960000000002</v>
      </c>
      <c r="E152" s="117" t="s">
        <v>31</v>
      </c>
      <c r="F152" s="120">
        <f>IF('Komponen pasif dan Aktif (130Jt'!E152=("LN"),'Komponen pasif dan Aktif (130Jt'!D152*1.7,'Komponen pasif dan Aktif (130Jt'!D152*1.3)</f>
        <v>6957.9232000000002</v>
      </c>
      <c r="G152" s="135">
        <f t="shared" si="6"/>
        <v>10</v>
      </c>
      <c r="H152" s="135">
        <v>1</v>
      </c>
      <c r="I152" s="120">
        <f t="shared" si="5"/>
        <v>69579.232000000004</v>
      </c>
      <c r="J152" s="132" t="s">
        <v>421</v>
      </c>
    </row>
    <row r="153" spans="1:10" s="90" customFormat="1" x14ac:dyDescent="0.25">
      <c r="A153" s="117"/>
      <c r="B153" s="135" t="s">
        <v>422</v>
      </c>
      <c r="C153" s="209"/>
      <c r="D153" s="120">
        <v>26222.192000000003</v>
      </c>
      <c r="E153" s="117" t="s">
        <v>31</v>
      </c>
      <c r="F153" s="120">
        <f>IF('Komponen pasif dan Aktif (130Jt'!E153=("LN"),'Komponen pasif dan Aktif (130Jt'!D153*1.7,'Komponen pasif dan Aktif (130Jt'!D153*1.3)</f>
        <v>44577.726400000007</v>
      </c>
      <c r="G153" s="135">
        <f t="shared" si="6"/>
        <v>10</v>
      </c>
      <c r="H153" s="135">
        <v>1</v>
      </c>
      <c r="I153" s="120">
        <f t="shared" si="5"/>
        <v>445777.26400000008</v>
      </c>
      <c r="J153" s="132" t="s">
        <v>423</v>
      </c>
    </row>
    <row r="154" spans="1:10" s="90" customFormat="1" x14ac:dyDescent="0.25">
      <c r="A154" s="117"/>
      <c r="B154" s="135" t="s">
        <v>424</v>
      </c>
      <c r="C154" s="209"/>
      <c r="D154" s="120">
        <v>26828.944000000003</v>
      </c>
      <c r="E154" s="117" t="s">
        <v>31</v>
      </c>
      <c r="F154" s="120">
        <f>IF('Komponen pasif dan Aktif (130Jt'!E154=("LN"),'Komponen pasif dan Aktif (130Jt'!D154*1.7,'Komponen pasif dan Aktif (130Jt'!D154*1.3)</f>
        <v>45609.204800000007</v>
      </c>
      <c r="G154" s="135">
        <f t="shared" si="6"/>
        <v>10</v>
      </c>
      <c r="H154" s="135">
        <v>1</v>
      </c>
      <c r="I154" s="120">
        <f t="shared" si="5"/>
        <v>456092.04800000007</v>
      </c>
      <c r="J154" s="132" t="s">
        <v>425</v>
      </c>
    </row>
    <row r="155" spans="1:10" s="90" customFormat="1" x14ac:dyDescent="0.25">
      <c r="A155" s="117"/>
      <c r="B155" s="135" t="s">
        <v>426</v>
      </c>
      <c r="C155" s="209"/>
      <c r="D155" s="120">
        <v>26828.944000000003</v>
      </c>
      <c r="E155" s="117" t="s">
        <v>31</v>
      </c>
      <c r="F155" s="120">
        <f>IF('Komponen pasif dan Aktif (130Jt'!E155=("LN"),'Komponen pasif dan Aktif (130Jt'!D155*1.7,'Komponen pasif dan Aktif (130Jt'!D155*1.3)</f>
        <v>45609.204800000007</v>
      </c>
      <c r="G155" s="135">
        <f t="shared" si="6"/>
        <v>10</v>
      </c>
      <c r="H155" s="135">
        <v>1</v>
      </c>
      <c r="I155" s="120">
        <f t="shared" si="5"/>
        <v>456092.04800000007</v>
      </c>
      <c r="J155" s="132" t="s">
        <v>427</v>
      </c>
    </row>
    <row r="156" spans="1:10" s="90" customFormat="1" x14ac:dyDescent="0.25">
      <c r="A156" s="117"/>
      <c r="B156" s="135" t="s">
        <v>428</v>
      </c>
      <c r="C156" s="209"/>
      <c r="D156" s="120">
        <v>7579.0400000000009</v>
      </c>
      <c r="E156" s="117" t="s">
        <v>31</v>
      </c>
      <c r="F156" s="120">
        <f>IF('Komponen pasif dan Aktif (130Jt'!E156=("LN"),'Komponen pasif dan Aktif (130Jt'!D156*1.7,'Komponen pasif dan Aktif (130Jt'!D156*1.3)</f>
        <v>12884.368</v>
      </c>
      <c r="G156" s="135">
        <f t="shared" si="6"/>
        <v>10</v>
      </c>
      <c r="H156" s="135">
        <v>1</v>
      </c>
      <c r="I156" s="120">
        <f t="shared" si="5"/>
        <v>128843.68000000001</v>
      </c>
      <c r="J156" s="132" t="s">
        <v>429</v>
      </c>
    </row>
    <row r="157" spans="1:10" s="90" customFormat="1" x14ac:dyDescent="0.25">
      <c r="A157" s="117"/>
      <c r="B157" s="135" t="s">
        <v>430</v>
      </c>
      <c r="C157" s="209"/>
      <c r="D157" s="120">
        <v>3334.9920000000002</v>
      </c>
      <c r="E157" s="117" t="s">
        <v>31</v>
      </c>
      <c r="F157" s="120">
        <f>IF('Komponen pasif dan Aktif (130Jt'!E157=("LN"),'Komponen pasif dan Aktif (130Jt'!D157*1.7,'Komponen pasif dan Aktif (130Jt'!D157*1.3)</f>
        <v>5669.4863999999998</v>
      </c>
      <c r="G157" s="135">
        <f t="shared" si="6"/>
        <v>10</v>
      </c>
      <c r="H157" s="135">
        <v>1</v>
      </c>
      <c r="I157" s="120">
        <f t="shared" si="5"/>
        <v>56694.864000000001</v>
      </c>
      <c r="J157" s="132" t="s">
        <v>431</v>
      </c>
    </row>
    <row r="158" spans="1:10" s="90" customFormat="1" x14ac:dyDescent="0.25">
      <c r="A158" s="117"/>
      <c r="B158" s="135" t="s">
        <v>432</v>
      </c>
      <c r="C158" s="209"/>
      <c r="D158" s="120">
        <v>5001.9520000000002</v>
      </c>
      <c r="E158" s="117" t="s">
        <v>31</v>
      </c>
      <c r="F158" s="120">
        <f>IF('Komponen pasif dan Aktif (130Jt'!E158=("LN"),'Komponen pasif dan Aktif (130Jt'!D158*1.7,'Komponen pasif dan Aktif (130Jt'!D158*1.3)</f>
        <v>8503.3184000000001</v>
      </c>
      <c r="G158" s="135">
        <f t="shared" si="6"/>
        <v>50</v>
      </c>
      <c r="H158" s="135">
        <v>5</v>
      </c>
      <c r="I158" s="120">
        <f t="shared" si="5"/>
        <v>425165.92</v>
      </c>
      <c r="J158" s="132" t="s">
        <v>433</v>
      </c>
    </row>
    <row r="159" spans="1:10" s="90" customFormat="1" x14ac:dyDescent="0.25">
      <c r="A159" s="117"/>
      <c r="B159" s="135" t="s">
        <v>434</v>
      </c>
      <c r="C159" s="209"/>
      <c r="D159" s="120">
        <v>33649.008000000002</v>
      </c>
      <c r="E159" s="117" t="s">
        <v>31</v>
      </c>
      <c r="F159" s="120">
        <f>IF('Komponen pasif dan Aktif (130Jt'!E159=("LN"),'Komponen pasif dan Aktif (130Jt'!D159*1.7,'Komponen pasif dan Aktif (130Jt'!D159*1.3)</f>
        <v>57203.313600000001</v>
      </c>
      <c r="G159" s="135">
        <f t="shared" si="6"/>
        <v>10</v>
      </c>
      <c r="H159" s="135">
        <v>1</v>
      </c>
      <c r="I159" s="120">
        <f t="shared" si="5"/>
        <v>572033.13600000006</v>
      </c>
      <c r="J159" s="132" t="s">
        <v>435</v>
      </c>
    </row>
    <row r="160" spans="1:10" s="90" customFormat="1" x14ac:dyDescent="0.25">
      <c r="A160" s="117"/>
      <c r="B160" s="135" t="s">
        <v>436</v>
      </c>
      <c r="C160" s="209"/>
      <c r="D160" s="120">
        <v>33649.008000000002</v>
      </c>
      <c r="E160" s="117" t="s">
        <v>31</v>
      </c>
      <c r="F160" s="120">
        <f>IF('Komponen pasif dan Aktif (130Jt'!E160=("LN"),'Komponen pasif dan Aktif (130Jt'!D160*1.7,'Komponen pasif dan Aktif (130Jt'!D160*1.3)</f>
        <v>57203.313600000001</v>
      </c>
      <c r="G160" s="135">
        <f t="shared" si="6"/>
        <v>10</v>
      </c>
      <c r="H160" s="135">
        <v>1</v>
      </c>
      <c r="I160" s="120">
        <f t="shared" si="5"/>
        <v>572033.13600000006</v>
      </c>
      <c r="J160" s="132" t="s">
        <v>437</v>
      </c>
    </row>
    <row r="161" spans="1:10" s="90" customFormat="1" x14ac:dyDescent="0.25">
      <c r="A161" s="117"/>
      <c r="B161" s="135" t="s">
        <v>438</v>
      </c>
      <c r="C161" s="209"/>
      <c r="D161" s="120">
        <v>29253.808000000001</v>
      </c>
      <c r="E161" s="117" t="s">
        <v>31</v>
      </c>
      <c r="F161" s="120">
        <f>IF('Komponen pasif dan Aktif (130Jt'!E161=("LN"),'Komponen pasif dan Aktif (130Jt'!D161*1.7,'Komponen pasif dan Aktif (130Jt'!D161*1.3)</f>
        <v>49731.473599999998</v>
      </c>
      <c r="G161" s="135">
        <f t="shared" si="6"/>
        <v>10</v>
      </c>
      <c r="H161" s="135">
        <v>1</v>
      </c>
      <c r="I161" s="120">
        <f t="shared" si="5"/>
        <v>497314.73599999998</v>
      </c>
      <c r="J161" s="132" t="s">
        <v>439</v>
      </c>
    </row>
    <row r="162" spans="1:10" s="90" customFormat="1" x14ac:dyDescent="0.25">
      <c r="A162" s="117"/>
      <c r="B162" s="135" t="s">
        <v>414</v>
      </c>
      <c r="C162" s="209"/>
      <c r="D162" s="120">
        <v>7579.0400000000009</v>
      </c>
      <c r="E162" s="117" t="s">
        <v>31</v>
      </c>
      <c r="F162" s="120">
        <f>IF('Komponen pasif dan Aktif (130Jt'!E162=("LN"),'Komponen pasif dan Aktif (130Jt'!D162*1.7,'Komponen pasif dan Aktif (130Jt'!D162*1.3)</f>
        <v>12884.368</v>
      </c>
      <c r="G162" s="135">
        <f t="shared" si="6"/>
        <v>10</v>
      </c>
      <c r="H162" s="135">
        <v>1</v>
      </c>
      <c r="I162" s="120">
        <f t="shared" si="5"/>
        <v>128843.68000000001</v>
      </c>
      <c r="J162" s="132" t="s">
        <v>415</v>
      </c>
    </row>
    <row r="163" spans="1:10" s="90" customFormat="1" x14ac:dyDescent="0.25">
      <c r="A163" s="117"/>
      <c r="B163" s="135" t="s">
        <v>416</v>
      </c>
      <c r="C163" s="209"/>
      <c r="D163" s="120">
        <v>3334.9920000000002</v>
      </c>
      <c r="E163" s="117" t="s">
        <v>31</v>
      </c>
      <c r="F163" s="120">
        <f>IF('Komponen pasif dan Aktif (130Jt'!E163=("LN"),'Komponen pasif dan Aktif (130Jt'!D163*1.7,'Komponen pasif dan Aktif (130Jt'!D163*1.3)</f>
        <v>5669.4863999999998</v>
      </c>
      <c r="G163" s="135">
        <f t="shared" si="6"/>
        <v>10</v>
      </c>
      <c r="H163" s="135">
        <v>1</v>
      </c>
      <c r="I163" s="120">
        <f t="shared" si="5"/>
        <v>56694.864000000001</v>
      </c>
      <c r="J163" s="132" t="s">
        <v>440</v>
      </c>
    </row>
    <row r="164" spans="1:10" s="90" customFormat="1" x14ac:dyDescent="0.25">
      <c r="A164" s="117"/>
      <c r="B164" s="135" t="s">
        <v>441</v>
      </c>
      <c r="C164" s="209"/>
      <c r="D164" s="120">
        <v>7730.192</v>
      </c>
      <c r="E164" s="117" t="s">
        <v>31</v>
      </c>
      <c r="F164" s="120">
        <f>IF('Komponen pasif dan Aktif (130Jt'!E164=("LN"),'Komponen pasif dan Aktif (130Jt'!D164*1.7,'Komponen pasif dan Aktif (130Jt'!D164*1.3)</f>
        <v>13141.3264</v>
      </c>
      <c r="G164" s="135">
        <f t="shared" si="6"/>
        <v>10</v>
      </c>
      <c r="H164" s="135">
        <v>1</v>
      </c>
      <c r="I164" s="120">
        <f t="shared" si="5"/>
        <v>131413.264</v>
      </c>
      <c r="J164" s="132" t="s">
        <v>419</v>
      </c>
    </row>
    <row r="165" spans="1:10" s="90" customFormat="1" x14ac:dyDescent="0.25">
      <c r="A165" s="117"/>
      <c r="B165" s="135" t="s">
        <v>442</v>
      </c>
      <c r="C165" s="209"/>
      <c r="D165" s="120">
        <v>25160.912</v>
      </c>
      <c r="E165" s="117" t="s">
        <v>31</v>
      </c>
      <c r="F165" s="120">
        <f>IF('Komponen pasif dan Aktif (130Jt'!E165=("LN"),'Komponen pasif dan Aktif (130Jt'!D165*1.7,'Komponen pasif dan Aktif (130Jt'!D165*1.3)</f>
        <v>42773.5504</v>
      </c>
      <c r="G165" s="135">
        <f t="shared" si="6"/>
        <v>10</v>
      </c>
      <c r="H165" s="135">
        <v>1</v>
      </c>
      <c r="I165" s="120">
        <f t="shared" si="5"/>
        <v>427735.50400000002</v>
      </c>
      <c r="J165" s="132" t="s">
        <v>443</v>
      </c>
    </row>
    <row r="166" spans="1:10" s="90" customFormat="1" x14ac:dyDescent="0.25">
      <c r="A166" s="117"/>
      <c r="B166" s="135" t="s">
        <v>444</v>
      </c>
      <c r="C166" s="209"/>
      <c r="D166" s="120">
        <v>2880.4640000000004</v>
      </c>
      <c r="E166" s="117" t="s">
        <v>31</v>
      </c>
      <c r="F166" s="120">
        <f>IF('Komponen pasif dan Aktif (130Jt'!E166=("LN"),'Komponen pasif dan Aktif (130Jt'!D166*1.7,'Komponen pasif dan Aktif (130Jt'!D166*1.3)</f>
        <v>4896.7888000000003</v>
      </c>
      <c r="G166" s="135">
        <f t="shared" si="6"/>
        <v>10</v>
      </c>
      <c r="H166" s="135">
        <v>1</v>
      </c>
      <c r="I166" s="120">
        <f t="shared" si="5"/>
        <v>48967.888000000006</v>
      </c>
      <c r="J166" s="132" t="s">
        <v>445</v>
      </c>
    </row>
    <row r="167" spans="1:10" s="90" customFormat="1" x14ac:dyDescent="0.25">
      <c r="A167" s="117"/>
      <c r="B167" s="135" t="s">
        <v>446</v>
      </c>
      <c r="C167" s="209"/>
      <c r="D167" s="120">
        <v>25464.288</v>
      </c>
      <c r="E167" s="117" t="s">
        <v>31</v>
      </c>
      <c r="F167" s="120">
        <f>IF('Komponen pasif dan Aktif (130Jt'!E167=("LN"),'Komponen pasif dan Aktif (130Jt'!D167*1.7,'Komponen pasif dan Aktif (130Jt'!D167*1.3)</f>
        <v>43289.289599999996</v>
      </c>
      <c r="G167" s="135">
        <f t="shared" si="6"/>
        <v>30</v>
      </c>
      <c r="H167" s="135">
        <v>3</v>
      </c>
      <c r="I167" s="120">
        <f t="shared" si="5"/>
        <v>1298678.6879999998</v>
      </c>
      <c r="J167" s="132" t="s">
        <v>447</v>
      </c>
    </row>
    <row r="168" spans="1:10" s="90" customFormat="1" x14ac:dyDescent="0.25">
      <c r="A168" s="117"/>
      <c r="B168" s="135" t="s">
        <v>448</v>
      </c>
      <c r="C168" s="209"/>
      <c r="D168" s="120">
        <v>26222.192000000003</v>
      </c>
      <c r="E168" s="117" t="s">
        <v>31</v>
      </c>
      <c r="F168" s="120">
        <f>IF('Komponen pasif dan Aktif (130Jt'!E168=("LN"),'Komponen pasif dan Aktif (130Jt'!D168*1.7,'Komponen pasif dan Aktif (130Jt'!D168*1.3)</f>
        <v>44577.726400000007</v>
      </c>
      <c r="G168" s="135">
        <f t="shared" si="6"/>
        <v>10</v>
      </c>
      <c r="H168" s="135">
        <v>1</v>
      </c>
      <c r="I168" s="120">
        <f t="shared" si="5"/>
        <v>445777.26400000008</v>
      </c>
      <c r="J168" s="132" t="s">
        <v>449</v>
      </c>
    </row>
    <row r="169" spans="1:10" s="90" customFormat="1" x14ac:dyDescent="0.25">
      <c r="A169" s="117"/>
      <c r="B169" s="135" t="s">
        <v>428</v>
      </c>
      <c r="C169" s="209"/>
      <c r="D169" s="120">
        <v>7579.0400000000009</v>
      </c>
      <c r="E169" s="117" t="s">
        <v>31</v>
      </c>
      <c r="F169" s="120">
        <f>IF('Komponen pasif dan Aktif (130Jt'!E169=("LN"),'Komponen pasif dan Aktif (130Jt'!D169*1.7,'Komponen pasif dan Aktif (130Jt'!D169*1.3)</f>
        <v>12884.368</v>
      </c>
      <c r="G169" s="135">
        <f t="shared" si="6"/>
        <v>10</v>
      </c>
      <c r="H169" s="135">
        <v>1</v>
      </c>
      <c r="I169" s="120">
        <f t="shared" si="5"/>
        <v>128843.68000000001</v>
      </c>
      <c r="J169" s="132" t="s">
        <v>429</v>
      </c>
    </row>
    <row r="170" spans="1:10" s="90" customFormat="1" x14ac:dyDescent="0.25">
      <c r="A170" s="117"/>
      <c r="B170" s="135" t="s">
        <v>450</v>
      </c>
      <c r="C170" s="209"/>
      <c r="D170" s="120">
        <v>2122.56</v>
      </c>
      <c r="E170" s="117" t="s">
        <v>31</v>
      </c>
      <c r="F170" s="120">
        <f>IF('Komponen pasif dan Aktif (130Jt'!E170=("LN"),'Komponen pasif dan Aktif (130Jt'!D170*1.7,'Komponen pasif dan Aktif (130Jt'!D170*1.3)</f>
        <v>3608.3519999999999</v>
      </c>
      <c r="G170" s="135">
        <f t="shared" si="6"/>
        <v>10</v>
      </c>
      <c r="H170" s="135">
        <v>1</v>
      </c>
      <c r="I170" s="120">
        <f t="shared" si="5"/>
        <v>36083.519999999997</v>
      </c>
      <c r="J170" s="132" t="s">
        <v>321</v>
      </c>
    </row>
    <row r="171" spans="1:10" s="90" customFormat="1" x14ac:dyDescent="0.25">
      <c r="A171" s="117"/>
      <c r="B171" s="135" t="s">
        <v>382</v>
      </c>
      <c r="C171" s="209"/>
      <c r="D171" s="120">
        <v>44714.192000000003</v>
      </c>
      <c r="E171" s="117" t="s">
        <v>31</v>
      </c>
      <c r="F171" s="120">
        <f>IF('Komponen pasif dan Aktif (130Jt'!E171=("LN"),'Komponen pasif dan Aktif (130Jt'!D171*1.7,'Komponen pasif dan Aktif (130Jt'!D171*1.3)</f>
        <v>76014.126400000008</v>
      </c>
      <c r="G171" s="135">
        <f t="shared" si="6"/>
        <v>30</v>
      </c>
      <c r="H171" s="135">
        <v>3</v>
      </c>
      <c r="I171" s="120">
        <f t="shared" si="5"/>
        <v>2280423.7920000004</v>
      </c>
      <c r="J171" s="132" t="s">
        <v>383</v>
      </c>
    </row>
    <row r="172" spans="1:10" s="90" customFormat="1" x14ac:dyDescent="0.25">
      <c r="A172" s="117"/>
      <c r="B172" s="135" t="s">
        <v>451</v>
      </c>
      <c r="C172" s="209"/>
      <c r="D172" s="120">
        <v>51988.784</v>
      </c>
      <c r="E172" s="117" t="s">
        <v>31</v>
      </c>
      <c r="F172" s="120">
        <f>IF('Komponen pasif dan Aktif (130Jt'!E172=("LN"),'Komponen pasif dan Aktif (130Jt'!D172*1.7,'Komponen pasif dan Aktif (130Jt'!D172*1.3)</f>
        <v>88380.932799999995</v>
      </c>
      <c r="G172" s="135">
        <f t="shared" si="6"/>
        <v>10</v>
      </c>
      <c r="H172" s="135">
        <v>1</v>
      </c>
      <c r="I172" s="120">
        <f t="shared" si="5"/>
        <v>883809.32799999998</v>
      </c>
      <c r="J172" s="132" t="s">
        <v>452</v>
      </c>
    </row>
    <row r="173" spans="1:10" s="90" customFormat="1" x14ac:dyDescent="0.25">
      <c r="A173" s="117"/>
      <c r="B173" s="135" t="s">
        <v>453</v>
      </c>
      <c r="C173" s="209"/>
      <c r="D173" s="120">
        <v>83818.608000000007</v>
      </c>
      <c r="E173" s="117" t="s">
        <v>31</v>
      </c>
      <c r="F173" s="120">
        <f>IF('Komponen pasif dan Aktif (130Jt'!E173=("LN"),'Komponen pasif dan Aktif (130Jt'!D173*1.7,'Komponen pasif dan Aktif (130Jt'!D173*1.3)</f>
        <v>142491.6336</v>
      </c>
      <c r="G173" s="135">
        <f t="shared" si="6"/>
        <v>20</v>
      </c>
      <c r="H173" s="135">
        <v>2</v>
      </c>
      <c r="I173" s="120">
        <f t="shared" si="5"/>
        <v>2849832.6720000003</v>
      </c>
      <c r="J173" s="132" t="s">
        <v>381</v>
      </c>
    </row>
    <row r="174" spans="1:10" s="90" customFormat="1" x14ac:dyDescent="0.25">
      <c r="A174" s="117"/>
      <c r="B174" s="135" t="s">
        <v>378</v>
      </c>
      <c r="C174" s="209"/>
      <c r="D174" s="120">
        <v>6366.6080000000002</v>
      </c>
      <c r="E174" s="117" t="s">
        <v>31</v>
      </c>
      <c r="F174" s="120">
        <f>IF('Komponen pasif dan Aktif (130Jt'!E174=("LN"),'Komponen pasif dan Aktif (130Jt'!D174*1.7,'Komponen pasif dan Aktif (130Jt'!D174*1.3)</f>
        <v>10823.2336</v>
      </c>
      <c r="G174" s="135">
        <f t="shared" si="6"/>
        <v>10</v>
      </c>
      <c r="H174" s="135">
        <v>1</v>
      </c>
      <c r="I174" s="120">
        <f t="shared" si="5"/>
        <v>108232.336</v>
      </c>
      <c r="J174" s="132" t="s">
        <v>379</v>
      </c>
    </row>
    <row r="175" spans="1:10" s="90" customFormat="1" x14ac:dyDescent="0.25">
      <c r="A175" s="117"/>
      <c r="B175" s="135" t="s">
        <v>376</v>
      </c>
      <c r="C175" s="209"/>
      <c r="D175" s="120">
        <v>30011.712000000003</v>
      </c>
      <c r="E175" s="117" t="s">
        <v>31</v>
      </c>
      <c r="F175" s="120">
        <f>IF('Komponen pasif dan Aktif (130Jt'!E175=("LN"),'Komponen pasif dan Aktif (130Jt'!D175*1.7,'Komponen pasif dan Aktif (130Jt'!D175*1.3)</f>
        <v>51019.910400000001</v>
      </c>
      <c r="G175" s="135">
        <f t="shared" si="6"/>
        <v>10</v>
      </c>
      <c r="H175" s="135">
        <v>1</v>
      </c>
      <c r="I175" s="120">
        <f t="shared" si="5"/>
        <v>510199.10399999999</v>
      </c>
      <c r="J175" s="132" t="s">
        <v>377</v>
      </c>
    </row>
    <row r="176" spans="1:10" s="90" customFormat="1" x14ac:dyDescent="0.25">
      <c r="A176" s="117"/>
      <c r="B176" s="135" t="s">
        <v>454</v>
      </c>
      <c r="C176" s="209"/>
      <c r="D176" s="120">
        <v>10458.432000000001</v>
      </c>
      <c r="E176" s="117" t="s">
        <v>31</v>
      </c>
      <c r="F176" s="120">
        <f>IF('Komponen pasif dan Aktif (130Jt'!E176=("LN"),'Komponen pasif dan Aktif (130Jt'!D176*1.7,'Komponen pasif dan Aktif (130Jt'!D176*1.3)</f>
        <v>17779.3344</v>
      </c>
      <c r="G176" s="135">
        <f t="shared" si="6"/>
        <v>10</v>
      </c>
      <c r="H176" s="135">
        <v>1</v>
      </c>
      <c r="I176" s="120">
        <f t="shared" si="5"/>
        <v>177793.34399999998</v>
      </c>
      <c r="J176" s="132" t="s">
        <v>455</v>
      </c>
    </row>
    <row r="177" spans="1:10" s="90" customFormat="1" x14ac:dyDescent="0.25">
      <c r="A177" s="117"/>
      <c r="B177" s="135" t="s">
        <v>372</v>
      </c>
      <c r="C177" s="209"/>
      <c r="D177" s="120">
        <v>12580.992</v>
      </c>
      <c r="E177" s="117" t="s">
        <v>31</v>
      </c>
      <c r="F177" s="120">
        <f>IF('Komponen pasif dan Aktif (130Jt'!E177=("LN"),'Komponen pasif dan Aktif (130Jt'!D177*1.7,'Komponen pasif dan Aktif (130Jt'!D177*1.3)</f>
        <v>21387.686399999999</v>
      </c>
      <c r="G177" s="135">
        <f t="shared" si="6"/>
        <v>10</v>
      </c>
      <c r="H177" s="135">
        <v>1</v>
      </c>
      <c r="I177" s="120">
        <f t="shared" si="5"/>
        <v>213876.864</v>
      </c>
      <c r="J177" s="132" t="s">
        <v>373</v>
      </c>
    </row>
    <row r="178" spans="1:10" s="90" customFormat="1" x14ac:dyDescent="0.25">
      <c r="A178" s="117"/>
      <c r="B178" s="135" t="s">
        <v>456</v>
      </c>
      <c r="C178" s="209"/>
      <c r="D178" s="120">
        <v>28495.904000000002</v>
      </c>
      <c r="E178" s="117" t="s">
        <v>31</v>
      </c>
      <c r="F178" s="120">
        <f>IF('Komponen pasif dan Aktif (130Jt'!E178=("LN"),'Komponen pasif dan Aktif (130Jt'!D178*1.7,'Komponen pasif dan Aktif (130Jt'!D178*1.3)</f>
        <v>48443.036800000002</v>
      </c>
      <c r="G178" s="135">
        <f t="shared" si="6"/>
        <v>10</v>
      </c>
      <c r="H178" s="135">
        <v>1</v>
      </c>
      <c r="I178" s="120">
        <f t="shared" si="5"/>
        <v>484430.36800000002</v>
      </c>
      <c r="J178" s="132" t="s">
        <v>457</v>
      </c>
    </row>
    <row r="179" spans="1:10" s="90" customFormat="1" x14ac:dyDescent="0.25">
      <c r="A179" s="117"/>
      <c r="B179" s="135" t="s">
        <v>458</v>
      </c>
      <c r="C179" s="209"/>
      <c r="D179" s="120">
        <v>51685.408000000003</v>
      </c>
      <c r="E179" s="117" t="s">
        <v>31</v>
      </c>
      <c r="F179" s="120">
        <f>IF('Komponen pasif dan Aktif (130Jt'!E179=("LN"),'Komponen pasif dan Aktif (130Jt'!D179*1.7,'Komponen pasif dan Aktif (130Jt'!D179*1.3)</f>
        <v>87865.193599999999</v>
      </c>
      <c r="G179" s="135">
        <f t="shared" si="6"/>
        <v>10</v>
      </c>
      <c r="H179" s="135">
        <v>1</v>
      </c>
      <c r="I179" s="120">
        <f t="shared" si="5"/>
        <v>878651.93599999999</v>
      </c>
      <c r="J179" s="132" t="s">
        <v>459</v>
      </c>
    </row>
    <row r="180" spans="1:10" s="90" customFormat="1" x14ac:dyDescent="0.25">
      <c r="A180" s="117"/>
      <c r="B180" s="135" t="s">
        <v>460</v>
      </c>
      <c r="C180" s="209"/>
      <c r="D180" s="120">
        <v>29252.736000000001</v>
      </c>
      <c r="E180" s="117" t="s">
        <v>31</v>
      </c>
      <c r="F180" s="120">
        <f>IF('Komponen pasif dan Aktif (130Jt'!E180=("LN"),'Komponen pasif dan Aktif (130Jt'!D180*1.7,'Komponen pasif dan Aktif (130Jt'!D180*1.3)</f>
        <v>49729.6512</v>
      </c>
      <c r="G180" s="135">
        <f t="shared" si="6"/>
        <v>10</v>
      </c>
      <c r="H180" s="135">
        <v>1</v>
      </c>
      <c r="I180" s="120">
        <f t="shared" si="5"/>
        <v>497296.51199999999</v>
      </c>
      <c r="J180" s="132" t="s">
        <v>461</v>
      </c>
    </row>
    <row r="181" spans="1:10" s="90" customFormat="1" x14ac:dyDescent="0.25">
      <c r="A181" s="117"/>
      <c r="B181" s="135" t="s">
        <v>462</v>
      </c>
      <c r="C181" s="209"/>
      <c r="D181" s="120">
        <v>20614.560000000001</v>
      </c>
      <c r="E181" s="117" t="s">
        <v>31</v>
      </c>
      <c r="F181" s="120">
        <f>IF('Komponen pasif dan Aktif (130Jt'!E181=("LN"),'Komponen pasif dan Aktif (130Jt'!D181*1.7,'Komponen pasif dan Aktif (130Jt'!D181*1.3)</f>
        <v>35044.752</v>
      </c>
      <c r="G181" s="135">
        <f t="shared" si="6"/>
        <v>20</v>
      </c>
      <c r="H181" s="135">
        <v>2</v>
      </c>
      <c r="I181" s="120">
        <f t="shared" si="5"/>
        <v>700895.04</v>
      </c>
      <c r="J181" s="132" t="s">
        <v>463</v>
      </c>
    </row>
    <row r="182" spans="1:10" s="90" customFormat="1" x14ac:dyDescent="0.25">
      <c r="A182" s="117"/>
      <c r="B182" s="135" t="s">
        <v>464</v>
      </c>
      <c r="C182" s="209"/>
      <c r="D182" s="120">
        <v>20461.264000000003</v>
      </c>
      <c r="E182" s="117" t="s">
        <v>31</v>
      </c>
      <c r="F182" s="120">
        <f>IF('Komponen pasif dan Aktif (130Jt'!E182=("LN"),'Komponen pasif dan Aktif (130Jt'!D182*1.7,'Komponen pasif dan Aktif (130Jt'!D182*1.3)</f>
        <v>34784.148800000003</v>
      </c>
      <c r="G182" s="135">
        <f t="shared" si="6"/>
        <v>10</v>
      </c>
      <c r="H182" s="135">
        <v>1</v>
      </c>
      <c r="I182" s="120">
        <f t="shared" si="5"/>
        <v>347841.48800000001</v>
      </c>
      <c r="J182" s="132" t="s">
        <v>465</v>
      </c>
    </row>
    <row r="183" spans="1:10" s="90" customFormat="1" x14ac:dyDescent="0.25">
      <c r="A183" s="117"/>
      <c r="B183" s="135" t="s">
        <v>466</v>
      </c>
      <c r="C183" s="209"/>
      <c r="D183" s="120">
        <v>69722.880000000005</v>
      </c>
      <c r="E183" s="117" t="s">
        <v>31</v>
      </c>
      <c r="F183" s="120">
        <f>IF('Komponen pasif dan Aktif (130Jt'!E183=("LN"),'Komponen pasif dan Aktif (130Jt'!D183*1.7,'Komponen pasif dan Aktif (130Jt'!D183*1.3)</f>
        <v>118528.89600000001</v>
      </c>
      <c r="G183" s="135">
        <f t="shared" si="6"/>
        <v>10</v>
      </c>
      <c r="H183" s="135">
        <v>1</v>
      </c>
      <c r="I183" s="120">
        <f t="shared" si="5"/>
        <v>1185288.96</v>
      </c>
      <c r="J183" s="132" t="s">
        <v>467</v>
      </c>
    </row>
    <row r="184" spans="1:10" s="90" customFormat="1" x14ac:dyDescent="0.25">
      <c r="A184" s="117"/>
      <c r="B184" s="135" t="s">
        <v>468</v>
      </c>
      <c r="C184" s="209"/>
      <c r="D184" s="120">
        <v>25464.288</v>
      </c>
      <c r="E184" s="117" t="s">
        <v>31</v>
      </c>
      <c r="F184" s="120">
        <f>IF('Komponen pasif dan Aktif (130Jt'!E184=("LN"),'Komponen pasif dan Aktif (130Jt'!D184*1.7,'Komponen pasif dan Aktif (130Jt'!D184*1.3)</f>
        <v>43289.289599999996</v>
      </c>
      <c r="G184" s="135">
        <f t="shared" si="6"/>
        <v>10</v>
      </c>
      <c r="H184" s="135">
        <v>1</v>
      </c>
      <c r="I184" s="120">
        <f t="shared" si="5"/>
        <v>432892.89599999995</v>
      </c>
      <c r="J184" s="132" t="s">
        <v>469</v>
      </c>
    </row>
    <row r="185" spans="1:10" s="90" customFormat="1" x14ac:dyDescent="0.25">
      <c r="A185" s="117"/>
      <c r="B185" s="135" t="s">
        <v>470</v>
      </c>
      <c r="C185" s="209"/>
      <c r="D185" s="120">
        <v>30162.864000000001</v>
      </c>
      <c r="E185" s="117" t="s">
        <v>31</v>
      </c>
      <c r="F185" s="120">
        <f>IF('Komponen pasif dan Aktif (130Jt'!E185=("LN"),'Komponen pasif dan Aktif (130Jt'!D185*1.7,'Komponen pasif dan Aktif (130Jt'!D185*1.3)</f>
        <v>51276.868800000004</v>
      </c>
      <c r="G185" s="135">
        <f t="shared" si="6"/>
        <v>10</v>
      </c>
      <c r="H185" s="135">
        <v>1</v>
      </c>
      <c r="I185" s="120">
        <f t="shared" si="5"/>
        <v>512768.68800000002</v>
      </c>
      <c r="J185" s="132" t="s">
        <v>471</v>
      </c>
    </row>
    <row r="186" spans="1:10" s="90" customFormat="1" x14ac:dyDescent="0.25">
      <c r="A186" s="117"/>
      <c r="B186" s="135" t="s">
        <v>422</v>
      </c>
      <c r="C186" s="209"/>
      <c r="D186" s="120">
        <v>26222.192000000003</v>
      </c>
      <c r="E186" s="117" t="s">
        <v>31</v>
      </c>
      <c r="F186" s="120">
        <f>IF('Komponen pasif dan Aktif (130Jt'!E186=("LN"),'Komponen pasif dan Aktif (130Jt'!D186*1.7,'Komponen pasif dan Aktif (130Jt'!D186*1.3)</f>
        <v>44577.726400000007</v>
      </c>
      <c r="G186" s="135">
        <f t="shared" si="6"/>
        <v>10</v>
      </c>
      <c r="H186" s="135">
        <v>1</v>
      </c>
      <c r="I186" s="120">
        <f t="shared" si="5"/>
        <v>445777.26400000008</v>
      </c>
      <c r="J186" s="132" t="s">
        <v>423</v>
      </c>
    </row>
    <row r="187" spans="1:10" s="90" customFormat="1" x14ac:dyDescent="0.25">
      <c r="A187" s="117"/>
      <c r="B187" s="135" t="s">
        <v>402</v>
      </c>
      <c r="C187" s="209"/>
      <c r="D187" s="120">
        <v>1668.0320000000002</v>
      </c>
      <c r="E187" s="117" t="s">
        <v>31</v>
      </c>
      <c r="F187" s="120">
        <f>IF('Komponen pasif dan Aktif (130Jt'!E187=("LN"),'Komponen pasif dan Aktif (130Jt'!D187*1.7,'Komponen pasif dan Aktif (130Jt'!D187*1.3)</f>
        <v>2835.6544000000004</v>
      </c>
      <c r="G187" s="135">
        <f t="shared" si="6"/>
        <v>10</v>
      </c>
      <c r="H187" s="135">
        <v>1</v>
      </c>
      <c r="I187" s="120">
        <f t="shared" si="5"/>
        <v>28356.544000000002</v>
      </c>
      <c r="J187" s="132" t="s">
        <v>403</v>
      </c>
    </row>
    <row r="188" spans="1:10" s="90" customFormat="1" x14ac:dyDescent="0.25">
      <c r="A188" s="117"/>
      <c r="B188" s="135" t="s">
        <v>472</v>
      </c>
      <c r="C188" s="209" t="s">
        <v>473</v>
      </c>
      <c r="D188" s="120">
        <v>5759.8560000000007</v>
      </c>
      <c r="E188" s="117" t="s">
        <v>31</v>
      </c>
      <c r="F188" s="120">
        <f>IF('Komponen pasif dan Aktif (130Jt'!E188=("LN"),'Komponen pasif dan Aktif (130Jt'!D188*1.7,'Komponen pasif dan Aktif (130Jt'!D188*1.3)</f>
        <v>9791.7552000000014</v>
      </c>
      <c r="G188" s="135">
        <f t="shared" si="6"/>
        <v>10</v>
      </c>
      <c r="H188" s="135">
        <v>1</v>
      </c>
      <c r="I188" s="120">
        <f t="shared" si="5"/>
        <v>97917.552000000011</v>
      </c>
      <c r="J188" s="132" t="s">
        <v>474</v>
      </c>
    </row>
    <row r="189" spans="1:10" s="90" customFormat="1" x14ac:dyDescent="0.25">
      <c r="A189" s="117"/>
      <c r="B189" s="135" t="s">
        <v>475</v>
      </c>
      <c r="C189" s="209"/>
      <c r="D189" s="120">
        <v>12277.616</v>
      </c>
      <c r="E189" s="117" t="s">
        <v>31</v>
      </c>
      <c r="F189" s="120">
        <f>IF('Komponen pasif dan Aktif (130Jt'!E189=("LN"),'Komponen pasif dan Aktif (130Jt'!D189*1.7,'Komponen pasif dan Aktif (130Jt'!D189*1.3)</f>
        <v>20871.947199999999</v>
      </c>
      <c r="G189" s="135">
        <f t="shared" si="6"/>
        <v>20</v>
      </c>
      <c r="H189" s="135">
        <v>2</v>
      </c>
      <c r="I189" s="120">
        <f t="shared" si="5"/>
        <v>417438.94399999996</v>
      </c>
      <c r="J189" s="132" t="s">
        <v>476</v>
      </c>
    </row>
    <row r="190" spans="1:10" s="90" customFormat="1" x14ac:dyDescent="0.25">
      <c r="A190" s="117"/>
      <c r="B190" s="135" t="s">
        <v>477</v>
      </c>
      <c r="C190" s="209"/>
      <c r="D190" s="120">
        <v>1800.9600000000003</v>
      </c>
      <c r="E190" s="117" t="s">
        <v>36</v>
      </c>
      <c r="F190" s="120">
        <f>IF('Komponen pasif dan Aktif (130Jt'!E190=("LN"),'Komponen pasif dan Aktif (130Jt'!D190*1.7,'Komponen pasif dan Aktif (130Jt'!D190*1.3)</f>
        <v>2341.2480000000005</v>
      </c>
      <c r="G190" s="135">
        <f t="shared" si="6"/>
        <v>20</v>
      </c>
      <c r="H190" s="135">
        <v>2</v>
      </c>
      <c r="I190" s="120">
        <f t="shared" si="5"/>
        <v>46824.960000000006</v>
      </c>
      <c r="J190" s="132" t="s">
        <v>478</v>
      </c>
    </row>
    <row r="191" spans="1:10" s="90" customFormat="1" x14ac:dyDescent="0.25">
      <c r="A191" s="117"/>
      <c r="B191" s="135" t="s">
        <v>479</v>
      </c>
      <c r="C191" s="209"/>
      <c r="D191" s="120">
        <v>1800.9600000000003</v>
      </c>
      <c r="E191" s="117" t="s">
        <v>36</v>
      </c>
      <c r="F191" s="120">
        <f>IF('Komponen pasif dan Aktif (130Jt'!E191=("LN"),'Komponen pasif dan Aktif (130Jt'!D191*1.7,'Komponen pasif dan Aktif (130Jt'!D191*1.3)</f>
        <v>2341.2480000000005</v>
      </c>
      <c r="G191" s="135">
        <f t="shared" si="6"/>
        <v>20</v>
      </c>
      <c r="H191" s="135">
        <v>2</v>
      </c>
      <c r="I191" s="120">
        <f t="shared" si="5"/>
        <v>46824.960000000006</v>
      </c>
      <c r="J191" s="132" t="s">
        <v>480</v>
      </c>
    </row>
    <row r="192" spans="1:10" s="90" customFormat="1" x14ac:dyDescent="0.25">
      <c r="A192" s="117"/>
      <c r="B192" s="135" t="s">
        <v>481</v>
      </c>
      <c r="C192" s="209"/>
      <c r="D192" s="120">
        <v>1800.9600000000003</v>
      </c>
      <c r="E192" s="117" t="s">
        <v>36</v>
      </c>
      <c r="F192" s="120">
        <f>IF('Komponen pasif dan Aktif (130Jt'!E192=("LN"),'Komponen pasif dan Aktif (130Jt'!D192*1.7,'Komponen pasif dan Aktif (130Jt'!D192*1.3)</f>
        <v>2341.2480000000005</v>
      </c>
      <c r="G192" s="135">
        <f t="shared" si="6"/>
        <v>20</v>
      </c>
      <c r="H192" s="135">
        <v>2</v>
      </c>
      <c r="I192" s="120">
        <f t="shared" si="5"/>
        <v>46824.960000000006</v>
      </c>
      <c r="J192" s="132" t="s">
        <v>482</v>
      </c>
    </row>
    <row r="193" spans="1:10" s="90" customFormat="1" x14ac:dyDescent="0.25">
      <c r="A193" s="117"/>
      <c r="B193" s="135" t="s">
        <v>483</v>
      </c>
      <c r="C193" s="209"/>
      <c r="D193" s="120">
        <v>240.12800000000004</v>
      </c>
      <c r="E193" s="117" t="s">
        <v>36</v>
      </c>
      <c r="F193" s="120">
        <f>IF('Komponen pasif dan Aktif (130Jt'!E193=("LN"),'Komponen pasif dan Aktif (130Jt'!D193*1.7,'Komponen pasif dan Aktif (130Jt'!D193*1.3)</f>
        <v>312.16640000000007</v>
      </c>
      <c r="G193" s="135">
        <f t="shared" si="6"/>
        <v>20</v>
      </c>
      <c r="H193" s="135">
        <v>2</v>
      </c>
      <c r="I193" s="120">
        <f t="shared" si="5"/>
        <v>6243.3280000000013</v>
      </c>
      <c r="J193" s="132" t="s">
        <v>484</v>
      </c>
    </row>
    <row r="194" spans="1:10" s="90" customFormat="1" x14ac:dyDescent="0.25">
      <c r="A194" s="117"/>
      <c r="B194" s="135" t="s">
        <v>485</v>
      </c>
      <c r="C194" s="209"/>
      <c r="D194" s="120">
        <v>1800.9600000000003</v>
      </c>
      <c r="E194" s="117" t="s">
        <v>36</v>
      </c>
      <c r="F194" s="120">
        <f>IF('Komponen pasif dan Aktif (130Jt'!E194=("LN"),'Komponen pasif dan Aktif (130Jt'!D194*1.7,'Komponen pasif dan Aktif (130Jt'!D194*1.3)</f>
        <v>2341.2480000000005</v>
      </c>
      <c r="G194" s="135">
        <f t="shared" si="6"/>
        <v>10</v>
      </c>
      <c r="H194" s="135">
        <v>1</v>
      </c>
      <c r="I194" s="120">
        <f t="shared" si="5"/>
        <v>23412.480000000003</v>
      </c>
      <c r="J194" s="132" t="s">
        <v>486</v>
      </c>
    </row>
    <row r="195" spans="1:10" s="90" customFormat="1" x14ac:dyDescent="0.25">
      <c r="A195" s="117"/>
      <c r="B195" s="135" t="s">
        <v>487</v>
      </c>
      <c r="C195" s="209"/>
      <c r="D195" s="120">
        <v>300.16000000000003</v>
      </c>
      <c r="E195" s="117" t="s">
        <v>36</v>
      </c>
      <c r="F195" s="120">
        <f>IF('Komponen pasif dan Aktif (130Jt'!E195=("LN"),'Komponen pasif dan Aktif (130Jt'!D195*1.7,'Komponen pasif dan Aktif (130Jt'!D195*1.3)</f>
        <v>390.20800000000003</v>
      </c>
      <c r="G195" s="135">
        <f t="shared" si="6"/>
        <v>30</v>
      </c>
      <c r="H195" s="135">
        <v>3</v>
      </c>
      <c r="I195" s="120">
        <f t="shared" si="5"/>
        <v>11706.240000000002</v>
      </c>
      <c r="J195" s="132" t="s">
        <v>488</v>
      </c>
    </row>
    <row r="196" spans="1:10" s="90" customFormat="1" x14ac:dyDescent="0.25">
      <c r="A196" s="117"/>
      <c r="B196" s="135" t="s">
        <v>489</v>
      </c>
      <c r="C196" s="213" t="s">
        <v>206</v>
      </c>
      <c r="D196" s="120">
        <v>4500</v>
      </c>
      <c r="E196" s="117" t="s">
        <v>31</v>
      </c>
      <c r="F196" s="120">
        <f>IF('Komponen pasif dan Aktif (130Jt'!E196=("LN"),'Komponen pasif dan Aktif (130Jt'!D196*1.7,'Komponen pasif dan Aktif (130Jt'!D196*1.3)</f>
        <v>7650</v>
      </c>
      <c r="G196" s="135">
        <f t="shared" si="6"/>
        <v>0</v>
      </c>
      <c r="H196" s="135"/>
      <c r="I196" s="120">
        <f t="shared" ref="I196:I204" si="7">F196*G196</f>
        <v>0</v>
      </c>
      <c r="J196" s="126" t="s">
        <v>490</v>
      </c>
    </row>
    <row r="197" spans="1:10" s="90" customFormat="1" x14ac:dyDescent="0.25">
      <c r="A197" s="117"/>
      <c r="B197" s="135" t="s">
        <v>491</v>
      </c>
      <c r="C197" s="214"/>
      <c r="D197" s="120">
        <v>6000</v>
      </c>
      <c r="E197" s="117" t="s">
        <v>31</v>
      </c>
      <c r="F197" s="120">
        <f>IF('Komponen pasif dan Aktif (130Jt'!E197=("LN"),'Komponen pasif dan Aktif (130Jt'!D197*1.7,'Komponen pasif dan Aktif (130Jt'!D197*1.3)</f>
        <v>10200</v>
      </c>
      <c r="G197" s="135">
        <f t="shared" si="6"/>
        <v>0</v>
      </c>
      <c r="H197" s="135"/>
      <c r="I197" s="120">
        <f t="shared" si="7"/>
        <v>0</v>
      </c>
      <c r="J197" s="126" t="s">
        <v>492</v>
      </c>
    </row>
    <row r="198" spans="1:10" s="90" customFormat="1" x14ac:dyDescent="0.25">
      <c r="A198" s="117"/>
      <c r="B198" s="135" t="s">
        <v>493</v>
      </c>
      <c r="C198" s="214"/>
      <c r="D198" s="120">
        <v>3600</v>
      </c>
      <c r="E198" s="117" t="s">
        <v>31</v>
      </c>
      <c r="F198" s="120">
        <f>IF('Komponen pasif dan Aktif (130Jt'!E198=("LN"),'Komponen pasif dan Aktif (130Jt'!D198*1.7,'Komponen pasif dan Aktif (130Jt'!D198*1.3)</f>
        <v>6120</v>
      </c>
      <c r="G198" s="135">
        <f t="shared" si="6"/>
        <v>0</v>
      </c>
      <c r="H198" s="135"/>
      <c r="I198" s="120">
        <f t="shared" si="7"/>
        <v>0</v>
      </c>
      <c r="J198" s="126" t="s">
        <v>494</v>
      </c>
    </row>
    <row r="199" spans="1:10" s="90" customFormat="1" x14ac:dyDescent="0.25">
      <c r="A199" s="117"/>
      <c r="B199" s="135" t="s">
        <v>495</v>
      </c>
      <c r="C199" s="214"/>
      <c r="D199" s="120">
        <v>1500</v>
      </c>
      <c r="E199" s="117" t="s">
        <v>31</v>
      </c>
      <c r="F199" s="120">
        <f>IF('Komponen pasif dan Aktif (130Jt'!E199=("LN"),'Komponen pasif dan Aktif (130Jt'!D199*1.7,'Komponen pasif dan Aktif (130Jt'!D199*1.3)</f>
        <v>2550</v>
      </c>
      <c r="G199" s="135">
        <f t="shared" si="6"/>
        <v>0</v>
      </c>
      <c r="H199" s="135"/>
      <c r="I199" s="120">
        <f t="shared" si="7"/>
        <v>0</v>
      </c>
      <c r="J199" s="151" t="s">
        <v>496</v>
      </c>
    </row>
    <row r="200" spans="1:10" s="90" customFormat="1" x14ac:dyDescent="0.25">
      <c r="A200" s="117"/>
      <c r="B200" s="135" t="s">
        <v>497</v>
      </c>
      <c r="C200" s="214"/>
      <c r="D200" s="120">
        <v>24150</v>
      </c>
      <c r="E200" s="117" t="s">
        <v>31</v>
      </c>
      <c r="F200" s="120">
        <f>IF('Komponen pasif dan Aktif (130Jt'!E200=("LN"),'Komponen pasif dan Aktif (130Jt'!D200*1.7,'Komponen pasif dan Aktif (130Jt'!D200*1.3)</f>
        <v>41055</v>
      </c>
      <c r="G200" s="135">
        <f t="shared" si="6"/>
        <v>0</v>
      </c>
      <c r="H200" s="135"/>
      <c r="I200" s="120">
        <f t="shared" si="7"/>
        <v>0</v>
      </c>
      <c r="J200" s="126" t="s">
        <v>498</v>
      </c>
    </row>
    <row r="201" spans="1:10" s="90" customFormat="1" x14ac:dyDescent="0.25">
      <c r="A201" s="117"/>
      <c r="B201" s="135" t="s">
        <v>499</v>
      </c>
      <c r="C201" s="214"/>
      <c r="D201" s="120">
        <v>7350</v>
      </c>
      <c r="E201" s="117" t="s">
        <v>31</v>
      </c>
      <c r="F201" s="120">
        <f>IF('Komponen pasif dan Aktif (130Jt'!E201=("LN"),'Komponen pasif dan Aktif (130Jt'!D201*1.7,'Komponen pasif dan Aktif (130Jt'!D201*1.3)</f>
        <v>12495</v>
      </c>
      <c r="G201" s="135">
        <f t="shared" si="6"/>
        <v>0</v>
      </c>
      <c r="H201" s="135"/>
      <c r="I201" s="120">
        <f t="shared" si="7"/>
        <v>0</v>
      </c>
      <c r="J201" s="126" t="s">
        <v>500</v>
      </c>
    </row>
    <row r="202" spans="1:10" s="90" customFormat="1" x14ac:dyDescent="0.25">
      <c r="A202" s="117"/>
      <c r="B202" s="135" t="s">
        <v>501</v>
      </c>
      <c r="C202" s="214"/>
      <c r="D202" s="120">
        <v>3900</v>
      </c>
      <c r="E202" s="117" t="s">
        <v>31</v>
      </c>
      <c r="F202" s="120">
        <f>IF('Komponen pasif dan Aktif (130Jt'!E202=("LN"),'Komponen pasif dan Aktif (130Jt'!D202*1.7,'Komponen pasif dan Aktif (130Jt'!D202*1.3)</f>
        <v>6630</v>
      </c>
      <c r="G202" s="135">
        <f t="shared" si="6"/>
        <v>0</v>
      </c>
      <c r="H202" s="135"/>
      <c r="I202" s="120">
        <f t="shared" si="7"/>
        <v>0</v>
      </c>
      <c r="J202" s="126" t="s">
        <v>502</v>
      </c>
    </row>
    <row r="203" spans="1:10" s="90" customFormat="1" x14ac:dyDescent="0.25">
      <c r="A203" s="117"/>
      <c r="B203" s="135" t="s">
        <v>503</v>
      </c>
      <c r="C203" s="214"/>
      <c r="D203" s="120">
        <v>7950</v>
      </c>
      <c r="E203" s="117" t="s">
        <v>31</v>
      </c>
      <c r="F203" s="120">
        <f>IF('Komponen pasif dan Aktif (130Jt'!E203=("LN"),'Komponen pasif dan Aktif (130Jt'!D203*1.7,'Komponen pasif dan Aktif (130Jt'!D203*1.3)</f>
        <v>13515</v>
      </c>
      <c r="G203" s="135">
        <f t="shared" si="6"/>
        <v>0</v>
      </c>
      <c r="H203" s="135"/>
      <c r="I203" s="120">
        <f t="shared" si="7"/>
        <v>0</v>
      </c>
      <c r="J203" s="126" t="s">
        <v>504</v>
      </c>
    </row>
    <row r="204" spans="1:10" s="90" customFormat="1" x14ac:dyDescent="0.25">
      <c r="A204" s="117"/>
      <c r="B204" s="135" t="s">
        <v>505</v>
      </c>
      <c r="C204" s="215"/>
      <c r="D204" s="120">
        <v>12900</v>
      </c>
      <c r="E204" s="117" t="s">
        <v>31</v>
      </c>
      <c r="F204" s="120">
        <f>IF('Komponen pasif dan Aktif (130Jt'!E204=("LN"),'Komponen pasif dan Aktif (130Jt'!D204*1.7,'Komponen pasif dan Aktif (130Jt'!D204*1.3)</f>
        <v>21930</v>
      </c>
      <c r="G204" s="135">
        <f t="shared" si="6"/>
        <v>0</v>
      </c>
      <c r="H204" s="135"/>
      <c r="I204" s="120">
        <f t="shared" si="7"/>
        <v>0</v>
      </c>
      <c r="J204" s="126" t="s">
        <v>506</v>
      </c>
    </row>
    <row r="205" spans="1:10" s="90" customFormat="1" x14ac:dyDescent="0.25">
      <c r="A205" s="117"/>
      <c r="B205" s="135" t="s">
        <v>507</v>
      </c>
      <c r="C205" s="213" t="s">
        <v>508</v>
      </c>
      <c r="D205" s="120">
        <f>1.05*15000</f>
        <v>15750</v>
      </c>
      <c r="E205" s="117"/>
      <c r="F205" s="120">
        <f>IF('Komponen pasif dan Aktif (130Jt'!E205=("LN"),'Komponen pasif dan Aktif (130Jt'!D205*1.7,'Komponen pasif dan Aktif (130Jt'!D205*1.3)</f>
        <v>20475</v>
      </c>
      <c r="G205" s="135">
        <f t="shared" si="6"/>
        <v>40</v>
      </c>
      <c r="H205" s="135">
        <v>4</v>
      </c>
      <c r="I205" s="120"/>
      <c r="J205" s="132" t="s">
        <v>509</v>
      </c>
    </row>
    <row r="206" spans="1:10" s="90" customFormat="1" x14ac:dyDescent="0.25">
      <c r="A206" s="117"/>
      <c r="B206" s="135" t="s">
        <v>510</v>
      </c>
      <c r="C206" s="214"/>
      <c r="D206" s="120">
        <f>1.05*15000</f>
        <v>15750</v>
      </c>
      <c r="E206" s="117"/>
      <c r="F206" s="120">
        <f>IF('Komponen pasif dan Aktif (130Jt'!E206=("LN"),'Komponen pasif dan Aktif (130Jt'!D206*1.7,'Komponen pasif dan Aktif (130Jt'!D206*1.3)</f>
        <v>20475</v>
      </c>
      <c r="G206" s="135">
        <f t="shared" si="6"/>
        <v>40</v>
      </c>
      <c r="H206" s="135">
        <v>4</v>
      </c>
      <c r="I206" s="120"/>
      <c r="J206" s="132" t="s">
        <v>511</v>
      </c>
    </row>
    <row r="207" spans="1:10" s="90" customFormat="1" x14ac:dyDescent="0.25">
      <c r="A207" s="117"/>
      <c r="B207" s="135" t="s">
        <v>512</v>
      </c>
      <c r="C207" s="214"/>
      <c r="D207" s="120">
        <f t="shared" ref="D207:D208" si="8">1.05*15000</f>
        <v>15750</v>
      </c>
      <c r="E207" s="117"/>
      <c r="F207" s="120">
        <f>IF('Komponen pasif dan Aktif (130Jt'!E207=("LN"),'Komponen pasif dan Aktif (130Jt'!D207*1.7,'Komponen pasif dan Aktif (130Jt'!D207*1.3)</f>
        <v>20475</v>
      </c>
      <c r="G207" s="135">
        <f t="shared" si="6"/>
        <v>40</v>
      </c>
      <c r="H207" s="135">
        <v>4</v>
      </c>
      <c r="I207" s="120"/>
      <c r="J207" s="132" t="s">
        <v>513</v>
      </c>
    </row>
    <row r="208" spans="1:10" s="90" customFormat="1" x14ac:dyDescent="0.25">
      <c r="A208" s="117"/>
      <c r="B208" s="135" t="s">
        <v>514</v>
      </c>
      <c r="C208" s="214"/>
      <c r="D208" s="120">
        <f t="shared" si="8"/>
        <v>15750</v>
      </c>
      <c r="E208" s="117"/>
      <c r="F208" s="120">
        <f>IF('Komponen pasif dan Aktif (130Jt'!E208=("LN"),'Komponen pasif dan Aktif (130Jt'!D208*1.7,'Komponen pasif dan Aktif (130Jt'!D208*1.3)</f>
        <v>20475</v>
      </c>
      <c r="G208" s="135">
        <f t="shared" si="6"/>
        <v>40</v>
      </c>
      <c r="H208" s="135">
        <v>4</v>
      </c>
      <c r="I208" s="120"/>
      <c r="J208" s="132" t="s">
        <v>515</v>
      </c>
    </row>
    <row r="209" spans="1:10" s="90" customFormat="1" x14ac:dyDescent="0.25">
      <c r="A209" s="117"/>
      <c r="B209" s="135" t="s">
        <v>516</v>
      </c>
      <c r="C209" s="215"/>
      <c r="D209" s="120">
        <f>0.48*15000</f>
        <v>7200</v>
      </c>
      <c r="E209" s="117"/>
      <c r="F209" s="120">
        <f>IF('Komponen pasif dan Aktif (130Jt'!E209=("LN"),'Komponen pasif dan Aktif (130Jt'!D209*1.7,'Komponen pasif dan Aktif (130Jt'!D209*1.3)</f>
        <v>9360</v>
      </c>
      <c r="G209" s="135">
        <f t="shared" ref="G209" si="9">H209*10</f>
        <v>40</v>
      </c>
      <c r="H209" s="135">
        <v>4</v>
      </c>
      <c r="I209" s="120"/>
      <c r="J209" s="132" t="s">
        <v>517</v>
      </c>
    </row>
    <row r="210" spans="1:10" s="90" customFormat="1" x14ac:dyDescent="0.25">
      <c r="A210" s="117"/>
      <c r="B210" s="138" t="s">
        <v>518</v>
      </c>
      <c r="C210" s="139" t="s">
        <v>519</v>
      </c>
      <c r="D210" s="120">
        <v>3167814.6720000003</v>
      </c>
      <c r="E210" s="117" t="s">
        <v>31</v>
      </c>
      <c r="F210" s="120">
        <f>IF('Komponen pasif dan Aktif (130Jt'!E210=("LN"),'Komponen pasif dan Aktif (130Jt'!D210*1.7,'Komponen pasif dan Aktif (130Jt'!D210*1.3)</f>
        <v>5385284.9424000001</v>
      </c>
      <c r="G210" s="135">
        <v>1</v>
      </c>
      <c r="H210" s="135"/>
      <c r="I210" s="120">
        <f t="shared" si="5"/>
        <v>5385284.9424000001</v>
      </c>
      <c r="J210" s="132" t="s">
        <v>520</v>
      </c>
    </row>
    <row r="211" spans="1:10" s="90" customFormat="1" x14ac:dyDescent="0.25">
      <c r="A211" s="117"/>
      <c r="B211" s="138" t="s">
        <v>521</v>
      </c>
      <c r="C211" s="139" t="s">
        <v>522</v>
      </c>
      <c r="D211" s="120">
        <v>300160</v>
      </c>
      <c r="E211" s="117" t="s">
        <v>36</v>
      </c>
      <c r="F211" s="120">
        <f>IF('Komponen pasif dan Aktif (130Jt'!E211=("LN"),'Komponen pasif dan Aktif (130Jt'!D211*1.7,'Komponen pasif dan Aktif (130Jt'!D211*1.3)</f>
        <v>390208</v>
      </c>
      <c r="G211" s="135">
        <v>1</v>
      </c>
      <c r="H211" s="135"/>
      <c r="I211" s="120">
        <f t="shared" si="5"/>
        <v>390208</v>
      </c>
      <c r="J211" s="132" t="s">
        <v>523</v>
      </c>
    </row>
    <row r="212" spans="1:10" s="90" customFormat="1" x14ac:dyDescent="0.25">
      <c r="A212" s="117"/>
      <c r="B212" s="138" t="s">
        <v>524</v>
      </c>
      <c r="C212" s="139"/>
      <c r="D212" s="120">
        <v>0</v>
      </c>
      <c r="E212" s="117"/>
      <c r="F212" s="120"/>
      <c r="G212" s="135"/>
      <c r="H212" s="135"/>
      <c r="I212" s="120"/>
      <c r="J212" s="132"/>
    </row>
    <row r="213" spans="1:10" s="90" customFormat="1" x14ac:dyDescent="0.25">
      <c r="A213" s="117"/>
      <c r="B213" s="140" t="s">
        <v>525</v>
      </c>
      <c r="C213" s="207" t="s">
        <v>526</v>
      </c>
      <c r="D213" s="120">
        <v>2444067.8080000002</v>
      </c>
      <c r="E213" s="117" t="s">
        <v>31</v>
      </c>
      <c r="F213" s="120">
        <f>IF('Komponen pasif dan Aktif (130Jt'!E213=("LN"),'Komponen pasif dan Aktif (130Jt'!D213*1.7,'Komponen pasif dan Aktif (130Jt'!D213*1.3)</f>
        <v>4154915.2736000004</v>
      </c>
      <c r="G213" s="135">
        <v>1</v>
      </c>
      <c r="H213" s="135"/>
      <c r="I213" s="120">
        <f t="shared" ref="I213:I214" si="10">F213*G213</f>
        <v>4154915.2736000004</v>
      </c>
      <c r="J213" s="132" t="s">
        <v>527</v>
      </c>
    </row>
    <row r="214" spans="1:10" s="90" customFormat="1" x14ac:dyDescent="0.25">
      <c r="A214" s="117"/>
      <c r="B214" s="140" t="s">
        <v>528</v>
      </c>
      <c r="C214" s="207"/>
      <c r="D214" s="120">
        <v>181039.36000000002</v>
      </c>
      <c r="E214" s="117" t="s">
        <v>31</v>
      </c>
      <c r="F214" s="120">
        <f>IF('Komponen pasif dan Aktif (130Jt'!E214=("LN"),'Komponen pasif dan Aktif (130Jt'!D214*1.7,'Komponen pasif dan Aktif (130Jt'!D214*1.3)</f>
        <v>307766.91200000001</v>
      </c>
      <c r="G214" s="135">
        <v>1</v>
      </c>
      <c r="H214" s="135"/>
      <c r="I214" s="120">
        <f t="shared" si="10"/>
        <v>307766.91200000001</v>
      </c>
      <c r="J214" s="141" t="s">
        <v>529</v>
      </c>
    </row>
    <row r="215" spans="1:10" s="90" customFormat="1" x14ac:dyDescent="0.25">
      <c r="A215" s="117"/>
      <c r="B215" s="142" t="s">
        <v>530</v>
      </c>
      <c r="C215" s="207" t="s">
        <v>531</v>
      </c>
      <c r="D215" s="120">
        <v>2249768.8800000004</v>
      </c>
      <c r="E215" s="117" t="s">
        <v>31</v>
      </c>
      <c r="F215" s="120">
        <f>IF('Komponen pasif dan Aktif (130Jt'!E215=("LN"),'Komponen pasif dan Aktif (130Jt'!D215*1.7,'Komponen pasif dan Aktif (130Jt'!D215*1.3)</f>
        <v>3824607.0960000004</v>
      </c>
      <c r="G215" s="135">
        <v>1</v>
      </c>
      <c r="H215" s="135"/>
      <c r="I215" s="120">
        <f t="shared" si="5"/>
        <v>3824607.0960000004</v>
      </c>
      <c r="J215" s="132" t="s">
        <v>532</v>
      </c>
    </row>
    <row r="216" spans="1:10" s="90" customFormat="1" x14ac:dyDescent="0.25">
      <c r="A216" s="117"/>
      <c r="B216" s="143" t="s">
        <v>533</v>
      </c>
      <c r="C216" s="207"/>
      <c r="D216" s="120">
        <v>452973.60000000003</v>
      </c>
      <c r="E216" s="117" t="s">
        <v>31</v>
      </c>
      <c r="F216" s="120">
        <f>IF('Komponen pasif dan Aktif (130Jt'!E216=("LN"),'Komponen pasif dan Aktif (130Jt'!D216*1.7,'Komponen pasif dan Aktif (130Jt'!D216*1.3)</f>
        <v>770055.12</v>
      </c>
      <c r="G216" s="135">
        <v>1</v>
      </c>
      <c r="H216" s="135"/>
      <c r="I216" s="120">
        <f t="shared" si="5"/>
        <v>770055.12</v>
      </c>
      <c r="J216" s="132" t="s">
        <v>534</v>
      </c>
    </row>
    <row r="217" spans="1:10" s="90" customFormat="1" x14ac:dyDescent="0.25">
      <c r="A217" s="117"/>
      <c r="B217" s="144" t="s">
        <v>535</v>
      </c>
      <c r="C217" s="207" t="s">
        <v>536</v>
      </c>
      <c r="D217" s="120">
        <v>2787200</v>
      </c>
      <c r="E217" s="117" t="s">
        <v>36</v>
      </c>
      <c r="F217" s="120">
        <f>IF('Komponen pasif dan Aktif (130Jt'!E217=("LN"),'Komponen pasif dan Aktif (130Jt'!D217*1.7,'Komponen pasif dan Aktif (130Jt'!D217*1.3)</f>
        <v>3623360</v>
      </c>
      <c r="G217" s="135">
        <v>1</v>
      </c>
      <c r="H217" s="135"/>
      <c r="I217" s="120">
        <f t="shared" si="5"/>
        <v>3623360</v>
      </c>
      <c r="J217" s="132" t="s">
        <v>537</v>
      </c>
    </row>
    <row r="218" spans="1:10" s="90" customFormat="1" x14ac:dyDescent="0.25">
      <c r="A218" s="117"/>
      <c r="B218" s="144" t="s">
        <v>538</v>
      </c>
      <c r="C218" s="207"/>
      <c r="D218" s="120">
        <v>182240</v>
      </c>
      <c r="E218" s="117" t="s">
        <v>36</v>
      </c>
      <c r="F218" s="120">
        <f>IF('Komponen pasif dan Aktif (130Jt'!E218=("LN"),'Komponen pasif dan Aktif (130Jt'!D218*1.7,'Komponen pasif dan Aktif (130Jt'!D218*1.3)</f>
        <v>236912</v>
      </c>
      <c r="G218" s="135">
        <v>1</v>
      </c>
      <c r="H218" s="135"/>
      <c r="I218" s="120">
        <f t="shared" ref="I218" si="11">F218*G218</f>
        <v>236912</v>
      </c>
      <c r="J218" s="132" t="s">
        <v>539</v>
      </c>
    </row>
    <row r="219" spans="1:10" s="90" customFormat="1" x14ac:dyDescent="0.25">
      <c r="A219" s="117"/>
      <c r="B219" s="152" t="s">
        <v>540</v>
      </c>
      <c r="C219" s="139"/>
      <c r="D219" s="120"/>
      <c r="E219" s="117"/>
      <c r="F219" s="120"/>
      <c r="G219" s="135"/>
      <c r="H219" s="135"/>
      <c r="I219" s="120"/>
      <c r="J219" s="136"/>
    </row>
    <row r="220" spans="1:10" s="90" customFormat="1" x14ac:dyDescent="0.25">
      <c r="A220" s="117"/>
      <c r="B220" s="138" t="s">
        <v>541</v>
      </c>
      <c r="C220" s="139" t="s">
        <v>542</v>
      </c>
      <c r="D220" s="120">
        <v>600320</v>
      </c>
      <c r="E220" s="117" t="s">
        <v>36</v>
      </c>
      <c r="F220" s="120">
        <f>IF('Komponen pasif dan Aktif (130Jt'!E220=("LN"),'Komponen pasif dan Aktif (130Jt'!D220*1.7,'Komponen pasif dan Aktif (130Jt'!D220*1.3)</f>
        <v>780416</v>
      </c>
      <c r="G220" s="135">
        <v>1</v>
      </c>
      <c r="H220" s="135"/>
      <c r="I220" s="120">
        <f t="shared" ref="I220:I245" si="12">F220*G220</f>
        <v>780416</v>
      </c>
      <c r="J220" s="132" t="s">
        <v>543</v>
      </c>
    </row>
    <row r="221" spans="1:10" s="90" customFormat="1" x14ac:dyDescent="0.25">
      <c r="A221" s="117"/>
      <c r="B221" s="138" t="s">
        <v>544</v>
      </c>
      <c r="C221" s="139" t="s">
        <v>545</v>
      </c>
      <c r="D221" s="120">
        <v>1439250</v>
      </c>
      <c r="E221" s="117" t="s">
        <v>31</v>
      </c>
      <c r="F221" s="120">
        <f>IF('Komponen pasif dan Aktif (130Jt'!E221=("LN"),'Komponen pasif dan Aktif (130Jt'!D221*1.7,'Komponen pasif dan Aktif (130Jt'!D221*1.3)</f>
        <v>2446725</v>
      </c>
      <c r="G221" s="135">
        <v>1</v>
      </c>
      <c r="H221" s="135"/>
      <c r="I221" s="120">
        <f t="shared" si="12"/>
        <v>2446725</v>
      </c>
      <c r="J221" s="132" t="s">
        <v>546</v>
      </c>
    </row>
    <row r="222" spans="1:10" s="90" customFormat="1" x14ac:dyDescent="0.25">
      <c r="A222" s="117"/>
      <c r="B222" s="138" t="s">
        <v>547</v>
      </c>
      <c r="C222" s="139" t="s">
        <v>545</v>
      </c>
      <c r="D222" s="120">
        <v>1049167.4720000001</v>
      </c>
      <c r="E222" s="117" t="s">
        <v>31</v>
      </c>
      <c r="F222" s="120">
        <f>IF('Komponen pasif dan Aktif (130Jt'!E222=("LN"),'Komponen pasif dan Aktif (130Jt'!D222*1.7,'Komponen pasif dan Aktif (130Jt'!D222*1.3)</f>
        <v>1783584.7024000001</v>
      </c>
      <c r="G222" s="135">
        <v>1</v>
      </c>
      <c r="H222" s="135"/>
      <c r="I222" s="120">
        <f t="shared" si="12"/>
        <v>1783584.7024000001</v>
      </c>
      <c r="J222" s="132" t="s">
        <v>548</v>
      </c>
    </row>
    <row r="223" spans="1:10" s="90" customFormat="1" x14ac:dyDescent="0.25">
      <c r="A223" s="117"/>
      <c r="B223" s="138" t="s">
        <v>549</v>
      </c>
      <c r="C223" s="207" t="s">
        <v>550</v>
      </c>
      <c r="D223" s="120">
        <v>3333.92</v>
      </c>
      <c r="E223" s="117" t="s">
        <v>31</v>
      </c>
      <c r="F223" s="120">
        <f>IF('Komponen pasif dan Aktif (130Jt'!E223=("LN"),'Komponen pasif dan Aktif (130Jt'!D223*1.7,'Komponen pasif dan Aktif (130Jt'!D223*1.3)</f>
        <v>5667.6639999999998</v>
      </c>
      <c r="G223" s="135">
        <v>5</v>
      </c>
      <c r="H223" s="135"/>
      <c r="I223" s="120">
        <f t="shared" si="12"/>
        <v>28338.32</v>
      </c>
      <c r="J223" s="132" t="s">
        <v>551</v>
      </c>
    </row>
    <row r="224" spans="1:10" s="90" customFormat="1" x14ac:dyDescent="0.25">
      <c r="A224" s="117"/>
      <c r="B224" s="138" t="s">
        <v>552</v>
      </c>
      <c r="C224" s="207"/>
      <c r="D224" s="120">
        <v>23706.208000000002</v>
      </c>
      <c r="E224" s="117" t="s">
        <v>31</v>
      </c>
      <c r="F224" s="120">
        <f>IF('Komponen pasif dan Aktif (130Jt'!E224=("LN"),'Komponen pasif dan Aktif (130Jt'!D224*1.7,'Komponen pasif dan Aktif (130Jt'!D224*1.3)</f>
        <v>40300.553600000007</v>
      </c>
      <c r="G224" s="135">
        <v>5</v>
      </c>
      <c r="H224" s="135"/>
      <c r="I224" s="120">
        <f t="shared" si="12"/>
        <v>201502.76800000004</v>
      </c>
      <c r="J224" s="126" t="s">
        <v>553</v>
      </c>
    </row>
    <row r="225" spans="1:10" s="90" customFormat="1" x14ac:dyDescent="0.25">
      <c r="A225" s="117"/>
      <c r="B225" s="138" t="s">
        <v>554</v>
      </c>
      <c r="C225" s="207"/>
      <c r="D225" s="120">
        <v>12230.448</v>
      </c>
      <c r="E225" s="117" t="s">
        <v>31</v>
      </c>
      <c r="F225" s="120">
        <f>IF('Komponen pasif dan Aktif (130Jt'!E225=("LN"),'Komponen pasif dan Aktif (130Jt'!D225*1.7,'Komponen pasif dan Aktif (130Jt'!D225*1.3)</f>
        <v>20791.761600000002</v>
      </c>
      <c r="G225" s="135">
        <v>5</v>
      </c>
      <c r="H225" s="135"/>
      <c r="I225" s="120">
        <f>F225*G225</f>
        <v>103958.808</v>
      </c>
      <c r="J225" s="126" t="s">
        <v>555</v>
      </c>
    </row>
    <row r="226" spans="1:10" s="90" customFormat="1" x14ac:dyDescent="0.25">
      <c r="A226" s="117"/>
      <c r="B226" s="145" t="s">
        <v>556</v>
      </c>
      <c r="C226" s="207" t="s">
        <v>557</v>
      </c>
      <c r="D226" s="120">
        <v>185417.40800000002</v>
      </c>
      <c r="E226" s="117" t="s">
        <v>31</v>
      </c>
      <c r="F226" s="120">
        <f>IF('Komponen pasif dan Aktif (130Jt'!E226=("LN"),'Komponen pasif dan Aktif (130Jt'!D226*1.7,'Komponen pasif dan Aktif (130Jt'!D226*1.3)</f>
        <v>315209.59360000002</v>
      </c>
      <c r="G226" s="135">
        <v>3</v>
      </c>
      <c r="H226" s="135"/>
      <c r="I226" s="120">
        <f t="shared" si="12"/>
        <v>945628.78080000007</v>
      </c>
      <c r="J226" s="126" t="s">
        <v>558</v>
      </c>
    </row>
    <row r="227" spans="1:10" s="90" customFormat="1" x14ac:dyDescent="0.25">
      <c r="A227" s="117"/>
      <c r="B227" s="138" t="s">
        <v>559</v>
      </c>
      <c r="C227" s="207"/>
      <c r="D227" s="120">
        <v>236302.03200000001</v>
      </c>
      <c r="E227" s="117" t="s">
        <v>31</v>
      </c>
      <c r="F227" s="120">
        <f>IF('Komponen pasif dan Aktif (130Jt'!E227=("LN"),'Komponen pasif dan Aktif (130Jt'!D227*1.7,'Komponen pasif dan Aktif (130Jt'!D227*1.3)</f>
        <v>401713.45439999999</v>
      </c>
      <c r="G227" s="135">
        <v>3</v>
      </c>
      <c r="H227" s="135"/>
      <c r="I227" s="120">
        <f t="shared" si="12"/>
        <v>1205140.3632</v>
      </c>
      <c r="J227" s="126" t="s">
        <v>560</v>
      </c>
    </row>
    <row r="228" spans="1:10" s="90" customFormat="1" x14ac:dyDescent="0.25">
      <c r="A228" s="117"/>
      <c r="B228" s="138" t="s">
        <v>561</v>
      </c>
      <c r="C228" s="207"/>
      <c r="D228" s="120">
        <v>304699.92000000004</v>
      </c>
      <c r="E228" s="117" t="s">
        <v>31</v>
      </c>
      <c r="F228" s="120">
        <f>IF('Komponen pasif dan Aktif (130Jt'!E228=("LN"),'Komponen pasif dan Aktif (130Jt'!D228*1.7,'Komponen pasif dan Aktif (130Jt'!D228*1.3)</f>
        <v>517989.86400000006</v>
      </c>
      <c r="G228" s="135">
        <v>3</v>
      </c>
      <c r="H228" s="135"/>
      <c r="I228" s="120">
        <f t="shared" si="12"/>
        <v>1553969.5920000002</v>
      </c>
      <c r="J228" s="126" t="s">
        <v>562</v>
      </c>
    </row>
    <row r="229" spans="1:10" s="90" customFormat="1" x14ac:dyDescent="0.25">
      <c r="A229" s="117"/>
      <c r="B229" s="135"/>
      <c r="C229" s="146"/>
      <c r="D229" s="137"/>
      <c r="E229" s="117"/>
      <c r="F229" s="120">
        <f>IF('Komponen pasif dan Aktif (130Jt'!E229=("LN"),'Komponen pasif dan Aktif (130Jt'!D229*1.7,'Komponen pasif dan Aktif (130Jt'!D229*1.3)</f>
        <v>0</v>
      </c>
      <c r="G229" s="135"/>
      <c r="H229" s="135"/>
      <c r="I229" s="120">
        <f t="shared" si="12"/>
        <v>0</v>
      </c>
      <c r="J229" s="136"/>
    </row>
    <row r="230" spans="1:10" s="90" customFormat="1" x14ac:dyDescent="0.25">
      <c r="A230" s="117"/>
      <c r="B230" s="135"/>
      <c r="C230" s="146"/>
      <c r="D230" s="137"/>
      <c r="E230" s="117"/>
      <c r="F230" s="120">
        <f>IF('Komponen pasif dan Aktif (130Jt'!E230=("LN"),'Komponen pasif dan Aktif (130Jt'!D230*1.7,'Komponen pasif dan Aktif (130Jt'!D230*1.3)</f>
        <v>0</v>
      </c>
      <c r="G230" s="135"/>
      <c r="H230" s="135"/>
      <c r="I230" s="120">
        <f t="shared" si="12"/>
        <v>0</v>
      </c>
      <c r="J230" s="136"/>
    </row>
    <row r="231" spans="1:10" s="90" customFormat="1" x14ac:dyDescent="0.25">
      <c r="A231" s="117"/>
      <c r="B231" s="135"/>
      <c r="C231" s="146"/>
      <c r="D231" s="137"/>
      <c r="E231" s="117"/>
      <c r="F231" s="120">
        <f>IF('Komponen pasif dan Aktif (130Jt'!E231=("LN"),'Komponen pasif dan Aktif (130Jt'!D231*1.7,'Komponen pasif dan Aktif (130Jt'!D231*1.3)</f>
        <v>0</v>
      </c>
      <c r="G231" s="135"/>
      <c r="H231" s="135"/>
      <c r="I231" s="120">
        <f t="shared" si="12"/>
        <v>0</v>
      </c>
      <c r="J231" s="136"/>
    </row>
    <row r="232" spans="1:10" s="90" customFormat="1" x14ac:dyDescent="0.25">
      <c r="A232" s="117"/>
      <c r="B232" s="135"/>
      <c r="C232" s="146"/>
      <c r="D232" s="137"/>
      <c r="E232" s="117"/>
      <c r="F232" s="120">
        <f>IF('Komponen pasif dan Aktif (130Jt'!E232=("LN"),'Komponen pasif dan Aktif (130Jt'!D232*1.7,'Komponen pasif dan Aktif (130Jt'!D232*1.3)</f>
        <v>0</v>
      </c>
      <c r="G232" s="135"/>
      <c r="H232" s="135"/>
      <c r="I232" s="120">
        <f t="shared" si="12"/>
        <v>0</v>
      </c>
      <c r="J232" s="136"/>
    </row>
    <row r="233" spans="1:10" s="90" customFormat="1" x14ac:dyDescent="0.25">
      <c r="A233" s="117"/>
      <c r="B233" s="135"/>
      <c r="C233" s="146"/>
      <c r="D233" s="137"/>
      <c r="E233" s="117"/>
      <c r="F233" s="120">
        <f>IF('Komponen pasif dan Aktif (130Jt'!E233=("LN"),'Komponen pasif dan Aktif (130Jt'!D233*1.7,'Komponen pasif dan Aktif (130Jt'!D233*1.3)</f>
        <v>0</v>
      </c>
      <c r="G233" s="135"/>
      <c r="H233" s="135"/>
      <c r="I233" s="120">
        <f t="shared" si="12"/>
        <v>0</v>
      </c>
      <c r="J233" s="136"/>
    </row>
    <row r="234" spans="1:10" s="90" customFormat="1" x14ac:dyDescent="0.25">
      <c r="A234" s="117"/>
      <c r="B234" s="135"/>
      <c r="C234" s="146"/>
      <c r="D234" s="137"/>
      <c r="E234" s="117"/>
      <c r="F234" s="120">
        <f>IF('Komponen pasif dan Aktif (130Jt'!E234=("LN"),'Komponen pasif dan Aktif (130Jt'!D234*1.7,'Komponen pasif dan Aktif (130Jt'!D234*1.3)</f>
        <v>0</v>
      </c>
      <c r="G234" s="135"/>
      <c r="H234" s="135"/>
      <c r="I234" s="120">
        <f t="shared" si="12"/>
        <v>0</v>
      </c>
      <c r="J234" s="136"/>
    </row>
    <row r="235" spans="1:10" s="90" customFormat="1" x14ac:dyDescent="0.25">
      <c r="A235" s="117"/>
      <c r="B235" s="135"/>
      <c r="C235" s="146"/>
      <c r="D235" s="137"/>
      <c r="E235" s="117"/>
      <c r="F235" s="120">
        <f>IF('Komponen pasif dan Aktif (130Jt'!E235=("LN"),'Komponen pasif dan Aktif (130Jt'!D235*1.7,'Komponen pasif dan Aktif (130Jt'!D235*1.3)</f>
        <v>0</v>
      </c>
      <c r="G235" s="135"/>
      <c r="H235" s="135"/>
      <c r="I235" s="120">
        <f t="shared" si="12"/>
        <v>0</v>
      </c>
      <c r="J235" s="136"/>
    </row>
    <row r="236" spans="1:10" s="90" customFormat="1" x14ac:dyDescent="0.25">
      <c r="A236" s="117"/>
      <c r="B236" s="135"/>
      <c r="C236" s="146"/>
      <c r="D236" s="137"/>
      <c r="E236" s="117"/>
      <c r="F236" s="120">
        <f>IF('Komponen pasif dan Aktif (130Jt'!E236=("LN"),'Komponen pasif dan Aktif (130Jt'!D236*1.7,'Komponen pasif dan Aktif (130Jt'!D236*1.3)</f>
        <v>0</v>
      </c>
      <c r="G236" s="135"/>
      <c r="H236" s="135"/>
      <c r="I236" s="120">
        <f t="shared" si="12"/>
        <v>0</v>
      </c>
      <c r="J236" s="136"/>
    </row>
    <row r="237" spans="1:10" s="90" customFormat="1" x14ac:dyDescent="0.25">
      <c r="A237" s="117"/>
      <c r="B237" s="135"/>
      <c r="C237" s="146"/>
      <c r="D237" s="137"/>
      <c r="E237" s="117"/>
      <c r="F237" s="120">
        <f>IF('Komponen pasif dan Aktif (130Jt'!E237=("LN"),'Komponen pasif dan Aktif (130Jt'!D237*1.7,'Komponen pasif dan Aktif (130Jt'!D237*1.3)</f>
        <v>0</v>
      </c>
      <c r="G237" s="135"/>
      <c r="H237" s="135"/>
      <c r="I237" s="120">
        <f t="shared" si="12"/>
        <v>0</v>
      </c>
      <c r="J237" s="136"/>
    </row>
    <row r="238" spans="1:10" s="90" customFormat="1" x14ac:dyDescent="0.25">
      <c r="A238" s="117"/>
      <c r="B238" s="135"/>
      <c r="C238" s="146"/>
      <c r="D238" s="137"/>
      <c r="E238" s="117"/>
      <c r="F238" s="120">
        <f>IF('Komponen pasif dan Aktif (130Jt'!E238=("LN"),'Komponen pasif dan Aktif (130Jt'!D238*1.7,'Komponen pasif dan Aktif (130Jt'!D238*1.3)</f>
        <v>0</v>
      </c>
      <c r="G238" s="135"/>
      <c r="H238" s="135"/>
      <c r="I238" s="120">
        <f t="shared" si="12"/>
        <v>0</v>
      </c>
      <c r="J238" s="136"/>
    </row>
    <row r="239" spans="1:10" s="90" customFormat="1" x14ac:dyDescent="0.25">
      <c r="A239" s="117"/>
      <c r="B239" s="135"/>
      <c r="C239" s="146"/>
      <c r="D239" s="137"/>
      <c r="E239" s="117"/>
      <c r="F239" s="120">
        <f>IF('Komponen pasif dan Aktif (130Jt'!E239=("LN"),'Komponen pasif dan Aktif (130Jt'!D239*1.7,'Komponen pasif dan Aktif (130Jt'!D239*1.3)</f>
        <v>0</v>
      </c>
      <c r="G239" s="135"/>
      <c r="H239" s="135"/>
      <c r="I239" s="120">
        <f t="shared" si="12"/>
        <v>0</v>
      </c>
      <c r="J239" s="136"/>
    </row>
    <row r="240" spans="1:10" s="90" customFormat="1" x14ac:dyDescent="0.25">
      <c r="A240" s="117"/>
      <c r="B240" s="135"/>
      <c r="C240" s="146"/>
      <c r="D240" s="137"/>
      <c r="E240" s="117"/>
      <c r="F240" s="120">
        <f>IF('Komponen pasif dan Aktif (130Jt'!E240=("LN"),'Komponen pasif dan Aktif (130Jt'!D240*1.7,'Komponen pasif dan Aktif (130Jt'!D240*1.3)</f>
        <v>0</v>
      </c>
      <c r="G240" s="135"/>
      <c r="H240" s="135"/>
      <c r="I240" s="120">
        <f t="shared" si="12"/>
        <v>0</v>
      </c>
      <c r="J240" s="136"/>
    </row>
    <row r="241" spans="1:10" s="90" customFormat="1" x14ac:dyDescent="0.25">
      <c r="A241" s="117"/>
      <c r="B241" s="135"/>
      <c r="C241" s="146"/>
      <c r="D241" s="137"/>
      <c r="E241" s="117"/>
      <c r="F241" s="120">
        <f>IF('Komponen pasif dan Aktif (130Jt'!E241=("LN"),'Komponen pasif dan Aktif (130Jt'!D241*1.7,'Komponen pasif dan Aktif (130Jt'!D241*1.3)</f>
        <v>0</v>
      </c>
      <c r="G241" s="135"/>
      <c r="H241" s="135"/>
      <c r="I241" s="120">
        <f t="shared" si="12"/>
        <v>0</v>
      </c>
      <c r="J241" s="136"/>
    </row>
    <row r="242" spans="1:10" s="90" customFormat="1" x14ac:dyDescent="0.25">
      <c r="A242" s="117"/>
      <c r="B242" s="135"/>
      <c r="C242" s="146"/>
      <c r="D242" s="137"/>
      <c r="E242" s="117"/>
      <c r="F242" s="120">
        <f>IF('Komponen pasif dan Aktif (130Jt'!E242=("LN"),'Komponen pasif dan Aktif (130Jt'!D242*1.7,'Komponen pasif dan Aktif (130Jt'!D242*1.3)</f>
        <v>0</v>
      </c>
      <c r="G242" s="135"/>
      <c r="H242" s="135"/>
      <c r="I242" s="120">
        <f t="shared" si="12"/>
        <v>0</v>
      </c>
      <c r="J242" s="136"/>
    </row>
    <row r="243" spans="1:10" s="90" customFormat="1" x14ac:dyDescent="0.25">
      <c r="A243" s="117"/>
      <c r="B243" s="135"/>
      <c r="C243" s="146"/>
      <c r="D243" s="137"/>
      <c r="E243" s="117"/>
      <c r="F243" s="120">
        <f>IF('Komponen pasif dan Aktif (130Jt'!E243=("LN"),'Komponen pasif dan Aktif (130Jt'!D243*1.7,'Komponen pasif dan Aktif (130Jt'!D243*1.3)</f>
        <v>0</v>
      </c>
      <c r="G243" s="135"/>
      <c r="H243" s="135"/>
      <c r="I243" s="120">
        <f t="shared" si="12"/>
        <v>0</v>
      </c>
      <c r="J243" s="136"/>
    </row>
    <row r="244" spans="1:10" s="90" customFormat="1" x14ac:dyDescent="0.25">
      <c r="A244" s="117"/>
      <c r="B244" s="135"/>
      <c r="C244" s="146"/>
      <c r="D244" s="137"/>
      <c r="E244" s="117"/>
      <c r="F244" s="120">
        <f>IF('Komponen pasif dan Aktif (130Jt'!E244=("LN"),'Komponen pasif dan Aktif (130Jt'!D244*1.7,'Komponen pasif dan Aktif (130Jt'!D244*1.3)</f>
        <v>0</v>
      </c>
      <c r="G244" s="135"/>
      <c r="H244" s="135"/>
      <c r="I244" s="120">
        <f t="shared" si="12"/>
        <v>0</v>
      </c>
      <c r="J244" s="136"/>
    </row>
    <row r="245" spans="1:10" x14ac:dyDescent="0.25">
      <c r="A245" s="117">
        <f t="shared" si="2"/>
        <v>242</v>
      </c>
      <c r="B245" s="117"/>
      <c r="C245" s="119"/>
      <c r="D245" s="120"/>
      <c r="E245" s="117"/>
      <c r="F245" s="120">
        <f>IF('Komponen pasif dan Aktif (130Jt'!E245=("LN"),'Komponen pasif dan Aktif (130Jt'!D245*1.7,'Komponen pasif dan Aktif (130Jt'!D245*1.3)</f>
        <v>0</v>
      </c>
      <c r="G245" s="117"/>
      <c r="H245" s="131"/>
      <c r="I245" s="120">
        <f t="shared" si="12"/>
        <v>0</v>
      </c>
      <c r="J245" s="117"/>
    </row>
    <row r="246" spans="1:10" x14ac:dyDescent="0.25">
      <c r="A246" s="49" t="s">
        <v>84</v>
      </c>
      <c r="B246" s="50"/>
      <c r="C246" s="108"/>
      <c r="D246" s="76"/>
      <c r="E246" s="50"/>
      <c r="F246" s="76"/>
      <c r="G246" s="50"/>
      <c r="H246" s="51"/>
      <c r="I246" s="78">
        <f>SUM(I4:I245)</f>
        <v>338836237.76078683</v>
      </c>
      <c r="J246" s="44"/>
    </row>
    <row r="247" spans="1:10" x14ac:dyDescent="0.25">
      <c r="A247" s="46" t="s">
        <v>85</v>
      </c>
      <c r="B247" s="47"/>
      <c r="C247" s="109"/>
      <c r="D247" s="77"/>
      <c r="E247" s="47"/>
      <c r="F247" s="77"/>
      <c r="G247" s="47"/>
      <c r="H247" s="48"/>
      <c r="I247" s="79">
        <v>130000000</v>
      </c>
      <c r="J247" s="44"/>
    </row>
    <row r="248" spans="1:10" x14ac:dyDescent="0.25">
      <c r="A248" s="49" t="s">
        <v>86</v>
      </c>
      <c r="B248" s="50"/>
      <c r="C248" s="108"/>
      <c r="D248" s="76"/>
      <c r="E248" s="50"/>
      <c r="F248" s="76"/>
      <c r="G248" s="50"/>
      <c r="H248" s="51"/>
      <c r="I248" s="80">
        <f>I247-I246</f>
        <v>-208836237.76078683</v>
      </c>
      <c r="J248" s="44"/>
    </row>
  </sheetData>
  <mergeCells count="13">
    <mergeCell ref="A1:F1"/>
    <mergeCell ref="C213:C214"/>
    <mergeCell ref="C215:C216"/>
    <mergeCell ref="C217:C218"/>
    <mergeCell ref="C226:C228"/>
    <mergeCell ref="C223:C225"/>
    <mergeCell ref="C86:C97"/>
    <mergeCell ref="C102:C143"/>
    <mergeCell ref="C144:C187"/>
    <mergeCell ref="C188:C195"/>
    <mergeCell ref="C98:C101"/>
    <mergeCell ref="C205:C209"/>
    <mergeCell ref="C196:C204"/>
  </mergeCells>
  <hyperlinks>
    <hyperlink ref="J45" r:id="rId1" xr:uid="{8D97FAE0-BD85-4D18-B2E6-6E394BD20B41}"/>
    <hyperlink ref="J44" r:id="rId2" xr:uid="{C2C2F553-A428-4D6D-98D8-2404C0A037F8}"/>
    <hyperlink ref="J49" r:id="rId3" xr:uid="{1930996D-5029-4AD4-AF0D-49E27DA42776}"/>
    <hyperlink ref="J50" r:id="rId4" xr:uid="{6561DE8A-D6F4-4AF1-B0B5-ADB9045C569E}"/>
    <hyperlink ref="J53" r:id="rId5" xr:uid="{CC97523C-5C73-4171-AD5C-223F804113C0}"/>
    <hyperlink ref="J54" r:id="rId6" xr:uid="{942B938D-CC0A-4434-9F75-E3D59600A467}"/>
    <hyperlink ref="J56" r:id="rId7" xr:uid="{A1F8C1DA-98F6-488E-8DEC-7FF96D1C2192}"/>
    <hyperlink ref="J57" r:id="rId8" xr:uid="{A38A8A8C-898C-40F0-BA51-2293B0A3922C}"/>
    <hyperlink ref="J58" r:id="rId9" xr:uid="{CBFA0782-1F5D-420E-9C5A-A6AFF861C7A0}"/>
    <hyperlink ref="J63" r:id="rId10" xr:uid="{40854AA7-4769-47E0-917E-EEBF0236AB25}"/>
    <hyperlink ref="J73" r:id="rId11" xr:uid="{A681DBC4-FA0D-4542-B45C-568486744750}"/>
    <hyperlink ref="J64" r:id="rId12" xr:uid="{A3C6386B-338E-402B-A8E1-F7477F7B1592}"/>
    <hyperlink ref="J62" r:id="rId13" xr:uid="{1E8D6AD5-308C-4FDB-AFA5-486EA4E6C99B}"/>
    <hyperlink ref="J61" r:id="rId14" xr:uid="{0A6E77C1-AAFF-44C2-8721-BF0162BBB49F}"/>
    <hyperlink ref="J65" r:id="rId15" xr:uid="{5372381E-DF17-4253-92AA-ABBB15C02A06}"/>
    <hyperlink ref="J85" r:id="rId16" xr:uid="{A7CDE6E0-2DB6-4100-BF34-60894D893D79}"/>
    <hyperlink ref="J74" r:id="rId17" xr:uid="{FCF5A2E4-C50A-4B81-A845-09A8F602492F}"/>
    <hyperlink ref="J11" r:id="rId18" location="description" xr:uid="{D340C966-874B-4024-9F14-E348CF840461}"/>
    <hyperlink ref="J15" r:id="rId19" xr:uid="{F5DC30C2-7431-4610-86A9-D267F7775B67}"/>
    <hyperlink ref="J4" r:id="rId20" xr:uid="{7F8510FE-2F1F-46D6-A85A-F03EFF99DBFB}"/>
    <hyperlink ref="J5" r:id="rId21" xr:uid="{87D27476-A3AC-42C6-819E-BC3129933D5A}"/>
    <hyperlink ref="J78" r:id="rId22" xr:uid="{40C88AA0-EBF4-400B-A1D6-95ADF9B713B1}"/>
    <hyperlink ref="J79" r:id="rId23" xr:uid="{0F11C203-5095-4E84-A6E5-DFA53C6AC4EC}"/>
    <hyperlink ref="J80" r:id="rId24" xr:uid="{58A20ED2-9A33-4852-877C-0B805A40DEFE}"/>
    <hyperlink ref="J81" r:id="rId25" xr:uid="{82427393-011D-4D5E-9471-810DE63B18B8}"/>
    <hyperlink ref="J82" r:id="rId26" xr:uid="{BFD7B747-CE23-4BC8-BCEE-1526259CE2B4}"/>
    <hyperlink ref="J83" r:id="rId27" xr:uid="{EA8B4C97-1D67-4A89-B234-E93A0AC93127}"/>
    <hyperlink ref="J84" r:id="rId28" xr:uid="{94018E04-AB5D-4AE5-9CAC-0F32F85A3A1E}"/>
    <hyperlink ref="J87" r:id="rId29" xr:uid="{DC6270B3-AA20-4BCC-87FA-AAA3EE743BA5}"/>
    <hyperlink ref="J86" r:id="rId30" xr:uid="{7D159BC2-C4F9-4FF3-A2E8-1120C244F5C5}"/>
    <hyperlink ref="J88" r:id="rId31" xr:uid="{33418A27-8E82-4DF9-A5C6-E7C0B9A34F53}"/>
    <hyperlink ref="J89" r:id="rId32" xr:uid="{930E4FEE-23F5-4733-8D75-A20852141360}"/>
    <hyperlink ref="J91" r:id="rId33" xr:uid="{AF603B86-CC0E-4AF9-ADB7-C210370805A8}"/>
    <hyperlink ref="J90" r:id="rId34" xr:uid="{D8E63988-C7AB-48FB-B246-7825D976271D}"/>
    <hyperlink ref="J92" r:id="rId35" xr:uid="{D54AF180-8D63-4AAC-98A4-C17ADC994510}"/>
    <hyperlink ref="J93" r:id="rId36" xr:uid="{E46457F4-B2B4-46D6-BED1-DD3366956812}"/>
    <hyperlink ref="J94" r:id="rId37" xr:uid="{C10FE8A0-1CDF-4B58-8BAF-D7F9861CF322}"/>
    <hyperlink ref="J95" r:id="rId38" xr:uid="{00F46CA6-5F72-42A4-AD11-95F87AAAE4F1}"/>
    <hyperlink ref="J96" r:id="rId39" xr:uid="{BB296B48-EBF3-4162-B033-CD312705A6E6}"/>
    <hyperlink ref="J97" r:id="rId40" xr:uid="{4539D0DC-2544-44F3-A00B-17CC69E6AFC2}"/>
    <hyperlink ref="J67" r:id="rId41" xr:uid="{A6EDEF38-51EE-44CD-A58F-BEB4DB3781D0}"/>
    <hyperlink ref="J68" r:id="rId42" xr:uid="{F9B730BF-F7B6-4259-BD42-96AAE66F8548}"/>
    <hyperlink ref="J69" r:id="rId43" xr:uid="{E9AB8302-7994-41E7-B327-1A687A56985B}"/>
    <hyperlink ref="J70" r:id="rId44" xr:uid="{FC01CB43-8E08-4109-A7F6-BFEAA508C5C3}"/>
    <hyperlink ref="J71" r:id="rId45" xr:uid="{0C36AFB6-65E8-4FB3-A0A8-C1D260A5347F}"/>
    <hyperlink ref="J72" r:id="rId46" xr:uid="{831218A1-642B-490B-AD43-92541441D1A4}"/>
    <hyperlink ref="J76" r:id="rId47" xr:uid="{CD4840FA-B784-4DF4-B3BF-5236A7A8C5FC}"/>
    <hyperlink ref="J75" r:id="rId48" xr:uid="{10AA3361-D860-4675-A015-D0391A523D83}"/>
    <hyperlink ref="J77" r:id="rId49" xr:uid="{7AEF5AD4-B175-4F80-822C-C692857F713F}"/>
    <hyperlink ref="J59" r:id="rId50" xr:uid="{F0136151-17F9-4C05-9EFD-BD32C6FCCD49}"/>
    <hyperlink ref="J55" r:id="rId51" xr:uid="{A61D8E19-6997-43D4-B8F6-E70F45D0003A}"/>
    <hyperlink ref="J16" r:id="rId52" xr:uid="{6852E016-FD4B-4F5B-A4D7-462A958749A7}"/>
    <hyperlink ref="J102" r:id="rId53" xr:uid="{E9D28EC2-C665-4249-8C10-FE5F32AB1B7D}"/>
    <hyperlink ref="J103" r:id="rId54" xr:uid="{5B45C6AD-E4E7-4B10-8A9B-A50370901DF9}"/>
    <hyperlink ref="J104" r:id="rId55" xr:uid="{E7E7906C-8451-4608-8836-425D2F7C1024}"/>
    <hyperlink ref="J105" r:id="rId56" xr:uid="{235C1079-069B-4362-8892-40D39702B2E7}"/>
    <hyperlink ref="J106" r:id="rId57" xr:uid="{430597C4-8916-4974-8D68-2E46C783D8C3}"/>
    <hyperlink ref="J107" r:id="rId58" xr:uid="{76124242-C3F0-4EE9-B00D-7C2EC9108FD0}"/>
    <hyperlink ref="J108" r:id="rId59" xr:uid="{38100A5F-A6D2-4C7D-94AC-1477DB6255C9}"/>
    <hyperlink ref="J109" r:id="rId60" xr:uid="{D32512A6-3A24-4283-8360-9FC9B395DD4E}"/>
    <hyperlink ref="J110" r:id="rId61" xr:uid="{47679E6A-12F9-46B1-89A7-DA8B41654B02}"/>
    <hyperlink ref="J111" r:id="rId62" xr:uid="{200211B2-B954-4537-9AB7-C38F170695A3}"/>
    <hyperlink ref="J112" r:id="rId63" xr:uid="{9DF30E87-38B3-4834-9F78-BA7D86BD00CA}"/>
    <hyperlink ref="J113" r:id="rId64" xr:uid="{9D332ACF-90D5-4416-BAD4-9D74D4BAA9A5}"/>
    <hyperlink ref="J114" r:id="rId65" xr:uid="{10D30367-D332-4F76-BD69-945327EBD3A8}"/>
    <hyperlink ref="J115" r:id="rId66" xr:uid="{8A3D0BF8-16E3-478A-88C4-A5C0B0E686E8}"/>
    <hyperlink ref="J116" r:id="rId67" xr:uid="{F64CDFE9-429A-46EE-9EAA-7A6050633E2C}"/>
    <hyperlink ref="J117" r:id="rId68" xr:uid="{415B105C-61CE-4D2E-89CB-30CA02148983}"/>
    <hyperlink ref="J118" r:id="rId69" xr:uid="{6B949B92-4C7F-4B13-8E50-E7CB8662CE6F}"/>
    <hyperlink ref="J119" r:id="rId70" xr:uid="{180A2BEF-BFF3-4586-B607-2BA262F17045}"/>
    <hyperlink ref="J120" r:id="rId71" xr:uid="{6C5B6851-9BBB-4D16-918B-E6298D82D987}"/>
    <hyperlink ref="J121" r:id="rId72" xr:uid="{D0F15CFF-B292-4AE6-80B0-5E3E850ECF65}"/>
    <hyperlink ref="J122" r:id="rId73" xr:uid="{DCF37909-A0B5-43D0-A757-1E7E6BD79D67}"/>
    <hyperlink ref="J123" r:id="rId74" xr:uid="{53CD6297-51AE-44A7-8776-EB2B6DC0EAE4}"/>
    <hyperlink ref="J124" r:id="rId75" xr:uid="{170C349E-B2A8-4510-8827-59F93899ED17}"/>
    <hyperlink ref="J125" r:id="rId76" xr:uid="{98B1009C-412B-4814-ADBB-EB1D9E6C24C1}"/>
    <hyperlink ref="J126" r:id="rId77" xr:uid="{27A040DE-28E0-4BB7-AEE2-158034736016}"/>
    <hyperlink ref="J127" r:id="rId78" xr:uid="{D692A8F6-34E9-4FC8-94BC-B80B7277BE9F}"/>
    <hyperlink ref="J128" r:id="rId79" xr:uid="{5C83F86F-4C6F-4CE5-9D70-A819A4237259}"/>
    <hyperlink ref="J129" r:id="rId80" xr:uid="{76B886F5-9B78-4DCD-836F-A7033D83BB3D}"/>
    <hyperlink ref="J130" r:id="rId81" xr:uid="{6BC24317-CAB7-412D-8F2F-76FF82B0D828}"/>
    <hyperlink ref="J131" r:id="rId82" xr:uid="{054A53F5-2B34-4D64-89A3-79EC0D28E9DC}"/>
    <hyperlink ref="J132" r:id="rId83" xr:uid="{C8CD1C9B-02B6-4AD0-9DFD-438EA4F9D5B9}"/>
    <hyperlink ref="J133" r:id="rId84" xr:uid="{9F3571CA-07E6-44AD-84D2-4829DC4378F6}"/>
    <hyperlink ref="J134" r:id="rId85" xr:uid="{02418244-B647-4033-A38D-2721671A28D0}"/>
    <hyperlink ref="J135" r:id="rId86" xr:uid="{6EA9506B-1D0F-4472-A0B1-CFF4FBE4F5BE}"/>
    <hyperlink ref="J136" r:id="rId87" xr:uid="{412195FC-489C-431B-B69E-DE5D930E87BA}"/>
    <hyperlink ref="J137" r:id="rId88" xr:uid="{EDC29727-78C9-41C2-9771-38B72AED8083}"/>
    <hyperlink ref="J138" r:id="rId89" xr:uid="{9A88040B-A75B-4BD0-B242-0592A49CCD19}"/>
    <hyperlink ref="J139" r:id="rId90" xr:uid="{2448183B-B3AD-49D0-86B1-9E342066E04B}"/>
    <hyperlink ref="J140" r:id="rId91" xr:uid="{39B07A3E-15FF-4F0F-9C5D-D939B530AD3A}"/>
    <hyperlink ref="J141" r:id="rId92" xr:uid="{5BE4CB2D-0828-41CC-8670-4DBDEB2DB484}"/>
    <hyperlink ref="J142" r:id="rId93" xr:uid="{ED73229D-AE71-4C95-A14A-DAE2F93E2389}"/>
    <hyperlink ref="J143" r:id="rId94" xr:uid="{AD8D9838-7467-4AB6-B544-330B9BCA681A}"/>
    <hyperlink ref="J152" r:id="rId95" xr:uid="{142108EE-2B68-48BC-A909-32BCCA2A50FA}"/>
    <hyperlink ref="J144" r:id="rId96" xr:uid="{1951A24A-7D2F-46D5-84B7-A0E4B958F4DA}"/>
    <hyperlink ref="J145" r:id="rId97" xr:uid="{26A3A8ED-0F16-4C79-8501-33C1FC13C0DD}"/>
    <hyperlink ref="J146" r:id="rId98" xr:uid="{33C89AB5-E928-48F8-9C68-424D74464ED0}"/>
    <hyperlink ref="J147" r:id="rId99" xr:uid="{C79CB284-F7ED-47A9-8268-8CAF07B8986F}"/>
    <hyperlink ref="J148" r:id="rId100" xr:uid="{F25B54EA-9317-453D-913F-42C759A12A2F}"/>
    <hyperlink ref="J149" r:id="rId101" xr:uid="{88E29DDF-8651-45ED-8558-6808DE87F90F}"/>
    <hyperlink ref="J150" r:id="rId102" xr:uid="{9612AD46-785F-4FE9-82F4-8A8C02DCDED9}"/>
    <hyperlink ref="J151" r:id="rId103" xr:uid="{24EF3CAB-AF35-4D2D-AA2B-1CED57CA8133}"/>
    <hyperlink ref="J153" r:id="rId104" xr:uid="{52EF4C64-8338-4B97-922B-06D377239DC9}"/>
    <hyperlink ref="J154" r:id="rId105" xr:uid="{E94A0652-94CA-4349-B2D3-01199477DDCC}"/>
    <hyperlink ref="J155" r:id="rId106" xr:uid="{EF310B5D-C000-4DE5-BE37-2155F79A0E45}"/>
    <hyperlink ref="J156" r:id="rId107" xr:uid="{49D9B88C-A187-4F1B-86A0-C0AEE61E6C3F}"/>
    <hyperlink ref="J157" r:id="rId108" xr:uid="{7F3C712A-D6DA-4FC9-ACE8-F56F74FD3D5B}"/>
    <hyperlink ref="J158" r:id="rId109" xr:uid="{97D7D645-14A0-4612-A133-05BF063D6728}"/>
    <hyperlink ref="J159" r:id="rId110" xr:uid="{F971A963-FBD3-4C90-A547-61BE1A27A67D}"/>
    <hyperlink ref="J160" r:id="rId111" xr:uid="{712D2051-AA09-4543-9AAF-712ADE177681}"/>
    <hyperlink ref="J161" r:id="rId112" xr:uid="{5573B30B-31A7-4038-A342-DEACCC155437}"/>
    <hyperlink ref="J162" r:id="rId113" xr:uid="{46E8D8B8-857D-484D-B75B-982926AE4C93}"/>
    <hyperlink ref="J163" r:id="rId114" xr:uid="{F25ACA61-5079-42B9-9108-E4B109EDF21A}"/>
    <hyperlink ref="J164" r:id="rId115" xr:uid="{0330329F-7205-4550-ADD2-5C7193BC100B}"/>
    <hyperlink ref="J165" r:id="rId116" xr:uid="{4AF26C92-FD3F-4153-9E42-A06202B2A7C8}"/>
    <hyperlink ref="J166" r:id="rId117" xr:uid="{E78D3B5C-544E-4AD8-B042-84D969E79F32}"/>
    <hyperlink ref="J167" r:id="rId118" xr:uid="{6D8DC2A1-0E45-4FAB-B989-314C3D60F116}"/>
    <hyperlink ref="J168" r:id="rId119" xr:uid="{8D9D46A6-57C4-4108-9576-E4DE445CD1BF}"/>
    <hyperlink ref="J169" r:id="rId120" xr:uid="{BFCA33B5-7405-45DC-8892-0FBE848001E4}"/>
    <hyperlink ref="J170" r:id="rId121" xr:uid="{CA8FABBF-D5C9-4FC2-974C-025314C95A2C}"/>
    <hyperlink ref="J171" r:id="rId122" xr:uid="{9916CD27-FAA8-4F88-96E0-E439BE48D936}"/>
    <hyperlink ref="J172" r:id="rId123" xr:uid="{11D16D8B-2E85-4A72-804B-1619B4B67344}"/>
    <hyperlink ref="J173" r:id="rId124" xr:uid="{9FA20AA0-0C8A-4F16-9EFE-B3E36F7ED2FA}"/>
    <hyperlink ref="J174" r:id="rId125" xr:uid="{8DEEAAA2-ED9D-4273-9682-E501E7FE6583}"/>
    <hyperlink ref="J175" r:id="rId126" xr:uid="{E585EEA6-2222-4299-83B2-783DF7CBCF31}"/>
    <hyperlink ref="J176" r:id="rId127" xr:uid="{04A568EA-11A0-450D-AA9F-66C158981755}"/>
    <hyperlink ref="J177" r:id="rId128" xr:uid="{553137F9-DB76-464A-88E3-E1B4251B96BB}"/>
    <hyperlink ref="J178" r:id="rId129" xr:uid="{6DF1EBF9-41AE-422D-9C6A-C0F2D63AE48C}"/>
    <hyperlink ref="J179" r:id="rId130" xr:uid="{F80596A0-3868-4508-AAE9-FAFDC1BB7426}"/>
    <hyperlink ref="J180" r:id="rId131" xr:uid="{BD6BB8E7-A3FB-4422-AA77-BEAACC256134}"/>
    <hyperlink ref="J181" r:id="rId132" xr:uid="{D630DAD1-6E9D-4775-85CE-59E5EB783EC0}"/>
    <hyperlink ref="J182" r:id="rId133" xr:uid="{9EACF8EB-87AE-4400-B774-F403D622B943}"/>
    <hyperlink ref="J183" r:id="rId134" xr:uid="{00A14BCE-8508-4C0B-B3B2-00B04BCBE3FD}"/>
    <hyperlink ref="J184" r:id="rId135" xr:uid="{E0DCDABB-C55E-4DF0-9AA0-F8FA38148D60}"/>
    <hyperlink ref="J185" r:id="rId136" xr:uid="{5629C6F5-6C4E-4F2E-9032-23DB2B2A4173}"/>
    <hyperlink ref="J186" r:id="rId137" xr:uid="{3F81B1CA-3434-4FDC-9DE4-8A06C5E270AF}"/>
    <hyperlink ref="J187" r:id="rId138" xr:uid="{B04E4CC9-3365-40C9-A3DD-846E7FA1B9B2}"/>
    <hyperlink ref="J18" r:id="rId139" xr:uid="{20504557-5906-4DE5-B0A1-6E7316ED440A}"/>
    <hyperlink ref="J188" r:id="rId140" xr:uid="{1068BBA1-3939-471B-A399-2B8C8A150B37}"/>
    <hyperlink ref="J189" r:id="rId141" xr:uid="{BBE6440F-A57D-461D-A410-171E8CF88733}"/>
    <hyperlink ref="J190" r:id="rId142" xr:uid="{800D31F6-1B5D-4147-9F03-EA59917F21D0}"/>
    <hyperlink ref="J191" r:id="rId143" xr:uid="{AACF548D-9C84-4360-902F-E801412F5543}"/>
    <hyperlink ref="J192" r:id="rId144" xr:uid="{20DA0C02-91EC-4555-8084-1978FF3F4B01}"/>
    <hyperlink ref="J193" r:id="rId145" xr:uid="{1C37077D-CB4A-49E3-8375-C556C497A8FE}"/>
    <hyperlink ref="J194" r:id="rId146" xr:uid="{F347DAFC-0FEB-4645-B557-ED808692D312}"/>
    <hyperlink ref="J195" r:id="rId147" xr:uid="{EFE530B4-F810-4AA3-A9CE-4C9218662013}"/>
    <hyperlink ref="J210" r:id="rId148" xr:uid="{00CD6EE7-3924-4532-AF99-BFFCB6C7AA77}"/>
    <hyperlink ref="J213" r:id="rId149" xr:uid="{84BFEFC3-961D-4A75-A621-536F3880A61D}"/>
    <hyperlink ref="J215" r:id="rId150" xr:uid="{C93561AF-2F02-43CA-BD79-FB7FBB8345D8}"/>
    <hyperlink ref="J216" r:id="rId151" xr:uid="{1A3CD441-6BF0-48B0-B7A2-FE119832E2E8}"/>
    <hyperlink ref="J214" r:id="rId152" xr:uid="{E712B4B9-67A2-4723-A48E-83EE254BC49A}"/>
    <hyperlink ref="J211" r:id="rId153" xr:uid="{F5371EB2-ED72-4ADA-9AFC-046B49044567}"/>
    <hyperlink ref="J220" r:id="rId154" xr:uid="{29E98231-7775-4740-9D16-7F50E384289F}"/>
    <hyperlink ref="J222" r:id="rId155" xr:uid="{1AB996A0-29CF-4FC6-B5C4-0F4528CFFC61}"/>
    <hyperlink ref="J223" r:id="rId156" xr:uid="{043BE2A2-E2DF-498A-8A5F-B7B51C0C725F}"/>
    <hyperlink ref="J226" r:id="rId157" xr:uid="{7A685960-39D1-4E71-93BB-6DBDCCF6A780}"/>
    <hyperlink ref="B216" r:id="rId158" xr:uid="{211B97B7-B853-4F5C-A728-EF67582CC95A}"/>
    <hyperlink ref="J218" r:id="rId159" xr:uid="{CA2612CF-0310-4400-99B2-F98D12D81BDA}"/>
    <hyperlink ref="J217" r:id="rId160" xr:uid="{D1B66AF8-E64C-4B65-BA01-46E14DDB435C}"/>
    <hyperlink ref="J227" r:id="rId161" xr:uid="{C1B32F31-0098-440A-B790-8360F702C8D2}"/>
    <hyperlink ref="J228" r:id="rId162" xr:uid="{60111A2A-8144-481C-B536-64E068632909}"/>
    <hyperlink ref="J224" r:id="rId163" xr:uid="{64E0B249-4B99-4F0D-A8D6-7067C4E653A9}"/>
    <hyperlink ref="J225" r:id="rId164" xr:uid="{C7E265BB-E954-41C4-AD06-ECF0C68AE427}"/>
    <hyperlink ref="J14" r:id="rId165" xr:uid="{68416322-32B2-4E83-BF8B-8EE931FB6580}"/>
    <hyperlink ref="J98" r:id="rId166" xr:uid="{3DF94D40-E825-4E3D-B6EE-9778674486E3}"/>
    <hyperlink ref="J99" r:id="rId167" xr:uid="{A362108E-FBD9-46DA-AE66-BB7DF6F5D67C}"/>
    <hyperlink ref="J100" r:id="rId168" xr:uid="{658F495E-8D17-4A3D-8698-43E476C0A22D}"/>
    <hyperlink ref="J101" r:id="rId169" xr:uid="{9DFB5AEB-1B34-4EC4-9DA8-4E3BDF305A16}"/>
    <hyperlink ref="J221" r:id="rId170" xr:uid="{79A6FAD2-A313-47E9-9A1F-931A6BD142E3}"/>
    <hyperlink ref="J51" r:id="rId171" xr:uid="{3699037A-91BA-480B-BFE9-AD48E1ECFCFB}"/>
    <hyperlink ref="J39" r:id="rId172" xr:uid="{1F9C90BF-F277-4CD5-87DA-F1259B968CFE}"/>
    <hyperlink ref="J36" r:id="rId173" xr:uid="{FC6BF1EC-C20F-47AC-9F9C-D056A97DD50B}"/>
    <hyperlink ref="J34" r:id="rId174" xr:uid="{36A88AB7-920C-46FD-AAA0-E97DE675FBAC}"/>
    <hyperlink ref="J28" r:id="rId175" xr:uid="{91F49FED-1D86-4B35-A0C2-060C1BAA06F5}"/>
    <hyperlink ref="J29" r:id="rId176" xr:uid="{4C81EA33-77DC-4002-AD23-F384820C39D5}"/>
    <hyperlink ref="J33" r:id="rId177" xr:uid="{28D304F9-BD43-4B18-9FA1-756ABEF3F9EC}"/>
    <hyperlink ref="J35" r:id="rId178" xr:uid="{6A96CDD0-037D-4846-9E9D-467CB598D613}"/>
    <hyperlink ref="J31" r:id="rId179" xr:uid="{CDE1DA5C-35E5-4CF7-802F-9968001D4E84}"/>
    <hyperlink ref="J30" r:id="rId180" xr:uid="{49762B4A-5E0C-4B6B-8165-73E1CE4FE65E}"/>
    <hyperlink ref="J32" r:id="rId181" xr:uid="{E72A1D13-8529-4B5F-8449-F781C049DB03}"/>
    <hyperlink ref="J37" r:id="rId182" xr:uid="{4577AC4D-0477-42DF-B4BA-E08AC3BCD208}"/>
    <hyperlink ref="J38" r:id="rId183" xr:uid="{90F51E41-4038-483E-9538-EFE91B4B762E}"/>
    <hyperlink ref="J48" r:id="rId184" xr:uid="{BD5182C9-CA9C-4ED6-96A6-6046FADB58F3}"/>
    <hyperlink ref="J196" r:id="rId185" xr:uid="{0A5723D8-ABEC-48FB-BAC1-CDDB04AC10C1}"/>
    <hyperlink ref="J197" r:id="rId186" xr:uid="{A22A732E-0ADC-479E-A2E6-4585AA38E57D}"/>
    <hyperlink ref="J198" r:id="rId187" xr:uid="{7785B63E-5B91-4059-B923-6CB4E6756452}"/>
    <hyperlink ref="J199" r:id="rId188" xr:uid="{43B816EA-5892-47B2-880E-7F8ECBBD21D6}"/>
    <hyperlink ref="J207" r:id="rId189" xr:uid="{033E5BF7-146B-4369-BCC7-D563EF5BB952}"/>
    <hyperlink ref="J208" r:id="rId190" xr:uid="{1ECBBC4A-5400-4570-A147-463CB77BF299}"/>
    <hyperlink ref="J200" r:id="rId191" xr:uid="{96689B22-0D85-4693-AB2E-FBFD5DFCBE1E}"/>
    <hyperlink ref="J205" r:id="rId192" xr:uid="{AC636E33-CE0D-4A44-81E6-2DDC6D82146F}"/>
    <hyperlink ref="J206" r:id="rId193" xr:uid="{FE6CFE50-5767-43A9-9CAA-30E5D6B11FC9}"/>
    <hyperlink ref="J209" r:id="rId194" xr:uid="{2B898622-CB49-48A5-A4F5-C9BA76328911}"/>
    <hyperlink ref="J201" r:id="rId195" xr:uid="{5ED15FCB-F975-4D01-9D24-29F82AC0BA23}"/>
    <hyperlink ref="J202" r:id="rId196" xr:uid="{463EC568-0391-4C28-9C6D-634515500D53}"/>
    <hyperlink ref="J203" r:id="rId197" xr:uid="{4C48DACD-7C1A-4A01-8D85-23FD42DCD256}"/>
    <hyperlink ref="J204" r:id="rId198" xr:uid="{D76CF8D7-FD0C-4706-9B79-51166E4FC7DF}"/>
  </hyperlinks>
  <pageMargins left="0.7" right="0.7" top="0.75" bottom="0.75" header="0.3" footer="0.3"/>
  <pageSetup orientation="portrait" r:id="rId19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5EDA-925F-40F7-8442-2946D64B0E3E}">
  <dimension ref="A1:J40"/>
  <sheetViews>
    <sheetView topLeftCell="A16" zoomScaleNormal="100" workbookViewId="0">
      <selection activeCell="I26" sqref="I26"/>
    </sheetView>
  </sheetViews>
  <sheetFormatPr defaultRowHeight="15" x14ac:dyDescent="0.25"/>
  <cols>
    <col min="2" max="2" width="48.140625" customWidth="1"/>
    <col min="3" max="3" width="34.42578125" bestFit="1" customWidth="1"/>
    <col min="4" max="4" width="21.140625" customWidth="1"/>
    <col min="5" max="5" width="14.5703125" bestFit="1" customWidth="1"/>
    <col min="6" max="6" width="15.7109375" bestFit="1" customWidth="1"/>
    <col min="7" max="7" width="11.7109375" bestFit="1" customWidth="1"/>
    <col min="8" max="8" width="21.28515625" style="22" customWidth="1"/>
    <col min="9" max="9" width="16.140625" customWidth="1"/>
    <col min="10" max="10" width="45.42578125" style="22" customWidth="1"/>
  </cols>
  <sheetData>
    <row r="1" spans="1:10" x14ac:dyDescent="0.25">
      <c r="A1" s="1" t="s">
        <v>0</v>
      </c>
      <c r="B1" s="1"/>
      <c r="C1" s="1"/>
      <c r="D1" s="1"/>
      <c r="E1" s="1"/>
      <c r="F1" s="1"/>
    </row>
    <row r="2" spans="1:10" x14ac:dyDescent="0.25">
      <c r="C2" s="10"/>
    </row>
    <row r="3" spans="1:10" ht="32.25" thickBot="1" x14ac:dyDescent="0.3">
      <c r="A3" s="37" t="s">
        <v>1</v>
      </c>
      <c r="B3" s="38" t="s">
        <v>2</v>
      </c>
      <c r="C3" s="37" t="s">
        <v>97</v>
      </c>
      <c r="D3" s="39" t="s">
        <v>5</v>
      </c>
      <c r="E3" s="40" t="s">
        <v>28</v>
      </c>
      <c r="F3" s="39" t="s">
        <v>29</v>
      </c>
      <c r="G3" s="37" t="s">
        <v>6</v>
      </c>
      <c r="H3" s="37" t="s">
        <v>7</v>
      </c>
      <c r="I3" s="37" t="s">
        <v>8</v>
      </c>
      <c r="J3" s="41" t="s">
        <v>9</v>
      </c>
    </row>
    <row r="4" spans="1:10" ht="16.5" thickBot="1" x14ac:dyDescent="0.3">
      <c r="A4" s="37"/>
      <c r="B4" s="60" t="s">
        <v>563</v>
      </c>
      <c r="C4" s="37"/>
      <c r="D4" s="67">
        <v>24000</v>
      </c>
      <c r="E4" s="66" t="s">
        <v>36</v>
      </c>
      <c r="F4" s="26">
        <f>IF('Komponen Elektronika 55Jt'!E4=("LN"),'Komponen Elektronika 55Jt'!D4*1.7,'Komponen Elektronika 55Jt'!D4*1.3)</f>
        <v>31200</v>
      </c>
      <c r="G4" s="26">
        <v>2</v>
      </c>
      <c r="H4" s="37"/>
      <c r="I4" s="26">
        <f>G4*F4</f>
        <v>62400</v>
      </c>
      <c r="J4" s="65" t="s">
        <v>564</v>
      </c>
    </row>
    <row r="5" spans="1:10" ht="15.75" thickBot="1" x14ac:dyDescent="0.3">
      <c r="A5" s="26"/>
      <c r="B5" s="60" t="s">
        <v>565</v>
      </c>
      <c r="C5" s="26"/>
      <c r="D5" s="68">
        <v>285000</v>
      </c>
      <c r="E5" s="66" t="s">
        <v>36</v>
      </c>
      <c r="F5" s="26">
        <f>IF('Komponen Elektronika 55Jt'!E5=("LN"),'Komponen Elektronika 55Jt'!D5*1.7,'Komponen Elektronika 55Jt'!D5*1.3)</f>
        <v>370500</v>
      </c>
      <c r="G5" s="26">
        <v>2</v>
      </c>
      <c r="H5" s="26"/>
      <c r="I5" s="26">
        <f>G5*F5</f>
        <v>741000</v>
      </c>
      <c r="J5" s="26" t="s">
        <v>566</v>
      </c>
    </row>
    <row r="6" spans="1:10" x14ac:dyDescent="0.25">
      <c r="A6" s="26"/>
      <c r="B6" s="93" t="s">
        <v>567</v>
      </c>
      <c r="C6" s="26" t="s">
        <v>568</v>
      </c>
      <c r="D6" s="68">
        <v>78000</v>
      </c>
      <c r="E6" s="66" t="s">
        <v>36</v>
      </c>
      <c r="F6" s="26">
        <f>IF('Komponen Elektronika 55Jt'!E6=("LN"),'Komponen Elektronika 55Jt'!D6*1.7,'Komponen Elektronika 55Jt'!D6*1.3)</f>
        <v>101400</v>
      </c>
      <c r="G6" s="26">
        <v>1</v>
      </c>
      <c r="H6" s="26"/>
      <c r="I6" s="26">
        <f>G6*F6</f>
        <v>101400</v>
      </c>
      <c r="J6" s="26" t="s">
        <v>569</v>
      </c>
    </row>
    <row r="7" spans="1:10" ht="15.75" thickBot="1" x14ac:dyDescent="0.3">
      <c r="A7" s="26"/>
      <c r="B7" s="60" t="s">
        <v>570</v>
      </c>
      <c r="C7" s="26"/>
      <c r="D7" s="68"/>
      <c r="E7" s="66" t="s">
        <v>36</v>
      </c>
      <c r="F7" s="26">
        <f>IF('Komponen Elektronika 55Jt'!E7=("LN"),'Komponen Elektronika 55Jt'!D7*1.7,'Komponen Elektronika 55Jt'!D7*1.3)</f>
        <v>0</v>
      </c>
      <c r="G7" s="26"/>
      <c r="H7" s="26"/>
      <c r="I7" s="26">
        <f>G7*F7</f>
        <v>0</v>
      </c>
      <c r="J7" s="26"/>
    </row>
    <row r="8" spans="1:10" x14ac:dyDescent="0.25">
      <c r="A8" s="26"/>
      <c r="B8" s="60" t="s">
        <v>571</v>
      </c>
      <c r="C8" s="105" t="s">
        <v>572</v>
      </c>
      <c r="D8" s="68">
        <v>130000</v>
      </c>
      <c r="E8" s="66" t="s">
        <v>36</v>
      </c>
      <c r="F8" s="26">
        <f>IF('Komponen Elektronika 55Jt'!E8=("LN"),'Komponen Elektronika 55Jt'!D8*1.7,'Komponen Elektronika 55Jt'!D8*1.3)</f>
        <v>169000</v>
      </c>
      <c r="G8" s="26">
        <v>1</v>
      </c>
      <c r="H8" s="26"/>
      <c r="I8" s="26">
        <f>G8*D8</f>
        <v>130000</v>
      </c>
      <c r="J8" s="105" t="s">
        <v>573</v>
      </c>
    </row>
    <row r="9" spans="1:10" x14ac:dyDescent="0.25">
      <c r="A9" s="26"/>
      <c r="B9" s="60" t="s">
        <v>574</v>
      </c>
      <c r="C9" s="26" t="s">
        <v>575</v>
      </c>
      <c r="D9" s="68">
        <v>320000</v>
      </c>
      <c r="E9" s="66" t="s">
        <v>36</v>
      </c>
      <c r="F9" s="26">
        <f>IF('Komponen Elektronika 55Jt'!E9=("LN"),'Komponen Elektronika 55Jt'!D9*1.7,'Komponen Elektronika 55Jt'!D9*1.3)</f>
        <v>416000</v>
      </c>
      <c r="G9" s="26">
        <v>1</v>
      </c>
      <c r="H9" s="26"/>
      <c r="I9" s="26">
        <f>G9*F9</f>
        <v>416000</v>
      </c>
      <c r="J9" s="105" t="s">
        <v>576</v>
      </c>
    </row>
    <row r="10" spans="1:10" x14ac:dyDescent="0.25">
      <c r="A10" s="26"/>
      <c r="B10" s="60" t="s">
        <v>577</v>
      </c>
      <c r="C10" s="26" t="s">
        <v>578</v>
      </c>
      <c r="D10" s="68">
        <v>58000</v>
      </c>
      <c r="E10" s="66" t="s">
        <v>36</v>
      </c>
      <c r="F10" s="26">
        <f>IF('Komponen Elektronika 55Jt'!E10=("LN"),'Komponen Elektronika 55Jt'!D10*1.7,'Komponen Elektronika 55Jt'!D10*1.3)</f>
        <v>75400</v>
      </c>
      <c r="G10" s="26">
        <v>2</v>
      </c>
      <c r="H10" s="26"/>
      <c r="I10" s="26">
        <f>G10*D10</f>
        <v>116000</v>
      </c>
      <c r="J10" s="105" t="s">
        <v>579</v>
      </c>
    </row>
    <row r="11" spans="1:10" x14ac:dyDescent="0.25">
      <c r="A11" s="26"/>
      <c r="B11" s="26" t="s">
        <v>580</v>
      </c>
      <c r="C11" s="26"/>
      <c r="D11" s="68">
        <v>52900</v>
      </c>
      <c r="E11" s="66" t="s">
        <v>36</v>
      </c>
      <c r="F11" s="26">
        <f>IF('Komponen Elektronika 55Jt'!E11=("LN"),'Komponen Elektronika 55Jt'!D11*1.7,'Komponen Elektronika 55Jt'!D11*1.3)</f>
        <v>68770</v>
      </c>
      <c r="G11" s="26">
        <v>1</v>
      </c>
      <c r="H11" s="26"/>
      <c r="I11" s="26">
        <f t="shared" ref="I11:I24" si="0">G11*F11</f>
        <v>68770</v>
      </c>
      <c r="J11" s="26" t="s">
        <v>581</v>
      </c>
    </row>
    <row r="12" spans="1:10" x14ac:dyDescent="0.25">
      <c r="A12" s="26"/>
      <c r="B12" s="26" t="s">
        <v>582</v>
      </c>
      <c r="C12" s="26"/>
      <c r="D12" s="68">
        <v>185000</v>
      </c>
      <c r="E12" s="66" t="s">
        <v>36</v>
      </c>
      <c r="F12" s="26">
        <f>IF('Komponen Elektronika 55Jt'!E12=("LN"),'Komponen Elektronika 55Jt'!D12*1.7,'Komponen Elektronika 55Jt'!D12*1.3)</f>
        <v>240500</v>
      </c>
      <c r="G12" s="26">
        <v>2</v>
      </c>
      <c r="H12" s="26"/>
      <c r="I12" s="26">
        <f t="shared" si="0"/>
        <v>481000</v>
      </c>
      <c r="J12" s="26" t="s">
        <v>583</v>
      </c>
    </row>
    <row r="13" spans="1:10" x14ac:dyDescent="0.25">
      <c r="A13" s="26"/>
      <c r="B13" s="26" t="s">
        <v>584</v>
      </c>
      <c r="C13" s="26"/>
      <c r="D13" s="68">
        <v>69000</v>
      </c>
      <c r="E13" s="66" t="s">
        <v>36</v>
      </c>
      <c r="F13" s="26">
        <f>IF('Komponen Elektronika 55Jt'!E13=("LN"),'Komponen Elektronika 55Jt'!D13*1.7,'Komponen Elektronika 55Jt'!D13*1.3)</f>
        <v>89700</v>
      </c>
      <c r="G13" s="26">
        <v>1</v>
      </c>
      <c r="H13" s="26"/>
      <c r="I13" s="26">
        <f t="shared" si="0"/>
        <v>89700</v>
      </c>
      <c r="J13" s="105" t="s">
        <v>585</v>
      </c>
    </row>
    <row r="14" spans="1:10" x14ac:dyDescent="0.25">
      <c r="A14" s="26"/>
      <c r="B14" s="26" t="s">
        <v>586</v>
      </c>
      <c r="C14" s="26"/>
      <c r="D14" s="68">
        <v>36800</v>
      </c>
      <c r="E14" s="66" t="s">
        <v>36</v>
      </c>
      <c r="F14" s="26">
        <f>IF('Komponen Elektronika 55Jt'!E14=("LN"),'Komponen Elektronika 55Jt'!D14*1.7,'Komponen Elektronika 55Jt'!D14*1.3)</f>
        <v>47840</v>
      </c>
      <c r="G14" s="26">
        <v>2</v>
      </c>
      <c r="H14" s="26"/>
      <c r="I14" s="26">
        <f t="shared" si="0"/>
        <v>95680</v>
      </c>
      <c r="J14" s="105" t="s">
        <v>587</v>
      </c>
    </row>
    <row r="15" spans="1:10" x14ac:dyDescent="0.25">
      <c r="A15" s="26"/>
      <c r="B15" s="26" t="s">
        <v>588</v>
      </c>
      <c r="C15" s="26"/>
      <c r="D15" s="68">
        <v>12000</v>
      </c>
      <c r="E15" s="66" t="s">
        <v>36</v>
      </c>
      <c r="F15" s="26">
        <f>IF('Komponen Elektronika 55Jt'!E15=("LN"),'Komponen Elektronika 55Jt'!D15*1.7,'Komponen Elektronika 55Jt'!D15*1.3)</f>
        <v>15600</v>
      </c>
      <c r="G15" s="26">
        <v>3</v>
      </c>
      <c r="H15" s="26"/>
      <c r="I15" s="26">
        <f t="shared" si="0"/>
        <v>46800</v>
      </c>
      <c r="J15" s="105" t="s">
        <v>589</v>
      </c>
    </row>
    <row r="16" spans="1:10" x14ac:dyDescent="0.25">
      <c r="A16" s="26"/>
      <c r="B16" s="26" t="s">
        <v>590</v>
      </c>
      <c r="C16" s="26"/>
      <c r="D16" s="68">
        <v>35000</v>
      </c>
      <c r="E16" s="66" t="s">
        <v>36</v>
      </c>
      <c r="F16" s="26">
        <f>IF('Komponen Elektronika 55Jt'!E16=("LN"),'Komponen Elektronika 55Jt'!D16*1.7,'Komponen Elektronika 55Jt'!D16*1.3)</f>
        <v>45500</v>
      </c>
      <c r="G16" s="26">
        <v>5</v>
      </c>
      <c r="H16" s="26"/>
      <c r="I16" s="26">
        <f t="shared" si="0"/>
        <v>227500</v>
      </c>
      <c r="J16" s="105" t="s">
        <v>591</v>
      </c>
    </row>
    <row r="17" spans="1:10" x14ac:dyDescent="0.25">
      <c r="A17" s="26"/>
      <c r="B17" s="26" t="s">
        <v>592</v>
      </c>
      <c r="C17" s="26"/>
      <c r="D17" s="68">
        <v>33000</v>
      </c>
      <c r="E17" s="66" t="s">
        <v>36</v>
      </c>
      <c r="F17" s="26">
        <f>IF('Komponen Elektronika 55Jt'!E17=("LN"),'Komponen Elektronika 55Jt'!D17*1.7,'Komponen Elektronika 55Jt'!D17*1.3)</f>
        <v>42900</v>
      </c>
      <c r="G17" s="26">
        <v>5</v>
      </c>
      <c r="H17" s="26"/>
      <c r="I17" s="26">
        <f t="shared" si="0"/>
        <v>214500</v>
      </c>
      <c r="J17" s="105" t="s">
        <v>593</v>
      </c>
    </row>
    <row r="18" spans="1:10" x14ac:dyDescent="0.25">
      <c r="A18" s="26"/>
      <c r="B18" s="26" t="s">
        <v>594</v>
      </c>
      <c r="C18" s="26"/>
      <c r="D18" s="68">
        <v>187700</v>
      </c>
      <c r="E18" s="66" t="s">
        <v>36</v>
      </c>
      <c r="F18" s="26">
        <f>IF('Komponen Elektronika 55Jt'!E18=("LN"),'Komponen Elektronika 55Jt'!D18*1.7,'Komponen Elektronika 55Jt'!D18*1.3)</f>
        <v>244010</v>
      </c>
      <c r="G18" s="26">
        <v>5</v>
      </c>
      <c r="H18" s="26"/>
      <c r="I18" s="26">
        <f t="shared" si="0"/>
        <v>1220050</v>
      </c>
      <c r="J18" s="105" t="s">
        <v>595</v>
      </c>
    </row>
    <row r="19" spans="1:10" x14ac:dyDescent="0.25">
      <c r="A19" s="26"/>
      <c r="B19" s="26" t="s">
        <v>596</v>
      </c>
      <c r="C19" s="26"/>
      <c r="D19" s="74">
        <v>388000</v>
      </c>
      <c r="E19" s="66" t="s">
        <v>36</v>
      </c>
      <c r="F19" s="26">
        <f>IF('Komponen Elektronika 55Jt'!E19=("LN"),'Komponen Elektronika 55Jt'!D19*1.7,'Komponen Elektronika 55Jt'!D19*1.3)</f>
        <v>504400</v>
      </c>
      <c r="G19" s="26">
        <v>2</v>
      </c>
      <c r="H19" s="69"/>
      <c r="I19" s="26">
        <f t="shared" si="0"/>
        <v>1008800</v>
      </c>
      <c r="J19" s="64" t="s">
        <v>597</v>
      </c>
    </row>
    <row r="20" spans="1:10" x14ac:dyDescent="0.25">
      <c r="A20" s="26"/>
      <c r="B20" s="26" t="s">
        <v>598</v>
      </c>
      <c r="C20" s="26" t="s">
        <v>599</v>
      </c>
      <c r="D20" s="68">
        <v>22000</v>
      </c>
      <c r="E20" s="66" t="s">
        <v>36</v>
      </c>
      <c r="F20" s="26">
        <f>IF('Komponen Elektronika 55Jt'!E20=("LN"),'Komponen Elektronika 55Jt'!D20*1.7,'Komponen Elektronika 55Jt'!D20*1.3)</f>
        <v>28600</v>
      </c>
      <c r="G20" s="26">
        <v>10</v>
      </c>
      <c r="H20" s="26"/>
      <c r="I20" s="26">
        <f t="shared" si="0"/>
        <v>286000</v>
      </c>
      <c r="J20" s="105" t="s">
        <v>600</v>
      </c>
    </row>
    <row r="21" spans="1:10" x14ac:dyDescent="0.25">
      <c r="A21" s="26"/>
      <c r="B21" s="26" t="s">
        <v>601</v>
      </c>
      <c r="C21" s="26"/>
      <c r="D21" s="68">
        <v>27500</v>
      </c>
      <c r="E21" s="66" t="s">
        <v>36</v>
      </c>
      <c r="F21" s="26">
        <f>IF('Komponen Elektronika 55Jt'!E21=("LN"),'Komponen Elektronika 55Jt'!D21*1.7,'Komponen Elektronika 55Jt'!D21*1.3)</f>
        <v>35750</v>
      </c>
      <c r="G21" s="26">
        <v>2</v>
      </c>
      <c r="H21" s="26"/>
      <c r="I21" s="26">
        <f t="shared" si="0"/>
        <v>71500</v>
      </c>
      <c r="J21" s="105" t="s">
        <v>602</v>
      </c>
    </row>
    <row r="22" spans="1:10" x14ac:dyDescent="0.25">
      <c r="A22" s="26"/>
      <c r="B22" s="26" t="s">
        <v>603</v>
      </c>
      <c r="C22" s="26"/>
      <c r="D22" s="68">
        <v>27500</v>
      </c>
      <c r="E22" s="66" t="s">
        <v>36</v>
      </c>
      <c r="F22" s="26">
        <f>IF('Komponen Elektronika 55Jt'!E22=("LN"),'Komponen Elektronika 55Jt'!D22*1.7,'Komponen Elektronika 55Jt'!D22*1.3)</f>
        <v>35750</v>
      </c>
      <c r="G22" s="26">
        <v>2</v>
      </c>
      <c r="H22" s="26"/>
      <c r="I22" s="26">
        <f t="shared" si="0"/>
        <v>71500</v>
      </c>
      <c r="J22" s="105" t="s">
        <v>604</v>
      </c>
    </row>
    <row r="23" spans="1:10" x14ac:dyDescent="0.25">
      <c r="A23" s="26"/>
      <c r="B23" s="26" t="s">
        <v>605</v>
      </c>
      <c r="C23" s="26"/>
      <c r="D23" s="68">
        <v>12000</v>
      </c>
      <c r="E23" s="66" t="s">
        <v>36</v>
      </c>
      <c r="F23" s="26">
        <f>IF('Komponen Elektronika 55Jt'!E23=("LN"),'Komponen Elektronika 55Jt'!D23*1.7,'Komponen Elektronika 55Jt'!D23*1.3)</f>
        <v>15600</v>
      </c>
      <c r="G23" s="26">
        <v>10</v>
      </c>
      <c r="H23" s="26"/>
      <c r="I23" s="26">
        <f t="shared" si="0"/>
        <v>156000</v>
      </c>
      <c r="J23" s="105" t="s">
        <v>606</v>
      </c>
    </row>
    <row r="24" spans="1:10" x14ac:dyDescent="0.25">
      <c r="A24" s="26"/>
      <c r="B24" s="26" t="s">
        <v>607</v>
      </c>
      <c r="C24" s="26" t="s">
        <v>608</v>
      </c>
      <c r="D24" s="68">
        <v>105000</v>
      </c>
      <c r="E24" s="66" t="s">
        <v>31</v>
      </c>
      <c r="F24" s="26">
        <f>IF('Komponen Elektronika 55Jt'!E24=("LN"),'Komponen Elektronika 55Jt'!D24*1.7,'Komponen Elektronika 55Jt'!D24*1.3)</f>
        <v>178500</v>
      </c>
      <c r="G24" s="26">
        <v>5</v>
      </c>
      <c r="H24" s="26"/>
      <c r="I24" s="26">
        <f t="shared" si="0"/>
        <v>892500</v>
      </c>
      <c r="J24" s="105" t="s">
        <v>609</v>
      </c>
    </row>
    <row r="25" spans="1:10" x14ac:dyDescent="0.25">
      <c r="A25" s="26"/>
      <c r="B25" s="26"/>
      <c r="C25" s="26"/>
      <c r="D25" s="68"/>
      <c r="E25" s="66"/>
      <c r="F25" s="26"/>
      <c r="G25" s="26"/>
      <c r="H25" s="26"/>
      <c r="I25" s="26"/>
      <c r="J25" s="105"/>
    </row>
    <row r="26" spans="1:10" x14ac:dyDescent="0.25">
      <c r="A26" s="26"/>
      <c r="B26" s="26"/>
      <c r="C26" s="26"/>
      <c r="D26" s="68"/>
      <c r="E26" s="66"/>
      <c r="F26" s="26"/>
      <c r="G26" s="26"/>
      <c r="H26" s="26"/>
      <c r="I26" s="26"/>
      <c r="J26" s="105"/>
    </row>
    <row r="27" spans="1:10" x14ac:dyDescent="0.25">
      <c r="A27" s="26"/>
      <c r="B27" s="26"/>
      <c r="C27" s="26"/>
      <c r="D27" s="68"/>
      <c r="E27" s="66"/>
      <c r="F27" s="26"/>
      <c r="G27" s="26"/>
      <c r="H27" s="26"/>
      <c r="I27" s="26"/>
      <c r="J27" s="105"/>
    </row>
    <row r="28" spans="1:10" x14ac:dyDescent="0.25">
      <c r="A28" s="26"/>
      <c r="B28" s="26"/>
      <c r="C28" s="26"/>
      <c r="D28" s="68"/>
      <c r="E28" s="66"/>
      <c r="F28" s="26"/>
      <c r="G28" s="26"/>
      <c r="H28" s="26"/>
      <c r="I28" s="26"/>
      <c r="J28" s="105"/>
    </row>
    <row r="29" spans="1:10" x14ac:dyDescent="0.25">
      <c r="A29" s="26"/>
      <c r="B29" s="26"/>
      <c r="C29" s="26"/>
      <c r="D29" s="68"/>
      <c r="E29" s="66"/>
      <c r="F29" s="26"/>
      <c r="G29" s="26"/>
      <c r="H29" s="26"/>
      <c r="I29" s="26"/>
      <c r="J29" s="105"/>
    </row>
    <row r="30" spans="1:10" x14ac:dyDescent="0.25">
      <c r="A30" s="26"/>
      <c r="B30" s="26"/>
      <c r="C30" s="26"/>
      <c r="D30" s="68"/>
      <c r="E30" s="66"/>
      <c r="F30" s="26"/>
      <c r="G30" s="26"/>
      <c r="H30" s="26"/>
      <c r="I30" s="26"/>
      <c r="J30" s="105"/>
    </row>
    <row r="31" spans="1:10" x14ac:dyDescent="0.25">
      <c r="A31" s="26"/>
      <c r="B31" s="26"/>
      <c r="C31" s="26"/>
      <c r="D31" s="68"/>
      <c r="E31" s="66"/>
      <c r="F31" s="26"/>
      <c r="G31" s="26"/>
      <c r="H31" s="26"/>
      <c r="I31" s="26"/>
      <c r="J31" s="105"/>
    </row>
    <row r="32" spans="1:10" x14ac:dyDescent="0.25">
      <c r="A32" s="26"/>
      <c r="B32" s="26"/>
      <c r="C32" s="26"/>
      <c r="D32" s="68"/>
      <c r="E32" s="66"/>
      <c r="F32" s="26"/>
      <c r="G32" s="26"/>
      <c r="H32" s="26"/>
      <c r="I32" s="26"/>
      <c r="J32" s="105"/>
    </row>
    <row r="33" spans="1:10" x14ac:dyDescent="0.25">
      <c r="A33" s="26"/>
      <c r="B33" s="26"/>
      <c r="C33" s="26"/>
      <c r="D33" s="68"/>
      <c r="E33" s="66"/>
      <c r="F33" s="26"/>
      <c r="G33" s="26"/>
      <c r="H33" s="26"/>
      <c r="I33" s="26"/>
      <c r="J33" s="105"/>
    </row>
    <row r="34" spans="1:10" x14ac:dyDescent="0.25">
      <c r="A34" s="26"/>
      <c r="B34" s="26"/>
      <c r="C34" s="26"/>
      <c r="D34" s="68"/>
      <c r="E34" s="66" t="s">
        <v>36</v>
      </c>
      <c r="F34" s="26">
        <f>IF('Komponen Elektronika 55Jt'!E34=("LN"),'Komponen Elektronika 55Jt'!D34*1.7,'Komponen Elektronika 55Jt'!D34*1.3)</f>
        <v>0</v>
      </c>
      <c r="G34" s="26"/>
      <c r="H34" s="26"/>
      <c r="I34" s="26">
        <f>G34*F34</f>
        <v>0</v>
      </c>
      <c r="J34" s="26"/>
    </row>
    <row r="35" spans="1:10" x14ac:dyDescent="0.25">
      <c r="A35" s="26"/>
      <c r="B35" s="26"/>
      <c r="C35" s="26"/>
      <c r="D35" s="28"/>
      <c r="E35" s="66" t="s">
        <v>36</v>
      </c>
      <c r="F35" s="26">
        <f>IF('Komponen Elektronika 55Jt'!E35=("LN"),'Komponen Elektronika 55Jt'!D35*1.7,'Komponen Elektronika 55Jt'!D35*1.3)</f>
        <v>0</v>
      </c>
      <c r="G35" s="26"/>
      <c r="H35" s="26"/>
      <c r="I35" s="26">
        <f>G35*F35</f>
        <v>0</v>
      </c>
      <c r="J35" s="26"/>
    </row>
    <row r="36" spans="1:10" x14ac:dyDescent="0.25">
      <c r="A36" s="26"/>
      <c r="B36" s="26"/>
      <c r="C36" s="26"/>
      <c r="D36" s="28"/>
      <c r="E36" s="66" t="s">
        <v>36</v>
      </c>
      <c r="F36" s="26">
        <f>IF('Komponen Elektronika 55Jt'!E36=("LN"),'Komponen Elektronika 55Jt'!D36*1.7,'Komponen Elektronika 55Jt'!D36*1.3)</f>
        <v>0</v>
      </c>
      <c r="G36" s="26"/>
      <c r="H36" s="26"/>
      <c r="I36" s="26">
        <f>G36*F36</f>
        <v>0</v>
      </c>
      <c r="J36" s="26"/>
    </row>
    <row r="37" spans="1:10" ht="15.75" thickBot="1" x14ac:dyDescent="0.3">
      <c r="A37" s="49" t="s">
        <v>84</v>
      </c>
      <c r="B37" s="50"/>
      <c r="C37" s="50"/>
      <c r="D37" s="50"/>
      <c r="E37" s="50"/>
      <c r="F37" s="50"/>
      <c r="G37" s="50"/>
      <c r="H37" s="51"/>
      <c r="I37" s="55">
        <f>SUM(I5:I36)</f>
        <v>6434700</v>
      </c>
      <c r="J37" s="44"/>
    </row>
    <row r="38" spans="1:10" ht="15.75" thickBot="1" x14ac:dyDescent="0.3">
      <c r="A38" s="46" t="s">
        <v>85</v>
      </c>
      <c r="B38" s="47"/>
      <c r="C38" s="47"/>
      <c r="D38" s="47"/>
      <c r="E38" s="47"/>
      <c r="F38" s="47"/>
      <c r="G38" s="47"/>
      <c r="H38" s="48"/>
      <c r="I38" s="54">
        <v>55000000</v>
      </c>
      <c r="J38" s="44"/>
    </row>
    <row r="39" spans="1:10" ht="15.75" thickBot="1" x14ac:dyDescent="0.3">
      <c r="A39" s="49" t="s">
        <v>86</v>
      </c>
      <c r="B39" s="50"/>
      <c r="C39" s="50"/>
      <c r="D39" s="50"/>
      <c r="E39" s="50"/>
      <c r="F39" s="50"/>
      <c r="G39" s="50"/>
      <c r="H39" s="51"/>
      <c r="I39" s="53">
        <f>I38-I37</f>
        <v>48565300</v>
      </c>
      <c r="J39" s="44"/>
    </row>
    <row r="40" spans="1:10" x14ac:dyDescent="0.25">
      <c r="H40"/>
      <c r="J40"/>
    </row>
  </sheetData>
  <mergeCells count="1">
    <mergeCell ref="A1:F1"/>
  </mergeCells>
  <hyperlinks>
    <hyperlink ref="J4" r:id="rId1" xr:uid="{614BEAE1-ECD2-427D-A35E-7AF031168BFD}"/>
    <hyperlink ref="J18" r:id="rId2" xr:uid="{C89862E7-6689-46D3-9716-EF0B6FF96478}"/>
    <hyperlink ref="J19" r:id="rId3" xr:uid="{1F419308-7407-45EC-A6B3-F1F7FA95D827}"/>
    <hyperlink ref="J24" r:id="rId4" xr:uid="{7519FD10-A23C-4711-B826-EA07C61E1ACB}"/>
    <hyperlink ref="J8" r:id="rId5" xr:uid="{896B513F-1C21-4D25-88B5-9349434BD0E4}"/>
    <hyperlink ref="J10" r:id="rId6" xr:uid="{0B9A64E6-8C1C-4E07-A192-92D311281CD5}"/>
    <hyperlink ref="J9" r:id="rId7" display="https://www.tokopedia.com/warunglistrik/tang-crimping-skun-5-in-1-ratchet-set-screwdriver?ev_efid=EAIaIQobChMIs7yOmqyS4AIVUo6PCh2QUgfwEAQYByABEgKga_D_BwE:G:s&amp;gclid=EAIaIQobChMIs7yOmqyS4AIVUo6PCh2QUgfwEAQYByABEgKga_D_BwE&amp;gclsrc=aw.ds&amp;ef_id=W_O44gAAC0TkPcFc:20190129061844:s" xr:uid="{FF742B00-DAFC-48B6-A1CA-2C369575ADB2}"/>
    <hyperlink ref="J13" r:id="rId8" xr:uid="{0F331636-B497-4325-A636-9031C0173B76}"/>
    <hyperlink ref="J14" r:id="rId9" xr:uid="{DE561909-0A18-4A2C-8318-B64C4F912AF5}"/>
    <hyperlink ref="J15" r:id="rId10" xr:uid="{597ED33A-E563-4629-A5EE-4DB6F55091F7}"/>
    <hyperlink ref="J16" r:id="rId11" xr:uid="{F89D738F-72E2-4B76-BD7E-22947C9E6F52}"/>
    <hyperlink ref="J17" r:id="rId12" xr:uid="{86DBC547-1ED8-4C8A-92D3-8BD6DB6F0DAF}"/>
    <hyperlink ref="J23" r:id="rId13" xr:uid="{66DC9B6A-A849-41B1-AC3A-93F62668C0DF}"/>
    <hyperlink ref="J21" r:id="rId14" xr:uid="{BF9DAD21-D66A-4C2A-9527-E2B8E91375E4}"/>
    <hyperlink ref="J22" r:id="rId15" xr:uid="{4D883381-09F5-46B7-A1B2-4583EA8255F7}"/>
  </hyperlinks>
  <pageMargins left="0.7" right="0.7" top="0.75" bottom="0.75" header="0.3" footer="0.3"/>
  <pageSetup paperSize="9" orientation="portrait" horizontalDpi="4294967293" r:id="rId1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79FD-C2AE-4975-9DDC-AA69466BB61D}">
  <dimension ref="A1:E216"/>
  <sheetViews>
    <sheetView topLeftCell="A8" workbookViewId="0">
      <selection activeCell="E8" sqref="E8:E13"/>
    </sheetView>
  </sheetViews>
  <sheetFormatPr defaultRowHeight="15" x14ac:dyDescent="0.25"/>
  <cols>
    <col min="1" max="2" width="15.28515625" bestFit="1" customWidth="1"/>
    <col min="4" max="5" width="12.5703125" bestFit="1" customWidth="1"/>
  </cols>
  <sheetData>
    <row r="1" spans="1:5" x14ac:dyDescent="0.25">
      <c r="A1" s="61">
        <v>47576200</v>
      </c>
      <c r="B1" s="73">
        <f>A1*1.072</f>
        <v>51001686.400000006</v>
      </c>
    </row>
    <row r="2" spans="1:5" x14ac:dyDescent="0.25">
      <c r="A2" s="62">
        <v>2833461</v>
      </c>
      <c r="B2" s="73">
        <f t="shared" ref="B2:B65" si="0">A2*1.072</f>
        <v>3037470.1920000003</v>
      </c>
    </row>
    <row r="3" spans="1:5" x14ac:dyDescent="0.25">
      <c r="A3" s="62">
        <v>199000</v>
      </c>
      <c r="B3" s="73">
        <f t="shared" si="0"/>
        <v>213328</v>
      </c>
    </row>
    <row r="4" spans="1:5" x14ac:dyDescent="0.25">
      <c r="A4" s="62">
        <v>685000</v>
      </c>
      <c r="B4" s="73">
        <f t="shared" si="0"/>
        <v>734320</v>
      </c>
    </row>
    <row r="5" spans="1:5" x14ac:dyDescent="0.25">
      <c r="A5" s="62">
        <v>1422252</v>
      </c>
      <c r="B5" s="73">
        <f t="shared" si="0"/>
        <v>1524654.1440000001</v>
      </c>
    </row>
    <row r="6" spans="1:5" x14ac:dyDescent="0.25">
      <c r="A6" s="62">
        <v>1507587</v>
      </c>
      <c r="B6" s="73">
        <f t="shared" si="0"/>
        <v>1616133.2640000002</v>
      </c>
    </row>
    <row r="7" spans="1:5" x14ac:dyDescent="0.25">
      <c r="A7" s="62">
        <v>3009991</v>
      </c>
      <c r="B7" s="73">
        <f t="shared" si="0"/>
        <v>3226710.3520000004</v>
      </c>
    </row>
    <row r="8" spans="1:5" x14ac:dyDescent="0.25">
      <c r="A8" s="62">
        <v>1224957</v>
      </c>
      <c r="B8" s="73">
        <f t="shared" si="0"/>
        <v>1313153.9040000001</v>
      </c>
      <c r="D8" s="73">
        <v>1929.6000000000001</v>
      </c>
      <c r="E8" s="73">
        <f>D8*14000/15000</f>
        <v>1800.9600000000003</v>
      </c>
    </row>
    <row r="9" spans="1:5" x14ac:dyDescent="0.25">
      <c r="A9" s="62">
        <v>429573</v>
      </c>
      <c r="B9" s="73">
        <f t="shared" si="0"/>
        <v>460502.25600000005</v>
      </c>
      <c r="D9" s="73">
        <v>1929.6000000000001</v>
      </c>
      <c r="E9" s="73">
        <f t="shared" ref="E9:E28" si="1">D9*14000/15000</f>
        <v>1800.9600000000003</v>
      </c>
    </row>
    <row r="10" spans="1:5" x14ac:dyDescent="0.25">
      <c r="A10" s="26">
        <v>696689</v>
      </c>
      <c r="B10" s="73">
        <f t="shared" si="0"/>
        <v>746850.60800000001</v>
      </c>
      <c r="D10" s="73">
        <v>1929.6000000000001</v>
      </c>
      <c r="E10" s="73">
        <f t="shared" si="1"/>
        <v>1800.9600000000003</v>
      </c>
    </row>
    <row r="11" spans="1:5" x14ac:dyDescent="0.25">
      <c r="A11" s="26">
        <v>252490</v>
      </c>
      <c r="B11" s="73">
        <f t="shared" si="0"/>
        <v>270669.28000000003</v>
      </c>
      <c r="D11" s="73">
        <v>257.28000000000003</v>
      </c>
      <c r="E11" s="73">
        <f t="shared" si="1"/>
        <v>240.12800000000004</v>
      </c>
    </row>
    <row r="12" spans="1:5" x14ac:dyDescent="0.25">
      <c r="A12" s="62">
        <v>194551</v>
      </c>
      <c r="B12" s="73">
        <f t="shared" si="0"/>
        <v>208558.67200000002</v>
      </c>
      <c r="D12" s="73">
        <v>1929.6000000000001</v>
      </c>
      <c r="E12" s="73">
        <f t="shared" si="1"/>
        <v>1800.9600000000003</v>
      </c>
    </row>
    <row r="13" spans="1:5" x14ac:dyDescent="0.25">
      <c r="A13" s="71">
        <v>305932</v>
      </c>
      <c r="B13" s="73">
        <f t="shared" si="0"/>
        <v>327959.10399999999</v>
      </c>
      <c r="D13" s="73">
        <v>321.60000000000002</v>
      </c>
      <c r="E13" s="73">
        <f t="shared" si="1"/>
        <v>300.16000000000003</v>
      </c>
    </row>
    <row r="14" spans="1:5" x14ac:dyDescent="0.25">
      <c r="A14" s="71">
        <v>254590</v>
      </c>
      <c r="B14" s="73">
        <f t="shared" si="0"/>
        <v>272920.48000000004</v>
      </c>
      <c r="D14" s="73"/>
      <c r="E14" s="73">
        <f t="shared" si="1"/>
        <v>0</v>
      </c>
    </row>
    <row r="15" spans="1:5" x14ac:dyDescent="0.25">
      <c r="A15" s="71">
        <v>628413</v>
      </c>
      <c r="B15" s="73">
        <f t="shared" si="0"/>
        <v>673658.73600000003</v>
      </c>
      <c r="D15" s="73"/>
      <c r="E15" s="73">
        <f t="shared" si="1"/>
        <v>0</v>
      </c>
    </row>
    <row r="16" spans="1:5" x14ac:dyDescent="0.25">
      <c r="A16" s="71">
        <v>636758</v>
      </c>
      <c r="B16" s="73">
        <f t="shared" si="0"/>
        <v>682604.576</v>
      </c>
      <c r="D16" s="73"/>
      <c r="E16" s="73">
        <f t="shared" si="1"/>
        <v>0</v>
      </c>
    </row>
    <row r="17" spans="1:5" x14ac:dyDescent="0.25">
      <c r="A17" s="71"/>
      <c r="B17" s="73">
        <f t="shared" si="0"/>
        <v>0</v>
      </c>
      <c r="D17" s="73"/>
      <c r="E17" s="73">
        <f t="shared" si="1"/>
        <v>0</v>
      </c>
    </row>
    <row r="18" spans="1:5" x14ac:dyDescent="0.25">
      <c r="A18" s="71"/>
      <c r="B18" s="73">
        <f t="shared" si="0"/>
        <v>0</v>
      </c>
      <c r="D18" s="73"/>
      <c r="E18" s="73">
        <f t="shared" si="1"/>
        <v>0</v>
      </c>
    </row>
    <row r="19" spans="1:5" x14ac:dyDescent="0.25">
      <c r="A19" s="71">
        <v>6152596</v>
      </c>
      <c r="B19" s="73">
        <f t="shared" si="0"/>
        <v>6595582.9120000005</v>
      </c>
      <c r="D19" s="73"/>
      <c r="E19" s="73">
        <f t="shared" si="1"/>
        <v>0</v>
      </c>
    </row>
    <row r="20" spans="1:5" x14ac:dyDescent="0.25">
      <c r="A20" s="71"/>
      <c r="B20" s="73">
        <f t="shared" si="0"/>
        <v>0</v>
      </c>
      <c r="D20" s="73"/>
      <c r="E20" s="73">
        <f t="shared" si="1"/>
        <v>0</v>
      </c>
    </row>
    <row r="21" spans="1:5" x14ac:dyDescent="0.25">
      <c r="A21" s="71"/>
      <c r="B21" s="73">
        <f t="shared" si="0"/>
        <v>0</v>
      </c>
      <c r="D21" s="73"/>
      <c r="E21" s="73">
        <f t="shared" si="1"/>
        <v>0</v>
      </c>
    </row>
    <row r="22" spans="1:5" x14ac:dyDescent="0.25">
      <c r="A22" s="74"/>
      <c r="B22" s="73">
        <f t="shared" si="0"/>
        <v>0</v>
      </c>
      <c r="D22" s="73"/>
      <c r="E22" s="73">
        <f t="shared" si="1"/>
        <v>0</v>
      </c>
    </row>
    <row r="23" spans="1:5" x14ac:dyDescent="0.25">
      <c r="A23" s="74"/>
      <c r="B23" s="73">
        <f t="shared" si="0"/>
        <v>0</v>
      </c>
      <c r="D23" s="73"/>
      <c r="E23" s="73">
        <f t="shared" si="1"/>
        <v>0</v>
      </c>
    </row>
    <row r="24" spans="1:5" x14ac:dyDescent="0.25">
      <c r="A24" s="74"/>
      <c r="B24" s="73">
        <f t="shared" si="0"/>
        <v>0</v>
      </c>
      <c r="D24" s="73"/>
      <c r="E24" s="73">
        <f t="shared" si="1"/>
        <v>0</v>
      </c>
    </row>
    <row r="25" spans="1:5" x14ac:dyDescent="0.25">
      <c r="A25" s="74"/>
      <c r="B25" s="73">
        <f t="shared" si="0"/>
        <v>0</v>
      </c>
      <c r="D25" s="73"/>
      <c r="E25" s="73">
        <f t="shared" si="1"/>
        <v>0</v>
      </c>
    </row>
    <row r="26" spans="1:5" x14ac:dyDescent="0.25">
      <c r="A26" s="74"/>
      <c r="B26" s="73">
        <f t="shared" si="0"/>
        <v>0</v>
      </c>
      <c r="D26" s="73"/>
      <c r="E26" s="73">
        <f t="shared" si="1"/>
        <v>0</v>
      </c>
    </row>
    <row r="27" spans="1:5" x14ac:dyDescent="0.25">
      <c r="A27" s="74"/>
      <c r="B27" s="73">
        <f t="shared" si="0"/>
        <v>0</v>
      </c>
      <c r="D27" s="73"/>
      <c r="E27" s="73">
        <f t="shared" si="1"/>
        <v>0</v>
      </c>
    </row>
    <row r="28" spans="1:5" x14ac:dyDescent="0.25">
      <c r="A28" s="74"/>
      <c r="B28" s="73">
        <f t="shared" si="0"/>
        <v>0</v>
      </c>
      <c r="D28" s="73"/>
      <c r="E28" s="73">
        <f t="shared" si="1"/>
        <v>0</v>
      </c>
    </row>
    <row r="29" spans="1:5" x14ac:dyDescent="0.25">
      <c r="A29" s="74"/>
      <c r="B29" s="73">
        <f t="shared" si="0"/>
        <v>0</v>
      </c>
    </row>
    <row r="30" spans="1:5" x14ac:dyDescent="0.25">
      <c r="A30" s="74"/>
      <c r="B30" s="73">
        <f t="shared" si="0"/>
        <v>0</v>
      </c>
    </row>
    <row r="31" spans="1:5" x14ac:dyDescent="0.25">
      <c r="A31" s="74"/>
      <c r="B31" s="73">
        <f t="shared" si="0"/>
        <v>0</v>
      </c>
    </row>
    <row r="32" spans="1:5" x14ac:dyDescent="0.25">
      <c r="A32" s="74"/>
      <c r="B32" s="73">
        <f t="shared" si="0"/>
        <v>0</v>
      </c>
    </row>
    <row r="33" spans="1:2" x14ac:dyDescent="0.25">
      <c r="A33" s="74"/>
      <c r="B33" s="73">
        <f t="shared" si="0"/>
        <v>0</v>
      </c>
    </row>
    <row r="34" spans="1:2" x14ac:dyDescent="0.25">
      <c r="A34" s="74"/>
      <c r="B34" s="73">
        <f t="shared" si="0"/>
        <v>0</v>
      </c>
    </row>
    <row r="35" spans="1:2" x14ac:dyDescent="0.25">
      <c r="A35" s="74"/>
      <c r="B35" s="73">
        <f t="shared" si="0"/>
        <v>0</v>
      </c>
    </row>
    <row r="36" spans="1:2" x14ac:dyDescent="0.25">
      <c r="A36" s="74"/>
      <c r="B36" s="73">
        <f t="shared" si="0"/>
        <v>0</v>
      </c>
    </row>
    <row r="37" spans="1:2" x14ac:dyDescent="0.25">
      <c r="A37" s="74"/>
      <c r="B37" s="73">
        <f t="shared" si="0"/>
        <v>0</v>
      </c>
    </row>
    <row r="38" spans="1:2" x14ac:dyDescent="0.25">
      <c r="A38" s="74"/>
      <c r="B38" s="73">
        <f t="shared" si="0"/>
        <v>0</v>
      </c>
    </row>
    <row r="39" spans="1:2" x14ac:dyDescent="0.25">
      <c r="A39" s="74"/>
      <c r="B39" s="73">
        <f t="shared" si="0"/>
        <v>0</v>
      </c>
    </row>
    <row r="40" spans="1:2" x14ac:dyDescent="0.25">
      <c r="A40" s="74"/>
      <c r="B40" s="73">
        <f t="shared" si="0"/>
        <v>0</v>
      </c>
    </row>
    <row r="41" spans="1:2" x14ac:dyDescent="0.25">
      <c r="A41" s="74"/>
      <c r="B41" s="73">
        <f t="shared" si="0"/>
        <v>0</v>
      </c>
    </row>
    <row r="42" spans="1:2" x14ac:dyDescent="0.25">
      <c r="A42" s="74"/>
      <c r="B42" s="73">
        <f t="shared" si="0"/>
        <v>0</v>
      </c>
    </row>
    <row r="43" spans="1:2" x14ac:dyDescent="0.25">
      <c r="A43" s="74"/>
      <c r="B43" s="73">
        <f t="shared" si="0"/>
        <v>0</v>
      </c>
    </row>
    <row r="44" spans="1:2" x14ac:dyDescent="0.25">
      <c r="A44" s="74"/>
      <c r="B44" s="73">
        <f t="shared" si="0"/>
        <v>0</v>
      </c>
    </row>
    <row r="45" spans="1:2" x14ac:dyDescent="0.25">
      <c r="A45" s="74"/>
      <c r="B45" s="73">
        <f t="shared" si="0"/>
        <v>0</v>
      </c>
    </row>
    <row r="46" spans="1:2" x14ac:dyDescent="0.25">
      <c r="A46" s="75"/>
      <c r="B46" s="73">
        <f t="shared" si="0"/>
        <v>0</v>
      </c>
    </row>
    <row r="47" spans="1:2" x14ac:dyDescent="0.25">
      <c r="A47" s="75"/>
      <c r="B47" s="73">
        <f t="shared" si="0"/>
        <v>0</v>
      </c>
    </row>
    <row r="48" spans="1:2" x14ac:dyDescent="0.25">
      <c r="A48" s="74"/>
      <c r="B48" s="73">
        <f t="shared" si="0"/>
        <v>0</v>
      </c>
    </row>
    <row r="49" spans="1:2" x14ac:dyDescent="0.25">
      <c r="A49" s="74"/>
      <c r="B49" s="73">
        <f t="shared" si="0"/>
        <v>0</v>
      </c>
    </row>
    <row r="50" spans="1:2" x14ac:dyDescent="0.25">
      <c r="A50" s="74"/>
      <c r="B50" s="73">
        <f t="shared" si="0"/>
        <v>0</v>
      </c>
    </row>
    <row r="51" spans="1:2" x14ac:dyDescent="0.25">
      <c r="A51" s="74"/>
      <c r="B51" s="73">
        <f t="shared" si="0"/>
        <v>0</v>
      </c>
    </row>
    <row r="52" spans="1:2" x14ac:dyDescent="0.25">
      <c r="A52" s="74"/>
      <c r="B52" s="73">
        <f t="shared" si="0"/>
        <v>0</v>
      </c>
    </row>
    <row r="53" spans="1:2" x14ac:dyDescent="0.25">
      <c r="A53" s="74"/>
      <c r="B53" s="73">
        <f t="shared" si="0"/>
        <v>0</v>
      </c>
    </row>
    <row r="54" spans="1:2" x14ac:dyDescent="0.25">
      <c r="A54" s="74"/>
      <c r="B54" s="73">
        <f t="shared" si="0"/>
        <v>0</v>
      </c>
    </row>
    <row r="55" spans="1:2" x14ac:dyDescent="0.25">
      <c r="A55" s="74"/>
      <c r="B55" s="73">
        <f t="shared" si="0"/>
        <v>0</v>
      </c>
    </row>
    <row r="56" spans="1:2" x14ac:dyDescent="0.25">
      <c r="A56" s="74"/>
      <c r="B56" s="73">
        <f t="shared" si="0"/>
        <v>0</v>
      </c>
    </row>
    <row r="57" spans="1:2" x14ac:dyDescent="0.25">
      <c r="A57" s="74"/>
      <c r="B57" s="73">
        <f t="shared" si="0"/>
        <v>0</v>
      </c>
    </row>
    <row r="58" spans="1:2" x14ac:dyDescent="0.25">
      <c r="A58" s="74"/>
      <c r="B58" s="73">
        <f t="shared" si="0"/>
        <v>0</v>
      </c>
    </row>
    <row r="59" spans="1:2" x14ac:dyDescent="0.25">
      <c r="A59" s="74"/>
      <c r="B59" s="73">
        <f t="shared" si="0"/>
        <v>0</v>
      </c>
    </row>
    <row r="60" spans="1:2" x14ac:dyDescent="0.25">
      <c r="A60" s="74"/>
      <c r="B60" s="73">
        <f t="shared" si="0"/>
        <v>0</v>
      </c>
    </row>
    <row r="61" spans="1:2" x14ac:dyDescent="0.25">
      <c r="A61" s="74"/>
      <c r="B61" s="73">
        <f t="shared" si="0"/>
        <v>0</v>
      </c>
    </row>
    <row r="62" spans="1:2" x14ac:dyDescent="0.25">
      <c r="A62" s="74"/>
      <c r="B62" s="73">
        <f t="shared" si="0"/>
        <v>0</v>
      </c>
    </row>
    <row r="63" spans="1:2" x14ac:dyDescent="0.25">
      <c r="A63" s="74"/>
      <c r="B63" s="73">
        <f t="shared" si="0"/>
        <v>0</v>
      </c>
    </row>
    <row r="64" spans="1:2" x14ac:dyDescent="0.25">
      <c r="A64" s="74"/>
      <c r="B64" s="73">
        <f t="shared" si="0"/>
        <v>0</v>
      </c>
    </row>
    <row r="65" spans="1:2" x14ac:dyDescent="0.25">
      <c r="A65" s="74"/>
      <c r="B65" s="73">
        <f t="shared" si="0"/>
        <v>0</v>
      </c>
    </row>
    <row r="66" spans="1:2" x14ac:dyDescent="0.25">
      <c r="A66" s="74"/>
      <c r="B66" s="73">
        <f t="shared" ref="B66:B129" si="2">A66*1.072</f>
        <v>0</v>
      </c>
    </row>
    <row r="67" spans="1:2" x14ac:dyDescent="0.25">
      <c r="A67" s="74"/>
      <c r="B67" s="73">
        <f t="shared" si="2"/>
        <v>0</v>
      </c>
    </row>
    <row r="68" spans="1:2" x14ac:dyDescent="0.25">
      <c r="A68" s="74"/>
      <c r="B68" s="73">
        <f t="shared" si="2"/>
        <v>0</v>
      </c>
    </row>
    <row r="69" spans="1:2" x14ac:dyDescent="0.25">
      <c r="A69" s="74"/>
      <c r="B69" s="73">
        <f t="shared" si="2"/>
        <v>0</v>
      </c>
    </row>
    <row r="70" spans="1:2" x14ac:dyDescent="0.25">
      <c r="A70" s="74"/>
      <c r="B70" s="73">
        <f t="shared" si="2"/>
        <v>0</v>
      </c>
    </row>
    <row r="71" spans="1:2" x14ac:dyDescent="0.25">
      <c r="A71" s="74"/>
      <c r="B71" s="73">
        <f t="shared" si="2"/>
        <v>0</v>
      </c>
    </row>
    <row r="72" spans="1:2" x14ac:dyDescent="0.25">
      <c r="A72" s="74"/>
      <c r="B72" s="73">
        <f t="shared" si="2"/>
        <v>0</v>
      </c>
    </row>
    <row r="73" spans="1:2" x14ac:dyDescent="0.25">
      <c r="A73" s="74"/>
      <c r="B73" s="73">
        <f t="shared" si="2"/>
        <v>0</v>
      </c>
    </row>
    <row r="74" spans="1:2" x14ac:dyDescent="0.25">
      <c r="A74" s="74"/>
      <c r="B74" s="73">
        <f t="shared" si="2"/>
        <v>0</v>
      </c>
    </row>
    <row r="75" spans="1:2" x14ac:dyDescent="0.25">
      <c r="A75" s="74"/>
      <c r="B75" s="73">
        <f t="shared" si="2"/>
        <v>0</v>
      </c>
    </row>
    <row r="76" spans="1:2" x14ac:dyDescent="0.25">
      <c r="A76" s="81"/>
      <c r="B76" s="73">
        <f t="shared" si="2"/>
        <v>0</v>
      </c>
    </row>
    <row r="77" spans="1:2" x14ac:dyDescent="0.25">
      <c r="A77" s="74"/>
      <c r="B77" s="73">
        <f t="shared" si="2"/>
        <v>0</v>
      </c>
    </row>
    <row r="78" spans="1:2" x14ac:dyDescent="0.25">
      <c r="A78" s="74"/>
      <c r="B78" s="73">
        <f t="shared" si="2"/>
        <v>0</v>
      </c>
    </row>
    <row r="79" spans="1:2" x14ac:dyDescent="0.25">
      <c r="A79" s="74"/>
      <c r="B79" s="73">
        <f t="shared" si="2"/>
        <v>0</v>
      </c>
    </row>
    <row r="80" spans="1:2" x14ac:dyDescent="0.25">
      <c r="A80" s="74"/>
      <c r="B80" s="73">
        <f t="shared" si="2"/>
        <v>0</v>
      </c>
    </row>
    <row r="81" spans="1:2" x14ac:dyDescent="0.25">
      <c r="A81" s="74"/>
      <c r="B81" s="73">
        <f t="shared" si="2"/>
        <v>0</v>
      </c>
    </row>
    <row r="82" spans="1:2" x14ac:dyDescent="0.25">
      <c r="A82" s="81"/>
      <c r="B82" s="73">
        <f t="shared" si="2"/>
        <v>0</v>
      </c>
    </row>
    <row r="83" spans="1:2" x14ac:dyDescent="0.25">
      <c r="A83" s="81"/>
      <c r="B83" s="73">
        <f t="shared" si="2"/>
        <v>0</v>
      </c>
    </row>
    <row r="84" spans="1:2" x14ac:dyDescent="0.25">
      <c r="A84" s="81"/>
      <c r="B84" s="73">
        <f t="shared" si="2"/>
        <v>0</v>
      </c>
    </row>
    <row r="85" spans="1:2" x14ac:dyDescent="0.25">
      <c r="A85" s="74"/>
      <c r="B85" s="73">
        <f t="shared" si="2"/>
        <v>0</v>
      </c>
    </row>
    <row r="86" spans="1:2" x14ac:dyDescent="0.25">
      <c r="A86" s="81"/>
      <c r="B86" s="73">
        <f t="shared" si="2"/>
        <v>0</v>
      </c>
    </row>
    <row r="87" spans="1:2" x14ac:dyDescent="0.25">
      <c r="A87" s="81"/>
      <c r="B87" s="73">
        <f t="shared" si="2"/>
        <v>0</v>
      </c>
    </row>
    <row r="88" spans="1:2" x14ac:dyDescent="0.25">
      <c r="A88" s="74"/>
      <c r="B88" s="73">
        <f t="shared" si="2"/>
        <v>0</v>
      </c>
    </row>
    <row r="89" spans="1:2" x14ac:dyDescent="0.25">
      <c r="A89" s="74"/>
      <c r="B89" s="73">
        <f t="shared" si="2"/>
        <v>0</v>
      </c>
    </row>
    <row r="90" spans="1:2" x14ac:dyDescent="0.25">
      <c r="A90" s="74"/>
      <c r="B90" s="73">
        <f t="shared" si="2"/>
        <v>0</v>
      </c>
    </row>
    <row r="91" spans="1:2" x14ac:dyDescent="0.25">
      <c r="A91" s="74"/>
      <c r="B91" s="73">
        <f t="shared" si="2"/>
        <v>0</v>
      </c>
    </row>
    <row r="92" spans="1:2" x14ac:dyDescent="0.25">
      <c r="A92" s="74"/>
      <c r="B92" s="73">
        <f t="shared" si="2"/>
        <v>0</v>
      </c>
    </row>
    <row r="93" spans="1:2" x14ac:dyDescent="0.25">
      <c r="A93" s="74"/>
      <c r="B93" s="73">
        <f t="shared" si="2"/>
        <v>0</v>
      </c>
    </row>
    <row r="94" spans="1:2" x14ac:dyDescent="0.25">
      <c r="A94" s="74"/>
      <c r="B94" s="73">
        <f t="shared" si="2"/>
        <v>0</v>
      </c>
    </row>
    <row r="95" spans="1:2" x14ac:dyDescent="0.25">
      <c r="A95" s="85"/>
      <c r="B95" s="73">
        <f t="shared" si="2"/>
        <v>0</v>
      </c>
    </row>
    <row r="96" spans="1:2" x14ac:dyDescent="0.25">
      <c r="A96" s="86"/>
      <c r="B96" s="73">
        <f t="shared" si="2"/>
        <v>0</v>
      </c>
    </row>
    <row r="97" spans="1:2" x14ac:dyDescent="0.25">
      <c r="A97" s="87"/>
      <c r="B97" s="73">
        <f t="shared" si="2"/>
        <v>0</v>
      </c>
    </row>
    <row r="98" spans="1:2" x14ac:dyDescent="0.25">
      <c r="A98" s="87"/>
      <c r="B98" s="73">
        <f t="shared" si="2"/>
        <v>0</v>
      </c>
    </row>
    <row r="99" spans="1:2" x14ac:dyDescent="0.25">
      <c r="A99" s="87"/>
      <c r="B99" s="73">
        <f t="shared" si="2"/>
        <v>0</v>
      </c>
    </row>
    <row r="100" spans="1:2" x14ac:dyDescent="0.25">
      <c r="A100" s="87"/>
      <c r="B100" s="73">
        <f t="shared" si="2"/>
        <v>0</v>
      </c>
    </row>
    <row r="101" spans="1:2" x14ac:dyDescent="0.25">
      <c r="A101" s="87"/>
      <c r="B101" s="73">
        <f t="shared" si="2"/>
        <v>0</v>
      </c>
    </row>
    <row r="102" spans="1:2" x14ac:dyDescent="0.25">
      <c r="A102" s="87"/>
      <c r="B102" s="73">
        <f t="shared" si="2"/>
        <v>0</v>
      </c>
    </row>
    <row r="103" spans="1:2" x14ac:dyDescent="0.25">
      <c r="A103" s="87"/>
      <c r="B103" s="73">
        <f t="shared" si="2"/>
        <v>0</v>
      </c>
    </row>
    <row r="104" spans="1:2" x14ac:dyDescent="0.25">
      <c r="A104" s="87"/>
      <c r="B104" s="73">
        <f t="shared" si="2"/>
        <v>0</v>
      </c>
    </row>
    <row r="105" spans="1:2" x14ac:dyDescent="0.25">
      <c r="A105" s="87"/>
      <c r="B105" s="73">
        <f t="shared" si="2"/>
        <v>0</v>
      </c>
    </row>
    <row r="106" spans="1:2" x14ac:dyDescent="0.25">
      <c r="A106" s="87"/>
      <c r="B106" s="73">
        <f t="shared" si="2"/>
        <v>0</v>
      </c>
    </row>
    <row r="107" spans="1:2" x14ac:dyDescent="0.25">
      <c r="A107" s="87"/>
      <c r="B107" s="73">
        <f t="shared" si="2"/>
        <v>0</v>
      </c>
    </row>
    <row r="108" spans="1:2" x14ac:dyDescent="0.25">
      <c r="A108" s="87"/>
      <c r="B108" s="73">
        <f t="shared" si="2"/>
        <v>0</v>
      </c>
    </row>
    <row r="109" spans="1:2" x14ac:dyDescent="0.25">
      <c r="A109" s="87"/>
      <c r="B109" s="73">
        <f t="shared" si="2"/>
        <v>0</v>
      </c>
    </row>
    <row r="110" spans="1:2" x14ac:dyDescent="0.25">
      <c r="A110" s="87"/>
      <c r="B110" s="73">
        <f t="shared" si="2"/>
        <v>0</v>
      </c>
    </row>
    <row r="111" spans="1:2" x14ac:dyDescent="0.25">
      <c r="A111" s="87"/>
      <c r="B111" s="73">
        <f t="shared" si="2"/>
        <v>0</v>
      </c>
    </row>
    <row r="112" spans="1:2" x14ac:dyDescent="0.25">
      <c r="A112" s="87"/>
      <c r="B112" s="73">
        <f t="shared" si="2"/>
        <v>0</v>
      </c>
    </row>
    <row r="113" spans="1:2" x14ac:dyDescent="0.25">
      <c r="A113" s="87"/>
      <c r="B113" s="73">
        <f t="shared" si="2"/>
        <v>0</v>
      </c>
    </row>
    <row r="114" spans="1:2" x14ac:dyDescent="0.25">
      <c r="A114" s="87"/>
      <c r="B114" s="73">
        <f t="shared" si="2"/>
        <v>0</v>
      </c>
    </row>
    <row r="115" spans="1:2" x14ac:dyDescent="0.25">
      <c r="A115" s="87"/>
      <c r="B115" s="73">
        <f t="shared" si="2"/>
        <v>0</v>
      </c>
    </row>
    <row r="116" spans="1:2" x14ac:dyDescent="0.25">
      <c r="A116" s="87"/>
      <c r="B116" s="73">
        <f t="shared" si="2"/>
        <v>0</v>
      </c>
    </row>
    <row r="117" spans="1:2" x14ac:dyDescent="0.25">
      <c r="A117" s="87"/>
      <c r="B117" s="73">
        <f t="shared" si="2"/>
        <v>0</v>
      </c>
    </row>
    <row r="118" spans="1:2" x14ac:dyDescent="0.25">
      <c r="A118" s="87"/>
      <c r="B118" s="73">
        <f t="shared" si="2"/>
        <v>0</v>
      </c>
    </row>
    <row r="119" spans="1:2" x14ac:dyDescent="0.25">
      <c r="A119" s="87"/>
      <c r="B119" s="73">
        <f t="shared" si="2"/>
        <v>0</v>
      </c>
    </row>
    <row r="120" spans="1:2" x14ac:dyDescent="0.25">
      <c r="A120" s="87"/>
      <c r="B120" s="73">
        <f t="shared" si="2"/>
        <v>0</v>
      </c>
    </row>
    <row r="121" spans="1:2" x14ac:dyDescent="0.25">
      <c r="A121" s="88"/>
      <c r="B121" s="73">
        <f t="shared" si="2"/>
        <v>0</v>
      </c>
    </row>
    <row r="122" spans="1:2" x14ac:dyDescent="0.25">
      <c r="A122" s="91"/>
      <c r="B122" s="73">
        <f t="shared" si="2"/>
        <v>0</v>
      </c>
    </row>
    <row r="123" spans="1:2" x14ac:dyDescent="0.25">
      <c r="A123" s="87"/>
      <c r="B123" s="73">
        <f t="shared" si="2"/>
        <v>0</v>
      </c>
    </row>
    <row r="124" spans="1:2" x14ac:dyDescent="0.25">
      <c r="A124" s="87"/>
      <c r="B124" s="73">
        <f t="shared" si="2"/>
        <v>0</v>
      </c>
    </row>
    <row r="125" spans="1:2" x14ac:dyDescent="0.25">
      <c r="A125" s="87"/>
      <c r="B125" s="73">
        <f t="shared" si="2"/>
        <v>0</v>
      </c>
    </row>
    <row r="126" spans="1:2" x14ac:dyDescent="0.25">
      <c r="A126" s="87"/>
      <c r="B126" s="73">
        <f t="shared" si="2"/>
        <v>0</v>
      </c>
    </row>
    <row r="127" spans="1:2" x14ac:dyDescent="0.25">
      <c r="A127" s="87"/>
      <c r="B127" s="73">
        <f t="shared" si="2"/>
        <v>0</v>
      </c>
    </row>
    <row r="128" spans="1:2" x14ac:dyDescent="0.25">
      <c r="A128" s="87"/>
      <c r="B128" s="73">
        <f t="shared" si="2"/>
        <v>0</v>
      </c>
    </row>
    <row r="129" spans="1:2" x14ac:dyDescent="0.25">
      <c r="A129" s="87"/>
      <c r="B129" s="73">
        <f t="shared" si="2"/>
        <v>0</v>
      </c>
    </row>
    <row r="130" spans="1:2" x14ac:dyDescent="0.25">
      <c r="A130" s="87"/>
      <c r="B130" s="73">
        <f t="shared" ref="B130:B193" si="3">A130*1.072</f>
        <v>0</v>
      </c>
    </row>
    <row r="131" spans="1:2" x14ac:dyDescent="0.25">
      <c r="A131" s="87"/>
      <c r="B131" s="73">
        <f t="shared" si="3"/>
        <v>0</v>
      </c>
    </row>
    <row r="132" spans="1:2" x14ac:dyDescent="0.25">
      <c r="A132" s="87"/>
      <c r="B132" s="73">
        <f t="shared" si="3"/>
        <v>0</v>
      </c>
    </row>
    <row r="133" spans="1:2" x14ac:dyDescent="0.25">
      <c r="A133" s="87"/>
      <c r="B133" s="73">
        <f t="shared" si="3"/>
        <v>0</v>
      </c>
    </row>
    <row r="134" spans="1:2" x14ac:dyDescent="0.25">
      <c r="A134" s="87"/>
      <c r="B134" s="73">
        <f t="shared" si="3"/>
        <v>0</v>
      </c>
    </row>
    <row r="135" spans="1:2" x14ac:dyDescent="0.25">
      <c r="A135" s="87"/>
      <c r="B135" s="73">
        <f t="shared" si="3"/>
        <v>0</v>
      </c>
    </row>
    <row r="136" spans="1:2" x14ac:dyDescent="0.25">
      <c r="A136" s="87"/>
      <c r="B136" s="73">
        <f t="shared" si="3"/>
        <v>0</v>
      </c>
    </row>
    <row r="137" spans="1:2" x14ac:dyDescent="0.25">
      <c r="A137" s="87"/>
      <c r="B137" s="73">
        <f t="shared" si="3"/>
        <v>0</v>
      </c>
    </row>
    <row r="138" spans="1:2" x14ac:dyDescent="0.25">
      <c r="A138" s="87"/>
      <c r="B138" s="73">
        <f t="shared" si="3"/>
        <v>0</v>
      </c>
    </row>
    <row r="139" spans="1:2" x14ac:dyDescent="0.25">
      <c r="A139" s="87"/>
      <c r="B139" s="73">
        <f t="shared" si="3"/>
        <v>0</v>
      </c>
    </row>
    <row r="140" spans="1:2" x14ac:dyDescent="0.25">
      <c r="A140" s="87"/>
      <c r="B140" s="73">
        <f t="shared" si="3"/>
        <v>0</v>
      </c>
    </row>
    <row r="141" spans="1:2" x14ac:dyDescent="0.25">
      <c r="A141" s="87"/>
      <c r="B141" s="73">
        <f t="shared" si="3"/>
        <v>0</v>
      </c>
    </row>
    <row r="142" spans="1:2" x14ac:dyDescent="0.25">
      <c r="A142" s="87"/>
      <c r="B142" s="73">
        <f t="shared" si="3"/>
        <v>0</v>
      </c>
    </row>
    <row r="143" spans="1:2" x14ac:dyDescent="0.25">
      <c r="A143" s="87"/>
      <c r="B143" s="73">
        <f t="shared" si="3"/>
        <v>0</v>
      </c>
    </row>
    <row r="144" spans="1:2" x14ac:dyDescent="0.25">
      <c r="A144" s="87"/>
      <c r="B144" s="73">
        <f t="shared" si="3"/>
        <v>0</v>
      </c>
    </row>
    <row r="145" spans="1:2" x14ac:dyDescent="0.25">
      <c r="A145" s="87"/>
      <c r="B145" s="73">
        <f t="shared" si="3"/>
        <v>0</v>
      </c>
    </row>
    <row r="146" spans="1:2" x14ac:dyDescent="0.25">
      <c r="A146" s="87"/>
      <c r="B146" s="73">
        <f t="shared" si="3"/>
        <v>0</v>
      </c>
    </row>
    <row r="147" spans="1:2" x14ac:dyDescent="0.25">
      <c r="A147" s="87"/>
      <c r="B147" s="73">
        <f t="shared" si="3"/>
        <v>0</v>
      </c>
    </row>
    <row r="148" spans="1:2" x14ac:dyDescent="0.25">
      <c r="A148" s="87"/>
      <c r="B148" s="73">
        <f t="shared" si="3"/>
        <v>0</v>
      </c>
    </row>
    <row r="149" spans="1:2" x14ac:dyDescent="0.25">
      <c r="A149" s="87"/>
      <c r="B149" s="73">
        <f t="shared" si="3"/>
        <v>0</v>
      </c>
    </row>
    <row r="150" spans="1:2" x14ac:dyDescent="0.25">
      <c r="A150" s="87"/>
      <c r="B150" s="73">
        <f t="shared" si="3"/>
        <v>0</v>
      </c>
    </row>
    <row r="151" spans="1:2" x14ac:dyDescent="0.25">
      <c r="A151" s="87"/>
      <c r="B151" s="73">
        <f t="shared" si="3"/>
        <v>0</v>
      </c>
    </row>
    <row r="152" spans="1:2" x14ac:dyDescent="0.25">
      <c r="A152" s="87"/>
      <c r="B152" s="73">
        <f t="shared" si="3"/>
        <v>0</v>
      </c>
    </row>
    <row r="153" spans="1:2" x14ac:dyDescent="0.25">
      <c r="A153" s="87"/>
      <c r="B153" s="73">
        <f t="shared" si="3"/>
        <v>0</v>
      </c>
    </row>
    <row r="154" spans="1:2" x14ac:dyDescent="0.25">
      <c r="A154" s="87"/>
      <c r="B154" s="73">
        <f t="shared" si="3"/>
        <v>0</v>
      </c>
    </row>
    <row r="155" spans="1:2" x14ac:dyDescent="0.25">
      <c r="A155" s="87"/>
      <c r="B155" s="73">
        <f t="shared" si="3"/>
        <v>0</v>
      </c>
    </row>
    <row r="156" spans="1:2" x14ac:dyDescent="0.25">
      <c r="A156" s="87"/>
      <c r="B156" s="73">
        <f t="shared" si="3"/>
        <v>0</v>
      </c>
    </row>
    <row r="157" spans="1:2" x14ac:dyDescent="0.25">
      <c r="A157" s="87"/>
      <c r="B157" s="73">
        <f t="shared" si="3"/>
        <v>0</v>
      </c>
    </row>
    <row r="158" spans="1:2" x14ac:dyDescent="0.25">
      <c r="A158" s="87"/>
      <c r="B158" s="73">
        <f t="shared" si="3"/>
        <v>0</v>
      </c>
    </row>
    <row r="159" spans="1:2" x14ac:dyDescent="0.25">
      <c r="A159" s="87"/>
      <c r="B159" s="73">
        <f t="shared" si="3"/>
        <v>0</v>
      </c>
    </row>
    <row r="160" spans="1:2" x14ac:dyDescent="0.25">
      <c r="A160" s="87"/>
      <c r="B160" s="73">
        <f t="shared" si="3"/>
        <v>0</v>
      </c>
    </row>
    <row r="161" spans="1:2" x14ac:dyDescent="0.25">
      <c r="A161" s="87"/>
      <c r="B161" s="73">
        <f t="shared" si="3"/>
        <v>0</v>
      </c>
    </row>
    <row r="162" spans="1:2" x14ac:dyDescent="0.25">
      <c r="A162" s="87"/>
      <c r="B162" s="73">
        <f t="shared" si="3"/>
        <v>0</v>
      </c>
    </row>
    <row r="163" spans="1:2" x14ac:dyDescent="0.25">
      <c r="A163" s="87"/>
      <c r="B163" s="73">
        <f t="shared" si="3"/>
        <v>0</v>
      </c>
    </row>
    <row r="164" spans="1:2" x14ac:dyDescent="0.25">
      <c r="A164" s="87"/>
      <c r="B164" s="73">
        <f t="shared" si="3"/>
        <v>0</v>
      </c>
    </row>
    <row r="165" spans="1:2" x14ac:dyDescent="0.25">
      <c r="A165" s="87"/>
      <c r="B165" s="73">
        <f t="shared" si="3"/>
        <v>0</v>
      </c>
    </row>
    <row r="166" spans="1:2" x14ac:dyDescent="0.25">
      <c r="A166" s="87"/>
      <c r="B166" s="73">
        <f t="shared" si="3"/>
        <v>0</v>
      </c>
    </row>
    <row r="167" spans="1:2" x14ac:dyDescent="0.25">
      <c r="A167" s="87"/>
      <c r="B167" s="73">
        <f t="shared" si="3"/>
        <v>0</v>
      </c>
    </row>
    <row r="168" spans="1:2" x14ac:dyDescent="0.25">
      <c r="A168" s="87"/>
      <c r="B168" s="73">
        <f t="shared" si="3"/>
        <v>0</v>
      </c>
    </row>
    <row r="169" spans="1:2" x14ac:dyDescent="0.25">
      <c r="A169" s="87"/>
      <c r="B169" s="73">
        <f t="shared" si="3"/>
        <v>0</v>
      </c>
    </row>
    <row r="170" spans="1:2" x14ac:dyDescent="0.25">
      <c r="A170" s="87"/>
      <c r="B170" s="73">
        <f t="shared" si="3"/>
        <v>0</v>
      </c>
    </row>
    <row r="171" spans="1:2" x14ac:dyDescent="0.25">
      <c r="A171" s="87"/>
      <c r="B171" s="73">
        <f t="shared" si="3"/>
        <v>0</v>
      </c>
    </row>
    <row r="172" spans="1:2" x14ac:dyDescent="0.25">
      <c r="A172" s="87"/>
      <c r="B172" s="73">
        <f t="shared" si="3"/>
        <v>0</v>
      </c>
    </row>
    <row r="173" spans="1:2" x14ac:dyDescent="0.25">
      <c r="A173" s="87"/>
      <c r="B173" s="73">
        <f t="shared" si="3"/>
        <v>0</v>
      </c>
    </row>
    <row r="174" spans="1:2" x14ac:dyDescent="0.25">
      <c r="A174" s="87"/>
      <c r="B174" s="73">
        <f t="shared" si="3"/>
        <v>0</v>
      </c>
    </row>
    <row r="175" spans="1:2" x14ac:dyDescent="0.25">
      <c r="A175" s="87"/>
      <c r="B175" s="73">
        <f t="shared" si="3"/>
        <v>0</v>
      </c>
    </row>
    <row r="176" spans="1:2" x14ac:dyDescent="0.25">
      <c r="A176" s="87"/>
      <c r="B176" s="73">
        <f t="shared" si="3"/>
        <v>0</v>
      </c>
    </row>
    <row r="177" spans="1:2" x14ac:dyDescent="0.25">
      <c r="A177" s="87"/>
      <c r="B177" s="73">
        <f t="shared" si="3"/>
        <v>0</v>
      </c>
    </row>
    <row r="178" spans="1:2" x14ac:dyDescent="0.25">
      <c r="A178" s="87"/>
      <c r="B178" s="73">
        <f t="shared" si="3"/>
        <v>0</v>
      </c>
    </row>
    <row r="179" spans="1:2" x14ac:dyDescent="0.25">
      <c r="A179" s="87"/>
      <c r="B179" s="73">
        <f t="shared" si="3"/>
        <v>0</v>
      </c>
    </row>
    <row r="180" spans="1:2" x14ac:dyDescent="0.25">
      <c r="A180" s="87"/>
      <c r="B180" s="73">
        <f t="shared" si="3"/>
        <v>0</v>
      </c>
    </row>
    <row r="181" spans="1:2" x14ac:dyDescent="0.25">
      <c r="A181" s="87"/>
      <c r="B181" s="73">
        <f t="shared" si="3"/>
        <v>0</v>
      </c>
    </row>
    <row r="182" spans="1:2" x14ac:dyDescent="0.25">
      <c r="A182" s="87"/>
      <c r="B182" s="73">
        <f t="shared" si="3"/>
        <v>0</v>
      </c>
    </row>
    <row r="183" spans="1:2" x14ac:dyDescent="0.25">
      <c r="A183" s="87"/>
      <c r="B183" s="73">
        <f t="shared" si="3"/>
        <v>0</v>
      </c>
    </row>
    <row r="184" spans="1:2" x14ac:dyDescent="0.25">
      <c r="A184" s="87"/>
      <c r="B184" s="73">
        <f t="shared" si="3"/>
        <v>0</v>
      </c>
    </row>
    <row r="185" spans="1:2" x14ac:dyDescent="0.25">
      <c r="A185" s="87"/>
      <c r="B185" s="73">
        <f t="shared" si="3"/>
        <v>0</v>
      </c>
    </row>
    <row r="186" spans="1:2" x14ac:dyDescent="0.25">
      <c r="A186" s="87"/>
      <c r="B186" s="73">
        <f t="shared" si="3"/>
        <v>0</v>
      </c>
    </row>
    <row r="187" spans="1:2" x14ac:dyDescent="0.25">
      <c r="A187" s="87"/>
      <c r="B187" s="73">
        <f t="shared" si="3"/>
        <v>0</v>
      </c>
    </row>
    <row r="188" spans="1:2" x14ac:dyDescent="0.25">
      <c r="A188" s="87"/>
      <c r="B188" s="73">
        <f t="shared" si="3"/>
        <v>0</v>
      </c>
    </row>
    <row r="189" spans="1:2" x14ac:dyDescent="0.25">
      <c r="A189" s="87"/>
      <c r="B189" s="73">
        <f t="shared" si="3"/>
        <v>0</v>
      </c>
    </row>
    <row r="190" spans="1:2" x14ac:dyDescent="0.25">
      <c r="A190" s="87"/>
      <c r="B190" s="73">
        <f t="shared" si="3"/>
        <v>0</v>
      </c>
    </row>
    <row r="191" spans="1:2" x14ac:dyDescent="0.25">
      <c r="A191" s="87"/>
      <c r="B191" s="73">
        <f t="shared" si="3"/>
        <v>0</v>
      </c>
    </row>
    <row r="192" spans="1:2" x14ac:dyDescent="0.25">
      <c r="A192" s="87"/>
      <c r="B192" s="73">
        <f t="shared" si="3"/>
        <v>0</v>
      </c>
    </row>
    <row r="193" spans="1:2" x14ac:dyDescent="0.25">
      <c r="A193" s="87"/>
      <c r="B193" s="73">
        <f t="shared" si="3"/>
        <v>0</v>
      </c>
    </row>
    <row r="194" spans="1:2" x14ac:dyDescent="0.25">
      <c r="A194" s="87"/>
      <c r="B194" s="73">
        <f t="shared" ref="B194:B216" si="4">A194*1.072</f>
        <v>0</v>
      </c>
    </row>
    <row r="195" spans="1:2" x14ac:dyDescent="0.25">
      <c r="A195" s="94"/>
      <c r="B195" s="73">
        <f t="shared" si="4"/>
        <v>0</v>
      </c>
    </row>
    <row r="196" spans="1:2" x14ac:dyDescent="0.25">
      <c r="A196" s="94"/>
      <c r="B196" s="73">
        <f t="shared" si="4"/>
        <v>0</v>
      </c>
    </row>
    <row r="197" spans="1:2" x14ac:dyDescent="0.25">
      <c r="A197" s="94"/>
      <c r="B197" s="73">
        <f t="shared" si="4"/>
        <v>0</v>
      </c>
    </row>
    <row r="198" spans="1:2" x14ac:dyDescent="0.25">
      <c r="A198" s="94"/>
      <c r="B198" s="73">
        <f t="shared" si="4"/>
        <v>0</v>
      </c>
    </row>
    <row r="199" spans="1:2" x14ac:dyDescent="0.25">
      <c r="A199" s="94"/>
      <c r="B199" s="73">
        <f t="shared" si="4"/>
        <v>0</v>
      </c>
    </row>
    <row r="200" spans="1:2" x14ac:dyDescent="0.25">
      <c r="A200" s="94"/>
      <c r="B200" s="73">
        <f t="shared" si="4"/>
        <v>0</v>
      </c>
    </row>
    <row r="201" spans="1:2" x14ac:dyDescent="0.25">
      <c r="A201" s="94"/>
      <c r="B201" s="73">
        <f t="shared" si="4"/>
        <v>0</v>
      </c>
    </row>
    <row r="202" spans="1:2" x14ac:dyDescent="0.25">
      <c r="A202" s="94"/>
      <c r="B202" s="73">
        <f t="shared" si="4"/>
        <v>0</v>
      </c>
    </row>
    <row r="203" spans="1:2" x14ac:dyDescent="0.25">
      <c r="A203" s="94"/>
      <c r="B203" s="73">
        <f t="shared" si="4"/>
        <v>0</v>
      </c>
    </row>
    <row r="204" spans="1:2" x14ac:dyDescent="0.25">
      <c r="A204" s="94"/>
      <c r="B204" s="73">
        <f t="shared" si="4"/>
        <v>0</v>
      </c>
    </row>
    <row r="205" spans="1:2" x14ac:dyDescent="0.25">
      <c r="A205" s="94"/>
      <c r="B205" s="73">
        <f t="shared" si="4"/>
        <v>0</v>
      </c>
    </row>
    <row r="206" spans="1:2" x14ac:dyDescent="0.25">
      <c r="A206" s="94"/>
      <c r="B206" s="73">
        <f t="shared" si="4"/>
        <v>0</v>
      </c>
    </row>
    <row r="207" spans="1:2" x14ac:dyDescent="0.25">
      <c r="A207" s="94"/>
      <c r="B207" s="73">
        <f t="shared" si="4"/>
        <v>0</v>
      </c>
    </row>
    <row r="208" spans="1:2" x14ac:dyDescent="0.25">
      <c r="A208" s="94"/>
      <c r="B208" s="73">
        <f t="shared" si="4"/>
        <v>0</v>
      </c>
    </row>
    <row r="209" spans="1:2" x14ac:dyDescent="0.25">
      <c r="A209" s="94"/>
      <c r="B209" s="73">
        <f t="shared" si="4"/>
        <v>0</v>
      </c>
    </row>
    <row r="210" spans="1:2" x14ac:dyDescent="0.25">
      <c r="A210" s="94"/>
      <c r="B210" s="73">
        <f t="shared" si="4"/>
        <v>0</v>
      </c>
    </row>
    <row r="211" spans="1:2" x14ac:dyDescent="0.25">
      <c r="A211" s="94"/>
      <c r="B211" s="73">
        <f t="shared" si="4"/>
        <v>0</v>
      </c>
    </row>
    <row r="212" spans="1:2" x14ac:dyDescent="0.25">
      <c r="A212" s="94"/>
      <c r="B212" s="73">
        <f t="shared" si="4"/>
        <v>0</v>
      </c>
    </row>
    <row r="213" spans="1:2" x14ac:dyDescent="0.25">
      <c r="A213" s="94"/>
      <c r="B213" s="73">
        <f t="shared" si="4"/>
        <v>0</v>
      </c>
    </row>
    <row r="214" spans="1:2" x14ac:dyDescent="0.25">
      <c r="A214" s="94"/>
      <c r="B214" s="73">
        <f t="shared" si="4"/>
        <v>0</v>
      </c>
    </row>
    <row r="215" spans="1:2" x14ac:dyDescent="0.25">
      <c r="A215" s="94"/>
      <c r="B215" s="73">
        <f t="shared" si="4"/>
        <v>0</v>
      </c>
    </row>
    <row r="216" spans="1:2" x14ac:dyDescent="0.25">
      <c r="A216" s="94"/>
      <c r="B216" s="73">
        <f t="shared" si="4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930A-9205-4FE2-801A-1264A111B223}">
  <dimension ref="A1:J12"/>
  <sheetViews>
    <sheetView tabSelected="1" workbookViewId="0">
      <selection activeCell="D12" sqref="D12"/>
    </sheetView>
  </sheetViews>
  <sheetFormatPr defaultRowHeight="15" x14ac:dyDescent="0.25"/>
  <sheetData>
    <row r="1" spans="1:10" x14ac:dyDescent="0.25">
      <c r="A1" s="1" t="s">
        <v>0</v>
      </c>
      <c r="B1" s="1"/>
      <c r="C1" s="1"/>
      <c r="D1" s="1"/>
      <c r="E1" s="1"/>
      <c r="F1" s="1"/>
      <c r="H1" s="22"/>
      <c r="I1" s="73"/>
      <c r="J1" s="22"/>
    </row>
    <row r="2" spans="1:10" x14ac:dyDescent="0.25">
      <c r="C2" s="106"/>
      <c r="D2" s="73"/>
      <c r="F2" s="73"/>
      <c r="H2" s="22"/>
      <c r="I2" s="73"/>
      <c r="J2" s="22"/>
    </row>
    <row r="3" spans="1:10" ht="47.25" x14ac:dyDescent="0.25">
      <c r="A3" s="110" t="s">
        <v>1</v>
      </c>
      <c r="B3" s="111" t="s">
        <v>2</v>
      </c>
      <c r="C3" s="112" t="s">
        <v>97</v>
      </c>
      <c r="D3" s="113" t="s">
        <v>5</v>
      </c>
      <c r="E3" s="114" t="s">
        <v>28</v>
      </c>
      <c r="F3" s="113" t="s">
        <v>29</v>
      </c>
      <c r="G3" s="110" t="s">
        <v>6</v>
      </c>
      <c r="H3" s="110" t="s">
        <v>7</v>
      </c>
      <c r="I3" s="115" t="s">
        <v>8</v>
      </c>
      <c r="J3" s="116" t="s">
        <v>9</v>
      </c>
    </row>
    <row r="4" spans="1:10" x14ac:dyDescent="0.25">
      <c r="A4" s="216">
        <v>1</v>
      </c>
      <c r="B4" t="s">
        <v>610</v>
      </c>
      <c r="C4" t="s">
        <v>611</v>
      </c>
      <c r="D4" s="217">
        <v>1.22</v>
      </c>
      <c r="E4" t="s">
        <v>31</v>
      </c>
      <c r="G4">
        <v>1</v>
      </c>
      <c r="J4" s="70" t="s">
        <v>612</v>
      </c>
    </row>
    <row r="5" spans="1:10" x14ac:dyDescent="0.25">
      <c r="A5">
        <v>2</v>
      </c>
      <c r="B5" t="s">
        <v>613</v>
      </c>
      <c r="C5" t="s">
        <v>614</v>
      </c>
      <c r="D5" s="217">
        <v>0.42</v>
      </c>
      <c r="E5" t="s">
        <v>31</v>
      </c>
      <c r="G5">
        <v>1</v>
      </c>
      <c r="J5" s="70" t="s">
        <v>615</v>
      </c>
    </row>
    <row r="6" spans="1:10" x14ac:dyDescent="0.25">
      <c r="A6">
        <v>3</v>
      </c>
      <c r="B6" t="s">
        <v>616</v>
      </c>
      <c r="C6" t="s">
        <v>617</v>
      </c>
      <c r="E6" t="s">
        <v>31</v>
      </c>
      <c r="G6">
        <v>1</v>
      </c>
      <c r="J6" s="70" t="s">
        <v>618</v>
      </c>
    </row>
    <row r="7" spans="1:10" x14ac:dyDescent="0.25">
      <c r="A7">
        <v>4</v>
      </c>
      <c r="B7" t="s">
        <v>619</v>
      </c>
      <c r="C7" t="s">
        <v>620</v>
      </c>
      <c r="D7" s="217">
        <v>2.04</v>
      </c>
      <c r="E7" t="s">
        <v>31</v>
      </c>
      <c r="G7">
        <v>1</v>
      </c>
      <c r="J7" s="70" t="s">
        <v>621</v>
      </c>
    </row>
    <row r="8" spans="1:10" x14ac:dyDescent="0.25">
      <c r="A8">
        <v>5</v>
      </c>
      <c r="B8" t="s">
        <v>622</v>
      </c>
      <c r="C8" t="s">
        <v>623</v>
      </c>
      <c r="D8" s="217">
        <v>0.69</v>
      </c>
      <c r="E8" t="s">
        <v>31</v>
      </c>
      <c r="G8">
        <v>1</v>
      </c>
      <c r="J8" s="70" t="s">
        <v>624</v>
      </c>
    </row>
    <row r="9" spans="1:10" x14ac:dyDescent="0.25">
      <c r="A9">
        <v>6</v>
      </c>
      <c r="B9" t="s">
        <v>625</v>
      </c>
      <c r="C9" t="s">
        <v>626</v>
      </c>
      <c r="D9" s="217">
        <v>0.48</v>
      </c>
      <c r="E9" t="s">
        <v>31</v>
      </c>
      <c r="G9">
        <v>1</v>
      </c>
      <c r="J9" s="70" t="s">
        <v>627</v>
      </c>
    </row>
    <row r="10" spans="1:10" x14ac:dyDescent="0.25">
      <c r="A10">
        <v>7</v>
      </c>
      <c r="B10" t="s">
        <v>628</v>
      </c>
      <c r="C10" t="s">
        <v>629</v>
      </c>
      <c r="D10" s="217">
        <v>0.1</v>
      </c>
      <c r="E10" t="s">
        <v>31</v>
      </c>
      <c r="G10">
        <v>1</v>
      </c>
      <c r="J10" s="70" t="s">
        <v>630</v>
      </c>
    </row>
    <row r="11" spans="1:10" x14ac:dyDescent="0.25">
      <c r="A11">
        <v>8</v>
      </c>
      <c r="B11" t="s">
        <v>631</v>
      </c>
      <c r="C11" t="s">
        <v>632</v>
      </c>
      <c r="D11" s="217">
        <v>0.1</v>
      </c>
      <c r="E11" t="s">
        <v>31</v>
      </c>
      <c r="G11">
        <v>1</v>
      </c>
      <c r="J11" s="70" t="s">
        <v>633</v>
      </c>
    </row>
    <row r="12" spans="1:10" x14ac:dyDescent="0.25">
      <c r="A12">
        <v>9</v>
      </c>
      <c r="B12" t="s">
        <v>634</v>
      </c>
      <c r="C12" t="s">
        <v>635</v>
      </c>
      <c r="D12" s="217">
        <v>0.1</v>
      </c>
      <c r="E12" t="s">
        <v>31</v>
      </c>
      <c r="G12">
        <v>1</v>
      </c>
      <c r="J12" s="70" t="s">
        <v>636</v>
      </c>
    </row>
  </sheetData>
  <mergeCells count="1">
    <mergeCell ref="A1:F1"/>
  </mergeCells>
  <hyperlinks>
    <hyperlink ref="J4" r:id="rId1" xr:uid="{F6F1073E-3989-4348-BFAD-4C85E3ED754B}"/>
    <hyperlink ref="J5" r:id="rId2" xr:uid="{26217AF5-D968-4B27-B2AD-452173C88E47}"/>
    <hyperlink ref="J6" r:id="rId3" xr:uid="{ADBCA68F-0B29-46F0-B3A8-F7F0317C2C29}"/>
    <hyperlink ref="J7" r:id="rId4" xr:uid="{5730B415-E8A5-4988-A8E9-BDAB24358541}"/>
    <hyperlink ref="J8" r:id="rId5" xr:uid="{17F27CA0-EC75-4EDA-B489-9AB018BC4080}"/>
    <hyperlink ref="J9" r:id="rId6" xr:uid="{5BFA629A-684D-4C58-91EE-2ABCE4E3C83C}"/>
    <hyperlink ref="J10" r:id="rId7" xr:uid="{1CD5E3E5-F27F-4170-A1B3-42452AEB7334}"/>
    <hyperlink ref="J11" r:id="rId8" xr:uid="{C7D73790-00FB-4443-94A2-048D7D264AAE}"/>
    <hyperlink ref="J12" r:id="rId9" xr:uid="{48AC4D67-2F5C-42B9-8416-F29061158105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Perangkat (6M)</vt:lpstr>
      <vt:lpstr>Prltn Pendukung Modulasi (190Jt</vt:lpstr>
      <vt:lpstr>Peralatan Uji Lifi (195Jt)</vt:lpstr>
      <vt:lpstr>Komputer supply (5Jt)</vt:lpstr>
      <vt:lpstr>Komponen pasif dan Aktif (130Jt</vt:lpstr>
      <vt:lpstr>Komponen Elektronika 55Jt</vt:lpstr>
      <vt:lpstr>Lembar1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Tinova Pramudya</dc:creator>
  <cp:keywords/>
  <dc:description/>
  <cp:lastModifiedBy>Gilang</cp:lastModifiedBy>
  <cp:revision/>
  <dcterms:created xsi:type="dcterms:W3CDTF">2019-01-15T03:47:46Z</dcterms:created>
  <dcterms:modified xsi:type="dcterms:W3CDTF">2019-07-19T09:30:32Z</dcterms:modified>
  <cp:category/>
  <cp:contentStatus/>
</cp:coreProperties>
</file>