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 WS\Documents\Courses UBC\my research thesis\BB1_interannual\df\"/>
    </mc:Choice>
  </mc:AlternateContent>
  <bookViews>
    <workbookView xWindow="0" yWindow="0" windowWidth="28800" windowHeight="12710" firstSheet="1" activeTab="4"/>
  </bookViews>
  <sheets>
    <sheet name="C_budget" sheetId="3" r:id="rId1"/>
    <sheet name="Flux_monthly" sheetId="7" r:id="rId2"/>
    <sheet name="GHG budget" sheetId="4" r:id="rId3"/>
    <sheet name="Met_annual" sheetId="5" r:id="rId4"/>
    <sheet name="Met_monthly" sheetId="6" r:id="rId5"/>
    <sheet name="sheet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D6" i="7"/>
  <c r="E6" i="7"/>
  <c r="G6" i="7"/>
  <c r="H6" i="7"/>
  <c r="J6" i="7"/>
  <c r="K6" i="7"/>
  <c r="M6" i="7"/>
  <c r="B7" i="7"/>
  <c r="D7" i="7"/>
  <c r="E7" i="7"/>
  <c r="G7" i="7"/>
  <c r="H7" i="7"/>
  <c r="J7" i="7"/>
  <c r="K7" i="7"/>
  <c r="M7" i="7"/>
  <c r="B8" i="7"/>
  <c r="D8" i="7"/>
  <c r="E8" i="7"/>
  <c r="G8" i="7"/>
  <c r="H8" i="7"/>
  <c r="J8" i="7"/>
  <c r="K8" i="7"/>
  <c r="M8" i="7"/>
  <c r="B9" i="7"/>
  <c r="D9" i="7"/>
  <c r="E9" i="7"/>
  <c r="G9" i="7"/>
  <c r="H9" i="7"/>
  <c r="J9" i="7"/>
  <c r="K9" i="7"/>
  <c r="M9" i="7"/>
  <c r="B10" i="7"/>
  <c r="D10" i="7"/>
  <c r="E10" i="7"/>
  <c r="G10" i="7"/>
  <c r="H10" i="7"/>
  <c r="J10" i="7"/>
  <c r="K10" i="7"/>
  <c r="M10" i="7"/>
  <c r="B11" i="7"/>
  <c r="D11" i="7"/>
  <c r="E11" i="7"/>
  <c r="G11" i="7"/>
  <c r="H11" i="7"/>
  <c r="J11" i="7"/>
  <c r="K11" i="7"/>
  <c r="M11" i="7"/>
  <c r="B12" i="7"/>
  <c r="D12" i="7"/>
  <c r="E12" i="7"/>
  <c r="G12" i="7"/>
  <c r="H12" i="7"/>
  <c r="J12" i="7"/>
  <c r="K12" i="7"/>
  <c r="M12" i="7"/>
  <c r="B13" i="7"/>
  <c r="D13" i="7"/>
  <c r="E13" i="7"/>
  <c r="G13" i="7"/>
  <c r="H13" i="7"/>
  <c r="J13" i="7"/>
  <c r="K13" i="7"/>
  <c r="M13" i="7"/>
  <c r="B2" i="7"/>
  <c r="D2" i="7"/>
  <c r="E2" i="7"/>
  <c r="G2" i="7"/>
  <c r="H2" i="7"/>
  <c r="J2" i="7"/>
  <c r="K2" i="7"/>
  <c r="M2" i="7"/>
  <c r="B3" i="7"/>
  <c r="D3" i="7"/>
  <c r="E3" i="7"/>
  <c r="G3" i="7"/>
  <c r="H3" i="7"/>
  <c r="J3" i="7"/>
  <c r="K3" i="7"/>
  <c r="M3" i="7"/>
  <c r="B4" i="7"/>
  <c r="D4" i="7"/>
  <c r="E4" i="7"/>
  <c r="G4" i="7"/>
  <c r="H4" i="7"/>
  <c r="J4" i="7"/>
  <c r="K4" i="7"/>
  <c r="M4" i="7"/>
  <c r="M5" i="7"/>
  <c r="J5" i="7"/>
  <c r="G5" i="7"/>
  <c r="D5" i="7"/>
  <c r="K1" i="7"/>
  <c r="K5" i="7"/>
  <c r="B1" i="7"/>
  <c r="E1" i="7"/>
  <c r="H1" i="7"/>
  <c r="B5" i="7"/>
  <c r="E5" i="7"/>
  <c r="H5" i="7"/>
  <c r="A4" i="7"/>
  <c r="A5" i="7"/>
  <c r="A6" i="7"/>
  <c r="A7" i="7"/>
  <c r="A8" i="7"/>
  <c r="A9" i="7"/>
  <c r="A10" i="7"/>
  <c r="A11" i="7"/>
  <c r="A12" i="7"/>
  <c r="A13" i="7"/>
  <c r="A2" i="7"/>
  <c r="A3" i="7"/>
  <c r="A1" i="7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2" i="6"/>
  <c r="E2" i="6"/>
  <c r="D3" i="6"/>
  <c r="E3" i="6"/>
  <c r="D4" i="6"/>
  <c r="E4" i="6"/>
  <c r="E5" i="6"/>
  <c r="D5" i="6"/>
  <c r="F6" i="6"/>
  <c r="H6" i="6"/>
  <c r="I6" i="6"/>
  <c r="K6" i="6"/>
  <c r="L6" i="6"/>
  <c r="N6" i="6"/>
  <c r="O6" i="6"/>
  <c r="Q6" i="6"/>
  <c r="R6" i="6"/>
  <c r="T6" i="6"/>
  <c r="U6" i="6"/>
  <c r="W6" i="6"/>
  <c r="X6" i="6"/>
  <c r="Z6" i="6"/>
  <c r="AA6" i="6"/>
  <c r="AC6" i="6"/>
  <c r="AD6" i="6"/>
  <c r="AF6" i="6"/>
  <c r="AG6" i="6"/>
  <c r="AI6" i="6"/>
  <c r="AJ6" i="6"/>
  <c r="AL6" i="6"/>
  <c r="AM6" i="6"/>
  <c r="AO6" i="6"/>
  <c r="F7" i="6"/>
  <c r="H7" i="6"/>
  <c r="I7" i="6"/>
  <c r="K7" i="6"/>
  <c r="L7" i="6"/>
  <c r="N7" i="6"/>
  <c r="O7" i="6"/>
  <c r="Q7" i="6"/>
  <c r="R7" i="6"/>
  <c r="T7" i="6"/>
  <c r="U7" i="6"/>
  <c r="W7" i="6"/>
  <c r="X7" i="6"/>
  <c r="Z7" i="6"/>
  <c r="AA7" i="6"/>
  <c r="AC7" i="6"/>
  <c r="AD7" i="6"/>
  <c r="AF7" i="6"/>
  <c r="AG7" i="6"/>
  <c r="AI7" i="6"/>
  <c r="AJ7" i="6"/>
  <c r="AL7" i="6"/>
  <c r="AM7" i="6"/>
  <c r="AO7" i="6"/>
  <c r="F8" i="6"/>
  <c r="H8" i="6"/>
  <c r="I8" i="6"/>
  <c r="K8" i="6"/>
  <c r="L8" i="6"/>
  <c r="N8" i="6"/>
  <c r="O8" i="6"/>
  <c r="Q8" i="6"/>
  <c r="R8" i="6"/>
  <c r="T8" i="6"/>
  <c r="U8" i="6"/>
  <c r="W8" i="6"/>
  <c r="X8" i="6"/>
  <c r="Z8" i="6"/>
  <c r="AA8" i="6"/>
  <c r="AC8" i="6"/>
  <c r="AD8" i="6"/>
  <c r="AF8" i="6"/>
  <c r="AG8" i="6"/>
  <c r="AI8" i="6"/>
  <c r="AJ8" i="6"/>
  <c r="AL8" i="6"/>
  <c r="AM8" i="6"/>
  <c r="AO8" i="6"/>
  <c r="F9" i="6"/>
  <c r="H9" i="6"/>
  <c r="I9" i="6"/>
  <c r="K9" i="6"/>
  <c r="L9" i="6"/>
  <c r="N9" i="6"/>
  <c r="O9" i="6"/>
  <c r="Q9" i="6"/>
  <c r="R9" i="6"/>
  <c r="T9" i="6"/>
  <c r="U9" i="6"/>
  <c r="W9" i="6"/>
  <c r="X9" i="6"/>
  <c r="Z9" i="6"/>
  <c r="AA9" i="6"/>
  <c r="AC9" i="6"/>
  <c r="AD9" i="6"/>
  <c r="AF9" i="6"/>
  <c r="AG9" i="6"/>
  <c r="AI9" i="6"/>
  <c r="AJ9" i="6"/>
  <c r="AL9" i="6"/>
  <c r="AM9" i="6"/>
  <c r="AO9" i="6"/>
  <c r="F10" i="6"/>
  <c r="H10" i="6"/>
  <c r="I10" i="6"/>
  <c r="K10" i="6"/>
  <c r="L10" i="6"/>
  <c r="N10" i="6"/>
  <c r="O10" i="6"/>
  <c r="Q10" i="6"/>
  <c r="R10" i="6"/>
  <c r="T10" i="6"/>
  <c r="U10" i="6"/>
  <c r="W10" i="6"/>
  <c r="X10" i="6"/>
  <c r="Z10" i="6"/>
  <c r="AA10" i="6"/>
  <c r="AC10" i="6"/>
  <c r="AD10" i="6"/>
  <c r="AF10" i="6"/>
  <c r="AG10" i="6"/>
  <c r="AI10" i="6"/>
  <c r="AJ10" i="6"/>
  <c r="AL10" i="6"/>
  <c r="AM10" i="6"/>
  <c r="AO10" i="6"/>
  <c r="F11" i="6"/>
  <c r="H11" i="6"/>
  <c r="I11" i="6"/>
  <c r="K11" i="6"/>
  <c r="L11" i="6"/>
  <c r="N11" i="6"/>
  <c r="O11" i="6"/>
  <c r="Q11" i="6"/>
  <c r="R11" i="6"/>
  <c r="T11" i="6"/>
  <c r="U11" i="6"/>
  <c r="W11" i="6"/>
  <c r="X11" i="6"/>
  <c r="Z11" i="6"/>
  <c r="AA11" i="6"/>
  <c r="AC11" i="6"/>
  <c r="AD11" i="6"/>
  <c r="AF11" i="6"/>
  <c r="AG11" i="6"/>
  <c r="AI11" i="6"/>
  <c r="AJ11" i="6"/>
  <c r="AL11" i="6"/>
  <c r="AM11" i="6"/>
  <c r="AO11" i="6"/>
  <c r="F12" i="6"/>
  <c r="H12" i="6"/>
  <c r="I12" i="6"/>
  <c r="K12" i="6"/>
  <c r="L12" i="6"/>
  <c r="N12" i="6"/>
  <c r="O12" i="6"/>
  <c r="Q12" i="6"/>
  <c r="R12" i="6"/>
  <c r="T12" i="6"/>
  <c r="U12" i="6"/>
  <c r="W12" i="6"/>
  <c r="X12" i="6"/>
  <c r="Z12" i="6"/>
  <c r="AA12" i="6"/>
  <c r="AC12" i="6"/>
  <c r="AD12" i="6"/>
  <c r="AF12" i="6"/>
  <c r="AG12" i="6"/>
  <c r="AI12" i="6"/>
  <c r="AJ12" i="6"/>
  <c r="AL12" i="6"/>
  <c r="AM12" i="6"/>
  <c r="AO12" i="6"/>
  <c r="F13" i="6"/>
  <c r="H13" i="6"/>
  <c r="I13" i="6"/>
  <c r="K13" i="6"/>
  <c r="L13" i="6"/>
  <c r="N13" i="6"/>
  <c r="O13" i="6"/>
  <c r="Q13" i="6"/>
  <c r="R13" i="6"/>
  <c r="T13" i="6"/>
  <c r="U13" i="6"/>
  <c r="W13" i="6"/>
  <c r="X13" i="6"/>
  <c r="Z13" i="6"/>
  <c r="AA13" i="6"/>
  <c r="AC13" i="6"/>
  <c r="AD13" i="6"/>
  <c r="AF13" i="6"/>
  <c r="AG13" i="6"/>
  <c r="AI13" i="6"/>
  <c r="AJ13" i="6"/>
  <c r="AL13" i="6"/>
  <c r="AM13" i="6"/>
  <c r="AO13" i="6"/>
  <c r="F2" i="6"/>
  <c r="H2" i="6"/>
  <c r="I2" i="6"/>
  <c r="K2" i="6"/>
  <c r="L2" i="6"/>
  <c r="N2" i="6"/>
  <c r="O2" i="6"/>
  <c r="Q2" i="6"/>
  <c r="R2" i="6"/>
  <c r="T2" i="6"/>
  <c r="U2" i="6"/>
  <c r="W2" i="6"/>
  <c r="X2" i="6"/>
  <c r="Z2" i="6"/>
  <c r="AA2" i="6"/>
  <c r="AC2" i="6"/>
  <c r="AD2" i="6"/>
  <c r="AF2" i="6"/>
  <c r="AG2" i="6"/>
  <c r="AI2" i="6"/>
  <c r="AJ2" i="6"/>
  <c r="AL2" i="6"/>
  <c r="AM2" i="6"/>
  <c r="AO2" i="6"/>
  <c r="F3" i="6"/>
  <c r="H3" i="6"/>
  <c r="I3" i="6"/>
  <c r="K3" i="6"/>
  <c r="L3" i="6"/>
  <c r="N3" i="6"/>
  <c r="O3" i="6"/>
  <c r="Q3" i="6"/>
  <c r="R3" i="6"/>
  <c r="T3" i="6"/>
  <c r="U3" i="6"/>
  <c r="W3" i="6"/>
  <c r="X3" i="6"/>
  <c r="Z3" i="6"/>
  <c r="AA3" i="6"/>
  <c r="AC3" i="6"/>
  <c r="AD3" i="6"/>
  <c r="AF3" i="6"/>
  <c r="AG3" i="6"/>
  <c r="AI3" i="6"/>
  <c r="AJ3" i="6"/>
  <c r="AL3" i="6"/>
  <c r="AM3" i="6"/>
  <c r="AO3" i="6"/>
  <c r="F4" i="6"/>
  <c r="H4" i="6"/>
  <c r="I4" i="6"/>
  <c r="K4" i="6"/>
  <c r="L4" i="6"/>
  <c r="N4" i="6"/>
  <c r="O4" i="6"/>
  <c r="Q4" i="6"/>
  <c r="R4" i="6"/>
  <c r="T4" i="6"/>
  <c r="U4" i="6"/>
  <c r="W4" i="6"/>
  <c r="X4" i="6"/>
  <c r="Z4" i="6"/>
  <c r="AA4" i="6"/>
  <c r="AC4" i="6"/>
  <c r="AD4" i="6"/>
  <c r="AF4" i="6"/>
  <c r="AG4" i="6"/>
  <c r="AI4" i="6"/>
  <c r="AJ4" i="6"/>
  <c r="AL4" i="6"/>
  <c r="AM4" i="6"/>
  <c r="AO4" i="6"/>
  <c r="AO5" i="6"/>
  <c r="AL5" i="6"/>
  <c r="AM5" i="6"/>
  <c r="AI5" i="6"/>
  <c r="AF5" i="6"/>
  <c r="AC5" i="6"/>
  <c r="Z5" i="6"/>
  <c r="W5" i="6"/>
  <c r="T5" i="6"/>
  <c r="Q5" i="6"/>
  <c r="N5" i="6"/>
  <c r="H5" i="6"/>
  <c r="K5" i="6"/>
  <c r="B1" i="6"/>
  <c r="C1" i="6"/>
  <c r="D1" i="6"/>
  <c r="E1" i="6"/>
  <c r="F1" i="6"/>
  <c r="I1" i="6"/>
  <c r="L1" i="6"/>
  <c r="O1" i="6"/>
  <c r="R1" i="6"/>
  <c r="U1" i="6"/>
  <c r="X1" i="6"/>
  <c r="AA1" i="6"/>
  <c r="AD1" i="6"/>
  <c r="AG1" i="6"/>
  <c r="AJ1" i="6"/>
  <c r="AM1" i="6"/>
  <c r="B5" i="6"/>
  <c r="C5" i="6"/>
  <c r="F5" i="6"/>
  <c r="I5" i="6"/>
  <c r="L5" i="6"/>
  <c r="O5" i="6"/>
  <c r="R5" i="6"/>
  <c r="U5" i="6"/>
  <c r="X5" i="6"/>
  <c r="AA5" i="6"/>
  <c r="AD5" i="6"/>
  <c r="AG5" i="6"/>
  <c r="AJ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2" i="6"/>
  <c r="C2" i="6"/>
  <c r="B3" i="6"/>
  <c r="C3" i="6"/>
  <c r="B4" i="6"/>
  <c r="C4" i="6"/>
  <c r="A5" i="6"/>
  <c r="A6" i="6"/>
  <c r="A7" i="6"/>
  <c r="A8" i="6"/>
  <c r="A9" i="6"/>
  <c r="A10" i="6"/>
  <c r="A11" i="6"/>
  <c r="A12" i="6"/>
  <c r="A13" i="6"/>
  <c r="A2" i="6"/>
  <c r="A3" i="6"/>
  <c r="A4" i="6"/>
  <c r="A1" i="6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0" i="5"/>
  <c r="C19" i="5"/>
  <c r="C17" i="5"/>
  <c r="C16" i="5"/>
  <c r="C14" i="5"/>
  <c r="C13" i="5"/>
  <c r="C11" i="5"/>
  <c r="C10" i="5"/>
  <c r="C8" i="5"/>
  <c r="C7" i="5"/>
  <c r="C5" i="5"/>
  <c r="C4" i="5"/>
  <c r="C18" i="5"/>
  <c r="C15" i="5"/>
  <c r="C12" i="5"/>
  <c r="C9" i="5"/>
  <c r="C6" i="5"/>
  <c r="C3" i="5"/>
  <c r="C5" i="4" l="1"/>
  <c r="N3" i="4" l="1"/>
  <c r="N4" i="4"/>
  <c r="N5" i="4"/>
  <c r="N6" i="4"/>
  <c r="N7" i="4"/>
  <c r="N8" i="4"/>
  <c r="C4" i="4"/>
  <c r="E4" i="4"/>
  <c r="F4" i="4"/>
  <c r="H4" i="4"/>
  <c r="I4" i="4"/>
  <c r="K4" i="4"/>
  <c r="L4" i="4"/>
  <c r="E5" i="4"/>
  <c r="F5" i="4"/>
  <c r="H5" i="4"/>
  <c r="I5" i="4"/>
  <c r="K5" i="4"/>
  <c r="L5" i="4"/>
  <c r="C6" i="4"/>
  <c r="E6" i="4"/>
  <c r="F6" i="4"/>
  <c r="H6" i="4"/>
  <c r="I6" i="4"/>
  <c r="K6" i="4"/>
  <c r="L6" i="4"/>
  <c r="C7" i="4"/>
  <c r="E7" i="4"/>
  <c r="F7" i="4"/>
  <c r="H7" i="4"/>
  <c r="I7" i="4"/>
  <c r="K7" i="4"/>
  <c r="L7" i="4"/>
  <c r="C8" i="4"/>
  <c r="E8" i="4"/>
  <c r="F8" i="4"/>
  <c r="H8" i="4"/>
  <c r="I8" i="4"/>
  <c r="K8" i="4"/>
  <c r="L8" i="4"/>
  <c r="E3" i="4"/>
  <c r="F3" i="4"/>
  <c r="H3" i="4"/>
  <c r="I3" i="4"/>
  <c r="K3" i="4"/>
  <c r="L3" i="4"/>
  <c r="C3" i="4"/>
  <c r="F18" i="3"/>
  <c r="G18" i="3"/>
  <c r="I18" i="3"/>
  <c r="J18" i="3"/>
  <c r="L18" i="3"/>
  <c r="M18" i="3"/>
  <c r="O18" i="3"/>
  <c r="F15" i="3"/>
  <c r="G15" i="3"/>
  <c r="I15" i="3"/>
  <c r="J15" i="3"/>
  <c r="L15" i="3"/>
  <c r="M15" i="3"/>
  <c r="O15" i="3"/>
  <c r="F12" i="3"/>
  <c r="G12" i="3"/>
  <c r="I12" i="3"/>
  <c r="J12" i="3"/>
  <c r="L12" i="3"/>
  <c r="M12" i="3"/>
  <c r="O12" i="3"/>
  <c r="F9" i="3"/>
  <c r="G9" i="3"/>
  <c r="I9" i="3"/>
  <c r="J9" i="3"/>
  <c r="L9" i="3"/>
  <c r="M9" i="3"/>
  <c r="O9" i="3"/>
  <c r="F3" i="3"/>
  <c r="G3" i="3"/>
  <c r="I3" i="3"/>
  <c r="J3" i="3"/>
  <c r="L3" i="3"/>
  <c r="M3" i="3"/>
  <c r="O3" i="3"/>
  <c r="F6" i="3"/>
  <c r="G6" i="3"/>
  <c r="I6" i="3"/>
  <c r="J6" i="3"/>
  <c r="L6" i="3"/>
  <c r="M6" i="3"/>
  <c r="O6" i="3"/>
  <c r="D18" i="3"/>
  <c r="D15" i="3"/>
  <c r="D12" i="3"/>
  <c r="D9" i="3"/>
  <c r="D6" i="3"/>
  <c r="D3" i="3"/>
  <c r="P3" i="3" s="1"/>
  <c r="F19" i="3"/>
  <c r="R19" i="3" s="1"/>
  <c r="G19" i="3"/>
  <c r="I19" i="3"/>
  <c r="J19" i="3"/>
  <c r="L19" i="3"/>
  <c r="M19" i="3"/>
  <c r="O19" i="3"/>
  <c r="D19" i="3"/>
  <c r="F16" i="3"/>
  <c r="G16" i="3"/>
  <c r="I16" i="3"/>
  <c r="J16" i="3"/>
  <c r="L16" i="3"/>
  <c r="M16" i="3"/>
  <c r="O16" i="3"/>
  <c r="D16" i="3"/>
  <c r="F13" i="3"/>
  <c r="G13" i="3"/>
  <c r="I13" i="3"/>
  <c r="J13" i="3"/>
  <c r="L13" i="3"/>
  <c r="M13" i="3"/>
  <c r="O13" i="3"/>
  <c r="D13" i="3"/>
  <c r="F10" i="3"/>
  <c r="G10" i="3"/>
  <c r="I10" i="3"/>
  <c r="J10" i="3"/>
  <c r="L10" i="3"/>
  <c r="M10" i="3"/>
  <c r="O10" i="3"/>
  <c r="D10" i="3"/>
  <c r="F7" i="3"/>
  <c r="G7" i="3"/>
  <c r="I7" i="3"/>
  <c r="J7" i="3"/>
  <c r="L7" i="3"/>
  <c r="M7" i="3"/>
  <c r="O7" i="3"/>
  <c r="D7" i="3"/>
  <c r="F4" i="3"/>
  <c r="G4" i="3"/>
  <c r="I4" i="3"/>
  <c r="J4" i="3"/>
  <c r="L4" i="3"/>
  <c r="M4" i="3"/>
  <c r="O4" i="3"/>
  <c r="D4" i="3"/>
  <c r="M5" i="3"/>
  <c r="O5" i="3"/>
  <c r="M8" i="3"/>
  <c r="O8" i="3"/>
  <c r="M11" i="3"/>
  <c r="O11" i="3"/>
  <c r="M14" i="3"/>
  <c r="O14" i="3"/>
  <c r="M17" i="3"/>
  <c r="O17" i="3"/>
  <c r="M20" i="3"/>
  <c r="O20" i="3"/>
  <c r="F20" i="3"/>
  <c r="R20" i="3" s="1"/>
  <c r="G20" i="3"/>
  <c r="I20" i="3"/>
  <c r="J20" i="3"/>
  <c r="L20" i="3"/>
  <c r="D20" i="3"/>
  <c r="F17" i="3"/>
  <c r="G17" i="3"/>
  <c r="I17" i="3"/>
  <c r="J17" i="3"/>
  <c r="L17" i="3"/>
  <c r="D17" i="3"/>
  <c r="T17" i="3" s="1"/>
  <c r="F14" i="3"/>
  <c r="G14" i="3"/>
  <c r="I14" i="3"/>
  <c r="J14" i="3"/>
  <c r="L14" i="3"/>
  <c r="D14" i="3"/>
  <c r="F11" i="3"/>
  <c r="G11" i="3"/>
  <c r="I11" i="3"/>
  <c r="J11" i="3"/>
  <c r="L11" i="3"/>
  <c r="D11" i="3"/>
  <c r="F8" i="3"/>
  <c r="G8" i="3"/>
  <c r="I8" i="3"/>
  <c r="J8" i="3"/>
  <c r="L8" i="3"/>
  <c r="D8" i="3"/>
  <c r="J5" i="3"/>
  <c r="L5" i="3"/>
  <c r="F5" i="3"/>
  <c r="G5" i="3"/>
  <c r="I5" i="3"/>
  <c r="D5" i="3"/>
  <c r="T5" i="3" s="1"/>
  <c r="P19" i="3" l="1"/>
  <c r="R11" i="3"/>
  <c r="T20" i="3"/>
  <c r="R17" i="3"/>
  <c r="S20" i="3"/>
  <c r="S14" i="3"/>
  <c r="S19" i="3"/>
  <c r="R5" i="3"/>
  <c r="R6" i="3"/>
  <c r="P20" i="3"/>
  <c r="R12" i="3"/>
  <c r="P11" i="3"/>
  <c r="P18" i="3"/>
  <c r="P4" i="3"/>
  <c r="S7" i="3"/>
  <c r="P10" i="3"/>
  <c r="P13" i="3"/>
  <c r="P15" i="3"/>
  <c r="S8" i="3"/>
  <c r="S9" i="3"/>
  <c r="R16" i="3"/>
  <c r="R18" i="3"/>
  <c r="P16" i="3"/>
  <c r="R15" i="3"/>
  <c r="P14" i="3"/>
  <c r="S10" i="3"/>
  <c r="S16" i="3"/>
  <c r="R9" i="3"/>
  <c r="R8" i="3"/>
  <c r="P12" i="3"/>
  <c r="S3" i="3"/>
  <c r="P5" i="3"/>
  <c r="P8" i="3"/>
  <c r="R14" i="3"/>
  <c r="S17" i="3"/>
  <c r="S5" i="3"/>
  <c r="R4" i="3"/>
  <c r="R7" i="3"/>
  <c r="R10" i="3"/>
  <c r="R13" i="3"/>
  <c r="P6" i="3"/>
  <c r="S11" i="3"/>
  <c r="P17" i="3"/>
  <c r="T8" i="3"/>
  <c r="T11" i="3"/>
  <c r="S4" i="3"/>
  <c r="S13" i="3"/>
  <c r="P9" i="3"/>
  <c r="T14" i="3"/>
  <c r="R3" i="3"/>
  <c r="S15" i="3"/>
  <c r="S12" i="3"/>
  <c r="P7" i="3"/>
  <c r="S18" i="3"/>
  <c r="S6" i="3"/>
</calcChain>
</file>

<file path=xl/sharedStrings.xml><?xml version="1.0" encoding="utf-8"?>
<sst xmlns="http://schemas.openxmlformats.org/spreadsheetml/2006/main" count="468" uniqueCount="39">
  <si>
    <t>NEE</t>
  </si>
  <si>
    <t>GS</t>
  </si>
  <si>
    <t>NGS</t>
  </si>
  <si>
    <t>GPP</t>
  </si>
  <si>
    <t>Reco</t>
  </si>
  <si>
    <t>Annual</t>
  </si>
  <si>
    <t>±</t>
  </si>
  <si>
    <t>Period</t>
  </si>
  <si>
    <t>FCH4</t>
  </si>
  <si>
    <t>FCH4 contribution</t>
  </si>
  <si>
    <t>SGWP100</t>
  </si>
  <si>
    <t>GWP20</t>
  </si>
  <si>
    <t>GWP100</t>
  </si>
  <si>
    <t>(gC m-2 y-1)</t>
  </si>
  <si>
    <t xml:space="preserve">NEE </t>
  </si>
  <si>
    <t>Net C Budget</t>
  </si>
  <si>
    <t>SGWP20</t>
  </si>
  <si>
    <t>TS.5</t>
  </si>
  <si>
    <t>TS.10</t>
  </si>
  <si>
    <t>TS.50</t>
  </si>
  <si>
    <t>RH</t>
  </si>
  <si>
    <t>PARin</t>
  </si>
  <si>
    <t>SWin</t>
  </si>
  <si>
    <t>VPD</t>
  </si>
  <si>
    <t>Precip</t>
  </si>
  <si>
    <t>PA</t>
  </si>
  <si>
    <t>Ta</t>
  </si>
  <si>
    <t>SWC</t>
  </si>
  <si>
    <t>wtd</t>
  </si>
  <si>
    <t>NEE GS contribution to annual</t>
  </si>
  <si>
    <t>min_TS.5</t>
  </si>
  <si>
    <t>max_TS.5</t>
  </si>
  <si>
    <t>min_Ta</t>
  </si>
  <si>
    <t>max_Ta</t>
  </si>
  <si>
    <t>min_wtd</t>
  </si>
  <si>
    <t>max_wtd</t>
  </si>
  <si>
    <t>day_wtd</t>
  </si>
  <si>
    <t>day_wtd2</t>
  </si>
  <si>
    <t>day_precip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</si>
</sst>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/>
    <xf numFmtId="164" fontId="0" fillId="0" borderId="0" xfId="0" applyNumberFormat="1" applyFont="1" applyAlignment="1">
      <alignment horizontal="left"/>
    </xf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_budg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al_budg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_annual_summary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t_season_summar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mean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s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mean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s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_budget"/>
    </sheetNames>
    <sheetDataSet>
      <sheetData sheetId="0" refreshError="1">
        <row r="2">
          <cell r="D2">
            <v>-41.725927763638403</v>
          </cell>
          <cell r="E2">
            <v>14.461964290482699</v>
          </cell>
          <cell r="F2">
            <v>618.35651006035198</v>
          </cell>
          <cell r="G2">
            <v>24.354517058141301</v>
          </cell>
          <cell r="H2">
            <v>576.63058229671401</v>
          </cell>
          <cell r="I2">
            <v>26.8762624830756</v>
          </cell>
          <cell r="J2">
            <v>17.963987020985901</v>
          </cell>
          <cell r="K2">
            <v>1.18651326575353</v>
          </cell>
          <cell r="P2">
            <v>2216.14510926818</v>
          </cell>
          <cell r="Q2">
            <v>161.15175944593199</v>
          </cell>
          <cell r="R2">
            <v>992.559768498209</v>
          </cell>
          <cell r="S2">
            <v>88.951713061029693</v>
          </cell>
          <cell r="T2">
            <v>1862.41461046776</v>
          </cell>
          <cell r="U2">
            <v>143.27232981086101</v>
          </cell>
          <cell r="V2">
            <v>518.86992256348606</v>
          </cell>
          <cell r="W2">
            <v>69.1172901985571</v>
          </cell>
        </row>
        <row r="3">
          <cell r="D3">
            <v>28.889779561372801</v>
          </cell>
          <cell r="E3">
            <v>21.7727512031354</v>
          </cell>
          <cell r="F3">
            <v>474.65092088123703</v>
          </cell>
          <cell r="G3">
            <v>32.6362757315583</v>
          </cell>
          <cell r="H3">
            <v>503.54070044260999</v>
          </cell>
          <cell r="I3">
            <v>27.251527113004201</v>
          </cell>
          <cell r="J3">
            <v>17.642656347257802</v>
          </cell>
          <cell r="K3">
            <v>1.45347718515122</v>
          </cell>
          <cell r="P3">
            <v>2432.5362576269999</v>
          </cell>
          <cell r="Q3">
            <v>202.78603103638801</v>
          </cell>
          <cell r="R3">
            <v>1230.83778982427</v>
          </cell>
          <cell r="S3">
            <v>118.42602480457801</v>
          </cell>
          <cell r="T3">
            <v>2085.1331102862</v>
          </cell>
          <cell r="U3">
            <v>181.53345840810599</v>
          </cell>
          <cell r="V3">
            <v>765.62106720869497</v>
          </cell>
          <cell r="W3">
            <v>96.5399544348289</v>
          </cell>
        </row>
        <row r="4">
          <cell r="D4">
            <v>-7.1647742822563201</v>
          </cell>
          <cell r="E4">
            <v>6.43236857423258</v>
          </cell>
          <cell r="F4">
            <v>441.15188771575203</v>
          </cell>
          <cell r="G4">
            <v>8.4437631323442108</v>
          </cell>
          <cell r="H4">
            <v>433.98711343349498</v>
          </cell>
          <cell r="I4">
            <v>7.1557307734026097</v>
          </cell>
          <cell r="J4">
            <v>13.2861326282774</v>
          </cell>
          <cell r="K4">
            <v>0.53911068431870601</v>
          </cell>
          <cell r="P4">
            <v>1725.88838027769</v>
          </cell>
          <cell r="Q4">
            <v>73.056293784494102</v>
          </cell>
          <cell r="R4">
            <v>820.92685361357303</v>
          </cell>
          <cell r="S4">
            <v>40.1159686261662</v>
          </cell>
          <cell r="T4">
            <v>1464.2699368754199</v>
          </cell>
          <cell r="U4">
            <v>64.911788098174995</v>
          </cell>
          <cell r="V4">
            <v>470.58669191089501</v>
          </cell>
          <cell r="W4">
            <v>31.016666945289</v>
          </cell>
        </row>
        <row r="5">
          <cell r="D5">
            <v>-34.875701522330402</v>
          </cell>
          <cell r="E5">
            <v>23.316995471099101</v>
          </cell>
          <cell r="F5">
            <v>409.080551418563</v>
          </cell>
          <cell r="G5">
            <v>16.254495803869499</v>
          </cell>
          <cell r="H5">
            <v>374.20484989623202</v>
          </cell>
          <cell r="I5">
            <v>10.048025790190399</v>
          </cell>
          <cell r="J5">
            <v>12.4692154113177</v>
          </cell>
          <cell r="K5">
            <v>0.47420484013596498</v>
          </cell>
          <cell r="P5">
            <v>1516.61009202479</v>
          </cell>
          <cell r="Q5">
            <v>104.88198407571799</v>
          </cell>
          <cell r="R5">
            <v>667.29144297614005</v>
          </cell>
          <cell r="S5">
            <v>90.088329403295702</v>
          </cell>
          <cell r="T5">
            <v>1271.0776396832</v>
          </cell>
          <cell r="U5">
            <v>100.652029125146</v>
          </cell>
          <cell r="V5">
            <v>338.49245641409198</v>
          </cell>
          <cell r="W5">
            <v>87.264655440336497</v>
          </cell>
        </row>
        <row r="6">
          <cell r="D6">
            <v>-9.8828600437900995</v>
          </cell>
          <cell r="E6">
            <v>15.7353354689811</v>
          </cell>
          <cell r="F6">
            <v>381.79969819460001</v>
          </cell>
          <cell r="G6">
            <v>5.7657093479616597</v>
          </cell>
          <cell r="H6">
            <v>371.91683815081001</v>
          </cell>
          <cell r="I6">
            <v>17.491341073885401</v>
          </cell>
          <cell r="J6">
            <v>11.518799797160399</v>
          </cell>
          <cell r="K6">
            <v>0.534106613759883</v>
          </cell>
          <cell r="P6">
            <v>1482.85648527937</v>
          </cell>
          <cell r="Q6">
            <v>89.5438237741553</v>
          </cell>
          <cell r="R6">
            <v>698.273722076284</v>
          </cell>
          <cell r="S6">
            <v>66.023102047850799</v>
          </cell>
          <cell r="T6">
            <v>1256.03875305369</v>
          </cell>
          <cell r="U6">
            <v>83.157548985891495</v>
          </cell>
          <cell r="V6">
            <v>394.53611110520001</v>
          </cell>
          <cell r="W6">
            <v>61.022559115578503</v>
          </cell>
        </row>
        <row r="7">
          <cell r="D7">
            <v>12.1092954436018</v>
          </cell>
          <cell r="E7">
            <v>17.1972365248198</v>
          </cell>
          <cell r="F7">
            <v>371.862907221412</v>
          </cell>
          <cell r="G7">
            <v>26.1909886129346</v>
          </cell>
          <cell r="H7">
            <v>383.97220266501398</v>
          </cell>
          <cell r="I7">
            <v>34.3992520301654</v>
          </cell>
          <cell r="J7">
            <v>13.161799440150901</v>
          </cell>
          <cell r="K7">
            <v>0.52412784218025998</v>
          </cell>
          <cell r="P7">
            <v>1780.12041097051</v>
          </cell>
          <cell r="Q7">
            <v>92.145822592501602</v>
          </cell>
          <cell r="R7">
            <v>883.627620460853</v>
          </cell>
          <cell r="S7">
            <v>70.478746763530097</v>
          </cell>
          <cell r="T7">
            <v>1520.95022365983</v>
          </cell>
          <cell r="U7">
            <v>86.190261071405601</v>
          </cell>
          <cell r="V7">
            <v>536.56598310020604</v>
          </cell>
          <cell r="W7">
            <v>65.996010197532797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_budget"/>
    </sheetNames>
    <sheetDataSet>
      <sheetData sheetId="0">
        <row r="2">
          <cell r="C2">
            <v>-48.207215065469697</v>
          </cell>
          <cell r="D2">
            <v>6.7749085262265103</v>
          </cell>
          <cell r="E2">
            <v>434.09203264099301</v>
          </cell>
          <cell r="F2">
            <v>19.943511290029701</v>
          </cell>
          <cell r="G2">
            <v>385.88481757552302</v>
          </cell>
          <cell r="H2">
            <v>23.4297046956234</v>
          </cell>
          <cell r="I2">
            <v>13.152856244078</v>
          </cell>
          <cell r="J2">
            <v>0.43536333474430899</v>
          </cell>
          <cell r="K2">
            <v>6.4812873018312898</v>
          </cell>
          <cell r="L2">
            <v>13.069168844235</v>
          </cell>
          <cell r="M2">
            <v>184.264477419359</v>
          </cell>
          <cell r="N2">
            <v>14.165779111636001</v>
          </cell>
          <cell r="O2">
            <v>190.74576472119099</v>
          </cell>
          <cell r="P2">
            <v>4.8542253651408398</v>
          </cell>
          <cell r="Q2">
            <v>4.8111307769078904</v>
          </cell>
          <cell r="R2">
            <v>1.1147676619488001</v>
          </cell>
        </row>
        <row r="3">
          <cell r="C3">
            <v>-74.270978684097301</v>
          </cell>
          <cell r="D3">
            <v>2.8414779594606498</v>
          </cell>
          <cell r="E3">
            <v>390.36113057370397</v>
          </cell>
          <cell r="F3">
            <v>21.8616209934859</v>
          </cell>
          <cell r="G3">
            <v>316.090151889607</v>
          </cell>
          <cell r="H3">
            <v>24.167828873094301</v>
          </cell>
          <cell r="I3">
            <v>15.940194659389901</v>
          </cell>
          <cell r="J3">
            <v>1.3089816867441</v>
          </cell>
          <cell r="K3">
            <v>103.16075824547001</v>
          </cell>
          <cell r="L3">
            <v>21.795417548415099</v>
          </cell>
          <cell r="M3">
            <v>84.289790307532996</v>
          </cell>
          <cell r="N3">
            <v>22.525836347053598</v>
          </cell>
          <cell r="O3">
            <v>187.45054855300299</v>
          </cell>
          <cell r="P3">
            <v>6.8925783204728699</v>
          </cell>
          <cell r="Q3">
            <v>1.70246168786785</v>
          </cell>
          <cell r="R3">
            <v>0.694360988798427</v>
          </cell>
        </row>
        <row r="4">
          <cell r="C4">
            <v>-62.202431355344601</v>
          </cell>
          <cell r="D4">
            <v>6.7907340516802197</v>
          </cell>
          <cell r="E4">
            <v>380.03362923821197</v>
          </cell>
          <cell r="F4">
            <v>7.2697323705008001</v>
          </cell>
          <cell r="G4">
            <v>317.831197882867</v>
          </cell>
          <cell r="H4">
            <v>5.90640102281741</v>
          </cell>
          <cell r="I4">
            <v>11.270552336170701</v>
          </cell>
          <cell r="J4">
            <v>0.32395801272762798</v>
          </cell>
          <cell r="K4">
            <v>55.037657073088198</v>
          </cell>
          <cell r="L4">
            <v>3.2685934158999701</v>
          </cell>
          <cell r="M4">
            <v>61.118258477539896</v>
          </cell>
          <cell r="N4">
            <v>4.2377162410003102</v>
          </cell>
          <cell r="O4">
            <v>116.155915550628</v>
          </cell>
          <cell r="P4">
            <v>2.2372808657157699</v>
          </cell>
          <cell r="Q4">
            <v>2.0155802921067401</v>
          </cell>
          <cell r="R4">
            <v>0.36686318439057802</v>
          </cell>
        </row>
        <row r="5">
          <cell r="C5">
            <v>-57.612660716691799</v>
          </cell>
          <cell r="D5">
            <v>7.7894566358965198</v>
          </cell>
          <cell r="E5">
            <v>342.51304857132197</v>
          </cell>
          <cell r="F5">
            <v>4.1207687498358903</v>
          </cell>
          <cell r="G5">
            <v>284.90038785463003</v>
          </cell>
          <cell r="H5">
            <v>8.0177290998411905</v>
          </cell>
          <cell r="I5">
            <v>10.974786702947901</v>
          </cell>
          <cell r="J5">
            <v>0.28627844610629199</v>
          </cell>
          <cell r="K5">
            <v>22.7369591943614</v>
          </cell>
          <cell r="L5">
            <v>18.386053217107101</v>
          </cell>
          <cell r="M5">
            <v>66.567502847241002</v>
          </cell>
          <cell r="N5">
            <v>16.87700842728</v>
          </cell>
          <cell r="O5">
            <v>89.304462041602406</v>
          </cell>
          <cell r="P5">
            <v>2.7636786341261401</v>
          </cell>
          <cell r="Q5">
            <v>1.49442870836984</v>
          </cell>
          <cell r="R5">
            <v>0.38380055760479498</v>
          </cell>
        </row>
        <row r="6">
          <cell r="C6">
            <v>-73.905929381707395</v>
          </cell>
          <cell r="D6">
            <v>3.3767526694973702</v>
          </cell>
          <cell r="E6">
            <v>329.61729478537302</v>
          </cell>
          <cell r="F6">
            <v>16.443192424171201</v>
          </cell>
          <cell r="G6">
            <v>255.71136540366601</v>
          </cell>
          <cell r="H6">
            <v>17.6309002393123</v>
          </cell>
          <cell r="I6">
            <v>9.9543179463213907</v>
          </cell>
          <cell r="J6">
            <v>0.28502971447828901</v>
          </cell>
          <cell r="K6">
            <v>64.023069337917306</v>
          </cell>
          <cell r="L6">
            <v>14.606041084224399</v>
          </cell>
          <cell r="M6">
            <v>52.182403409227298</v>
          </cell>
          <cell r="N6">
            <v>14.1934010647545</v>
          </cell>
          <cell r="O6">
            <v>116.205472747145</v>
          </cell>
          <cell r="P6">
            <v>4.54699903302763</v>
          </cell>
          <cell r="Q6">
            <v>1.56448185083897</v>
          </cell>
          <cell r="R6">
            <v>0.35370639277994997</v>
          </cell>
        </row>
        <row r="7">
          <cell r="C7">
            <v>-35.165356910794799</v>
          </cell>
          <cell r="D7">
            <v>5.6411190394057504</v>
          </cell>
          <cell r="E7">
            <v>321.46485279791199</v>
          </cell>
          <cell r="F7">
            <v>23.242108584024201</v>
          </cell>
          <cell r="G7">
            <v>286.29949588711702</v>
          </cell>
          <cell r="H7">
            <v>27.7511720090287</v>
          </cell>
          <cell r="I7">
            <v>11.0401589151988</v>
          </cell>
          <cell r="J7">
            <v>0.29373707318027198</v>
          </cell>
          <cell r="K7">
            <v>47.274652354396601</v>
          </cell>
          <cell r="L7">
            <v>14.916998104271199</v>
          </cell>
          <cell r="M7">
            <v>50.398054423500703</v>
          </cell>
          <cell r="N7">
            <v>13.9587465173536</v>
          </cell>
          <cell r="O7">
            <v>97.672706777897304</v>
          </cell>
          <cell r="P7">
            <v>9.7508627223959703</v>
          </cell>
          <cell r="Q7">
            <v>2.12164052495209</v>
          </cell>
          <cell r="R7">
            <v>0.37014285367076699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annual_summary"/>
    </sheetNames>
    <sheetDataSet>
      <sheetData sheetId="0">
        <row r="2">
          <cell r="C2">
            <v>2.16809670833333</v>
          </cell>
          <cell r="D2">
            <v>20.7951320833333</v>
          </cell>
          <cell r="E2">
            <v>-4.25345445833333</v>
          </cell>
          <cell r="F2">
            <v>22.792107708333301</v>
          </cell>
          <cell r="G2">
            <v>-0.211470072916667</v>
          </cell>
          <cell r="H2">
            <v>0.15592981458705901</v>
          </cell>
          <cell r="I2">
            <v>201</v>
          </cell>
          <cell r="J2">
            <v>71</v>
          </cell>
          <cell r="K2">
            <v>211</v>
          </cell>
          <cell r="L2">
            <v>12.486400019671301</v>
          </cell>
          <cell r="M2">
            <v>12.377574830314099</v>
          </cell>
          <cell r="N2">
            <v>12.414895995994501</v>
          </cell>
          <cell r="O2">
            <v>82.748840418258695</v>
          </cell>
          <cell r="P2">
            <v>10241.0212565893</v>
          </cell>
          <cell r="Q2">
            <v>140.38077174494401</v>
          </cell>
          <cell r="R2">
            <v>0.31220907174899698</v>
          </cell>
          <cell r="S2">
            <v>1102.9000000000001</v>
          </cell>
          <cell r="T2">
            <v>101.549631656203</v>
          </cell>
          <cell r="U2">
            <v>11.198301100461901</v>
          </cell>
          <cell r="V2">
            <v>82.562543681999998</v>
          </cell>
          <cell r="W2">
            <v>-1.4932656455403199E-3</v>
          </cell>
        </row>
        <row r="3">
          <cell r="C3">
            <v>0.62057860416666699</v>
          </cell>
        </row>
        <row r="4">
          <cell r="C4">
            <v>2.58097264583333</v>
          </cell>
        </row>
        <row r="5">
          <cell r="C5">
            <v>2.3737881875000002</v>
          </cell>
        </row>
        <row r="6">
          <cell r="C6">
            <v>2.9322165208333302</v>
          </cell>
        </row>
        <row r="7">
          <cell r="C7">
            <v>3.038751875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season_summary"/>
    </sheetNames>
    <sheetDataSet>
      <sheetData sheetId="0">
        <row r="2">
          <cell r="D2">
            <v>2.16809670833333</v>
          </cell>
          <cell r="E2">
            <v>14.575830249999999</v>
          </cell>
          <cell r="F2">
            <v>-4.25345445833333</v>
          </cell>
          <cell r="G2">
            <v>15.917515770833299</v>
          </cell>
          <cell r="H2">
            <v>-0.199368626433507</v>
          </cell>
          <cell r="I2">
            <v>0.15592981458705901</v>
          </cell>
          <cell r="J2">
            <v>154</v>
          </cell>
          <cell r="K2">
            <v>8</v>
          </cell>
          <cell r="L2">
            <v>145</v>
          </cell>
          <cell r="M2">
            <v>7.8894485672341901</v>
          </cell>
          <cell r="N2">
            <v>7.9282107873357797</v>
          </cell>
          <cell r="O2">
            <v>7.6917147718221504</v>
          </cell>
          <cell r="P2">
            <v>87.566416708443498</v>
          </cell>
          <cell r="Q2">
            <v>2101.87290817349</v>
          </cell>
          <cell r="R2">
            <v>58.996822838931003</v>
          </cell>
          <cell r="S2">
            <v>0.14726886267973199</v>
          </cell>
          <cell r="T2">
            <v>901.6</v>
          </cell>
          <cell r="U2">
            <v>101.42114115848899</v>
          </cell>
          <cell r="V2">
            <v>6.8555318496032402</v>
          </cell>
          <cell r="W2">
            <v>87.231800719487296</v>
          </cell>
          <cell r="X2">
            <v>5.3765925631721397E-2</v>
          </cell>
        </row>
        <row r="3">
          <cell r="D3">
            <v>12.239091729166701</v>
          </cell>
          <cell r="E3">
            <v>20.7951320833333</v>
          </cell>
          <cell r="F3">
            <v>8.8217407291666703</v>
          </cell>
          <cell r="G3">
            <v>22.792107708333301</v>
          </cell>
          <cell r="H3">
            <v>-0.211470072916667</v>
          </cell>
          <cell r="I3">
            <v>7.7909675122395605E-2</v>
          </cell>
          <cell r="J3">
            <v>47</v>
          </cell>
          <cell r="K3">
            <v>63</v>
          </cell>
          <cell r="L3">
            <v>66</v>
          </cell>
          <cell r="M3">
            <v>17.083351472108401</v>
          </cell>
          <cell r="N3">
            <v>16.826938873292299</v>
          </cell>
          <cell r="O3">
            <v>14.763581741347901</v>
          </cell>
          <cell r="P3">
            <v>77.931264128073806</v>
          </cell>
          <cell r="Q3">
            <v>8139.1483484158498</v>
          </cell>
          <cell r="R3">
            <v>221.76472065095601</v>
          </cell>
          <cell r="S3">
            <v>0.47714928081826202</v>
          </cell>
          <cell r="T3">
            <v>201.3</v>
          </cell>
          <cell r="U3">
            <v>101.67812215391599</v>
          </cell>
          <cell r="V3">
            <v>15.541070351320601</v>
          </cell>
          <cell r="W3">
            <v>77.893286644512798</v>
          </cell>
          <cell r="X3">
            <v>-5.6752456922802001E-2</v>
          </cell>
        </row>
        <row r="4">
          <cell r="D4">
            <v>0.62057860416666699</v>
          </cell>
          <cell r="E4">
            <v>13.865451041666701</v>
          </cell>
          <cell r="F4">
            <v>-6.0647462291666701</v>
          </cell>
          <cell r="G4">
            <v>15.7352904166667</v>
          </cell>
          <cell r="H4">
            <v>-0.188682866666667</v>
          </cell>
          <cell r="I4">
            <v>0.16870633541666699</v>
          </cell>
          <cell r="J4">
            <v>153</v>
          </cell>
          <cell r="K4">
            <v>14</v>
          </cell>
          <cell r="L4">
            <v>147</v>
          </cell>
          <cell r="M4">
            <v>6.4610417859432197</v>
          </cell>
          <cell r="N4">
            <v>6.5404445898580601</v>
          </cell>
          <cell r="O4">
            <v>8.2792017851419395</v>
          </cell>
          <cell r="P4">
            <v>86.280080695970696</v>
          </cell>
          <cell r="Q4">
            <v>1796.9639046785001</v>
          </cell>
          <cell r="R4">
            <v>53.086908710279303</v>
          </cell>
          <cell r="S4">
            <v>0.13277001296028301</v>
          </cell>
          <cell r="T4">
            <v>981</v>
          </cell>
          <cell r="U4">
            <v>101.359436240842</v>
          </cell>
          <cell r="V4">
            <v>5.3403054103708802</v>
          </cell>
          <cell r="W4">
            <v>85.370990594093399</v>
          </cell>
          <cell r="X4">
            <v>7.3142236933415705E-2</v>
          </cell>
        </row>
        <row r="5">
          <cell r="D5">
            <v>9.4623010624999999</v>
          </cell>
          <cell r="E5">
            <v>19.538633541666702</v>
          </cell>
          <cell r="F5">
            <v>7.0296019166666701</v>
          </cell>
          <cell r="G5">
            <v>22.3171102083333</v>
          </cell>
          <cell r="H5">
            <v>-0.167410375</v>
          </cell>
          <cell r="I5">
            <v>0.15517339375</v>
          </cell>
          <cell r="J5">
            <v>114</v>
          </cell>
          <cell r="K5">
            <v>40</v>
          </cell>
          <cell r="L5">
            <v>57</v>
          </cell>
          <cell r="M5">
            <v>16.3511208224044</v>
          </cell>
          <cell r="N5">
            <v>15.964726226548301</v>
          </cell>
          <cell r="O5">
            <v>13.854829346880701</v>
          </cell>
          <cell r="P5">
            <v>78.865579401183993</v>
          </cell>
          <cell r="Q5">
            <v>7979.1642901329997</v>
          </cell>
          <cell r="R5">
            <v>221.22460857286001</v>
          </cell>
          <cell r="S5">
            <v>0.45650467866962702</v>
          </cell>
          <cell r="T5">
            <v>315.60000000000002</v>
          </cell>
          <cell r="U5">
            <v>101.56612192623</v>
          </cell>
          <cell r="V5">
            <v>15.237660838000901</v>
          </cell>
          <cell r="W5">
            <v>73.3342205214026</v>
          </cell>
          <cell r="X5">
            <v>2.2497079348622499E-2</v>
          </cell>
        </row>
        <row r="6">
          <cell r="D6">
            <v>2.58097264583333</v>
          </cell>
          <cell r="E6">
            <v>13.983985000000001</v>
          </cell>
          <cell r="F6">
            <v>-2.55568808333333</v>
          </cell>
          <cell r="G6">
            <v>13.1099737083333</v>
          </cell>
          <cell r="H6">
            <v>-0.16828638541666699</v>
          </cell>
          <cell r="I6">
            <v>0.15149456875</v>
          </cell>
          <cell r="J6">
            <v>140</v>
          </cell>
          <cell r="K6">
            <v>17</v>
          </cell>
          <cell r="L6">
            <v>128</v>
          </cell>
          <cell r="M6">
            <v>6.9084672939560399</v>
          </cell>
          <cell r="N6">
            <v>6.88024118223443</v>
          </cell>
          <cell r="O6">
            <v>8.4292723383699606</v>
          </cell>
          <cell r="P6">
            <v>87.827457885760097</v>
          </cell>
          <cell r="Q6">
            <v>2041.4441733347801</v>
          </cell>
          <cell r="R6">
            <v>62.4053199119734</v>
          </cell>
          <cell r="S6">
            <v>0.12870824870818301</v>
          </cell>
          <cell r="T6">
            <v>909.6</v>
          </cell>
          <cell r="U6">
            <v>101.784905643315</v>
          </cell>
          <cell r="V6">
            <v>5.62427684323489</v>
          </cell>
          <cell r="W6">
            <v>84.070755398351693</v>
          </cell>
          <cell r="X6">
            <v>6.0313105094816501E-2</v>
          </cell>
        </row>
        <row r="7">
          <cell r="D7">
            <v>9.0760594791666698</v>
          </cell>
          <cell r="E7">
            <v>19.337575208333298</v>
          </cell>
          <cell r="F7">
            <v>5.8726029583333297</v>
          </cell>
          <cell r="G7">
            <v>23.2928102083333</v>
          </cell>
          <cell r="H7">
            <v>-0.22947273125000001</v>
          </cell>
          <cell r="I7">
            <v>0.135221272916667</v>
          </cell>
          <cell r="J7">
            <v>79</v>
          </cell>
          <cell r="K7">
            <v>72</v>
          </cell>
          <cell r="L7">
            <v>66</v>
          </cell>
          <cell r="M7">
            <v>15.803642776980899</v>
          </cell>
          <cell r="N7">
            <v>15.423966568875199</v>
          </cell>
          <cell r="O7">
            <v>13.6744337988388</v>
          </cell>
          <cell r="P7">
            <v>79.695388584927102</v>
          </cell>
          <cell r="Q7">
            <v>7779.2105373889299</v>
          </cell>
          <cell r="R7">
            <v>219.80097018886599</v>
          </cell>
          <cell r="S7">
            <v>0.4552858201917</v>
          </cell>
          <cell r="T7">
            <v>289.3</v>
          </cell>
          <cell r="U7">
            <v>101.71062558743201</v>
          </cell>
          <cell r="V7">
            <v>15.3276317797131</v>
          </cell>
          <cell r="W7">
            <v>76.993992747040096</v>
          </cell>
          <cell r="X7">
            <v>-4.7831291637970202E-2</v>
          </cell>
        </row>
        <row r="8">
          <cell r="D8">
            <v>2.3737881875000002</v>
          </cell>
          <cell r="E8">
            <v>14.048213333333299</v>
          </cell>
          <cell r="F8">
            <v>-4.5783303333333301</v>
          </cell>
          <cell r="G8">
            <v>14.324548541666701</v>
          </cell>
          <cell r="H8">
            <v>-0.12175875208333301</v>
          </cell>
          <cell r="I8">
            <v>0.13705596041666701</v>
          </cell>
          <cell r="J8">
            <v>149</v>
          </cell>
          <cell r="K8">
            <v>23</v>
          </cell>
          <cell r="L8">
            <v>115</v>
          </cell>
          <cell r="M8">
            <v>6.8651399917582401</v>
          </cell>
          <cell r="N8">
            <v>6.8764273997252703</v>
          </cell>
          <cell r="O8">
            <v>8.4139516284340701</v>
          </cell>
          <cell r="P8">
            <v>86.559757227564106</v>
          </cell>
          <cell r="Q8">
            <v>2532.1436994175401</v>
          </cell>
          <cell r="R8">
            <v>74.719628644459704</v>
          </cell>
          <cell r="S8">
            <v>0.14501625617241101</v>
          </cell>
          <cell r="T8">
            <v>710.2</v>
          </cell>
          <cell r="U8">
            <v>101.739937305403</v>
          </cell>
          <cell r="V8">
            <v>5.50952000423535</v>
          </cell>
          <cell r="W8">
            <v>86.744114365842506</v>
          </cell>
          <cell r="X8">
            <v>4.3540267387614497E-2</v>
          </cell>
        </row>
        <row r="9">
          <cell r="D9">
            <v>10.543074583333301</v>
          </cell>
          <cell r="E9">
            <v>18.616695</v>
          </cell>
          <cell r="F9">
            <v>8.1155258124999996</v>
          </cell>
          <cell r="G9">
            <v>22.573797916666699</v>
          </cell>
          <cell r="H9">
            <v>-0.191514516666667</v>
          </cell>
          <cell r="I9">
            <v>9.7711916041666694E-2</v>
          </cell>
          <cell r="J9">
            <v>69</v>
          </cell>
          <cell r="K9">
            <v>55</v>
          </cell>
          <cell r="L9">
            <v>68</v>
          </cell>
          <cell r="M9">
            <v>15.8376511634791</v>
          </cell>
          <cell r="N9">
            <v>15.5587841063297</v>
          </cell>
          <cell r="O9">
            <v>13.949466312158499</v>
          </cell>
          <cell r="P9">
            <v>81.148862628643002</v>
          </cell>
          <cell r="Q9">
            <v>8764.4378183329409</v>
          </cell>
          <cell r="R9">
            <v>215.856815215164</v>
          </cell>
          <cell r="S9">
            <v>0.39867094456587099</v>
          </cell>
          <cell r="T9">
            <v>350.6</v>
          </cell>
          <cell r="U9">
            <v>101.63105340847</v>
          </cell>
          <cell r="V9">
            <v>15.3417994247495</v>
          </cell>
          <cell r="W9">
            <v>80.331499189435306</v>
          </cell>
          <cell r="X9">
            <v>-4.4490315878883302E-2</v>
          </cell>
        </row>
        <row r="10">
          <cell r="D10">
            <v>2.9322165208333302</v>
          </cell>
          <cell r="E10">
            <v>12.6540883333333</v>
          </cell>
          <cell r="F10">
            <v>-7.4519362291666704</v>
          </cell>
          <cell r="G10">
            <v>12.165517083333301</v>
          </cell>
          <cell r="H10">
            <v>-6.8269716250000001E-2</v>
          </cell>
          <cell r="I10">
            <v>0.14045966874999999</v>
          </cell>
          <cell r="J10">
            <v>163</v>
          </cell>
          <cell r="K10">
            <v>0</v>
          </cell>
          <cell r="L10">
            <v>134</v>
          </cell>
          <cell r="M10">
            <v>6.9452176203324196</v>
          </cell>
          <cell r="N10">
            <v>6.9660034680100198</v>
          </cell>
          <cell r="O10">
            <v>8.62198693579235</v>
          </cell>
          <cell r="P10">
            <v>89.090485489526401</v>
          </cell>
          <cell r="Q10">
            <v>2312.01321250916</v>
          </cell>
          <cell r="R10">
            <v>65.308779684653899</v>
          </cell>
          <cell r="S10">
            <v>0.112664000094755</v>
          </cell>
          <cell r="T10">
            <v>857.5</v>
          </cell>
          <cell r="U10">
            <v>101.815786265938</v>
          </cell>
          <cell r="V10">
            <v>5.6036543962317804</v>
          </cell>
          <cell r="W10">
            <v>86.743400958560997</v>
          </cell>
          <cell r="X10">
            <v>6.1047376409619797E-2</v>
          </cell>
        </row>
        <row r="11">
          <cell r="D11">
            <v>8.7780473958333296</v>
          </cell>
          <cell r="E11">
            <v>19.004124583333301</v>
          </cell>
          <cell r="F11">
            <v>5.4445531875000004</v>
          </cell>
          <cell r="G11">
            <v>22.667674791666698</v>
          </cell>
          <cell r="H11">
            <v>-0.13916087499999999</v>
          </cell>
          <cell r="I11">
            <v>8.2926345208333294E-2</v>
          </cell>
          <cell r="J11">
            <v>103</v>
          </cell>
          <cell r="K11">
            <v>29</v>
          </cell>
          <cell r="L11">
            <v>72</v>
          </cell>
          <cell r="M11">
            <v>15.732640506944399</v>
          </cell>
          <cell r="N11">
            <v>15.433809796106599</v>
          </cell>
          <cell r="O11">
            <v>13.8680695336976</v>
          </cell>
          <cell r="P11">
            <v>81.703520943761404</v>
          </cell>
          <cell r="Q11">
            <v>8442.2023719099107</v>
          </cell>
          <cell r="R11">
            <v>215.472784578438</v>
          </cell>
          <cell r="S11">
            <v>0.38865780036292602</v>
          </cell>
          <cell r="T11">
            <v>311.39999999999998</v>
          </cell>
          <cell r="U11">
            <v>101.722678504098</v>
          </cell>
          <cell r="V11">
            <v>15.0562826300091</v>
          </cell>
          <cell r="W11">
            <v>80.575592049180301</v>
          </cell>
          <cell r="X11">
            <v>-1.52262517643966E-2</v>
          </cell>
        </row>
        <row r="12">
          <cell r="D12">
            <v>3.038751875</v>
          </cell>
          <cell r="E12">
            <v>14.9819041666667</v>
          </cell>
          <cell r="F12">
            <v>-2.0604100624999999</v>
          </cell>
          <cell r="G12">
            <v>14.711883562500001</v>
          </cell>
          <cell r="H12">
            <v>-6.01185802083333E-2</v>
          </cell>
          <cell r="I12">
            <v>0.134905277083333</v>
          </cell>
          <cell r="J12">
            <v>169</v>
          </cell>
          <cell r="K12">
            <v>0</v>
          </cell>
          <cell r="L12">
            <v>132</v>
          </cell>
          <cell r="M12">
            <v>7.3715225455586104</v>
          </cell>
          <cell r="N12">
            <v>7.4526879259386396</v>
          </cell>
          <cell r="O12">
            <v>9.0056720715430405</v>
          </cell>
          <cell r="P12">
            <v>89.566917987637396</v>
          </cell>
          <cell r="Q12">
            <v>1954.0663242446999</v>
          </cell>
          <cell r="R12">
            <v>62.144804852449603</v>
          </cell>
          <cell r="S12">
            <v>0.10935777346133201</v>
          </cell>
          <cell r="T12">
            <v>841.7</v>
          </cell>
          <cell r="U12">
            <v>101.809326045101</v>
          </cell>
          <cell r="V12">
            <v>6.2260339975961498</v>
          </cell>
          <cell r="W12">
            <v>86.827770357142896</v>
          </cell>
          <cell r="X12">
            <v>7.3563762006962005E-2</v>
          </cell>
        </row>
        <row r="13">
          <cell r="D13">
            <v>8.6056316458333306</v>
          </cell>
          <cell r="E13">
            <v>20.4230264583333</v>
          </cell>
          <cell r="F13">
            <v>5.4435048958333301</v>
          </cell>
          <cell r="G13">
            <v>29.438781041666701</v>
          </cell>
          <cell r="H13">
            <v>-0.228642183333333</v>
          </cell>
          <cell r="I13">
            <v>8.0839833124999996E-2</v>
          </cell>
          <cell r="J13">
            <v>67</v>
          </cell>
          <cell r="K13">
            <v>84</v>
          </cell>
          <cell r="L13">
            <v>61</v>
          </cell>
          <cell r="M13">
            <v>15.4323819330601</v>
          </cell>
          <cell r="N13">
            <v>15.1689354285064</v>
          </cell>
          <cell r="O13">
            <v>13.6947703861566</v>
          </cell>
          <cell r="P13">
            <v>81.294540956284195</v>
          </cell>
          <cell r="Q13">
            <v>8407.4308293599406</v>
          </cell>
          <cell r="R13">
            <v>227.519230689891</v>
          </cell>
          <cell r="S13">
            <v>0.42448241537710502</v>
          </cell>
          <cell r="T13">
            <v>271.3</v>
          </cell>
          <cell r="U13">
            <v>101.741400359745</v>
          </cell>
          <cell r="V13">
            <v>15.445983492827899</v>
          </cell>
          <cell r="W13">
            <v>85.588531818078295</v>
          </cell>
          <cell r="X13">
            <v>-7.5395845872044204E-2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means"/>
    </sheetNames>
    <sheetDataSet>
      <sheetData sheetId="0">
        <row r="1">
          <cell r="B1" t="str">
            <v>month_local</v>
          </cell>
          <cell r="C1" t="str">
            <v>min_TS.5</v>
          </cell>
          <cell r="D1" t="str">
            <v>max_TS.5</v>
          </cell>
          <cell r="E1" t="str">
            <v>min_wtd</v>
          </cell>
          <cell r="F1" t="str">
            <v>max_wtd</v>
          </cell>
          <cell r="G1" t="str">
            <v>TS.5</v>
          </cell>
          <cell r="H1" t="str">
            <v>TS.10</v>
          </cell>
          <cell r="I1" t="str">
            <v>TS.50</v>
          </cell>
          <cell r="J1" t="str">
            <v>RH</v>
          </cell>
          <cell r="K1" t="str">
            <v>PARin</v>
          </cell>
          <cell r="L1" t="str">
            <v>SWin</v>
          </cell>
          <cell r="M1" t="str">
            <v>VPD.y</v>
          </cell>
          <cell r="N1" t="str">
            <v>Precip</v>
          </cell>
          <cell r="O1" t="str">
            <v>PA_2M</v>
          </cell>
          <cell r="P1" t="str">
            <v>Ta</v>
          </cell>
          <cell r="Q1" t="str">
            <v>SWC</v>
          </cell>
          <cell r="R1" t="str">
            <v>wtd</v>
          </cell>
        </row>
        <row r="2">
          <cell r="B2">
            <v>1</v>
          </cell>
          <cell r="C2">
            <v>2.2484311686827998</v>
          </cell>
          <cell r="D2">
            <v>5.7816707587365599</v>
          </cell>
          <cell r="E2">
            <v>7.7181197322361603E-2</v>
          </cell>
          <cell r="F2">
            <v>0.120517697110215</v>
          </cell>
          <cell r="G2">
            <v>4.8216104091324699</v>
          </cell>
          <cell r="H2">
            <v>4.79251962711899</v>
          </cell>
          <cell r="I2">
            <v>6.6451433344891502</v>
          </cell>
          <cell r="J2">
            <v>90.127159336581499</v>
          </cell>
          <cell r="K2">
            <v>6.1919772168493603</v>
          </cell>
          <cell r="L2">
            <v>34.148276062724001</v>
          </cell>
          <cell r="M2">
            <v>8.5929572062129006E-2</v>
          </cell>
          <cell r="N2">
            <v>175.23333333333301</v>
          </cell>
          <cell r="O2">
            <v>101.515437286066</v>
          </cell>
          <cell r="P2">
            <v>4.2756363032034104</v>
          </cell>
          <cell r="Q2">
            <v>87.685242547972706</v>
          </cell>
          <cell r="R2">
            <v>0.10074595563571601</v>
          </cell>
        </row>
        <row r="3">
          <cell r="B3">
            <v>2</v>
          </cell>
          <cell r="C3">
            <v>3.47149493973214</v>
          </cell>
          <cell r="D3">
            <v>7.6705267420977004</v>
          </cell>
          <cell r="E3">
            <v>7.7910592753436106E-2</v>
          </cell>
          <cell r="F3">
            <v>0.113353350714286</v>
          </cell>
          <cell r="G3">
            <v>5.4019171184489601</v>
          </cell>
          <cell r="H3">
            <v>5.4070014752796602</v>
          </cell>
          <cell r="I3">
            <v>6.6687702904052104</v>
          </cell>
          <cell r="J3">
            <v>84.913093880524798</v>
          </cell>
          <cell r="K3">
            <v>12.528120164731501</v>
          </cell>
          <cell r="L3">
            <v>69.059474086061499</v>
          </cell>
          <cell r="M3">
            <v>0.124775169176885</v>
          </cell>
          <cell r="N3">
            <v>99.983333333333306</v>
          </cell>
          <cell r="O3">
            <v>101.718474499949</v>
          </cell>
          <cell r="P3">
            <v>3.6111743217492802</v>
          </cell>
          <cell r="Q3">
            <v>88.809364777651197</v>
          </cell>
          <cell r="R3">
            <v>9.5880294101788804E-2</v>
          </cell>
        </row>
        <row r="4">
          <cell r="B4">
            <v>3</v>
          </cell>
          <cell r="C4">
            <v>7.3843094616935501</v>
          </cell>
          <cell r="D4">
            <v>10.0117244348118</v>
          </cell>
          <cell r="E4">
            <v>6.5824562627688196E-2</v>
          </cell>
          <cell r="F4">
            <v>0.123844946478495</v>
          </cell>
          <cell r="G4">
            <v>7.9706024251792096</v>
          </cell>
          <cell r="H4">
            <v>7.7366798020833301</v>
          </cell>
          <cell r="I4">
            <v>7.481559765569</v>
          </cell>
          <cell r="J4">
            <v>82.326222958669305</v>
          </cell>
          <cell r="K4">
            <v>23.341436592520399</v>
          </cell>
          <cell r="L4">
            <v>119.635240386089</v>
          </cell>
          <cell r="M4">
            <v>0.20500105234612601</v>
          </cell>
          <cell r="N4">
            <v>105.933333333333</v>
          </cell>
          <cell r="O4">
            <v>101.62833580421101</v>
          </cell>
          <cell r="P4">
            <v>6.7189567506720396</v>
          </cell>
          <cell r="Q4">
            <v>88.604239498958293</v>
          </cell>
          <cell r="R4">
            <v>8.9607037071762E-2</v>
          </cell>
        </row>
        <row r="5">
          <cell r="B5">
            <v>4</v>
          </cell>
          <cell r="C5">
            <v>11.350607756944401</v>
          </cell>
          <cell r="D5">
            <v>14.5442161034722</v>
          </cell>
          <cell r="E5">
            <v>5.4887071652488198E-2</v>
          </cell>
          <cell r="F5">
            <v>0.13227767263888901</v>
          </cell>
          <cell r="G5">
            <v>12.0392553262731</v>
          </cell>
          <cell r="H5">
            <v>11.659914998263901</v>
          </cell>
          <cell r="I5">
            <v>9.8951288133101905</v>
          </cell>
          <cell r="J5">
            <v>78.374470410416706</v>
          </cell>
          <cell r="K5">
            <v>37.156580655460203</v>
          </cell>
          <cell r="L5">
            <v>183.691818741319</v>
          </cell>
          <cell r="M5">
            <v>0.32828909357876601</v>
          </cell>
          <cell r="N5">
            <v>72.516666666666694</v>
          </cell>
          <cell r="O5">
            <v>101.727886083333</v>
          </cell>
          <cell r="P5">
            <v>10.4085535899306</v>
          </cell>
          <cell r="Q5">
            <v>86.796497158472206</v>
          </cell>
          <cell r="R5">
            <v>8.2349468102960996E-2</v>
          </cell>
        </row>
        <row r="6">
          <cell r="B6">
            <v>5</v>
          </cell>
          <cell r="C6">
            <v>14.7354559408602</v>
          </cell>
          <cell r="D6">
            <v>16.397395147849501</v>
          </cell>
          <cell r="E6">
            <v>3.4745240324258798E-3</v>
          </cell>
          <cell r="F6">
            <v>0.12309149111559101</v>
          </cell>
          <cell r="G6">
            <v>15.702486640009001</v>
          </cell>
          <cell r="H6">
            <v>15.2226584124104</v>
          </cell>
          <cell r="I6">
            <v>12.601965978158599</v>
          </cell>
          <cell r="J6">
            <v>77.772287592405903</v>
          </cell>
          <cell r="K6">
            <v>49.419484316263798</v>
          </cell>
          <cell r="L6">
            <v>238.203574055556</v>
          </cell>
          <cell r="M6">
            <v>0.43903910913600602</v>
          </cell>
          <cell r="N6">
            <v>46.2</v>
          </cell>
          <cell r="O6">
            <v>101.636823391577</v>
          </cell>
          <cell r="P6">
            <v>14.255406573588701</v>
          </cell>
          <cell r="Q6">
            <v>83.645455058378104</v>
          </cell>
          <cell r="R6">
            <v>4.9677498951304799E-2</v>
          </cell>
        </row>
        <row r="7">
          <cell r="B7">
            <v>6</v>
          </cell>
          <cell r="C7">
            <v>16.385978388888901</v>
          </cell>
          <cell r="D7">
            <v>17.846585687499999</v>
          </cell>
          <cell r="E7">
            <v>-2.2802985875077099E-2</v>
          </cell>
          <cell r="F7">
            <v>8.7413565708333293E-2</v>
          </cell>
          <cell r="G7">
            <v>17.0910240185185</v>
          </cell>
          <cell r="H7">
            <v>16.6884257581019</v>
          </cell>
          <cell r="I7">
            <v>14.326627170138901</v>
          </cell>
          <cell r="J7">
            <v>77.967944153935207</v>
          </cell>
          <cell r="K7">
            <v>53.486852789060997</v>
          </cell>
          <cell r="L7">
            <v>255.23199010648099</v>
          </cell>
          <cell r="M7">
            <v>0.496212747153365</v>
          </cell>
          <cell r="N7">
            <v>35.283333333333303</v>
          </cell>
          <cell r="O7">
            <v>101.665218043981</v>
          </cell>
          <cell r="P7">
            <v>16.293096704745398</v>
          </cell>
          <cell r="Q7">
            <v>80.428183897569397</v>
          </cell>
          <cell r="R7">
            <v>9.1726742968168701E-3</v>
          </cell>
        </row>
        <row r="8">
          <cell r="B8">
            <v>7</v>
          </cell>
          <cell r="C8">
            <v>17.4476485349462</v>
          </cell>
          <cell r="D8">
            <v>19.299423918010799</v>
          </cell>
          <cell r="E8">
            <v>-0.135856981303763</v>
          </cell>
          <cell r="F8">
            <v>2.2603930603696198E-2</v>
          </cell>
          <cell r="G8">
            <v>18.050205768369199</v>
          </cell>
          <cell r="H8">
            <v>17.703067829301101</v>
          </cell>
          <cell r="I8">
            <v>15.417337195340499</v>
          </cell>
          <cell r="J8">
            <v>78.849545029121899</v>
          </cell>
          <cell r="K8">
            <v>56.875690398157801</v>
          </cell>
          <cell r="L8">
            <v>274.42489615837798</v>
          </cell>
          <cell r="M8">
            <v>0.539676504698829</v>
          </cell>
          <cell r="N8">
            <v>19.316666666666698</v>
          </cell>
          <cell r="O8">
            <v>101.770489516129</v>
          </cell>
          <cell r="P8">
            <v>18.174563406362001</v>
          </cell>
          <cell r="Q8">
            <v>77.027550958781404</v>
          </cell>
          <cell r="R8">
            <v>-5.9353065380679901E-2</v>
          </cell>
        </row>
        <row r="9">
          <cell r="B9">
            <v>8</v>
          </cell>
          <cell r="C9">
            <v>17.235729025537601</v>
          </cell>
          <cell r="D9">
            <v>18.8983925268817</v>
          </cell>
          <cell r="E9">
            <v>-0.20903601169354799</v>
          </cell>
          <cell r="F9">
            <v>-8.2109085443548405E-2</v>
          </cell>
          <cell r="G9">
            <v>17.771366030465899</v>
          </cell>
          <cell r="H9">
            <v>17.560194125224001</v>
          </cell>
          <cell r="I9">
            <v>16.064589595654098</v>
          </cell>
          <cell r="J9">
            <v>81.9187349910394</v>
          </cell>
          <cell r="K9">
            <v>44.496569509492701</v>
          </cell>
          <cell r="L9">
            <v>220.85625938317699</v>
          </cell>
          <cell r="M9">
            <v>0.48085181277877698</v>
          </cell>
          <cell r="N9">
            <v>20.55</v>
          </cell>
          <cell r="O9">
            <v>101.613021538979</v>
          </cell>
          <cell r="P9">
            <v>17.892273923163099</v>
          </cell>
          <cell r="Q9">
            <v>72.778509590053801</v>
          </cell>
          <cell r="R9">
            <v>-0.14683348503256599</v>
          </cell>
        </row>
        <row r="10">
          <cell r="B10">
            <v>9</v>
          </cell>
          <cell r="C10">
            <v>14.5987471041667</v>
          </cell>
          <cell r="D10">
            <v>16.076992749999999</v>
          </cell>
          <cell r="E10">
            <v>-0.18604616965277801</v>
          </cell>
          <cell r="F10">
            <v>-0.109064538993056</v>
          </cell>
          <cell r="G10">
            <v>15.4729954212963</v>
          </cell>
          <cell r="H10">
            <v>15.4329885474537</v>
          </cell>
          <cell r="I10">
            <v>15.426791792824099</v>
          </cell>
          <cell r="J10">
            <v>85.815474822916698</v>
          </cell>
          <cell r="K10">
            <v>28.6028430548816</v>
          </cell>
          <cell r="L10">
            <v>146.80841929629599</v>
          </cell>
          <cell r="M10">
            <v>0.31137527408571902</v>
          </cell>
          <cell r="N10">
            <v>96.05</v>
          </cell>
          <cell r="O10">
            <v>101.63671891666699</v>
          </cell>
          <cell r="P10">
            <v>14.781633330671299</v>
          </cell>
          <cell r="Q10">
            <v>74.171161168981499</v>
          </cell>
          <cell r="R10">
            <v>-0.15061518999536999</v>
          </cell>
        </row>
        <row r="11">
          <cell r="B11">
            <v>10</v>
          </cell>
          <cell r="C11">
            <v>10.260360493279601</v>
          </cell>
          <cell r="D11">
            <v>12.618372908995401</v>
          </cell>
          <cell r="E11">
            <v>-0.102553172916667</v>
          </cell>
          <cell r="F11">
            <v>-9.9267261002553807E-3</v>
          </cell>
          <cell r="G11">
            <v>11.3484109816964</v>
          </cell>
          <cell r="H11">
            <v>11.4858090101879</v>
          </cell>
          <cell r="I11">
            <v>12.971976111559099</v>
          </cell>
          <cell r="J11">
            <v>88.018161394933699</v>
          </cell>
          <cell r="K11">
            <v>15.850083934965999</v>
          </cell>
          <cell r="L11">
            <v>83.776660239154396</v>
          </cell>
          <cell r="M11">
            <v>0.17579633884748599</v>
          </cell>
          <cell r="N11">
            <v>119.76666666666701</v>
          </cell>
          <cell r="O11">
            <v>101.707763855978</v>
          </cell>
          <cell r="P11">
            <v>9.9231983721342907</v>
          </cell>
          <cell r="Q11">
            <v>78.7769228553625</v>
          </cell>
          <cell r="R11">
            <v>-6.7795706387027699E-2</v>
          </cell>
        </row>
        <row r="12">
          <cell r="B12">
            <v>11</v>
          </cell>
          <cell r="C12">
            <v>6.69807009652778</v>
          </cell>
          <cell r="D12">
            <v>9.3843976881944506</v>
          </cell>
          <cell r="E12">
            <v>3.1886596769583303E-2</v>
          </cell>
          <cell r="F12">
            <v>8.7286234268749999E-2</v>
          </cell>
          <cell r="G12">
            <v>7.6971168293981496</v>
          </cell>
          <cell r="H12">
            <v>7.8635169701388898</v>
          </cell>
          <cell r="I12">
            <v>10.059856046111101</v>
          </cell>
          <cell r="J12">
            <v>89.549538436226896</v>
          </cell>
          <cell r="K12">
            <v>7.8074020825309098</v>
          </cell>
          <cell r="L12">
            <v>42.581045370833301</v>
          </cell>
          <cell r="M12">
            <v>0.11301580033222799</v>
          </cell>
          <cell r="N12">
            <v>176.1</v>
          </cell>
          <cell r="O12">
            <v>101.593155373843</v>
          </cell>
          <cell r="P12">
            <v>6.66674063136574</v>
          </cell>
          <cell r="Q12">
            <v>84.9277863508796</v>
          </cell>
          <cell r="R12">
            <v>5.3085423484564999E-2</v>
          </cell>
        </row>
        <row r="13">
          <cell r="B13">
            <v>12</v>
          </cell>
          <cell r="C13">
            <v>3.26229447110215</v>
          </cell>
          <cell r="D13">
            <v>5.9222822002688202</v>
          </cell>
          <cell r="E13">
            <v>7.8265361129032304E-2</v>
          </cell>
          <cell r="F13">
            <v>0.116903644905914</v>
          </cell>
          <cell r="G13">
            <v>5.0661809561229099</v>
          </cell>
          <cell r="H13">
            <v>5.2261764706632698</v>
          </cell>
          <cell r="I13">
            <v>7.7865137193548399</v>
          </cell>
          <cell r="J13">
            <v>91.726581438059995</v>
          </cell>
          <cell r="K13">
            <v>4.53210933758126</v>
          </cell>
          <cell r="L13">
            <v>27.387113476254498</v>
          </cell>
          <cell r="M13">
            <v>7.0439595910977496E-2</v>
          </cell>
          <cell r="N13">
            <v>189.916666666667</v>
          </cell>
          <cell r="O13">
            <v>101.766603965054</v>
          </cell>
          <cell r="P13">
            <v>3.7774046215277801</v>
          </cell>
          <cell r="Q13">
            <v>88.380291736379903</v>
          </cell>
          <cell r="R13">
            <v>9.6661510999371703E-2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sd"/>
    </sheetNames>
    <sheetDataSet>
      <sheetData sheetId="0">
        <row r="2">
          <cell r="C2">
            <v>1.3067845924449899</v>
          </cell>
          <cell r="D2">
            <v>1.2512179648336601</v>
          </cell>
          <cell r="E2">
            <v>0.85007644111304903</v>
          </cell>
          <cell r="F2">
            <v>4.1255816229405999</v>
          </cell>
          <cell r="G2">
            <v>1.2461814095637</v>
          </cell>
          <cell r="H2">
            <v>7.2230803291224497</v>
          </cell>
          <cell r="I2">
            <v>2.02546167038378E-2</v>
          </cell>
          <cell r="J2">
            <v>75.480319730819005</v>
          </cell>
          <cell r="K2">
            <v>0.170780881592238</v>
          </cell>
          <cell r="L2">
            <v>1.4320331441903</v>
          </cell>
          <cell r="M2">
            <v>2.6648701422788599</v>
          </cell>
          <cell r="N2">
            <v>1.5048386206837801E-2</v>
          </cell>
        </row>
        <row r="3">
          <cell r="C3">
            <v>1.4111089016571099</v>
          </cell>
          <cell r="D3">
            <v>1.3139821796618201</v>
          </cell>
          <cell r="E3">
            <v>0.738392129826697</v>
          </cell>
          <cell r="F3">
            <v>4.06156225724098</v>
          </cell>
          <cell r="G3">
            <v>1.0319863563904901</v>
          </cell>
          <cell r="H3">
            <v>5.0706468790019601</v>
          </cell>
          <cell r="I3">
            <v>1.9077760299672401E-2</v>
          </cell>
          <cell r="J3">
            <v>23.4211371770601</v>
          </cell>
          <cell r="K3">
            <v>0.47922889319001899</v>
          </cell>
          <cell r="L3">
            <v>2.1783040048527398</v>
          </cell>
          <cell r="M3">
            <v>0.23385414406761901</v>
          </cell>
          <cell r="N3">
            <v>1.2145754605120899E-2</v>
          </cell>
        </row>
        <row r="4">
          <cell r="C4">
            <v>1.01347180744666</v>
          </cell>
          <cell r="D4">
            <v>1.0075265812329901</v>
          </cell>
          <cell r="E4">
            <v>0.82721502980269401</v>
          </cell>
          <cell r="F4">
            <v>3.0256615680392298</v>
          </cell>
          <cell r="G4">
            <v>5.4605031757706399</v>
          </cell>
          <cell r="H4">
            <v>25.4938743426084</v>
          </cell>
          <cell r="I4">
            <v>5.0274470599080502E-2</v>
          </cell>
          <cell r="J4">
            <v>73.241645712440601</v>
          </cell>
          <cell r="K4">
            <v>0.31078967586759898</v>
          </cell>
          <cell r="L4">
            <v>1.08260946462858</v>
          </cell>
          <cell r="M4">
            <v>0.48958976630466899</v>
          </cell>
          <cell r="N4">
            <v>2.0637573497261801E-2</v>
          </cell>
        </row>
        <row r="5">
          <cell r="C5">
            <v>1.23767308382204</v>
          </cell>
          <cell r="D5">
            <v>1.2354775068161501</v>
          </cell>
          <cell r="E5">
            <v>0.85582095817692505</v>
          </cell>
          <cell r="F5">
            <v>2.1572592871679799</v>
          </cell>
          <cell r="G5">
            <v>5.5972930345959</v>
          </cell>
          <cell r="H5">
            <v>22.653980652571601</v>
          </cell>
          <cell r="I5">
            <v>5.99216078372828E-2</v>
          </cell>
          <cell r="J5">
            <v>52.346095046972401</v>
          </cell>
          <cell r="K5">
            <v>0.21075871051518799</v>
          </cell>
          <cell r="L5">
            <v>1.0212738617535899</v>
          </cell>
          <cell r="M5">
            <v>2.27072654468971</v>
          </cell>
          <cell r="N5">
            <v>3.3105305012677298E-2</v>
          </cell>
        </row>
        <row r="6">
          <cell r="C6">
            <v>0.62143922172958099</v>
          </cell>
          <cell r="D6">
            <v>0.59456766266319505</v>
          </cell>
          <cell r="E6">
            <v>0.40619824924596198</v>
          </cell>
          <cell r="F6">
            <v>2.2507249767300999</v>
          </cell>
          <cell r="G6">
            <v>3.1650339678188</v>
          </cell>
          <cell r="H6">
            <v>16.754225434320499</v>
          </cell>
          <cell r="I6">
            <v>6.1797831620882399E-2</v>
          </cell>
          <cell r="J6">
            <v>33.821649871051498</v>
          </cell>
          <cell r="K6">
            <v>0.20932972233039701</v>
          </cell>
          <cell r="L6">
            <v>0.83196984385159001</v>
          </cell>
          <cell r="M6">
            <v>4.1014754810491896</v>
          </cell>
          <cell r="N6">
            <v>4.0579714784451097E-2</v>
          </cell>
        </row>
        <row r="7">
          <cell r="C7">
            <v>0.54068288612847504</v>
          </cell>
          <cell r="D7">
            <v>0.52867954140161799</v>
          </cell>
          <cell r="E7">
            <v>0.32723070482216599</v>
          </cell>
          <cell r="F7">
            <v>3.0077415712737401</v>
          </cell>
          <cell r="G7">
            <v>6.2764148153264596</v>
          </cell>
          <cell r="H7">
            <v>23.538272593344502</v>
          </cell>
          <cell r="I7">
            <v>9.81399419782963E-2</v>
          </cell>
          <cell r="J7">
            <v>11.2983922160043</v>
          </cell>
          <cell r="K7">
            <v>0.11887097918175001</v>
          </cell>
          <cell r="L7">
            <v>0.94636216886765201</v>
          </cell>
          <cell r="M7">
            <v>5.2927755907782901</v>
          </cell>
          <cell r="N7">
            <v>4.2416482892466502E-2</v>
          </cell>
        </row>
        <row r="8">
          <cell r="C8">
            <v>0.70961346093297695</v>
          </cell>
          <cell r="D8">
            <v>0.682762557464902</v>
          </cell>
          <cell r="E8">
            <v>0.40333448668370397</v>
          </cell>
          <cell r="F8">
            <v>2.4796099439237498</v>
          </cell>
          <cell r="G8">
            <v>3.23647948458248</v>
          </cell>
          <cell r="H8">
            <v>23.654741204400601</v>
          </cell>
          <cell r="I8">
            <v>8.0597523154431805E-2</v>
          </cell>
          <cell r="J8">
            <v>18.787061150341401</v>
          </cell>
          <cell r="K8">
            <v>6.6420028671026102E-2</v>
          </cell>
          <cell r="L8">
            <v>0.62354489935337298</v>
          </cell>
          <cell r="M8">
            <v>5.4844647202900898</v>
          </cell>
          <cell r="N8">
            <v>5.5988132709841099E-2</v>
          </cell>
        </row>
        <row r="9">
          <cell r="C9">
            <v>0.64413254639017103</v>
          </cell>
          <cell r="D9">
            <v>0.63348667149197602</v>
          </cell>
          <cell r="E9">
            <v>0.36612734329193602</v>
          </cell>
          <cell r="F9">
            <v>2.2259855834330602</v>
          </cell>
          <cell r="G9">
            <v>3.9657985800220601</v>
          </cell>
          <cell r="H9">
            <v>11.5873431643752</v>
          </cell>
          <cell r="I9">
            <v>6.3665136987867396E-2</v>
          </cell>
          <cell r="J9">
            <v>14.5535906222485</v>
          </cell>
          <cell r="K9">
            <v>5.9719313870178599E-2</v>
          </cell>
          <cell r="L9">
            <v>0.338491460822199</v>
          </cell>
          <cell r="M9">
            <v>4.1953291356685796</v>
          </cell>
          <cell r="N9">
            <v>5.3045042559337702E-2</v>
          </cell>
        </row>
        <row r="10">
          <cell r="C10">
            <v>0.57323246992075005</v>
          </cell>
          <cell r="D10">
            <v>0.58083864093591897</v>
          </cell>
          <cell r="E10">
            <v>0.36193850942515499</v>
          </cell>
          <cell r="F10">
            <v>2.5057795666318401</v>
          </cell>
          <cell r="G10">
            <v>1.9869792807392199</v>
          </cell>
          <cell r="H10">
            <v>8.7138006347539392</v>
          </cell>
          <cell r="I10">
            <v>6.6793660096154298E-2</v>
          </cell>
          <cell r="J10">
            <v>39.245012421962599</v>
          </cell>
          <cell r="K10">
            <v>0.120640541848978</v>
          </cell>
          <cell r="L10">
            <v>0.86383661189160399</v>
          </cell>
          <cell r="M10">
            <v>4.7086856169754796</v>
          </cell>
          <cell r="N10">
            <v>3.0081841689175201E-2</v>
          </cell>
        </row>
        <row r="11">
          <cell r="C11">
            <v>0.92686444196263496</v>
          </cell>
          <cell r="D11">
            <v>0.93562237155776895</v>
          </cell>
          <cell r="E11">
            <v>0.50530691311468301</v>
          </cell>
          <cell r="F11">
            <v>0.85920785004084399</v>
          </cell>
          <cell r="G11">
            <v>2.1923758163158502</v>
          </cell>
          <cell r="H11">
            <v>12.348738102913799</v>
          </cell>
          <cell r="I11">
            <v>1.75674692152443E-2</v>
          </cell>
          <cell r="J11">
            <v>32.022846011350502</v>
          </cell>
          <cell r="K11">
            <v>0.415632285682346</v>
          </cell>
          <cell r="L11">
            <v>1.2264792076681801</v>
          </cell>
          <cell r="M11">
            <v>4.7038748192184103</v>
          </cell>
          <cell r="N11">
            <v>3.9270519231183902E-2</v>
          </cell>
        </row>
        <row r="12">
          <cell r="C12">
            <v>0.96719388782208005</v>
          </cell>
          <cell r="D12">
            <v>0.91155604091693598</v>
          </cell>
          <cell r="E12">
            <v>0.64598942698300499</v>
          </cell>
          <cell r="F12">
            <v>2.4958180671924599</v>
          </cell>
          <cell r="G12">
            <v>1.7997387100664399</v>
          </cell>
          <cell r="H12">
            <v>9.9179257622894408</v>
          </cell>
          <cell r="I12">
            <v>2.4104413037413799E-2</v>
          </cell>
          <cell r="J12">
            <v>46.939066884632503</v>
          </cell>
          <cell r="K12">
            <v>0.33706799770582302</v>
          </cell>
          <cell r="L12">
            <v>1.63872618528909</v>
          </cell>
          <cell r="M12">
            <v>3.0950591299019701</v>
          </cell>
          <cell r="N12">
            <v>2.22517431250157E-2</v>
          </cell>
        </row>
        <row r="13">
          <cell r="C13">
            <v>0.96628432426312605</v>
          </cell>
          <cell r="D13">
            <v>0.83852107449392699</v>
          </cell>
          <cell r="E13">
            <v>0.27926745482018001</v>
          </cell>
          <cell r="F13">
            <v>3.5670579492582601</v>
          </cell>
          <cell r="G13">
            <v>0.75937507314195796</v>
          </cell>
          <cell r="H13">
            <v>5.6366092884260803</v>
          </cell>
          <cell r="I13">
            <v>2.8942111583509799E-2</v>
          </cell>
          <cell r="J13">
            <v>28.4110835179982</v>
          </cell>
          <cell r="K13">
            <v>0.49056626651025598</v>
          </cell>
          <cell r="L13">
            <v>1.90227084045545</v>
          </cell>
          <cell r="M13">
            <v>1.3544317686460401</v>
          </cell>
          <cell r="N13">
            <v>1.2932739945549301E-2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means"/>
    </sheetNames>
    <sheetDataSet>
      <sheetData sheetId="0" refreshError="1">
        <row r="1">
          <cell r="B1" t="str">
            <v>month_local</v>
          </cell>
          <cell r="D1" t="str">
            <v>NEEgC_f_RF</v>
          </cell>
          <cell r="F1" t="str">
            <v>GPPgC_f_RF</v>
          </cell>
          <cell r="G1" t="str">
            <v>RecogC</v>
          </cell>
          <cell r="I1" t="str">
            <v>CH4gC_f_RF</v>
          </cell>
        </row>
        <row r="2">
          <cell r="B2">
            <v>1</v>
          </cell>
          <cell r="D2">
            <v>7.4400141889648399</v>
          </cell>
          <cell r="F2">
            <v>8.5734920234378205</v>
          </cell>
          <cell r="G2">
            <v>16.013506212402699</v>
          </cell>
          <cell r="I2">
            <v>0.26716302265945702</v>
          </cell>
        </row>
        <row r="3">
          <cell r="B3">
            <v>2</v>
          </cell>
          <cell r="D3">
            <v>0.69128741143751504</v>
          </cell>
          <cell r="F3">
            <v>13.9700352099971</v>
          </cell>
          <cell r="G3">
            <v>14.6613226214346</v>
          </cell>
          <cell r="I3">
            <v>0.22082410363573901</v>
          </cell>
        </row>
        <row r="4">
          <cell r="B4">
            <v>3</v>
          </cell>
          <cell r="D4">
            <v>1.6449960151996399</v>
          </cell>
          <cell r="F4">
            <v>20.630022672394599</v>
          </cell>
          <cell r="G4">
            <v>22.275018687594201</v>
          </cell>
          <cell r="I4">
            <v>0.23333002786943899</v>
          </cell>
        </row>
        <row r="5">
          <cell r="B5">
            <v>4</v>
          </cell>
          <cell r="D5">
            <v>3.2171556986132002</v>
          </cell>
          <cell r="F5">
            <v>26.5180713474847</v>
          </cell>
          <cell r="G5">
            <v>29.735227046097901</v>
          </cell>
          <cell r="I5">
            <v>0.37585374250305098</v>
          </cell>
        </row>
        <row r="6">
          <cell r="B6">
            <v>5</v>
          </cell>
          <cell r="D6">
            <v>-19.368601622107899</v>
          </cell>
          <cell r="F6">
            <v>61.0095219908263</v>
          </cell>
          <cell r="G6">
            <v>41.640920368718398</v>
          </cell>
          <cell r="I6">
            <v>1.03352814235199</v>
          </cell>
        </row>
        <row r="7">
          <cell r="B7">
            <v>6</v>
          </cell>
          <cell r="D7">
            <v>-31.181483737254901</v>
          </cell>
          <cell r="F7">
            <v>86.102651618711704</v>
          </cell>
          <cell r="G7">
            <v>54.921167881456803</v>
          </cell>
          <cell r="I7">
            <v>2.0831547689509602</v>
          </cell>
        </row>
        <row r="8">
          <cell r="B8">
            <v>7</v>
          </cell>
          <cell r="D8">
            <v>-19.328306146686401</v>
          </cell>
          <cell r="F8">
            <v>87.609839607336497</v>
          </cell>
          <cell r="G8">
            <v>68.281533460650095</v>
          </cell>
          <cell r="I8">
            <v>3.61811709711594</v>
          </cell>
        </row>
        <row r="9">
          <cell r="B9">
            <v>8</v>
          </cell>
          <cell r="D9">
            <v>-0.66022514240406105</v>
          </cell>
          <cell r="F9">
            <v>66.649833008023194</v>
          </cell>
          <cell r="G9">
            <v>65.989607865619206</v>
          </cell>
          <cell r="I9">
            <v>3.2695872262861299</v>
          </cell>
        </row>
        <row r="10">
          <cell r="B10">
            <v>9</v>
          </cell>
          <cell r="D10">
            <v>8.7474076996386199</v>
          </cell>
          <cell r="F10">
            <v>38.463495005543997</v>
          </cell>
          <cell r="G10">
            <v>47.210902705182598</v>
          </cell>
          <cell r="I10">
            <v>1.6752368234763599</v>
          </cell>
        </row>
        <row r="11">
          <cell r="B11">
            <v>10</v>
          </cell>
          <cell r="D11">
            <v>14.7568935961318</v>
          </cell>
          <cell r="F11">
            <v>24.818879327544</v>
          </cell>
          <cell r="G11">
            <v>39.5757729236758</v>
          </cell>
          <cell r="I11">
            <v>0.82820092058550199</v>
          </cell>
        </row>
        <row r="12">
          <cell r="B12">
            <v>11</v>
          </cell>
          <cell r="D12">
            <v>10.085515843542399</v>
          </cell>
          <cell r="F12">
            <v>13.781598516462299</v>
          </cell>
          <cell r="G12">
            <v>23.867114360004699</v>
          </cell>
          <cell r="I12">
            <v>0.45092192464596698</v>
          </cell>
        </row>
        <row r="13">
          <cell r="B13">
            <v>12</v>
          </cell>
          <cell r="D13">
            <v>15.161931372417399</v>
          </cell>
          <cell r="F13">
            <v>1.3853886698308699</v>
          </cell>
          <cell r="G13">
            <v>16.547320042248302</v>
          </cell>
          <cell r="I13">
            <v>0.284513974111126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sd"/>
    </sheetNames>
    <sheetDataSet>
      <sheetData sheetId="0">
        <row r="2">
          <cell r="D2">
            <v>7.4375673923948398</v>
          </cell>
          <cell r="F2">
            <v>9.6631389253569893</v>
          </cell>
          <cell r="G2">
            <v>5.9704001155084496</v>
          </cell>
          <cell r="I2">
            <v>0.17987798145073799</v>
          </cell>
        </row>
        <row r="3">
          <cell r="D3">
            <v>10.7838185718264</v>
          </cell>
          <cell r="F3">
            <v>21.109891944133999</v>
          </cell>
          <cell r="G3">
            <v>10.5385287283646</v>
          </cell>
          <cell r="I3">
            <v>7.2328808754411E-2</v>
          </cell>
        </row>
        <row r="4">
          <cell r="D4">
            <v>12.371261509657</v>
          </cell>
          <cell r="F4">
            <v>25.513940691503102</v>
          </cell>
          <cell r="G4">
            <v>13.513441334088</v>
          </cell>
          <cell r="I4">
            <v>7.3068614890535302E-2</v>
          </cell>
        </row>
        <row r="5">
          <cell r="D5">
            <v>7.0895099250293701</v>
          </cell>
          <cell r="F5">
            <v>18.859599917780798</v>
          </cell>
          <cell r="G5">
            <v>25.038253471933899</v>
          </cell>
          <cell r="I5">
            <v>9.4932121725612106E-2</v>
          </cell>
        </row>
        <row r="6">
          <cell r="D6">
            <v>6.2722520860377902</v>
          </cell>
          <cell r="F6">
            <v>11.090359033909101</v>
          </cell>
          <cell r="G6">
            <v>5.3509516356595697</v>
          </cell>
          <cell r="I6">
            <v>0.250018592963133</v>
          </cell>
        </row>
        <row r="7">
          <cell r="D7">
            <v>4.6404638943999696</v>
          </cell>
          <cell r="F7">
            <v>10.2550180932377</v>
          </cell>
          <cell r="G7">
            <v>7.8281102563261298</v>
          </cell>
          <cell r="I7">
            <v>0.30866586561277198</v>
          </cell>
        </row>
        <row r="8">
          <cell r="D8">
            <v>5.2614226883685298</v>
          </cell>
          <cell r="F8">
            <v>7.65945494866037</v>
          </cell>
          <cell r="G8">
            <v>7.9293323156856603</v>
          </cell>
          <cell r="I8">
            <v>0.67233912271487495</v>
          </cell>
        </row>
        <row r="9">
          <cell r="D9">
            <v>8.3123058375304204</v>
          </cell>
          <cell r="F9">
            <v>8.6146562987659205</v>
          </cell>
          <cell r="G9">
            <v>8.4569012243340005</v>
          </cell>
          <cell r="I9">
            <v>0.83328250329524201</v>
          </cell>
        </row>
        <row r="10">
          <cell r="D10">
            <v>2.6900482066340201</v>
          </cell>
          <cell r="F10">
            <v>5.8029695740226899</v>
          </cell>
          <cell r="G10">
            <v>7.9519140932614203</v>
          </cell>
          <cell r="I10">
            <v>0.52481810946570995</v>
          </cell>
        </row>
        <row r="11">
          <cell r="D11">
            <v>13.6745938607057</v>
          </cell>
          <cell r="F11">
            <v>9.0893502717454293</v>
          </cell>
          <cell r="G11">
            <v>13.750951537091201</v>
          </cell>
          <cell r="I11">
            <v>0.30518913642131401</v>
          </cell>
        </row>
        <row r="12">
          <cell r="D12">
            <v>6.3515277550477798</v>
          </cell>
          <cell r="F12">
            <v>13.0696598399763</v>
          </cell>
          <cell r="G12">
            <v>15.561996914281099</v>
          </cell>
          <cell r="I12">
            <v>0.36692258708900299</v>
          </cell>
        </row>
        <row r="13">
          <cell r="D13">
            <v>8.5090689568931293</v>
          </cell>
          <cell r="F13">
            <v>4.01682245802529</v>
          </cell>
          <cell r="G13">
            <v>6.06678219880855</v>
          </cell>
          <cell r="I13">
            <v>0.49103842696028399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E3" sqref="E3:E9"/>
    </sheetView>
  </sheetViews>
  <sheetFormatPr defaultRowHeight="14.5" x14ac:dyDescent="0.35"/>
  <cols>
    <col min="2" max="3" width="8.7265625" style="4"/>
    <col min="4" max="4" width="5.90625" customWidth="1"/>
    <col min="5" max="5" width="2.36328125" customWidth="1"/>
    <col min="6" max="6" width="5.81640625" style="4" customWidth="1"/>
    <col min="7" max="7" width="7" customWidth="1"/>
    <col min="8" max="8" width="2.6328125" customWidth="1"/>
    <col min="9" max="9" width="5.90625" style="4" customWidth="1"/>
    <col min="10" max="10" width="6.6328125" customWidth="1"/>
    <col min="11" max="11" width="2.90625" customWidth="1"/>
    <col min="12" max="12" width="6.453125" style="4" customWidth="1"/>
    <col min="13" max="13" width="6.08984375" customWidth="1"/>
    <col min="14" max="14" width="2.6328125" customWidth="1"/>
    <col min="15" max="15" width="5.453125" style="4" customWidth="1"/>
    <col min="16" max="16" width="6.08984375" customWidth="1"/>
    <col min="17" max="17" width="2.81640625" customWidth="1"/>
    <col min="18" max="18" width="7.08984375" customWidth="1"/>
    <col min="19" max="19" width="12.1796875" customWidth="1"/>
    <col min="20" max="20" width="11.26953125" customWidth="1"/>
  </cols>
  <sheetData>
    <row r="1" spans="2:20" x14ac:dyDescent="0.35">
      <c r="D1" s="9" t="s">
        <v>14</v>
      </c>
      <c r="E1" s="9"/>
      <c r="F1" s="9"/>
      <c r="G1" s="9" t="s">
        <v>3</v>
      </c>
      <c r="H1" s="9"/>
      <c r="I1" s="9"/>
      <c r="J1" s="9" t="s">
        <v>4</v>
      </c>
      <c r="K1" s="9"/>
      <c r="L1" s="9"/>
      <c r="M1" s="9" t="s">
        <v>8</v>
      </c>
      <c r="N1" s="9"/>
      <c r="O1" s="9"/>
      <c r="P1" s="9" t="s">
        <v>15</v>
      </c>
      <c r="Q1" s="9"/>
      <c r="R1" s="9"/>
      <c r="S1" s="8" t="s">
        <v>9</v>
      </c>
      <c r="T1" s="8" t="s">
        <v>29</v>
      </c>
    </row>
    <row r="2" spans="2:20" x14ac:dyDescent="0.35">
      <c r="D2" s="9" t="s">
        <v>13</v>
      </c>
      <c r="E2" s="9"/>
      <c r="F2" s="9"/>
      <c r="G2" s="9" t="s">
        <v>13</v>
      </c>
      <c r="H2" s="9"/>
      <c r="I2" s="9"/>
      <c r="J2" s="9" t="s">
        <v>13</v>
      </c>
      <c r="K2" s="9"/>
      <c r="L2" s="9"/>
      <c r="M2" s="9" t="s">
        <v>13</v>
      </c>
      <c r="N2" s="9"/>
      <c r="O2" s="9"/>
      <c r="P2" s="9" t="s">
        <v>13</v>
      </c>
      <c r="Q2" s="9"/>
      <c r="R2" s="9"/>
      <c r="S2" s="8"/>
      <c r="T2" s="8"/>
    </row>
    <row r="3" spans="2:20" x14ac:dyDescent="0.35">
      <c r="B3" s="4">
        <v>2015</v>
      </c>
      <c r="C3" s="4" t="s">
        <v>5</v>
      </c>
      <c r="D3" s="1">
        <f>[1]annual_budget!D$2</f>
        <v>-41.725927763638403</v>
      </c>
      <c r="E3" s="3" t="s">
        <v>6</v>
      </c>
      <c r="F3" s="2">
        <f>[1]annual_budget!E$2</f>
        <v>14.461964290482699</v>
      </c>
      <c r="G3" s="1">
        <f>[1]annual_budget!F$2</f>
        <v>618.35651006035198</v>
      </c>
      <c r="H3" s="3" t="s">
        <v>6</v>
      </c>
      <c r="I3" s="2">
        <f>[1]annual_budget!G$2</f>
        <v>24.354517058141301</v>
      </c>
      <c r="J3" s="1">
        <f>[1]annual_budget!H$2</f>
        <v>576.63058229671401</v>
      </c>
      <c r="K3" s="3" t="s">
        <v>6</v>
      </c>
      <c r="L3" s="2">
        <f>[1]annual_budget!I$2</f>
        <v>26.8762624830756</v>
      </c>
      <c r="M3" s="1">
        <f>[1]annual_budget!J$2</f>
        <v>17.963987020985901</v>
      </c>
      <c r="N3" s="3" t="s">
        <v>6</v>
      </c>
      <c r="O3" s="2">
        <f>[1]annual_budget!K$2</f>
        <v>1.18651326575353</v>
      </c>
      <c r="P3" s="1">
        <f>D3+M3</f>
        <v>-23.761940742652502</v>
      </c>
      <c r="Q3" s="3" t="s">
        <v>6</v>
      </c>
      <c r="R3" s="2">
        <f>SQRT(F3^2 + O3^2)</f>
        <v>14.510555636122479</v>
      </c>
      <c r="S3" s="7">
        <f>ROUND(M3/(ABS(D3)+ABS(M3)),4)</f>
        <v>0.30099999999999999</v>
      </c>
      <c r="T3" s="7"/>
    </row>
    <row r="4" spans="2:20" x14ac:dyDescent="0.35">
      <c r="C4" s="4" t="s">
        <v>2</v>
      </c>
      <c r="D4" s="1">
        <f>[2]seasonal_budget!K$2</f>
        <v>6.4812873018312898</v>
      </c>
      <c r="E4" s="3" t="s">
        <v>6</v>
      </c>
      <c r="F4" s="2">
        <f>[2]seasonal_budget!L$2</f>
        <v>13.069168844235</v>
      </c>
      <c r="G4" s="1">
        <f>[2]seasonal_budget!M$2</f>
        <v>184.264477419359</v>
      </c>
      <c r="H4" s="3" t="s">
        <v>6</v>
      </c>
      <c r="I4" s="2">
        <f>[2]seasonal_budget!N$2</f>
        <v>14.165779111636001</v>
      </c>
      <c r="J4" s="1">
        <f>[2]seasonal_budget!O$2</f>
        <v>190.74576472119099</v>
      </c>
      <c r="K4" s="3" t="s">
        <v>6</v>
      </c>
      <c r="L4" s="2">
        <f>[2]seasonal_budget!P$2</f>
        <v>4.8542253651408398</v>
      </c>
      <c r="M4" s="1">
        <f>[2]seasonal_budget!Q$2</f>
        <v>4.8111307769078904</v>
      </c>
      <c r="N4" s="3" t="s">
        <v>6</v>
      </c>
      <c r="O4" s="2">
        <f>[2]seasonal_budget!R$2</f>
        <v>1.1147676619488001</v>
      </c>
      <c r="P4" s="1">
        <f>D4+M4</f>
        <v>11.29241807873918</v>
      </c>
      <c r="Q4" s="3" t="s">
        <v>6</v>
      </c>
      <c r="R4" s="2">
        <f>SQRT(F4^2 + O4^2)</f>
        <v>13.116626137054055</v>
      </c>
      <c r="S4" s="7">
        <f>ROUND(M4/(ABS(D4)+ABS(M4)),3)</f>
        <v>0.42599999999999999</v>
      </c>
      <c r="T4" s="7"/>
    </row>
    <row r="5" spans="2:20" x14ac:dyDescent="0.35">
      <c r="C5" s="4" t="s">
        <v>1</v>
      </c>
      <c r="D5" s="5">
        <f>[2]seasonal_budget!C$2</f>
        <v>-48.207215065469697</v>
      </c>
      <c r="E5" s="3" t="s">
        <v>6</v>
      </c>
      <c r="F5" s="6">
        <f>[2]seasonal_budget!D$2</f>
        <v>6.7749085262265103</v>
      </c>
      <c r="G5" s="5">
        <f>[2]seasonal_budget!E$2</f>
        <v>434.09203264099301</v>
      </c>
      <c r="H5" s="3" t="s">
        <v>6</v>
      </c>
      <c r="I5" s="6">
        <f>[2]seasonal_budget!F$2</f>
        <v>19.943511290029701</v>
      </c>
      <c r="J5" s="5">
        <f>[2]seasonal_budget!G$2</f>
        <v>385.88481757552302</v>
      </c>
      <c r="K5" s="3" t="s">
        <v>6</v>
      </c>
      <c r="L5" s="6">
        <f>[2]seasonal_budget!H$2</f>
        <v>23.4297046956234</v>
      </c>
      <c r="M5" s="5">
        <f>[2]seasonal_budget!I$2</f>
        <v>13.152856244078</v>
      </c>
      <c r="N5" s="3" t="s">
        <v>6</v>
      </c>
      <c r="O5" s="6">
        <f>[2]seasonal_budget!J$2</f>
        <v>0.43536333474430899</v>
      </c>
      <c r="P5" s="1">
        <f t="shared" ref="P5:P20" si="0">D5+M5</f>
        <v>-35.054358821391695</v>
      </c>
      <c r="Q5" s="3" t="s">
        <v>6</v>
      </c>
      <c r="R5" s="2">
        <f t="shared" ref="R5:R20" si="1">SQRT(F5^2 + O5^2)</f>
        <v>6.788882586403771</v>
      </c>
      <c r="S5" s="7">
        <f t="shared" ref="S5:S20" si="2">ROUND(M5/(ABS(D5)+ABS(M5)),3)</f>
        <v>0.214</v>
      </c>
      <c r="T5" s="7">
        <f>ROUND(ABS(D5)/(ABS(D5)+ABS(D4)),4)</f>
        <v>0.88149999999999995</v>
      </c>
    </row>
    <row r="6" spans="2:20" x14ac:dyDescent="0.35">
      <c r="B6" s="4">
        <v>2016</v>
      </c>
      <c r="C6" s="4" t="s">
        <v>5</v>
      </c>
      <c r="D6" s="1">
        <f>[1]annual_budget!D$3</f>
        <v>28.889779561372801</v>
      </c>
      <c r="E6" s="3" t="s">
        <v>6</v>
      </c>
      <c r="F6" s="2">
        <f>[1]annual_budget!E$3</f>
        <v>21.7727512031354</v>
      </c>
      <c r="G6" s="1">
        <f>[1]annual_budget!F$3</f>
        <v>474.65092088123703</v>
      </c>
      <c r="H6" s="3" t="s">
        <v>6</v>
      </c>
      <c r="I6" s="2">
        <f>[1]annual_budget!G$3</f>
        <v>32.6362757315583</v>
      </c>
      <c r="J6" s="1">
        <f>[1]annual_budget!H$3</f>
        <v>503.54070044260999</v>
      </c>
      <c r="K6" s="3" t="s">
        <v>6</v>
      </c>
      <c r="L6" s="2">
        <f>[1]annual_budget!I$3</f>
        <v>27.251527113004201</v>
      </c>
      <c r="M6" s="1">
        <f>[1]annual_budget!J$3</f>
        <v>17.642656347257802</v>
      </c>
      <c r="N6" s="3" t="s">
        <v>6</v>
      </c>
      <c r="O6" s="2">
        <f>[1]annual_budget!K$3</f>
        <v>1.45347718515122</v>
      </c>
      <c r="P6" s="1">
        <f t="shared" si="0"/>
        <v>46.532435908630603</v>
      </c>
      <c r="Q6" s="3" t="s">
        <v>6</v>
      </c>
      <c r="R6" s="2">
        <f t="shared" si="1"/>
        <v>21.821211948042418</v>
      </c>
      <c r="S6" s="7">
        <f t="shared" si="2"/>
        <v>0.379</v>
      </c>
      <c r="T6" s="7"/>
    </row>
    <row r="7" spans="2:20" x14ac:dyDescent="0.35">
      <c r="C7" s="4" t="s">
        <v>2</v>
      </c>
      <c r="D7" s="1">
        <f>[2]seasonal_budget!K$3</f>
        <v>103.16075824547001</v>
      </c>
      <c r="E7" s="3" t="s">
        <v>6</v>
      </c>
      <c r="F7" s="2">
        <f>[2]seasonal_budget!L$3</f>
        <v>21.795417548415099</v>
      </c>
      <c r="G7" s="1">
        <f>[2]seasonal_budget!M$3</f>
        <v>84.289790307532996</v>
      </c>
      <c r="H7" s="3" t="s">
        <v>6</v>
      </c>
      <c r="I7" s="2">
        <f>[2]seasonal_budget!N$3</f>
        <v>22.525836347053598</v>
      </c>
      <c r="J7" s="1">
        <f>[2]seasonal_budget!O$3</f>
        <v>187.45054855300299</v>
      </c>
      <c r="K7" s="3" t="s">
        <v>6</v>
      </c>
      <c r="L7" s="2">
        <f>[2]seasonal_budget!P$3</f>
        <v>6.8925783204728699</v>
      </c>
      <c r="M7" s="1">
        <f>[2]seasonal_budget!Q$3</f>
        <v>1.70246168786785</v>
      </c>
      <c r="N7" s="3" t="s">
        <v>6</v>
      </c>
      <c r="O7" s="2">
        <f>[2]seasonal_budget!R$3</f>
        <v>0.694360988798427</v>
      </c>
      <c r="P7" s="1">
        <f>D7+M7</f>
        <v>104.86321993333786</v>
      </c>
      <c r="Q7" s="3" t="s">
        <v>6</v>
      </c>
      <c r="R7" s="2">
        <f>SQRT(F7^2 + O7^2)</f>
        <v>21.806475260631323</v>
      </c>
      <c r="S7" s="7">
        <f>ROUND(M7/(ABS(D7)+ABS(M7)),3)</f>
        <v>1.6E-2</v>
      </c>
      <c r="T7" s="7"/>
    </row>
    <row r="8" spans="2:20" x14ac:dyDescent="0.35">
      <c r="C8" s="4" t="s">
        <v>1</v>
      </c>
      <c r="D8" s="1">
        <f>[2]seasonal_budget!C$3</f>
        <v>-74.270978684097301</v>
      </c>
      <c r="E8" s="3" t="s">
        <v>6</v>
      </c>
      <c r="F8" s="2">
        <f>[2]seasonal_budget!D$3</f>
        <v>2.8414779594606498</v>
      </c>
      <c r="G8" s="1">
        <f>[2]seasonal_budget!E$3</f>
        <v>390.36113057370397</v>
      </c>
      <c r="H8" s="3" t="s">
        <v>6</v>
      </c>
      <c r="I8" s="2">
        <f>[2]seasonal_budget!F$3</f>
        <v>21.8616209934859</v>
      </c>
      <c r="J8" s="1">
        <f>[2]seasonal_budget!G$3</f>
        <v>316.090151889607</v>
      </c>
      <c r="K8" s="3" t="s">
        <v>6</v>
      </c>
      <c r="L8" s="2">
        <f>[2]seasonal_budget!H$3</f>
        <v>24.167828873094301</v>
      </c>
      <c r="M8" s="1">
        <f>[2]seasonal_budget!I$3</f>
        <v>15.940194659389901</v>
      </c>
      <c r="N8" s="3" t="s">
        <v>6</v>
      </c>
      <c r="O8" s="2">
        <f>[2]seasonal_budget!J$3</f>
        <v>1.3089816867441</v>
      </c>
      <c r="P8" s="1">
        <f t="shared" si="0"/>
        <v>-58.330784024707398</v>
      </c>
      <c r="Q8" s="3" t="s">
        <v>6</v>
      </c>
      <c r="R8" s="2">
        <f t="shared" si="1"/>
        <v>3.1284868627392521</v>
      </c>
      <c r="S8" s="7">
        <f t="shared" si="2"/>
        <v>0.17699999999999999</v>
      </c>
      <c r="T8" s="7">
        <f>ROUND(ABS(D8)/(ABS(D8)+ABS(D7)),4)</f>
        <v>0.41860000000000003</v>
      </c>
    </row>
    <row r="9" spans="2:20" x14ac:dyDescent="0.35">
      <c r="B9" s="4">
        <v>2017</v>
      </c>
      <c r="C9" s="4" t="s">
        <v>5</v>
      </c>
      <c r="D9" s="1">
        <f>[1]annual_budget!D$4</f>
        <v>-7.1647742822563201</v>
      </c>
      <c r="E9" s="3" t="s">
        <v>6</v>
      </c>
      <c r="F9" s="2">
        <f>[1]annual_budget!E$4</f>
        <v>6.43236857423258</v>
      </c>
      <c r="G9" s="1">
        <f>[1]annual_budget!F$4</f>
        <v>441.15188771575203</v>
      </c>
      <c r="H9" s="3" t="s">
        <v>6</v>
      </c>
      <c r="I9" s="2">
        <f>[1]annual_budget!G$4</f>
        <v>8.4437631323442108</v>
      </c>
      <c r="J9" s="1">
        <f>[1]annual_budget!H$4</f>
        <v>433.98711343349498</v>
      </c>
      <c r="K9" s="3" t="s">
        <v>6</v>
      </c>
      <c r="L9" s="2">
        <f>[1]annual_budget!I$4</f>
        <v>7.1557307734026097</v>
      </c>
      <c r="M9" s="1">
        <f>[1]annual_budget!J$4</f>
        <v>13.2861326282774</v>
      </c>
      <c r="N9" s="3" t="s">
        <v>6</v>
      </c>
      <c r="O9" s="2">
        <f>[1]annual_budget!K$4</f>
        <v>0.53911068431870601</v>
      </c>
      <c r="P9" s="1">
        <f t="shared" si="0"/>
        <v>6.1213583460210801</v>
      </c>
      <c r="Q9" s="3" t="s">
        <v>6</v>
      </c>
      <c r="R9" s="2">
        <f t="shared" si="1"/>
        <v>6.4549210533298904</v>
      </c>
      <c r="S9" s="7">
        <f t="shared" si="2"/>
        <v>0.65</v>
      </c>
      <c r="T9" s="7"/>
    </row>
    <row r="10" spans="2:20" x14ac:dyDescent="0.35">
      <c r="C10" s="4" t="s">
        <v>2</v>
      </c>
      <c r="D10" s="1">
        <f>[2]seasonal_budget!K$4</f>
        <v>55.037657073088198</v>
      </c>
      <c r="E10" s="3" t="s">
        <v>6</v>
      </c>
      <c r="F10" s="2">
        <f>[2]seasonal_budget!L$4</f>
        <v>3.2685934158999701</v>
      </c>
      <c r="G10" s="1">
        <f>[2]seasonal_budget!M$4</f>
        <v>61.118258477539896</v>
      </c>
      <c r="H10" s="3" t="s">
        <v>6</v>
      </c>
      <c r="I10" s="2">
        <f>[2]seasonal_budget!N$4</f>
        <v>4.2377162410003102</v>
      </c>
      <c r="J10" s="1">
        <f>[2]seasonal_budget!O$4</f>
        <v>116.155915550628</v>
      </c>
      <c r="K10" s="3" t="s">
        <v>6</v>
      </c>
      <c r="L10" s="2">
        <f>[2]seasonal_budget!P$4</f>
        <v>2.2372808657157699</v>
      </c>
      <c r="M10" s="1">
        <f>[2]seasonal_budget!Q$4</f>
        <v>2.0155802921067401</v>
      </c>
      <c r="N10" s="3" t="s">
        <v>6</v>
      </c>
      <c r="O10" s="2">
        <f>[2]seasonal_budget!R$4</f>
        <v>0.36686318439057802</v>
      </c>
      <c r="P10" s="1">
        <f>D10+M10</f>
        <v>57.053237365194938</v>
      </c>
      <c r="Q10" s="3" t="s">
        <v>6</v>
      </c>
      <c r="R10" s="2">
        <f>SQRT(F10^2 + O10^2)</f>
        <v>3.2891171329896158</v>
      </c>
      <c r="S10" s="7">
        <f>ROUND(M10/(ABS(D10)+ABS(M10)),3)</f>
        <v>3.5000000000000003E-2</v>
      </c>
      <c r="T10" s="7"/>
    </row>
    <row r="11" spans="2:20" x14ac:dyDescent="0.35">
      <c r="C11" s="4" t="s">
        <v>1</v>
      </c>
      <c r="D11" s="1">
        <f>[2]seasonal_budget!C$4</f>
        <v>-62.202431355344601</v>
      </c>
      <c r="E11" s="3" t="s">
        <v>6</v>
      </c>
      <c r="F11" s="2">
        <f>[2]seasonal_budget!D$4</f>
        <v>6.7907340516802197</v>
      </c>
      <c r="G11" s="1">
        <f>[2]seasonal_budget!E$4</f>
        <v>380.03362923821197</v>
      </c>
      <c r="H11" s="3" t="s">
        <v>6</v>
      </c>
      <c r="I11" s="2">
        <f>[2]seasonal_budget!F$4</f>
        <v>7.2697323705008001</v>
      </c>
      <c r="J11" s="1">
        <f>[2]seasonal_budget!G$4</f>
        <v>317.831197882867</v>
      </c>
      <c r="K11" s="3" t="s">
        <v>6</v>
      </c>
      <c r="L11" s="2">
        <f>[2]seasonal_budget!H$4</f>
        <v>5.90640102281741</v>
      </c>
      <c r="M11" s="1">
        <f>[2]seasonal_budget!I$4</f>
        <v>11.270552336170701</v>
      </c>
      <c r="N11" s="3" t="s">
        <v>6</v>
      </c>
      <c r="O11" s="2">
        <f>[2]seasonal_budget!J$4</f>
        <v>0.32395801272762798</v>
      </c>
      <c r="P11" s="1">
        <f t="shared" si="0"/>
        <v>-50.931879019173898</v>
      </c>
      <c r="Q11" s="3" t="s">
        <v>6</v>
      </c>
      <c r="R11" s="2">
        <f t="shared" si="1"/>
        <v>6.7984570127830981</v>
      </c>
      <c r="S11" s="7">
        <f t="shared" si="2"/>
        <v>0.153</v>
      </c>
      <c r="T11" s="7">
        <f>ROUND(ABS(D11)/(ABS(D11)+ABS(D10)),4)</f>
        <v>0.53059999999999996</v>
      </c>
    </row>
    <row r="12" spans="2:20" x14ac:dyDescent="0.35">
      <c r="B12" s="4">
        <v>2018</v>
      </c>
      <c r="C12" s="4" t="s">
        <v>5</v>
      </c>
      <c r="D12" s="1">
        <f>[1]annual_budget!D$5</f>
        <v>-34.875701522330402</v>
      </c>
      <c r="E12" s="3" t="s">
        <v>6</v>
      </c>
      <c r="F12" s="2">
        <f>[1]annual_budget!E$5</f>
        <v>23.316995471099101</v>
      </c>
      <c r="G12" s="1">
        <f>[1]annual_budget!F$5</f>
        <v>409.080551418563</v>
      </c>
      <c r="H12" s="3" t="s">
        <v>6</v>
      </c>
      <c r="I12" s="2">
        <f>[1]annual_budget!G$5</f>
        <v>16.254495803869499</v>
      </c>
      <c r="J12" s="1">
        <f>[1]annual_budget!H$5</f>
        <v>374.20484989623202</v>
      </c>
      <c r="K12" s="3" t="s">
        <v>6</v>
      </c>
      <c r="L12" s="2">
        <f>[1]annual_budget!I$5</f>
        <v>10.048025790190399</v>
      </c>
      <c r="M12" s="1">
        <f>[1]annual_budget!J$5</f>
        <v>12.4692154113177</v>
      </c>
      <c r="N12" s="3" t="s">
        <v>6</v>
      </c>
      <c r="O12" s="2">
        <f>[1]annual_budget!K$5</f>
        <v>0.47420484013596498</v>
      </c>
      <c r="P12" s="1">
        <f t="shared" si="0"/>
        <v>-22.406486111012704</v>
      </c>
      <c r="Q12" s="3" t="s">
        <v>6</v>
      </c>
      <c r="R12" s="2">
        <f t="shared" si="1"/>
        <v>23.321816996745007</v>
      </c>
      <c r="S12" s="7">
        <f t="shared" si="2"/>
        <v>0.26300000000000001</v>
      </c>
      <c r="T12" s="7"/>
    </row>
    <row r="13" spans="2:20" x14ac:dyDescent="0.35">
      <c r="C13" s="4" t="s">
        <v>2</v>
      </c>
      <c r="D13" s="1">
        <f>[2]seasonal_budget!K$5</f>
        <v>22.7369591943614</v>
      </c>
      <c r="E13" s="3" t="s">
        <v>6</v>
      </c>
      <c r="F13" s="2">
        <f>[2]seasonal_budget!L$5</f>
        <v>18.386053217107101</v>
      </c>
      <c r="G13" s="1">
        <f>[2]seasonal_budget!M$5</f>
        <v>66.567502847241002</v>
      </c>
      <c r="H13" s="3" t="s">
        <v>6</v>
      </c>
      <c r="I13" s="2">
        <f>[2]seasonal_budget!N$5</f>
        <v>16.87700842728</v>
      </c>
      <c r="J13" s="1">
        <f>[2]seasonal_budget!O$5</f>
        <v>89.304462041602406</v>
      </c>
      <c r="K13" s="3" t="s">
        <v>6</v>
      </c>
      <c r="L13" s="2">
        <f>[2]seasonal_budget!P$5</f>
        <v>2.7636786341261401</v>
      </c>
      <c r="M13" s="1">
        <f>[2]seasonal_budget!Q$5</f>
        <v>1.49442870836984</v>
      </c>
      <c r="N13" s="3" t="s">
        <v>6</v>
      </c>
      <c r="O13" s="2">
        <f>[2]seasonal_budget!R$5</f>
        <v>0.38380055760479498</v>
      </c>
      <c r="P13" s="1">
        <f>D13+M13</f>
        <v>24.231387902731239</v>
      </c>
      <c r="Q13" s="3" t="s">
        <v>6</v>
      </c>
      <c r="R13" s="2">
        <f>SQRT(F13^2 + O13^2)</f>
        <v>18.390058612476256</v>
      </c>
      <c r="S13" s="7">
        <f>ROUND(M13/(ABS(D13)+ABS(M13)),3)</f>
        <v>6.2E-2</v>
      </c>
      <c r="T13" s="7"/>
    </row>
    <row r="14" spans="2:20" x14ac:dyDescent="0.35">
      <c r="C14" s="4" t="s">
        <v>1</v>
      </c>
      <c r="D14" s="1">
        <f>[2]seasonal_budget!C$5</f>
        <v>-57.612660716691799</v>
      </c>
      <c r="E14" s="3" t="s">
        <v>6</v>
      </c>
      <c r="F14" s="2">
        <f>[2]seasonal_budget!D$5</f>
        <v>7.7894566358965198</v>
      </c>
      <c r="G14" s="1">
        <f>[2]seasonal_budget!E$5</f>
        <v>342.51304857132197</v>
      </c>
      <c r="H14" s="3" t="s">
        <v>6</v>
      </c>
      <c r="I14" s="2">
        <f>[2]seasonal_budget!F$5</f>
        <v>4.1207687498358903</v>
      </c>
      <c r="J14" s="1">
        <f>[2]seasonal_budget!G$5</f>
        <v>284.90038785463003</v>
      </c>
      <c r="K14" s="3" t="s">
        <v>6</v>
      </c>
      <c r="L14" s="2">
        <f>[2]seasonal_budget!H$5</f>
        <v>8.0177290998411905</v>
      </c>
      <c r="M14" s="1">
        <f>[2]seasonal_budget!I$5</f>
        <v>10.974786702947901</v>
      </c>
      <c r="N14" s="3" t="s">
        <v>6</v>
      </c>
      <c r="O14" s="2">
        <f>[2]seasonal_budget!J$5</f>
        <v>0.28627844610629199</v>
      </c>
      <c r="P14" s="1">
        <f t="shared" si="0"/>
        <v>-46.637874013743897</v>
      </c>
      <c r="Q14" s="3" t="s">
        <v>6</v>
      </c>
      <c r="R14" s="2">
        <f t="shared" si="1"/>
        <v>7.7947155195823123</v>
      </c>
      <c r="S14" s="7">
        <f t="shared" si="2"/>
        <v>0.16</v>
      </c>
      <c r="T14" s="7">
        <f>ROUND(ABS(D14)/(ABS(D14)+ABS(D13)),4)</f>
        <v>0.71699999999999997</v>
      </c>
    </row>
    <row r="15" spans="2:20" x14ac:dyDescent="0.35">
      <c r="B15" s="4">
        <v>2019</v>
      </c>
      <c r="C15" s="4" t="s">
        <v>5</v>
      </c>
      <c r="D15" s="1">
        <f>[1]annual_budget!D$6</f>
        <v>-9.8828600437900995</v>
      </c>
      <c r="E15" s="3" t="s">
        <v>6</v>
      </c>
      <c r="F15" s="2">
        <f>[1]annual_budget!E$6</f>
        <v>15.7353354689811</v>
      </c>
      <c r="G15" s="1">
        <f>[1]annual_budget!F$6</f>
        <v>381.79969819460001</v>
      </c>
      <c r="H15" s="3" t="s">
        <v>6</v>
      </c>
      <c r="I15" s="2">
        <f>[1]annual_budget!G$6</f>
        <v>5.7657093479616597</v>
      </c>
      <c r="J15" s="1">
        <f>[1]annual_budget!H$6</f>
        <v>371.91683815081001</v>
      </c>
      <c r="K15" s="3" t="s">
        <v>6</v>
      </c>
      <c r="L15" s="2">
        <f>[1]annual_budget!I$6</f>
        <v>17.491341073885401</v>
      </c>
      <c r="M15" s="1">
        <f>[1]annual_budget!J$6</f>
        <v>11.518799797160399</v>
      </c>
      <c r="N15" s="3" t="s">
        <v>6</v>
      </c>
      <c r="O15" s="2">
        <f>[1]annual_budget!K$6</f>
        <v>0.534106613759883</v>
      </c>
      <c r="P15" s="1">
        <f t="shared" si="0"/>
        <v>1.6359397533703</v>
      </c>
      <c r="Q15" s="3" t="s">
        <v>6</v>
      </c>
      <c r="R15" s="2">
        <f t="shared" si="1"/>
        <v>15.744397485970579</v>
      </c>
      <c r="S15" s="7">
        <f t="shared" si="2"/>
        <v>0.53800000000000003</v>
      </c>
      <c r="T15" s="7"/>
    </row>
    <row r="16" spans="2:20" x14ac:dyDescent="0.35">
      <c r="C16" s="4" t="s">
        <v>2</v>
      </c>
      <c r="D16" s="1">
        <f>[2]seasonal_budget!K$6</f>
        <v>64.023069337917306</v>
      </c>
      <c r="E16" s="3" t="s">
        <v>6</v>
      </c>
      <c r="F16" s="2">
        <f>[2]seasonal_budget!L$6</f>
        <v>14.606041084224399</v>
      </c>
      <c r="G16" s="1">
        <f>[2]seasonal_budget!M$6</f>
        <v>52.182403409227298</v>
      </c>
      <c r="H16" s="3" t="s">
        <v>6</v>
      </c>
      <c r="I16" s="2">
        <f>[2]seasonal_budget!N$6</f>
        <v>14.1934010647545</v>
      </c>
      <c r="J16" s="1">
        <f>[2]seasonal_budget!O$6</f>
        <v>116.205472747145</v>
      </c>
      <c r="K16" s="3" t="s">
        <v>6</v>
      </c>
      <c r="L16" s="2">
        <f>[2]seasonal_budget!P$6</f>
        <v>4.54699903302763</v>
      </c>
      <c r="M16" s="1">
        <f>[2]seasonal_budget!Q$6</f>
        <v>1.56448185083897</v>
      </c>
      <c r="N16" s="3" t="s">
        <v>6</v>
      </c>
      <c r="O16" s="2">
        <f>[2]seasonal_budget!R$6</f>
        <v>0.35370639277994997</v>
      </c>
      <c r="P16" s="1">
        <f>D16+M16</f>
        <v>65.587551188756279</v>
      </c>
      <c r="Q16" s="3" t="s">
        <v>6</v>
      </c>
      <c r="R16" s="2">
        <f>SQRT(F16^2 + O16^2)</f>
        <v>14.610323212247717</v>
      </c>
      <c r="S16" s="7">
        <f>ROUND(M16/(ABS(D16)+ABS(M16)),3)</f>
        <v>2.4E-2</v>
      </c>
      <c r="T16" s="7"/>
    </row>
    <row r="17" spans="2:20" x14ac:dyDescent="0.35">
      <c r="C17" s="4" t="s">
        <v>1</v>
      </c>
      <c r="D17" s="1">
        <f>[2]seasonal_budget!C$6</f>
        <v>-73.905929381707395</v>
      </c>
      <c r="E17" s="3" t="s">
        <v>6</v>
      </c>
      <c r="F17" s="2">
        <f>[2]seasonal_budget!D$6</f>
        <v>3.3767526694973702</v>
      </c>
      <c r="G17" s="1">
        <f>[2]seasonal_budget!E$6</f>
        <v>329.61729478537302</v>
      </c>
      <c r="H17" s="3" t="s">
        <v>6</v>
      </c>
      <c r="I17" s="2">
        <f>[2]seasonal_budget!F$6</f>
        <v>16.443192424171201</v>
      </c>
      <c r="J17" s="1">
        <f>[2]seasonal_budget!G$6</f>
        <v>255.71136540366601</v>
      </c>
      <c r="K17" s="3" t="s">
        <v>6</v>
      </c>
      <c r="L17" s="2">
        <f>[2]seasonal_budget!H$6</f>
        <v>17.6309002393123</v>
      </c>
      <c r="M17" s="1">
        <f>[2]seasonal_budget!I$6</f>
        <v>9.9543179463213907</v>
      </c>
      <c r="N17" s="3" t="s">
        <v>6</v>
      </c>
      <c r="O17" s="2">
        <f>[2]seasonal_budget!J$6</f>
        <v>0.28502971447828901</v>
      </c>
      <c r="P17" s="1">
        <f t="shared" si="0"/>
        <v>-63.951611435386006</v>
      </c>
      <c r="Q17" s="3" t="s">
        <v>6</v>
      </c>
      <c r="R17" s="2">
        <f t="shared" si="1"/>
        <v>3.3887609135336167</v>
      </c>
      <c r="S17" s="7">
        <f t="shared" si="2"/>
        <v>0.11899999999999999</v>
      </c>
      <c r="T17" s="7">
        <f>ROUND(ABS(D17)/(ABS(D17)+ABS(D16)),4)</f>
        <v>0.53580000000000005</v>
      </c>
    </row>
    <row r="18" spans="2:20" x14ac:dyDescent="0.35">
      <c r="B18" s="4">
        <v>2020</v>
      </c>
      <c r="C18" s="4" t="s">
        <v>5</v>
      </c>
      <c r="D18" s="1">
        <f>[1]annual_budget!D$7</f>
        <v>12.1092954436018</v>
      </c>
      <c r="E18" s="3" t="s">
        <v>6</v>
      </c>
      <c r="F18" s="2">
        <f>[1]annual_budget!E$7</f>
        <v>17.1972365248198</v>
      </c>
      <c r="G18" s="1">
        <f>[1]annual_budget!F$7</f>
        <v>371.862907221412</v>
      </c>
      <c r="H18" s="3" t="s">
        <v>6</v>
      </c>
      <c r="I18" s="2">
        <f>[1]annual_budget!G$7</f>
        <v>26.1909886129346</v>
      </c>
      <c r="J18" s="1">
        <f>[1]annual_budget!H$7</f>
        <v>383.97220266501398</v>
      </c>
      <c r="K18" s="3" t="s">
        <v>6</v>
      </c>
      <c r="L18" s="2">
        <f>[1]annual_budget!I$7</f>
        <v>34.3992520301654</v>
      </c>
      <c r="M18" s="1">
        <f>[1]annual_budget!J$7</f>
        <v>13.161799440150901</v>
      </c>
      <c r="N18" s="3" t="s">
        <v>6</v>
      </c>
      <c r="O18" s="2">
        <f>[1]annual_budget!K$7</f>
        <v>0.52412784218025998</v>
      </c>
      <c r="P18" s="1">
        <f t="shared" si="0"/>
        <v>25.271094883752703</v>
      </c>
      <c r="Q18" s="3" t="s">
        <v>6</v>
      </c>
      <c r="R18" s="2">
        <f t="shared" si="1"/>
        <v>17.205221709863107</v>
      </c>
      <c r="S18" s="7">
        <f t="shared" si="2"/>
        <v>0.52100000000000002</v>
      </c>
      <c r="T18" s="7"/>
    </row>
    <row r="19" spans="2:20" x14ac:dyDescent="0.35">
      <c r="C19" s="4" t="s">
        <v>2</v>
      </c>
      <c r="D19" s="1">
        <f>[2]seasonal_budget!K$7</f>
        <v>47.274652354396601</v>
      </c>
      <c r="E19" s="3" t="s">
        <v>6</v>
      </c>
      <c r="F19" s="2">
        <f>[2]seasonal_budget!L$7</f>
        <v>14.916998104271199</v>
      </c>
      <c r="G19" s="1">
        <f>[2]seasonal_budget!M$7</f>
        <v>50.398054423500703</v>
      </c>
      <c r="H19" s="3" t="s">
        <v>6</v>
      </c>
      <c r="I19" s="2">
        <f>[2]seasonal_budget!N$7</f>
        <v>13.9587465173536</v>
      </c>
      <c r="J19" s="1">
        <f>[2]seasonal_budget!O$7</f>
        <v>97.672706777897304</v>
      </c>
      <c r="K19" s="3" t="s">
        <v>6</v>
      </c>
      <c r="L19" s="2">
        <f>[2]seasonal_budget!P$7</f>
        <v>9.7508627223959703</v>
      </c>
      <c r="M19" s="1">
        <f>[2]seasonal_budget!Q$7</f>
        <v>2.12164052495209</v>
      </c>
      <c r="N19" s="3" t="s">
        <v>6</v>
      </c>
      <c r="O19" s="2">
        <f>[2]seasonal_budget!R$7</f>
        <v>0.37014285367076699</v>
      </c>
      <c r="P19" s="1">
        <f>D19+M19</f>
        <v>49.396292879348692</v>
      </c>
      <c r="Q19" s="3" t="s">
        <v>6</v>
      </c>
      <c r="R19" s="2">
        <f>SQRT(F19^2 + O19^2)</f>
        <v>14.921589666485072</v>
      </c>
      <c r="S19" s="7">
        <f>ROUND(M19/(ABS(D19)+ABS(M19)),3)</f>
        <v>4.2999999999999997E-2</v>
      </c>
      <c r="T19" s="7"/>
    </row>
    <row r="20" spans="2:20" x14ac:dyDescent="0.35">
      <c r="C20" s="4" t="s">
        <v>1</v>
      </c>
      <c r="D20" s="1">
        <f>[2]seasonal_budget!C$7</f>
        <v>-35.165356910794799</v>
      </c>
      <c r="E20" s="3" t="s">
        <v>6</v>
      </c>
      <c r="F20" s="2">
        <f>[2]seasonal_budget!D$7</f>
        <v>5.6411190394057504</v>
      </c>
      <c r="G20" s="1">
        <f>[2]seasonal_budget!E$7</f>
        <v>321.46485279791199</v>
      </c>
      <c r="H20" s="3" t="s">
        <v>6</v>
      </c>
      <c r="I20" s="2">
        <f>[2]seasonal_budget!F$7</f>
        <v>23.242108584024201</v>
      </c>
      <c r="J20" s="1">
        <f>[2]seasonal_budget!G$7</f>
        <v>286.29949588711702</v>
      </c>
      <c r="K20" s="3" t="s">
        <v>6</v>
      </c>
      <c r="L20" s="2">
        <f>[2]seasonal_budget!H$7</f>
        <v>27.7511720090287</v>
      </c>
      <c r="M20" s="1">
        <f>[2]seasonal_budget!I$7</f>
        <v>11.0401589151988</v>
      </c>
      <c r="N20" s="3" t="s">
        <v>6</v>
      </c>
      <c r="O20" s="2">
        <f>[2]seasonal_budget!J$7</f>
        <v>0.29373707318027198</v>
      </c>
      <c r="P20" s="1">
        <f t="shared" si="0"/>
        <v>-24.125197995595997</v>
      </c>
      <c r="Q20" s="3" t="s">
        <v>6</v>
      </c>
      <c r="R20" s="2">
        <f t="shared" si="1"/>
        <v>5.6487614115756886</v>
      </c>
      <c r="S20" s="7">
        <f t="shared" si="2"/>
        <v>0.23899999999999999</v>
      </c>
      <c r="T20" s="7">
        <f>ROUND(ABS(D20)/(ABS(D20)+ABS(D19)),4)</f>
        <v>0.42659999999999998</v>
      </c>
    </row>
  </sheetData>
  <mergeCells count="12">
    <mergeCell ref="S1:S2"/>
    <mergeCell ref="T1:T2"/>
    <mergeCell ref="D2:F2"/>
    <mergeCell ref="G2:I2"/>
    <mergeCell ref="J2:L2"/>
    <mergeCell ref="M2:O2"/>
    <mergeCell ref="P2:R2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6" sqref="D6"/>
    </sheetView>
  </sheetViews>
  <sheetFormatPr defaultRowHeight="14.5" x14ac:dyDescent="0.35"/>
  <cols>
    <col min="1" max="1" width="9.81640625" customWidth="1"/>
    <col min="2" max="2" width="7.81640625" customWidth="1"/>
    <col min="3" max="3" width="1.81640625" customWidth="1"/>
    <col min="4" max="4" width="5.36328125" style="4" customWidth="1"/>
    <col min="5" max="5" width="7.1796875" customWidth="1"/>
    <col min="6" max="6" width="1.81640625" customWidth="1"/>
    <col min="7" max="7" width="6.7265625" style="4" customWidth="1"/>
    <col min="8" max="8" width="7.1796875" customWidth="1"/>
    <col min="9" max="9" width="1.81640625" customWidth="1"/>
    <col min="10" max="10" width="7" style="4" customWidth="1"/>
    <col min="11" max="11" width="5.36328125" customWidth="1"/>
    <col min="12" max="12" width="1.81640625" customWidth="1"/>
    <col min="13" max="13" width="6.54296875" style="4" customWidth="1"/>
  </cols>
  <sheetData>
    <row r="1" spans="1:13" x14ac:dyDescent="0.35">
      <c r="A1" t="str">
        <f>[7]flux_monthly_means!B1</f>
        <v>month_local</v>
      </c>
      <c r="B1" s="9" t="str">
        <f>[7]flux_monthly_means!D1</f>
        <v>NEEgC_f_RF</v>
      </c>
      <c r="C1" s="9"/>
      <c r="D1" s="9"/>
      <c r="E1" s="9" t="str">
        <f>[7]flux_monthly_means!F1</f>
        <v>GPPgC_f_RF</v>
      </c>
      <c r="F1" s="9"/>
      <c r="G1" s="9"/>
      <c r="H1" s="9" t="str">
        <f>[7]flux_monthly_means!G1</f>
        <v>RecogC</v>
      </c>
      <c r="I1" s="9"/>
      <c r="J1" s="9"/>
      <c r="K1" s="9" t="str">
        <f>[7]flux_monthly_means!I1</f>
        <v>CH4gC_f_RF</v>
      </c>
      <c r="L1" s="9"/>
      <c r="M1" s="9"/>
    </row>
    <row r="2" spans="1:13" x14ac:dyDescent="0.35">
      <c r="A2">
        <f>[7]flux_monthly_means!B11</f>
        <v>10</v>
      </c>
      <c r="B2" s="1">
        <f>[7]flux_monthly_means!D11</f>
        <v>14.7568935961318</v>
      </c>
      <c r="C2" s="3" t="s">
        <v>6</v>
      </c>
      <c r="D2" s="2">
        <f>[8]flux_monthly_sd!D11</f>
        <v>13.6745938607057</v>
      </c>
      <c r="E2" s="1">
        <f>[7]flux_monthly_means!F11</f>
        <v>24.818879327544</v>
      </c>
      <c r="F2" s="3" t="s">
        <v>6</v>
      </c>
      <c r="G2" s="2">
        <f>[8]flux_monthly_sd!F11</f>
        <v>9.0893502717454293</v>
      </c>
      <c r="H2" s="1">
        <f>[7]flux_monthly_means!G11</f>
        <v>39.5757729236758</v>
      </c>
      <c r="I2" s="3" t="s">
        <v>6</v>
      </c>
      <c r="J2" s="2">
        <f>[8]flux_monthly_sd!G11</f>
        <v>13.750951537091201</v>
      </c>
      <c r="K2" s="1">
        <f>[7]flux_monthly_means!I11</f>
        <v>0.82820092058550199</v>
      </c>
      <c r="L2" s="3" t="s">
        <v>6</v>
      </c>
      <c r="M2" s="2">
        <f>[8]flux_monthly_sd!I11</f>
        <v>0.30518913642131401</v>
      </c>
    </row>
    <row r="3" spans="1:13" x14ac:dyDescent="0.35">
      <c r="A3">
        <f>[7]flux_monthly_means!B12</f>
        <v>11</v>
      </c>
      <c r="B3" s="1">
        <f>[7]flux_monthly_means!D12</f>
        <v>10.085515843542399</v>
      </c>
      <c r="C3" s="3" t="s">
        <v>6</v>
      </c>
      <c r="D3" s="2">
        <f>[8]flux_monthly_sd!D12</f>
        <v>6.3515277550477798</v>
      </c>
      <c r="E3" s="1">
        <f>[7]flux_monthly_means!F12</f>
        <v>13.781598516462299</v>
      </c>
      <c r="F3" s="3" t="s">
        <v>6</v>
      </c>
      <c r="G3" s="2">
        <f>[8]flux_monthly_sd!F12</f>
        <v>13.0696598399763</v>
      </c>
      <c r="H3" s="1">
        <f>[7]flux_monthly_means!G12</f>
        <v>23.867114360004699</v>
      </c>
      <c r="I3" s="3" t="s">
        <v>6</v>
      </c>
      <c r="J3" s="2">
        <f>[8]flux_monthly_sd!G12</f>
        <v>15.561996914281099</v>
      </c>
      <c r="K3" s="1">
        <f>[7]flux_monthly_means!I12</f>
        <v>0.45092192464596698</v>
      </c>
      <c r="L3" s="3" t="s">
        <v>6</v>
      </c>
      <c r="M3" s="2">
        <f>[8]flux_monthly_sd!I12</f>
        <v>0.36692258708900299</v>
      </c>
    </row>
    <row r="4" spans="1:13" x14ac:dyDescent="0.35">
      <c r="A4">
        <f>[7]flux_monthly_means!B13</f>
        <v>12</v>
      </c>
      <c r="B4" s="1">
        <f>[7]flux_monthly_means!D13</f>
        <v>15.161931372417399</v>
      </c>
      <c r="C4" s="3" t="s">
        <v>6</v>
      </c>
      <c r="D4" s="2">
        <f>[8]flux_monthly_sd!D13</f>
        <v>8.5090689568931293</v>
      </c>
      <c r="E4" s="1">
        <f>[7]flux_monthly_means!F13</f>
        <v>1.3853886698308699</v>
      </c>
      <c r="F4" s="3" t="s">
        <v>6</v>
      </c>
      <c r="G4" s="2">
        <f>[8]flux_monthly_sd!F13</f>
        <v>4.01682245802529</v>
      </c>
      <c r="H4" s="1">
        <f>[7]flux_monthly_means!G13</f>
        <v>16.547320042248302</v>
      </c>
      <c r="I4" s="3" t="s">
        <v>6</v>
      </c>
      <c r="J4" s="2">
        <f>[8]flux_monthly_sd!G13</f>
        <v>6.06678219880855</v>
      </c>
      <c r="K4" s="1">
        <f>[7]flux_monthly_means!I13</f>
        <v>0.284513974111126</v>
      </c>
      <c r="L4" s="3" t="s">
        <v>6</v>
      </c>
      <c r="M4" s="2">
        <f>[8]flux_monthly_sd!I13</f>
        <v>0.49103842696028399</v>
      </c>
    </row>
    <row r="5" spans="1:13" x14ac:dyDescent="0.35">
      <c r="A5">
        <f>[7]flux_monthly_means!B2</f>
        <v>1</v>
      </c>
      <c r="B5" s="1">
        <f>[7]flux_monthly_means!D2</f>
        <v>7.4400141889648399</v>
      </c>
      <c r="C5" s="3" t="s">
        <v>6</v>
      </c>
      <c r="D5" s="2">
        <f>[8]flux_monthly_sd!D2</f>
        <v>7.4375673923948398</v>
      </c>
      <c r="E5" s="1">
        <f>[7]flux_monthly_means!F2</f>
        <v>8.5734920234378205</v>
      </c>
      <c r="F5" s="3" t="s">
        <v>6</v>
      </c>
      <c r="G5" s="2">
        <f>[8]flux_monthly_sd!F2</f>
        <v>9.6631389253569893</v>
      </c>
      <c r="H5" s="1">
        <f>[7]flux_monthly_means!G2</f>
        <v>16.013506212402699</v>
      </c>
      <c r="I5" s="3" t="s">
        <v>6</v>
      </c>
      <c r="J5" s="2">
        <f>[8]flux_monthly_sd!G2</f>
        <v>5.9704001155084496</v>
      </c>
      <c r="K5" s="1">
        <f>[7]flux_monthly_means!I2</f>
        <v>0.26716302265945702</v>
      </c>
      <c r="L5" s="3" t="s">
        <v>6</v>
      </c>
      <c r="M5" s="2">
        <f>[8]flux_monthly_sd!I2</f>
        <v>0.17987798145073799</v>
      </c>
    </row>
    <row r="6" spans="1:13" x14ac:dyDescent="0.35">
      <c r="A6">
        <f>[7]flux_monthly_means!B3</f>
        <v>2</v>
      </c>
      <c r="B6" s="1">
        <f>[7]flux_monthly_means!D3</f>
        <v>0.69128741143751504</v>
      </c>
      <c r="C6" s="3" t="s">
        <v>6</v>
      </c>
      <c r="D6" s="2">
        <f>[8]flux_monthly_sd!D3</f>
        <v>10.7838185718264</v>
      </c>
      <c r="E6" s="1">
        <f>[7]flux_monthly_means!F3</f>
        <v>13.9700352099971</v>
      </c>
      <c r="F6" s="3" t="s">
        <v>6</v>
      </c>
      <c r="G6" s="2">
        <f>[8]flux_monthly_sd!F3</f>
        <v>21.109891944133999</v>
      </c>
      <c r="H6" s="1">
        <f>[7]flux_monthly_means!G3</f>
        <v>14.6613226214346</v>
      </c>
      <c r="I6" s="3" t="s">
        <v>6</v>
      </c>
      <c r="J6" s="2">
        <f>[8]flux_monthly_sd!G3</f>
        <v>10.5385287283646</v>
      </c>
      <c r="K6" s="1">
        <f>[7]flux_monthly_means!I3</f>
        <v>0.22082410363573901</v>
      </c>
      <c r="L6" s="3" t="s">
        <v>6</v>
      </c>
      <c r="M6" s="2">
        <f>[8]flux_monthly_sd!I3</f>
        <v>7.2328808754411E-2</v>
      </c>
    </row>
    <row r="7" spans="1:13" x14ac:dyDescent="0.35">
      <c r="A7">
        <f>[7]flux_monthly_means!B4</f>
        <v>3</v>
      </c>
      <c r="B7" s="1">
        <f>[7]flux_monthly_means!D4</f>
        <v>1.6449960151996399</v>
      </c>
      <c r="C7" s="3" t="s">
        <v>6</v>
      </c>
      <c r="D7" s="2">
        <f>[8]flux_monthly_sd!D4</f>
        <v>12.371261509657</v>
      </c>
      <c r="E7" s="1">
        <f>[7]flux_monthly_means!F4</f>
        <v>20.630022672394599</v>
      </c>
      <c r="F7" s="3" t="s">
        <v>6</v>
      </c>
      <c r="G7" s="2">
        <f>[8]flux_monthly_sd!F4</f>
        <v>25.513940691503102</v>
      </c>
      <c r="H7" s="1">
        <f>[7]flux_monthly_means!G4</f>
        <v>22.275018687594201</v>
      </c>
      <c r="I7" s="3" t="s">
        <v>6</v>
      </c>
      <c r="J7" s="2">
        <f>[8]flux_monthly_sd!G4</f>
        <v>13.513441334088</v>
      </c>
      <c r="K7" s="1">
        <f>[7]flux_monthly_means!I4</f>
        <v>0.23333002786943899</v>
      </c>
      <c r="L7" s="3" t="s">
        <v>6</v>
      </c>
      <c r="M7" s="2">
        <f>[8]flux_monthly_sd!I4</f>
        <v>7.3068614890535302E-2</v>
      </c>
    </row>
    <row r="8" spans="1:13" x14ac:dyDescent="0.35">
      <c r="A8">
        <f>[7]flux_monthly_means!B5</f>
        <v>4</v>
      </c>
      <c r="B8" s="1">
        <f>[7]flux_monthly_means!D5</f>
        <v>3.2171556986132002</v>
      </c>
      <c r="C8" s="3" t="s">
        <v>6</v>
      </c>
      <c r="D8" s="2">
        <f>[8]flux_monthly_sd!D5</f>
        <v>7.0895099250293701</v>
      </c>
      <c r="E8" s="1">
        <f>[7]flux_monthly_means!F5</f>
        <v>26.5180713474847</v>
      </c>
      <c r="F8" s="3" t="s">
        <v>6</v>
      </c>
      <c r="G8" s="2">
        <f>[8]flux_monthly_sd!F5</f>
        <v>18.859599917780798</v>
      </c>
      <c r="H8" s="1">
        <f>[7]flux_monthly_means!G5</f>
        <v>29.735227046097901</v>
      </c>
      <c r="I8" s="3" t="s">
        <v>6</v>
      </c>
      <c r="J8" s="2">
        <f>[8]flux_monthly_sd!G5</f>
        <v>25.038253471933899</v>
      </c>
      <c r="K8" s="1">
        <f>[7]flux_monthly_means!I5</f>
        <v>0.37585374250305098</v>
      </c>
      <c r="L8" s="3" t="s">
        <v>6</v>
      </c>
      <c r="M8" s="2">
        <f>[8]flux_monthly_sd!I5</f>
        <v>9.4932121725612106E-2</v>
      </c>
    </row>
    <row r="9" spans="1:13" x14ac:dyDescent="0.35">
      <c r="A9">
        <f>[7]flux_monthly_means!B6</f>
        <v>5</v>
      </c>
      <c r="B9" s="1">
        <f>[7]flux_monthly_means!D6</f>
        <v>-19.368601622107899</v>
      </c>
      <c r="C9" s="3" t="s">
        <v>6</v>
      </c>
      <c r="D9" s="2">
        <f>[8]flux_monthly_sd!D6</f>
        <v>6.2722520860377902</v>
      </c>
      <c r="E9" s="1">
        <f>[7]flux_monthly_means!F6</f>
        <v>61.0095219908263</v>
      </c>
      <c r="F9" s="3" t="s">
        <v>6</v>
      </c>
      <c r="G9" s="2">
        <f>[8]flux_monthly_sd!F6</f>
        <v>11.090359033909101</v>
      </c>
      <c r="H9" s="1">
        <f>[7]flux_monthly_means!G6</f>
        <v>41.640920368718398</v>
      </c>
      <c r="I9" s="3" t="s">
        <v>6</v>
      </c>
      <c r="J9" s="2">
        <f>[8]flux_monthly_sd!G6</f>
        <v>5.3509516356595697</v>
      </c>
      <c r="K9" s="1">
        <f>[7]flux_monthly_means!I6</f>
        <v>1.03352814235199</v>
      </c>
      <c r="L9" s="3" t="s">
        <v>6</v>
      </c>
      <c r="M9" s="2">
        <f>[8]flux_monthly_sd!I6</f>
        <v>0.250018592963133</v>
      </c>
    </row>
    <row r="10" spans="1:13" x14ac:dyDescent="0.35">
      <c r="A10">
        <f>[7]flux_monthly_means!B7</f>
        <v>6</v>
      </c>
      <c r="B10" s="1">
        <f>[7]flux_monthly_means!D7</f>
        <v>-31.181483737254901</v>
      </c>
      <c r="C10" s="3" t="s">
        <v>6</v>
      </c>
      <c r="D10" s="2">
        <f>[8]flux_monthly_sd!D7</f>
        <v>4.6404638943999696</v>
      </c>
      <c r="E10" s="1">
        <f>[7]flux_monthly_means!F7</f>
        <v>86.102651618711704</v>
      </c>
      <c r="F10" s="3" t="s">
        <v>6</v>
      </c>
      <c r="G10" s="2">
        <f>[8]flux_monthly_sd!F7</f>
        <v>10.2550180932377</v>
      </c>
      <c r="H10" s="1">
        <f>[7]flux_monthly_means!G7</f>
        <v>54.921167881456803</v>
      </c>
      <c r="I10" s="3" t="s">
        <v>6</v>
      </c>
      <c r="J10" s="2">
        <f>[8]flux_monthly_sd!G7</f>
        <v>7.8281102563261298</v>
      </c>
      <c r="K10" s="1">
        <f>[7]flux_monthly_means!I7</f>
        <v>2.0831547689509602</v>
      </c>
      <c r="L10" s="3" t="s">
        <v>6</v>
      </c>
      <c r="M10" s="2">
        <f>[8]flux_monthly_sd!I7</f>
        <v>0.30866586561277198</v>
      </c>
    </row>
    <row r="11" spans="1:13" x14ac:dyDescent="0.35">
      <c r="A11">
        <f>[7]flux_monthly_means!B8</f>
        <v>7</v>
      </c>
      <c r="B11" s="1">
        <f>[7]flux_monthly_means!D8</f>
        <v>-19.328306146686401</v>
      </c>
      <c r="C11" s="3" t="s">
        <v>6</v>
      </c>
      <c r="D11" s="2">
        <f>[8]flux_monthly_sd!D8</f>
        <v>5.2614226883685298</v>
      </c>
      <c r="E11" s="1">
        <f>[7]flux_monthly_means!F8</f>
        <v>87.609839607336497</v>
      </c>
      <c r="F11" s="3" t="s">
        <v>6</v>
      </c>
      <c r="G11" s="2">
        <f>[8]flux_monthly_sd!F8</f>
        <v>7.65945494866037</v>
      </c>
      <c r="H11" s="1">
        <f>[7]flux_monthly_means!G8</f>
        <v>68.281533460650095</v>
      </c>
      <c r="I11" s="3" t="s">
        <v>6</v>
      </c>
      <c r="J11" s="2">
        <f>[8]flux_monthly_sd!G8</f>
        <v>7.9293323156856603</v>
      </c>
      <c r="K11" s="1">
        <f>[7]flux_monthly_means!I8</f>
        <v>3.61811709711594</v>
      </c>
      <c r="L11" s="3" t="s">
        <v>6</v>
      </c>
      <c r="M11" s="2">
        <f>[8]flux_monthly_sd!I8</f>
        <v>0.67233912271487495</v>
      </c>
    </row>
    <row r="12" spans="1:13" x14ac:dyDescent="0.35">
      <c r="A12">
        <f>[7]flux_monthly_means!B9</f>
        <v>8</v>
      </c>
      <c r="B12" s="1">
        <f>[7]flux_monthly_means!D9</f>
        <v>-0.66022514240406105</v>
      </c>
      <c r="C12" s="3" t="s">
        <v>6</v>
      </c>
      <c r="D12" s="2">
        <f>[8]flux_monthly_sd!D9</f>
        <v>8.3123058375304204</v>
      </c>
      <c r="E12" s="1">
        <f>[7]flux_monthly_means!F9</f>
        <v>66.649833008023194</v>
      </c>
      <c r="F12" s="3" t="s">
        <v>6</v>
      </c>
      <c r="G12" s="2">
        <f>[8]flux_monthly_sd!F9</f>
        <v>8.6146562987659205</v>
      </c>
      <c r="H12" s="1">
        <f>[7]flux_monthly_means!G9</f>
        <v>65.989607865619206</v>
      </c>
      <c r="I12" s="3" t="s">
        <v>6</v>
      </c>
      <c r="J12" s="2">
        <f>[8]flux_monthly_sd!G9</f>
        <v>8.4569012243340005</v>
      </c>
      <c r="K12" s="1">
        <f>[7]flux_monthly_means!I9</f>
        <v>3.2695872262861299</v>
      </c>
      <c r="L12" s="3" t="s">
        <v>6</v>
      </c>
      <c r="M12" s="2">
        <f>[8]flux_monthly_sd!I9</f>
        <v>0.83328250329524201</v>
      </c>
    </row>
    <row r="13" spans="1:13" x14ac:dyDescent="0.35">
      <c r="A13">
        <f>[7]flux_monthly_means!B10</f>
        <v>9</v>
      </c>
      <c r="B13" s="1">
        <f>[7]flux_monthly_means!D10</f>
        <v>8.7474076996386199</v>
      </c>
      <c r="C13" s="3" t="s">
        <v>6</v>
      </c>
      <c r="D13" s="2">
        <f>[8]flux_monthly_sd!D10</f>
        <v>2.6900482066340201</v>
      </c>
      <c r="E13" s="1">
        <f>[7]flux_monthly_means!F10</f>
        <v>38.463495005543997</v>
      </c>
      <c r="F13" s="3" t="s">
        <v>6</v>
      </c>
      <c r="G13" s="2">
        <f>[8]flux_monthly_sd!F10</f>
        <v>5.8029695740226899</v>
      </c>
      <c r="H13" s="1">
        <f>[7]flux_monthly_means!G10</f>
        <v>47.210902705182598</v>
      </c>
      <c r="I13" s="3" t="s">
        <v>6</v>
      </c>
      <c r="J13" s="2">
        <f>[8]flux_monthly_sd!G10</f>
        <v>7.9519140932614203</v>
      </c>
      <c r="K13" s="1">
        <f>[7]flux_monthly_means!I10</f>
        <v>1.6752368234763599</v>
      </c>
      <c r="L13" s="3" t="s">
        <v>6</v>
      </c>
      <c r="M13" s="2">
        <f>[8]flux_monthly_sd!I10</f>
        <v>0.52481810946570995</v>
      </c>
    </row>
    <row r="16" spans="1:13" x14ac:dyDescent="0.35">
      <c r="C16" s="3"/>
      <c r="F16" s="3"/>
      <c r="I16" s="3"/>
      <c r="L16" s="3"/>
    </row>
    <row r="17" spans="3:12" x14ac:dyDescent="0.35">
      <c r="C17" s="3"/>
      <c r="F17" s="3"/>
      <c r="I17" s="3"/>
      <c r="L17" s="3"/>
    </row>
    <row r="18" spans="3:12" x14ac:dyDescent="0.35">
      <c r="C18" s="3"/>
      <c r="F18" s="3"/>
      <c r="I18" s="3"/>
      <c r="L18" s="3"/>
    </row>
    <row r="19" spans="3:12" x14ac:dyDescent="0.35">
      <c r="C19" s="3"/>
      <c r="F19" s="3"/>
      <c r="I19" s="3"/>
      <c r="L19" s="3"/>
    </row>
    <row r="20" spans="3:12" x14ac:dyDescent="0.35">
      <c r="C20" s="3"/>
      <c r="F20" s="3"/>
      <c r="I20" s="3"/>
      <c r="L20" s="3"/>
    </row>
    <row r="21" spans="3:12" x14ac:dyDescent="0.35">
      <c r="C21" s="3"/>
      <c r="F21" s="3"/>
      <c r="I21" s="3"/>
      <c r="L21" s="3"/>
    </row>
    <row r="22" spans="3:12" x14ac:dyDescent="0.35">
      <c r="C22" s="3"/>
      <c r="F22" s="3"/>
      <c r="I22" s="3"/>
      <c r="L22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workbookViewId="0">
      <selection activeCell="I10" sqref="I10"/>
    </sheetView>
  </sheetViews>
  <sheetFormatPr defaultRowHeight="14.5" x14ac:dyDescent="0.35"/>
  <cols>
    <col min="4" max="4" width="2.54296875" customWidth="1"/>
    <col min="5" max="5" width="7.36328125" customWidth="1"/>
    <col min="7" max="7" width="2.6328125" customWidth="1"/>
    <col min="10" max="10" width="2.453125" customWidth="1"/>
    <col min="11" max="11" width="7.81640625" customWidth="1"/>
    <col min="13" max="13" width="2.54296875" customWidth="1"/>
  </cols>
  <sheetData>
    <row r="2" spans="2:14" x14ac:dyDescent="0.35">
      <c r="C2" s="9" t="s">
        <v>16</v>
      </c>
      <c r="D2" s="9"/>
      <c r="E2" s="9"/>
      <c r="F2" s="9" t="s">
        <v>10</v>
      </c>
      <c r="G2" s="9"/>
      <c r="H2" s="9"/>
      <c r="I2" s="9" t="s">
        <v>11</v>
      </c>
      <c r="J2" s="9"/>
      <c r="K2" s="9"/>
      <c r="L2" s="9" t="s">
        <v>12</v>
      </c>
      <c r="M2" s="9"/>
      <c r="N2" s="9"/>
    </row>
    <row r="3" spans="2:14" x14ac:dyDescent="0.35">
      <c r="B3">
        <v>2015</v>
      </c>
      <c r="C3">
        <f>ROUND([1]annual_budget!P2, 1)</f>
        <v>2216.1</v>
      </c>
      <c r="D3" s="3" t="s">
        <v>6</v>
      </c>
      <c r="E3" s="4">
        <f>ROUND([1]annual_budget!Q2, 1)</f>
        <v>161.19999999999999</v>
      </c>
      <c r="F3">
        <f>ROUND([1]annual_budget!R2, 1)</f>
        <v>992.6</v>
      </c>
      <c r="G3" s="3" t="s">
        <v>6</v>
      </c>
      <c r="H3" s="4">
        <f>ROUND([1]annual_budget!S2, 1)</f>
        <v>89</v>
      </c>
      <c r="I3">
        <f>ROUND([1]annual_budget!T2, 1)</f>
        <v>1862.4</v>
      </c>
      <c r="J3" s="3" t="s">
        <v>6</v>
      </c>
      <c r="K3" s="4">
        <f>ROUND([1]annual_budget!U2, 1)</f>
        <v>143.30000000000001</v>
      </c>
      <c r="L3">
        <f>ROUND([1]annual_budget!V2, 1)</f>
        <v>518.9</v>
      </c>
      <c r="M3" s="3" t="s">
        <v>6</v>
      </c>
      <c r="N3" s="4">
        <f>ROUND([1]annual_budget!W2, 1)</f>
        <v>69.099999999999994</v>
      </c>
    </row>
    <row r="4" spans="2:14" x14ac:dyDescent="0.35">
      <c r="B4">
        <v>2016</v>
      </c>
      <c r="C4">
        <f>ROUND([1]annual_budget!P3, 1)</f>
        <v>2432.5</v>
      </c>
      <c r="D4" s="3" t="s">
        <v>6</v>
      </c>
      <c r="E4" s="4">
        <f>ROUND([1]annual_budget!Q3, 1)</f>
        <v>202.8</v>
      </c>
      <c r="F4">
        <f>ROUND([1]annual_budget!R3, 1)</f>
        <v>1230.8</v>
      </c>
      <c r="G4" s="3" t="s">
        <v>6</v>
      </c>
      <c r="H4" s="4">
        <f>ROUND([1]annual_budget!S3, 1)</f>
        <v>118.4</v>
      </c>
      <c r="I4">
        <f>ROUND([1]annual_budget!T3, 1)</f>
        <v>2085.1</v>
      </c>
      <c r="J4" s="3" t="s">
        <v>6</v>
      </c>
      <c r="K4" s="4">
        <f>ROUND([1]annual_budget!U3, 1)</f>
        <v>181.5</v>
      </c>
      <c r="L4">
        <f>ROUND([1]annual_budget!V3, 1)</f>
        <v>765.6</v>
      </c>
      <c r="M4" s="3" t="s">
        <v>6</v>
      </c>
      <c r="N4" s="4">
        <f>ROUND([1]annual_budget!W3, 1)</f>
        <v>96.5</v>
      </c>
    </row>
    <row r="5" spans="2:14" x14ac:dyDescent="0.35">
      <c r="B5">
        <v>2017</v>
      </c>
      <c r="C5">
        <f>ROUND([1]annual_budget!P4, 1)</f>
        <v>1725.9</v>
      </c>
      <c r="D5" s="3" t="s">
        <v>6</v>
      </c>
      <c r="E5" s="4">
        <f>ROUND([1]annual_budget!Q4, 1)</f>
        <v>73.099999999999994</v>
      </c>
      <c r="F5">
        <f>ROUND([1]annual_budget!R4, 1)</f>
        <v>820.9</v>
      </c>
      <c r="G5" s="3" t="s">
        <v>6</v>
      </c>
      <c r="H5" s="4">
        <f>ROUND([1]annual_budget!S4, 1)</f>
        <v>40.1</v>
      </c>
      <c r="I5">
        <f>ROUND([1]annual_budget!T4, 1)</f>
        <v>1464.3</v>
      </c>
      <c r="J5" s="3" t="s">
        <v>6</v>
      </c>
      <c r="K5" s="4">
        <f>ROUND([1]annual_budget!U4, 1)</f>
        <v>64.900000000000006</v>
      </c>
      <c r="L5">
        <f>ROUND([1]annual_budget!V4, 1)</f>
        <v>470.6</v>
      </c>
      <c r="M5" s="3" t="s">
        <v>6</v>
      </c>
      <c r="N5" s="4">
        <f>ROUND([1]annual_budget!W4, 1)</f>
        <v>31</v>
      </c>
    </row>
    <row r="6" spans="2:14" x14ac:dyDescent="0.35">
      <c r="B6">
        <v>2018</v>
      </c>
      <c r="C6">
        <f>ROUND([1]annual_budget!P5, 1)</f>
        <v>1516.6</v>
      </c>
      <c r="D6" s="3" t="s">
        <v>6</v>
      </c>
      <c r="E6" s="4">
        <f>ROUND([1]annual_budget!Q5, 1)</f>
        <v>104.9</v>
      </c>
      <c r="F6">
        <f>ROUND([1]annual_budget!R5, 1)</f>
        <v>667.3</v>
      </c>
      <c r="G6" s="3" t="s">
        <v>6</v>
      </c>
      <c r="H6" s="4">
        <f>ROUND([1]annual_budget!S5, 1)</f>
        <v>90.1</v>
      </c>
      <c r="I6">
        <f>ROUND([1]annual_budget!T5, 1)</f>
        <v>1271.0999999999999</v>
      </c>
      <c r="J6" s="3" t="s">
        <v>6</v>
      </c>
      <c r="K6" s="4">
        <f>ROUND([1]annual_budget!U5, 1)</f>
        <v>100.7</v>
      </c>
      <c r="L6">
        <f>ROUND([1]annual_budget!V5, 1)</f>
        <v>338.5</v>
      </c>
      <c r="M6" s="3" t="s">
        <v>6</v>
      </c>
      <c r="N6" s="4">
        <f>ROUND([1]annual_budget!W5, 1)</f>
        <v>87.3</v>
      </c>
    </row>
    <row r="7" spans="2:14" x14ac:dyDescent="0.35">
      <c r="B7">
        <v>2019</v>
      </c>
      <c r="C7">
        <f>ROUND([1]annual_budget!P6, 1)</f>
        <v>1482.9</v>
      </c>
      <c r="D7" s="3" t="s">
        <v>6</v>
      </c>
      <c r="E7" s="4">
        <f>ROUND([1]annual_budget!Q6, 1)</f>
        <v>89.5</v>
      </c>
      <c r="F7">
        <f>ROUND([1]annual_budget!R6, 1)</f>
        <v>698.3</v>
      </c>
      <c r="G7" s="3" t="s">
        <v>6</v>
      </c>
      <c r="H7" s="4">
        <f>ROUND([1]annual_budget!S6, 1)</f>
        <v>66</v>
      </c>
      <c r="I7">
        <f>ROUND([1]annual_budget!T6, 1)</f>
        <v>1256</v>
      </c>
      <c r="J7" s="3" t="s">
        <v>6</v>
      </c>
      <c r="K7" s="4">
        <f>ROUND([1]annual_budget!U6, 1)</f>
        <v>83.2</v>
      </c>
      <c r="L7">
        <f>ROUND([1]annual_budget!V6, 1)</f>
        <v>394.5</v>
      </c>
      <c r="M7" s="3" t="s">
        <v>6</v>
      </c>
      <c r="N7" s="4">
        <f>ROUND([1]annual_budget!W6, 1)</f>
        <v>61</v>
      </c>
    </row>
    <row r="8" spans="2:14" x14ac:dyDescent="0.35">
      <c r="B8">
        <v>2020</v>
      </c>
      <c r="C8">
        <f>ROUND([1]annual_budget!P7, 1)</f>
        <v>1780.1</v>
      </c>
      <c r="D8" s="3" t="s">
        <v>6</v>
      </c>
      <c r="E8" s="4">
        <f>ROUND([1]annual_budget!Q7, 1)</f>
        <v>92.1</v>
      </c>
      <c r="F8">
        <f>ROUND([1]annual_budget!R7, 1)</f>
        <v>883.6</v>
      </c>
      <c r="G8" s="3" t="s">
        <v>6</v>
      </c>
      <c r="H8" s="4">
        <f>ROUND([1]annual_budget!S7, 1)</f>
        <v>70.5</v>
      </c>
      <c r="I8">
        <f>ROUND([1]annual_budget!T7, 1)</f>
        <v>1521</v>
      </c>
      <c r="J8" s="3" t="s">
        <v>6</v>
      </c>
      <c r="K8" s="4">
        <f>ROUND([1]annual_budget!U7, 1)</f>
        <v>86.2</v>
      </c>
      <c r="L8">
        <f>ROUND([1]annual_budget!V7, 1)</f>
        <v>536.6</v>
      </c>
      <c r="M8" s="3" t="s">
        <v>6</v>
      </c>
      <c r="N8" s="4">
        <f>ROUND([1]annual_budget!W7, 1)</f>
        <v>66</v>
      </c>
    </row>
    <row r="9" spans="2:14" x14ac:dyDescent="0.35">
      <c r="D9" s="3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workbookViewId="0">
      <selection activeCell="A3" sqref="A3"/>
    </sheetView>
  </sheetViews>
  <sheetFormatPr defaultRowHeight="14.5" x14ac:dyDescent="0.35"/>
  <cols>
    <col min="3" max="8" width="8.81640625" bestFit="1" customWidth="1"/>
    <col min="9" max="9" width="9.36328125" bestFit="1" customWidth="1"/>
    <col min="10" max="10" width="8.81640625" bestFit="1" customWidth="1"/>
    <col min="11" max="11" width="9.36328125" bestFit="1" customWidth="1"/>
    <col min="12" max="15" width="8.81640625" bestFit="1" customWidth="1"/>
    <col min="16" max="16" width="11.36328125" bestFit="1" customWidth="1"/>
    <col min="17" max="17" width="9.36328125" bestFit="1" customWidth="1"/>
    <col min="18" max="18" width="8.81640625" bestFit="1" customWidth="1"/>
    <col min="19" max="19" width="10.36328125" bestFit="1" customWidth="1"/>
    <col min="20" max="20" width="9.36328125" bestFit="1" customWidth="1"/>
    <col min="21" max="23" width="8.81640625" bestFit="1" customWidth="1"/>
  </cols>
  <sheetData>
    <row r="2" spans="1:23" x14ac:dyDescent="0.35"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</row>
    <row r="3" spans="1:23" x14ac:dyDescent="0.35">
      <c r="A3" s="4">
        <v>2015</v>
      </c>
      <c r="B3" s="4" t="s">
        <v>5</v>
      </c>
      <c r="C3" s="1">
        <f>[3]met_annual_summary!C2</f>
        <v>2.16809670833333</v>
      </c>
      <c r="D3" s="1">
        <f>[3]met_annual_summary!D2</f>
        <v>20.7951320833333</v>
      </c>
      <c r="E3" s="1">
        <f>[3]met_annual_summary!E2</f>
        <v>-4.25345445833333</v>
      </c>
      <c r="F3" s="1">
        <f>[3]met_annual_summary!F2</f>
        <v>22.792107708333301</v>
      </c>
      <c r="G3" s="1">
        <f>[3]met_annual_summary!G2</f>
        <v>-0.211470072916667</v>
      </c>
      <c r="H3" s="1">
        <f>[3]met_annual_summary!H2</f>
        <v>0.15592981458705901</v>
      </c>
      <c r="I3" s="1">
        <f>[3]met_annual_summary!I2</f>
        <v>201</v>
      </c>
      <c r="J3" s="1">
        <f>[3]met_annual_summary!J2</f>
        <v>71</v>
      </c>
      <c r="K3" s="1">
        <f>[3]met_annual_summary!K2</f>
        <v>211</v>
      </c>
      <c r="L3" s="1">
        <f>[3]met_annual_summary!L2</f>
        <v>12.486400019671301</v>
      </c>
      <c r="M3" s="1">
        <f>[3]met_annual_summary!M2</f>
        <v>12.377574830314099</v>
      </c>
      <c r="N3" s="1">
        <f>[3]met_annual_summary!N2</f>
        <v>12.414895995994501</v>
      </c>
      <c r="O3" s="1">
        <f>[3]met_annual_summary!O2</f>
        <v>82.748840418258695</v>
      </c>
      <c r="P3" s="1">
        <f>[3]met_annual_summary!P2</f>
        <v>10241.0212565893</v>
      </c>
      <c r="Q3" s="1">
        <f>[3]met_annual_summary!Q2</f>
        <v>140.38077174494401</v>
      </c>
      <c r="R3" s="1">
        <f>[3]met_annual_summary!R2</f>
        <v>0.31220907174899698</v>
      </c>
      <c r="S3" s="1">
        <f>[3]met_annual_summary!S2</f>
        <v>1102.9000000000001</v>
      </c>
      <c r="T3" s="1">
        <f>[3]met_annual_summary!T2</f>
        <v>101.549631656203</v>
      </c>
      <c r="U3" s="1">
        <f>[3]met_annual_summary!U2</f>
        <v>11.198301100461901</v>
      </c>
      <c r="V3" s="1">
        <f>[3]met_annual_summary!V2</f>
        <v>82.562543681999998</v>
      </c>
      <c r="W3" s="1">
        <f>[3]met_annual_summary!W2</f>
        <v>-1.4932656455403199E-3</v>
      </c>
    </row>
    <row r="4" spans="1:23" x14ac:dyDescent="0.35">
      <c r="A4" s="4"/>
      <c r="B4" s="4" t="s">
        <v>2</v>
      </c>
      <c r="C4" s="1">
        <f>[4]met_season_summary!D2</f>
        <v>2.16809670833333</v>
      </c>
      <c r="D4" s="1">
        <f>[4]met_season_summary!E2</f>
        <v>14.575830249999999</v>
      </c>
      <c r="E4" s="1">
        <f>[4]met_season_summary!F2</f>
        <v>-4.25345445833333</v>
      </c>
      <c r="F4" s="1">
        <f>[4]met_season_summary!G2</f>
        <v>15.917515770833299</v>
      </c>
      <c r="G4" s="1">
        <f>[4]met_season_summary!H2</f>
        <v>-0.199368626433507</v>
      </c>
      <c r="H4" s="1">
        <f>[4]met_season_summary!I2</f>
        <v>0.15592981458705901</v>
      </c>
      <c r="I4" s="1">
        <f>[4]met_season_summary!J2</f>
        <v>154</v>
      </c>
      <c r="J4" s="1">
        <f>[4]met_season_summary!K2</f>
        <v>8</v>
      </c>
      <c r="K4" s="1">
        <f>[4]met_season_summary!L2</f>
        <v>145</v>
      </c>
      <c r="L4" s="1">
        <f>[4]met_season_summary!M2</f>
        <v>7.8894485672341901</v>
      </c>
      <c r="M4" s="1">
        <f>[4]met_season_summary!N2</f>
        <v>7.9282107873357797</v>
      </c>
      <c r="N4" s="1">
        <f>[4]met_season_summary!O2</f>
        <v>7.6917147718221504</v>
      </c>
      <c r="O4" s="1">
        <f>[4]met_season_summary!P2</f>
        <v>87.566416708443498</v>
      </c>
      <c r="P4" s="1">
        <f>[4]met_season_summary!Q2</f>
        <v>2101.87290817349</v>
      </c>
      <c r="Q4" s="1">
        <f>[4]met_season_summary!R2</f>
        <v>58.996822838931003</v>
      </c>
      <c r="R4" s="1">
        <f>[4]met_season_summary!S2</f>
        <v>0.14726886267973199</v>
      </c>
      <c r="S4" s="1">
        <f>[4]met_season_summary!T2</f>
        <v>901.6</v>
      </c>
      <c r="T4" s="1">
        <f>[4]met_season_summary!U2</f>
        <v>101.42114115848899</v>
      </c>
      <c r="U4" s="1">
        <f>[4]met_season_summary!V2</f>
        <v>6.8555318496032402</v>
      </c>
      <c r="V4" s="1">
        <f>[4]met_season_summary!W2</f>
        <v>87.231800719487296</v>
      </c>
      <c r="W4" s="1">
        <f>[4]met_season_summary!X2</f>
        <v>5.3765925631721397E-2</v>
      </c>
    </row>
    <row r="5" spans="1:23" x14ac:dyDescent="0.35">
      <c r="A5" s="4"/>
      <c r="B5" s="4" t="s">
        <v>1</v>
      </c>
      <c r="C5" s="1">
        <f>[4]met_season_summary!D3</f>
        <v>12.239091729166701</v>
      </c>
      <c r="D5" s="1">
        <f>[4]met_season_summary!E3</f>
        <v>20.7951320833333</v>
      </c>
      <c r="E5" s="1">
        <f>[4]met_season_summary!F3</f>
        <v>8.8217407291666703</v>
      </c>
      <c r="F5" s="1">
        <f>[4]met_season_summary!G3</f>
        <v>22.792107708333301</v>
      </c>
      <c r="G5" s="1">
        <f>[4]met_season_summary!H3</f>
        <v>-0.211470072916667</v>
      </c>
      <c r="H5" s="1">
        <f>[4]met_season_summary!I3</f>
        <v>7.7909675122395605E-2</v>
      </c>
      <c r="I5" s="1">
        <f>[4]met_season_summary!J3</f>
        <v>47</v>
      </c>
      <c r="J5" s="1">
        <f>[4]met_season_summary!K3</f>
        <v>63</v>
      </c>
      <c r="K5" s="1">
        <f>[4]met_season_summary!L3</f>
        <v>66</v>
      </c>
      <c r="L5" s="1">
        <f>[4]met_season_summary!M3</f>
        <v>17.083351472108401</v>
      </c>
      <c r="M5" s="1">
        <f>[4]met_season_summary!N3</f>
        <v>16.826938873292299</v>
      </c>
      <c r="N5" s="1">
        <f>[4]met_season_summary!O3</f>
        <v>14.763581741347901</v>
      </c>
      <c r="O5" s="1">
        <f>[4]met_season_summary!P3</f>
        <v>77.931264128073806</v>
      </c>
      <c r="P5" s="1">
        <f>[4]met_season_summary!Q3</f>
        <v>8139.1483484158498</v>
      </c>
      <c r="Q5" s="1">
        <f>[4]met_season_summary!R3</f>
        <v>221.76472065095601</v>
      </c>
      <c r="R5" s="1">
        <f>[4]met_season_summary!S3</f>
        <v>0.47714928081826202</v>
      </c>
      <c r="S5" s="1">
        <f>[4]met_season_summary!T3</f>
        <v>201.3</v>
      </c>
      <c r="T5" s="1">
        <f>[4]met_season_summary!U3</f>
        <v>101.67812215391599</v>
      </c>
      <c r="U5" s="1">
        <f>[4]met_season_summary!V3</f>
        <v>15.541070351320601</v>
      </c>
      <c r="V5" s="1">
        <f>[4]met_season_summary!W3</f>
        <v>77.893286644512798</v>
      </c>
      <c r="W5" s="1">
        <f>[4]met_season_summary!X3</f>
        <v>-5.6752456922802001E-2</v>
      </c>
    </row>
    <row r="6" spans="1:23" x14ac:dyDescent="0.35">
      <c r="A6" s="4">
        <v>2016</v>
      </c>
      <c r="B6" s="4" t="s">
        <v>5</v>
      </c>
      <c r="C6" s="1">
        <f>[3]met_annual_summary!$C$3</f>
        <v>0.62057860416666699</v>
      </c>
      <c r="D6" s="1">
        <f>[3]met_annual_summary!$C$3</f>
        <v>0.62057860416666699</v>
      </c>
      <c r="E6" s="1">
        <f>[3]met_annual_summary!$C$3</f>
        <v>0.62057860416666699</v>
      </c>
      <c r="F6" s="1">
        <f>[3]met_annual_summary!$C$3</f>
        <v>0.62057860416666699</v>
      </c>
      <c r="G6" s="1">
        <f>[3]met_annual_summary!$C$3</f>
        <v>0.62057860416666699</v>
      </c>
      <c r="H6" s="1">
        <f>[3]met_annual_summary!$C$3</f>
        <v>0.62057860416666699</v>
      </c>
      <c r="I6" s="1">
        <f>[3]met_annual_summary!$C$3</f>
        <v>0.62057860416666699</v>
      </c>
      <c r="J6" s="1">
        <f>[3]met_annual_summary!$C$3</f>
        <v>0.62057860416666699</v>
      </c>
      <c r="K6" s="1">
        <f>[3]met_annual_summary!$C$3</f>
        <v>0.62057860416666699</v>
      </c>
      <c r="L6" s="1">
        <f>[3]met_annual_summary!$C$3</f>
        <v>0.62057860416666699</v>
      </c>
      <c r="M6" s="1">
        <f>[3]met_annual_summary!$C$3</f>
        <v>0.62057860416666699</v>
      </c>
      <c r="N6" s="1">
        <f>[3]met_annual_summary!$C$3</f>
        <v>0.62057860416666699</v>
      </c>
      <c r="O6" s="1">
        <f>[3]met_annual_summary!$C$3</f>
        <v>0.62057860416666699</v>
      </c>
      <c r="P6" s="1">
        <f>[3]met_annual_summary!$C$3</f>
        <v>0.62057860416666699</v>
      </c>
      <c r="Q6" s="1">
        <f>[3]met_annual_summary!$C$3</f>
        <v>0.62057860416666699</v>
      </c>
      <c r="R6" s="1">
        <f>[3]met_annual_summary!$C$3</f>
        <v>0.62057860416666699</v>
      </c>
      <c r="S6" s="1">
        <f>[3]met_annual_summary!$C$3</f>
        <v>0.62057860416666699</v>
      </c>
      <c r="T6" s="1">
        <f>[3]met_annual_summary!$C$3</f>
        <v>0.62057860416666699</v>
      </c>
      <c r="U6" s="1">
        <f>[3]met_annual_summary!$C$3</f>
        <v>0.62057860416666699</v>
      </c>
      <c r="V6" s="1">
        <f>[3]met_annual_summary!$C$3</f>
        <v>0.62057860416666699</v>
      </c>
      <c r="W6" s="1">
        <f>[3]met_annual_summary!$C$3</f>
        <v>0.62057860416666699</v>
      </c>
    </row>
    <row r="7" spans="1:23" x14ac:dyDescent="0.35">
      <c r="A7" s="4"/>
      <c r="B7" s="4" t="s">
        <v>2</v>
      </c>
      <c r="C7" s="1">
        <f>[4]met_season_summary!D4</f>
        <v>0.62057860416666699</v>
      </c>
      <c r="D7" s="1">
        <f>[4]met_season_summary!E4</f>
        <v>13.865451041666701</v>
      </c>
      <c r="E7" s="1">
        <f>[4]met_season_summary!F4</f>
        <v>-6.0647462291666701</v>
      </c>
      <c r="F7" s="1">
        <f>[4]met_season_summary!G4</f>
        <v>15.7352904166667</v>
      </c>
      <c r="G7" s="1">
        <f>[4]met_season_summary!H4</f>
        <v>-0.188682866666667</v>
      </c>
      <c r="H7" s="1">
        <f>[4]met_season_summary!I4</f>
        <v>0.16870633541666699</v>
      </c>
      <c r="I7" s="1">
        <f>[4]met_season_summary!J4</f>
        <v>153</v>
      </c>
      <c r="J7" s="1">
        <f>[4]met_season_summary!K4</f>
        <v>14</v>
      </c>
      <c r="K7" s="1">
        <f>[4]met_season_summary!L4</f>
        <v>147</v>
      </c>
      <c r="L7" s="1">
        <f>[4]met_season_summary!M4</f>
        <v>6.4610417859432197</v>
      </c>
      <c r="M7" s="1">
        <f>[4]met_season_summary!N4</f>
        <v>6.5404445898580601</v>
      </c>
      <c r="N7" s="1">
        <f>[4]met_season_summary!O4</f>
        <v>8.2792017851419395</v>
      </c>
      <c r="O7" s="1">
        <f>[4]met_season_summary!P4</f>
        <v>86.280080695970696</v>
      </c>
      <c r="P7" s="1">
        <f>[4]met_season_summary!Q4</f>
        <v>1796.9639046785001</v>
      </c>
      <c r="Q7" s="1">
        <f>[4]met_season_summary!R4</f>
        <v>53.086908710279303</v>
      </c>
      <c r="R7" s="1">
        <f>[4]met_season_summary!S4</f>
        <v>0.13277001296028301</v>
      </c>
      <c r="S7" s="1">
        <f>[4]met_season_summary!T4</f>
        <v>981</v>
      </c>
      <c r="T7" s="1">
        <f>[4]met_season_summary!U4</f>
        <v>101.359436240842</v>
      </c>
      <c r="U7" s="1">
        <f>[4]met_season_summary!V4</f>
        <v>5.3403054103708802</v>
      </c>
      <c r="V7" s="1">
        <f>[4]met_season_summary!W4</f>
        <v>85.370990594093399</v>
      </c>
      <c r="W7" s="1">
        <f>[4]met_season_summary!X4</f>
        <v>7.3142236933415705E-2</v>
      </c>
    </row>
    <row r="8" spans="1:23" x14ac:dyDescent="0.35">
      <c r="A8" s="4"/>
      <c r="B8" s="4" t="s">
        <v>1</v>
      </c>
      <c r="C8" s="1">
        <f>[4]met_season_summary!D5</f>
        <v>9.4623010624999999</v>
      </c>
      <c r="D8" s="1">
        <f>[4]met_season_summary!E5</f>
        <v>19.538633541666702</v>
      </c>
      <c r="E8" s="1">
        <f>[4]met_season_summary!F5</f>
        <v>7.0296019166666701</v>
      </c>
      <c r="F8" s="1">
        <f>[4]met_season_summary!G5</f>
        <v>22.3171102083333</v>
      </c>
      <c r="G8" s="1">
        <f>[4]met_season_summary!H5</f>
        <v>-0.167410375</v>
      </c>
      <c r="H8" s="1">
        <f>[4]met_season_summary!I5</f>
        <v>0.15517339375</v>
      </c>
      <c r="I8" s="1">
        <f>[4]met_season_summary!J5</f>
        <v>114</v>
      </c>
      <c r="J8" s="1">
        <f>[4]met_season_summary!K5</f>
        <v>40</v>
      </c>
      <c r="K8" s="1">
        <f>[4]met_season_summary!L5</f>
        <v>57</v>
      </c>
      <c r="L8" s="1">
        <f>[4]met_season_summary!M5</f>
        <v>16.3511208224044</v>
      </c>
      <c r="M8" s="1">
        <f>[4]met_season_summary!N5</f>
        <v>15.964726226548301</v>
      </c>
      <c r="N8" s="1">
        <f>[4]met_season_summary!O5</f>
        <v>13.854829346880701</v>
      </c>
      <c r="O8" s="1">
        <f>[4]met_season_summary!P5</f>
        <v>78.865579401183993</v>
      </c>
      <c r="P8" s="1">
        <f>[4]met_season_summary!Q5</f>
        <v>7979.1642901329997</v>
      </c>
      <c r="Q8" s="1">
        <f>[4]met_season_summary!R5</f>
        <v>221.22460857286001</v>
      </c>
      <c r="R8" s="1">
        <f>[4]met_season_summary!S5</f>
        <v>0.45650467866962702</v>
      </c>
      <c r="S8" s="1">
        <f>[4]met_season_summary!T5</f>
        <v>315.60000000000002</v>
      </c>
      <c r="T8" s="1">
        <f>[4]met_season_summary!U5</f>
        <v>101.56612192623</v>
      </c>
      <c r="U8" s="1">
        <f>[4]met_season_summary!V5</f>
        <v>15.237660838000901</v>
      </c>
      <c r="V8" s="1">
        <f>[4]met_season_summary!W5</f>
        <v>73.3342205214026</v>
      </c>
      <c r="W8" s="1">
        <f>[4]met_season_summary!X5</f>
        <v>2.2497079348622499E-2</v>
      </c>
    </row>
    <row r="9" spans="1:23" x14ac:dyDescent="0.35">
      <c r="A9" s="4">
        <v>2017</v>
      </c>
      <c r="B9" s="4" t="s">
        <v>5</v>
      </c>
      <c r="C9" s="1">
        <f>[3]met_annual_summary!$C$4</f>
        <v>2.58097264583333</v>
      </c>
      <c r="D9" s="1">
        <f>[3]met_annual_summary!$C$4</f>
        <v>2.58097264583333</v>
      </c>
      <c r="E9" s="1">
        <f>[3]met_annual_summary!$C$4</f>
        <v>2.58097264583333</v>
      </c>
      <c r="F9" s="1">
        <f>[3]met_annual_summary!$C$4</f>
        <v>2.58097264583333</v>
      </c>
      <c r="G9" s="1">
        <f>[3]met_annual_summary!$C$4</f>
        <v>2.58097264583333</v>
      </c>
      <c r="H9" s="1">
        <f>[3]met_annual_summary!$C$4</f>
        <v>2.58097264583333</v>
      </c>
      <c r="I9" s="1">
        <f>[3]met_annual_summary!$C$4</f>
        <v>2.58097264583333</v>
      </c>
      <c r="J9" s="1">
        <f>[3]met_annual_summary!$C$4</f>
        <v>2.58097264583333</v>
      </c>
      <c r="K9" s="1">
        <f>[3]met_annual_summary!$C$4</f>
        <v>2.58097264583333</v>
      </c>
      <c r="L9" s="1">
        <f>[3]met_annual_summary!$C$4</f>
        <v>2.58097264583333</v>
      </c>
      <c r="M9" s="1">
        <f>[3]met_annual_summary!$C$4</f>
        <v>2.58097264583333</v>
      </c>
      <c r="N9" s="1">
        <f>[3]met_annual_summary!$C$4</f>
        <v>2.58097264583333</v>
      </c>
      <c r="O9" s="1">
        <f>[3]met_annual_summary!$C$4</f>
        <v>2.58097264583333</v>
      </c>
      <c r="P9" s="1">
        <f>[3]met_annual_summary!$C$4</f>
        <v>2.58097264583333</v>
      </c>
      <c r="Q9" s="1">
        <f>[3]met_annual_summary!$C$4</f>
        <v>2.58097264583333</v>
      </c>
      <c r="R9" s="1">
        <f>[3]met_annual_summary!$C$4</f>
        <v>2.58097264583333</v>
      </c>
      <c r="S9" s="1">
        <f>[3]met_annual_summary!$C$4</f>
        <v>2.58097264583333</v>
      </c>
      <c r="T9" s="1">
        <f>[3]met_annual_summary!$C$4</f>
        <v>2.58097264583333</v>
      </c>
      <c r="U9" s="1">
        <f>[3]met_annual_summary!$C$4</f>
        <v>2.58097264583333</v>
      </c>
      <c r="V9" s="1">
        <f>[3]met_annual_summary!$C$4</f>
        <v>2.58097264583333</v>
      </c>
      <c r="W9" s="1">
        <f>[3]met_annual_summary!$C$4</f>
        <v>2.58097264583333</v>
      </c>
    </row>
    <row r="10" spans="1:23" x14ac:dyDescent="0.35">
      <c r="A10" s="4"/>
      <c r="B10" s="4" t="s">
        <v>2</v>
      </c>
      <c r="C10" s="1">
        <f>[4]met_season_summary!D6</f>
        <v>2.58097264583333</v>
      </c>
      <c r="D10" s="1">
        <f>[4]met_season_summary!E6</f>
        <v>13.983985000000001</v>
      </c>
      <c r="E10" s="1">
        <f>[4]met_season_summary!F6</f>
        <v>-2.55568808333333</v>
      </c>
      <c r="F10" s="1">
        <f>[4]met_season_summary!G6</f>
        <v>13.1099737083333</v>
      </c>
      <c r="G10" s="1">
        <f>[4]met_season_summary!H6</f>
        <v>-0.16828638541666699</v>
      </c>
      <c r="H10" s="1">
        <f>[4]met_season_summary!I6</f>
        <v>0.15149456875</v>
      </c>
      <c r="I10" s="1">
        <f>[4]met_season_summary!J6</f>
        <v>140</v>
      </c>
      <c r="J10" s="1">
        <f>[4]met_season_summary!K6</f>
        <v>17</v>
      </c>
      <c r="K10" s="1">
        <f>[4]met_season_summary!L6</f>
        <v>128</v>
      </c>
      <c r="L10" s="1">
        <f>[4]met_season_summary!M6</f>
        <v>6.9084672939560399</v>
      </c>
      <c r="M10" s="1">
        <f>[4]met_season_summary!N6</f>
        <v>6.88024118223443</v>
      </c>
      <c r="N10" s="1">
        <f>[4]met_season_summary!O6</f>
        <v>8.4292723383699606</v>
      </c>
      <c r="O10" s="1">
        <f>[4]met_season_summary!P6</f>
        <v>87.827457885760097</v>
      </c>
      <c r="P10" s="1">
        <f>[4]met_season_summary!Q6</f>
        <v>2041.4441733347801</v>
      </c>
      <c r="Q10" s="1">
        <f>[4]met_season_summary!R6</f>
        <v>62.4053199119734</v>
      </c>
      <c r="R10" s="1">
        <f>[4]met_season_summary!S6</f>
        <v>0.12870824870818301</v>
      </c>
      <c r="S10" s="1">
        <f>[4]met_season_summary!T6</f>
        <v>909.6</v>
      </c>
      <c r="T10" s="1">
        <f>[4]met_season_summary!U6</f>
        <v>101.784905643315</v>
      </c>
      <c r="U10" s="1">
        <f>[4]met_season_summary!V6</f>
        <v>5.62427684323489</v>
      </c>
      <c r="V10" s="1">
        <f>[4]met_season_summary!W6</f>
        <v>84.070755398351693</v>
      </c>
      <c r="W10" s="1">
        <f>[4]met_season_summary!X6</f>
        <v>6.0313105094816501E-2</v>
      </c>
    </row>
    <row r="11" spans="1:23" x14ac:dyDescent="0.35">
      <c r="A11" s="4"/>
      <c r="B11" s="4" t="s">
        <v>1</v>
      </c>
      <c r="C11" s="1">
        <f>[4]met_season_summary!D7</f>
        <v>9.0760594791666698</v>
      </c>
      <c r="D11" s="1">
        <f>[4]met_season_summary!E7</f>
        <v>19.337575208333298</v>
      </c>
      <c r="E11" s="1">
        <f>[4]met_season_summary!F7</f>
        <v>5.8726029583333297</v>
      </c>
      <c r="F11" s="1">
        <f>[4]met_season_summary!G7</f>
        <v>23.2928102083333</v>
      </c>
      <c r="G11" s="1">
        <f>[4]met_season_summary!H7</f>
        <v>-0.22947273125000001</v>
      </c>
      <c r="H11" s="1">
        <f>[4]met_season_summary!I7</f>
        <v>0.135221272916667</v>
      </c>
      <c r="I11" s="1">
        <f>[4]met_season_summary!J7</f>
        <v>79</v>
      </c>
      <c r="J11" s="1">
        <f>[4]met_season_summary!K7</f>
        <v>72</v>
      </c>
      <c r="K11" s="1">
        <f>[4]met_season_summary!L7</f>
        <v>66</v>
      </c>
      <c r="L11" s="1">
        <f>[4]met_season_summary!M7</f>
        <v>15.803642776980899</v>
      </c>
      <c r="M11" s="1">
        <f>[4]met_season_summary!N7</f>
        <v>15.423966568875199</v>
      </c>
      <c r="N11" s="1">
        <f>[4]met_season_summary!O7</f>
        <v>13.6744337988388</v>
      </c>
      <c r="O11" s="1">
        <f>[4]met_season_summary!P7</f>
        <v>79.695388584927102</v>
      </c>
      <c r="P11" s="1">
        <f>[4]met_season_summary!Q7</f>
        <v>7779.2105373889299</v>
      </c>
      <c r="Q11" s="1">
        <f>[4]met_season_summary!R7</f>
        <v>219.80097018886599</v>
      </c>
      <c r="R11" s="1">
        <f>[4]met_season_summary!S7</f>
        <v>0.4552858201917</v>
      </c>
      <c r="S11" s="1">
        <f>[4]met_season_summary!T7</f>
        <v>289.3</v>
      </c>
      <c r="T11" s="1">
        <f>[4]met_season_summary!U7</f>
        <v>101.71062558743201</v>
      </c>
      <c r="U11" s="1">
        <f>[4]met_season_summary!V7</f>
        <v>15.3276317797131</v>
      </c>
      <c r="V11" s="1">
        <f>[4]met_season_summary!W7</f>
        <v>76.993992747040096</v>
      </c>
      <c r="W11" s="1">
        <f>[4]met_season_summary!X7</f>
        <v>-4.7831291637970202E-2</v>
      </c>
    </row>
    <row r="12" spans="1:23" x14ac:dyDescent="0.35">
      <c r="A12" s="4">
        <v>2018</v>
      </c>
      <c r="B12" s="4" t="s">
        <v>5</v>
      </c>
      <c r="C12" s="1">
        <f>[3]met_annual_summary!$C$5</f>
        <v>2.3737881875000002</v>
      </c>
      <c r="D12" s="1">
        <f>[3]met_annual_summary!$C$5</f>
        <v>2.3737881875000002</v>
      </c>
      <c r="E12" s="1">
        <f>[3]met_annual_summary!$C$5</f>
        <v>2.3737881875000002</v>
      </c>
      <c r="F12" s="1">
        <f>[3]met_annual_summary!$C$5</f>
        <v>2.3737881875000002</v>
      </c>
      <c r="G12" s="1">
        <f>[3]met_annual_summary!$C$5</f>
        <v>2.3737881875000002</v>
      </c>
      <c r="H12" s="1">
        <f>[3]met_annual_summary!$C$5</f>
        <v>2.3737881875000002</v>
      </c>
      <c r="I12" s="1">
        <f>[3]met_annual_summary!$C$5</f>
        <v>2.3737881875000002</v>
      </c>
      <c r="J12" s="1">
        <f>[3]met_annual_summary!$C$5</f>
        <v>2.3737881875000002</v>
      </c>
      <c r="K12" s="1">
        <f>[3]met_annual_summary!$C$5</f>
        <v>2.3737881875000002</v>
      </c>
      <c r="L12" s="1">
        <f>[3]met_annual_summary!$C$5</f>
        <v>2.3737881875000002</v>
      </c>
      <c r="M12" s="1">
        <f>[3]met_annual_summary!$C$5</f>
        <v>2.3737881875000002</v>
      </c>
      <c r="N12" s="1">
        <f>[3]met_annual_summary!$C$5</f>
        <v>2.3737881875000002</v>
      </c>
      <c r="O12" s="1">
        <f>[3]met_annual_summary!$C$5</f>
        <v>2.3737881875000002</v>
      </c>
      <c r="P12" s="1">
        <f>[3]met_annual_summary!$C$5</f>
        <v>2.3737881875000002</v>
      </c>
      <c r="Q12" s="1">
        <f>[3]met_annual_summary!$C$5</f>
        <v>2.3737881875000002</v>
      </c>
      <c r="R12" s="1">
        <f>[3]met_annual_summary!$C$5</f>
        <v>2.3737881875000002</v>
      </c>
      <c r="S12" s="1">
        <f>[3]met_annual_summary!$C$5</f>
        <v>2.3737881875000002</v>
      </c>
      <c r="T12" s="1">
        <f>[3]met_annual_summary!$C$5</f>
        <v>2.3737881875000002</v>
      </c>
      <c r="U12" s="1">
        <f>[3]met_annual_summary!$C$5</f>
        <v>2.3737881875000002</v>
      </c>
      <c r="V12" s="1">
        <f>[3]met_annual_summary!$C$5</f>
        <v>2.3737881875000002</v>
      </c>
      <c r="W12" s="1">
        <f>[3]met_annual_summary!$C$5</f>
        <v>2.3737881875000002</v>
      </c>
    </row>
    <row r="13" spans="1:23" x14ac:dyDescent="0.35">
      <c r="A13" s="4"/>
      <c r="B13" s="4" t="s">
        <v>2</v>
      </c>
      <c r="C13" s="1">
        <f>[4]met_season_summary!D8</f>
        <v>2.3737881875000002</v>
      </c>
      <c r="D13" s="1">
        <f>[4]met_season_summary!E8</f>
        <v>14.048213333333299</v>
      </c>
      <c r="E13" s="1">
        <f>[4]met_season_summary!F8</f>
        <v>-4.5783303333333301</v>
      </c>
      <c r="F13" s="1">
        <f>[4]met_season_summary!G8</f>
        <v>14.324548541666701</v>
      </c>
      <c r="G13" s="1">
        <f>[4]met_season_summary!H8</f>
        <v>-0.12175875208333301</v>
      </c>
      <c r="H13" s="1">
        <f>[4]met_season_summary!I8</f>
        <v>0.13705596041666701</v>
      </c>
      <c r="I13" s="1">
        <f>[4]met_season_summary!J8</f>
        <v>149</v>
      </c>
      <c r="J13" s="1">
        <f>[4]met_season_summary!K8</f>
        <v>23</v>
      </c>
      <c r="K13" s="1">
        <f>[4]met_season_summary!L8</f>
        <v>115</v>
      </c>
      <c r="L13" s="1">
        <f>[4]met_season_summary!M8</f>
        <v>6.8651399917582401</v>
      </c>
      <c r="M13" s="1">
        <f>[4]met_season_summary!N8</f>
        <v>6.8764273997252703</v>
      </c>
      <c r="N13" s="1">
        <f>[4]met_season_summary!O8</f>
        <v>8.4139516284340701</v>
      </c>
      <c r="O13" s="1">
        <f>[4]met_season_summary!P8</f>
        <v>86.559757227564106</v>
      </c>
      <c r="P13" s="1">
        <f>[4]met_season_summary!Q8</f>
        <v>2532.1436994175401</v>
      </c>
      <c r="Q13" s="1">
        <f>[4]met_season_summary!R8</f>
        <v>74.719628644459704</v>
      </c>
      <c r="R13" s="1">
        <f>[4]met_season_summary!S8</f>
        <v>0.14501625617241101</v>
      </c>
      <c r="S13" s="1">
        <f>[4]met_season_summary!T8</f>
        <v>710.2</v>
      </c>
      <c r="T13" s="1">
        <f>[4]met_season_summary!U8</f>
        <v>101.739937305403</v>
      </c>
      <c r="U13" s="1">
        <f>[4]met_season_summary!V8</f>
        <v>5.50952000423535</v>
      </c>
      <c r="V13" s="1">
        <f>[4]met_season_summary!W8</f>
        <v>86.744114365842506</v>
      </c>
      <c r="W13" s="1">
        <f>[4]met_season_summary!X8</f>
        <v>4.3540267387614497E-2</v>
      </c>
    </row>
    <row r="14" spans="1:23" x14ac:dyDescent="0.35">
      <c r="A14" s="4"/>
      <c r="B14" s="4" t="s">
        <v>1</v>
      </c>
      <c r="C14" s="1">
        <f>[4]met_season_summary!D9</f>
        <v>10.543074583333301</v>
      </c>
      <c r="D14" s="1">
        <f>[4]met_season_summary!E9</f>
        <v>18.616695</v>
      </c>
      <c r="E14" s="1">
        <f>[4]met_season_summary!F9</f>
        <v>8.1155258124999996</v>
      </c>
      <c r="F14" s="1">
        <f>[4]met_season_summary!G9</f>
        <v>22.573797916666699</v>
      </c>
      <c r="G14" s="1">
        <f>[4]met_season_summary!H9</f>
        <v>-0.191514516666667</v>
      </c>
      <c r="H14" s="1">
        <f>[4]met_season_summary!I9</f>
        <v>9.7711916041666694E-2</v>
      </c>
      <c r="I14" s="1">
        <f>[4]met_season_summary!J9</f>
        <v>69</v>
      </c>
      <c r="J14" s="1">
        <f>[4]met_season_summary!K9</f>
        <v>55</v>
      </c>
      <c r="K14" s="1">
        <f>[4]met_season_summary!L9</f>
        <v>68</v>
      </c>
      <c r="L14" s="1">
        <f>[4]met_season_summary!M9</f>
        <v>15.8376511634791</v>
      </c>
      <c r="M14" s="1">
        <f>[4]met_season_summary!N9</f>
        <v>15.5587841063297</v>
      </c>
      <c r="N14" s="1">
        <f>[4]met_season_summary!O9</f>
        <v>13.949466312158499</v>
      </c>
      <c r="O14" s="1">
        <f>[4]met_season_summary!P9</f>
        <v>81.148862628643002</v>
      </c>
      <c r="P14" s="1">
        <f>[4]met_season_summary!Q9</f>
        <v>8764.4378183329409</v>
      </c>
      <c r="Q14" s="1">
        <f>[4]met_season_summary!R9</f>
        <v>215.856815215164</v>
      </c>
      <c r="R14" s="1">
        <f>[4]met_season_summary!S9</f>
        <v>0.39867094456587099</v>
      </c>
      <c r="S14" s="1">
        <f>[4]met_season_summary!T9</f>
        <v>350.6</v>
      </c>
      <c r="T14" s="1">
        <f>[4]met_season_summary!U9</f>
        <v>101.63105340847</v>
      </c>
      <c r="U14" s="1">
        <f>[4]met_season_summary!V9</f>
        <v>15.3417994247495</v>
      </c>
      <c r="V14" s="1">
        <f>[4]met_season_summary!W9</f>
        <v>80.331499189435306</v>
      </c>
      <c r="W14" s="1">
        <f>[4]met_season_summary!X9</f>
        <v>-4.4490315878883302E-2</v>
      </c>
    </row>
    <row r="15" spans="1:23" x14ac:dyDescent="0.35">
      <c r="A15" s="4">
        <v>2019</v>
      </c>
      <c r="B15" s="4" t="s">
        <v>5</v>
      </c>
      <c r="C15" s="1">
        <f>[3]met_annual_summary!$C$6</f>
        <v>2.9322165208333302</v>
      </c>
      <c r="D15" s="1">
        <f>[3]met_annual_summary!$C$6</f>
        <v>2.9322165208333302</v>
      </c>
      <c r="E15" s="1">
        <f>[3]met_annual_summary!$C$6</f>
        <v>2.9322165208333302</v>
      </c>
      <c r="F15" s="1">
        <f>[3]met_annual_summary!$C$6</f>
        <v>2.9322165208333302</v>
      </c>
      <c r="G15" s="1">
        <f>[3]met_annual_summary!$C$6</f>
        <v>2.9322165208333302</v>
      </c>
      <c r="H15" s="1">
        <f>[3]met_annual_summary!$C$6</f>
        <v>2.9322165208333302</v>
      </c>
      <c r="I15" s="1">
        <f>[3]met_annual_summary!$C$6</f>
        <v>2.9322165208333302</v>
      </c>
      <c r="J15" s="1">
        <f>[3]met_annual_summary!$C$6</f>
        <v>2.9322165208333302</v>
      </c>
      <c r="K15" s="1">
        <f>[3]met_annual_summary!$C$6</f>
        <v>2.9322165208333302</v>
      </c>
      <c r="L15" s="1">
        <f>[3]met_annual_summary!$C$6</f>
        <v>2.9322165208333302</v>
      </c>
      <c r="M15" s="1">
        <f>[3]met_annual_summary!$C$6</f>
        <v>2.9322165208333302</v>
      </c>
      <c r="N15" s="1">
        <f>[3]met_annual_summary!$C$6</f>
        <v>2.9322165208333302</v>
      </c>
      <c r="O15" s="1">
        <f>[3]met_annual_summary!$C$6</f>
        <v>2.9322165208333302</v>
      </c>
      <c r="P15" s="1">
        <f>[3]met_annual_summary!$C$6</f>
        <v>2.9322165208333302</v>
      </c>
      <c r="Q15" s="1">
        <f>[3]met_annual_summary!$C$6</f>
        <v>2.9322165208333302</v>
      </c>
      <c r="R15" s="1">
        <f>[3]met_annual_summary!$C$6</f>
        <v>2.9322165208333302</v>
      </c>
      <c r="S15" s="1">
        <f>[3]met_annual_summary!$C$6</f>
        <v>2.9322165208333302</v>
      </c>
      <c r="T15" s="1">
        <f>[3]met_annual_summary!$C$6</f>
        <v>2.9322165208333302</v>
      </c>
      <c r="U15" s="1">
        <f>[3]met_annual_summary!$C$6</f>
        <v>2.9322165208333302</v>
      </c>
      <c r="V15" s="1">
        <f>[3]met_annual_summary!$C$6</f>
        <v>2.9322165208333302</v>
      </c>
      <c r="W15" s="1">
        <f>[3]met_annual_summary!$C$6</f>
        <v>2.9322165208333302</v>
      </c>
    </row>
    <row r="16" spans="1:23" x14ac:dyDescent="0.35">
      <c r="A16" s="4"/>
      <c r="B16" s="4" t="s">
        <v>2</v>
      </c>
      <c r="C16" s="1">
        <f>[4]met_season_summary!D10</f>
        <v>2.9322165208333302</v>
      </c>
      <c r="D16" s="1">
        <f>[4]met_season_summary!E10</f>
        <v>12.6540883333333</v>
      </c>
      <c r="E16" s="1">
        <f>[4]met_season_summary!F10</f>
        <v>-7.4519362291666704</v>
      </c>
      <c r="F16" s="1">
        <f>[4]met_season_summary!G10</f>
        <v>12.165517083333301</v>
      </c>
      <c r="G16" s="1">
        <f>[4]met_season_summary!H10</f>
        <v>-6.8269716250000001E-2</v>
      </c>
      <c r="H16" s="1">
        <f>[4]met_season_summary!I10</f>
        <v>0.14045966874999999</v>
      </c>
      <c r="I16" s="1">
        <f>[4]met_season_summary!J10</f>
        <v>163</v>
      </c>
      <c r="J16" s="1">
        <f>[4]met_season_summary!K10</f>
        <v>0</v>
      </c>
      <c r="K16" s="1">
        <f>[4]met_season_summary!L10</f>
        <v>134</v>
      </c>
      <c r="L16" s="1">
        <f>[4]met_season_summary!M10</f>
        <v>6.9452176203324196</v>
      </c>
      <c r="M16" s="1">
        <f>[4]met_season_summary!N10</f>
        <v>6.9660034680100198</v>
      </c>
      <c r="N16" s="1">
        <f>[4]met_season_summary!O10</f>
        <v>8.62198693579235</v>
      </c>
      <c r="O16" s="1">
        <f>[4]met_season_summary!P10</f>
        <v>89.090485489526401</v>
      </c>
      <c r="P16" s="1">
        <f>[4]met_season_summary!Q10</f>
        <v>2312.01321250916</v>
      </c>
      <c r="Q16" s="1">
        <f>[4]met_season_summary!R10</f>
        <v>65.308779684653899</v>
      </c>
      <c r="R16" s="1">
        <f>[4]met_season_summary!S10</f>
        <v>0.112664000094755</v>
      </c>
      <c r="S16" s="1">
        <f>[4]met_season_summary!T10</f>
        <v>857.5</v>
      </c>
      <c r="T16" s="1">
        <f>[4]met_season_summary!U10</f>
        <v>101.815786265938</v>
      </c>
      <c r="U16" s="1">
        <f>[4]met_season_summary!V10</f>
        <v>5.6036543962317804</v>
      </c>
      <c r="V16" s="1">
        <f>[4]met_season_summary!W10</f>
        <v>86.743400958560997</v>
      </c>
      <c r="W16" s="1">
        <f>[4]met_season_summary!X10</f>
        <v>6.1047376409619797E-2</v>
      </c>
    </row>
    <row r="17" spans="1:23" x14ac:dyDescent="0.35">
      <c r="A17" s="4"/>
      <c r="B17" s="4" t="s">
        <v>1</v>
      </c>
      <c r="C17" s="1">
        <f>[4]met_season_summary!D11</f>
        <v>8.7780473958333296</v>
      </c>
      <c r="D17" s="1">
        <f>[4]met_season_summary!E11</f>
        <v>19.004124583333301</v>
      </c>
      <c r="E17" s="1">
        <f>[4]met_season_summary!F11</f>
        <v>5.4445531875000004</v>
      </c>
      <c r="F17" s="1">
        <f>[4]met_season_summary!G11</f>
        <v>22.667674791666698</v>
      </c>
      <c r="G17" s="1">
        <f>[4]met_season_summary!H11</f>
        <v>-0.13916087499999999</v>
      </c>
      <c r="H17" s="1">
        <f>[4]met_season_summary!I11</f>
        <v>8.2926345208333294E-2</v>
      </c>
      <c r="I17" s="1">
        <f>[4]met_season_summary!J11</f>
        <v>103</v>
      </c>
      <c r="J17" s="1">
        <f>[4]met_season_summary!K11</f>
        <v>29</v>
      </c>
      <c r="K17" s="1">
        <f>[4]met_season_summary!L11</f>
        <v>72</v>
      </c>
      <c r="L17" s="1">
        <f>[4]met_season_summary!M11</f>
        <v>15.732640506944399</v>
      </c>
      <c r="M17" s="1">
        <f>[4]met_season_summary!N11</f>
        <v>15.433809796106599</v>
      </c>
      <c r="N17" s="1">
        <f>[4]met_season_summary!O11</f>
        <v>13.8680695336976</v>
      </c>
      <c r="O17" s="1">
        <f>[4]met_season_summary!P11</f>
        <v>81.703520943761404</v>
      </c>
      <c r="P17" s="1">
        <f>[4]met_season_summary!Q11</f>
        <v>8442.2023719099107</v>
      </c>
      <c r="Q17" s="1">
        <f>[4]met_season_summary!R11</f>
        <v>215.472784578438</v>
      </c>
      <c r="R17" s="1">
        <f>[4]met_season_summary!S11</f>
        <v>0.38865780036292602</v>
      </c>
      <c r="S17" s="1">
        <f>[4]met_season_summary!T11</f>
        <v>311.39999999999998</v>
      </c>
      <c r="T17" s="1">
        <f>[4]met_season_summary!U11</f>
        <v>101.722678504098</v>
      </c>
      <c r="U17" s="1">
        <f>[4]met_season_summary!V11</f>
        <v>15.0562826300091</v>
      </c>
      <c r="V17" s="1">
        <f>[4]met_season_summary!W11</f>
        <v>80.575592049180301</v>
      </c>
      <c r="W17" s="1">
        <f>[4]met_season_summary!X11</f>
        <v>-1.52262517643966E-2</v>
      </c>
    </row>
    <row r="18" spans="1:23" x14ac:dyDescent="0.35">
      <c r="A18" s="4">
        <v>2020</v>
      </c>
      <c r="B18" s="4" t="s">
        <v>5</v>
      </c>
      <c r="C18" s="1">
        <f>[3]met_annual_summary!$C$7</f>
        <v>3.038751875</v>
      </c>
      <c r="D18" s="1">
        <f>[3]met_annual_summary!$C$7</f>
        <v>3.038751875</v>
      </c>
      <c r="E18" s="1">
        <f>[3]met_annual_summary!$C$7</f>
        <v>3.038751875</v>
      </c>
      <c r="F18" s="1">
        <f>[3]met_annual_summary!$C$7</f>
        <v>3.038751875</v>
      </c>
      <c r="G18" s="1">
        <f>[3]met_annual_summary!$C$7</f>
        <v>3.038751875</v>
      </c>
      <c r="H18" s="1">
        <f>[3]met_annual_summary!$C$7</f>
        <v>3.038751875</v>
      </c>
      <c r="I18" s="1">
        <f>[3]met_annual_summary!$C$7</f>
        <v>3.038751875</v>
      </c>
      <c r="J18" s="1">
        <f>[3]met_annual_summary!$C$7</f>
        <v>3.038751875</v>
      </c>
      <c r="K18" s="1">
        <f>[3]met_annual_summary!$C$7</f>
        <v>3.038751875</v>
      </c>
      <c r="L18" s="1">
        <f>[3]met_annual_summary!$C$7</f>
        <v>3.038751875</v>
      </c>
      <c r="M18" s="1">
        <f>[3]met_annual_summary!$C$7</f>
        <v>3.038751875</v>
      </c>
      <c r="N18" s="1">
        <f>[3]met_annual_summary!$C$7</f>
        <v>3.038751875</v>
      </c>
      <c r="O18" s="1">
        <f>[3]met_annual_summary!$C$7</f>
        <v>3.038751875</v>
      </c>
      <c r="P18" s="1">
        <f>[3]met_annual_summary!$C$7</f>
        <v>3.038751875</v>
      </c>
      <c r="Q18" s="1">
        <f>[3]met_annual_summary!$C$7</f>
        <v>3.038751875</v>
      </c>
      <c r="R18" s="1">
        <f>[3]met_annual_summary!$C$7</f>
        <v>3.038751875</v>
      </c>
      <c r="S18" s="1">
        <f>[3]met_annual_summary!$C$7</f>
        <v>3.038751875</v>
      </c>
      <c r="T18" s="1">
        <f>[3]met_annual_summary!$C$7</f>
        <v>3.038751875</v>
      </c>
      <c r="U18" s="1">
        <f>[3]met_annual_summary!$C$7</f>
        <v>3.038751875</v>
      </c>
      <c r="V18" s="1">
        <f>[3]met_annual_summary!$C$7</f>
        <v>3.038751875</v>
      </c>
      <c r="W18" s="1">
        <f>[3]met_annual_summary!$C$7</f>
        <v>3.038751875</v>
      </c>
    </row>
    <row r="19" spans="1:23" x14ac:dyDescent="0.35">
      <c r="A19" s="4"/>
      <c r="B19" s="4" t="s">
        <v>2</v>
      </c>
      <c r="C19" s="1">
        <f>[4]met_season_summary!D12</f>
        <v>3.038751875</v>
      </c>
      <c r="D19" s="1">
        <f>[4]met_season_summary!E12</f>
        <v>14.9819041666667</v>
      </c>
      <c r="E19" s="1">
        <f>[4]met_season_summary!F12</f>
        <v>-2.0604100624999999</v>
      </c>
      <c r="F19" s="1">
        <f>[4]met_season_summary!G12</f>
        <v>14.711883562500001</v>
      </c>
      <c r="G19" s="1">
        <f>[4]met_season_summary!H12</f>
        <v>-6.01185802083333E-2</v>
      </c>
      <c r="H19" s="1">
        <f>[4]met_season_summary!I12</f>
        <v>0.134905277083333</v>
      </c>
      <c r="I19" s="1">
        <f>[4]met_season_summary!J12</f>
        <v>169</v>
      </c>
      <c r="J19" s="1">
        <f>[4]met_season_summary!K12</f>
        <v>0</v>
      </c>
      <c r="K19" s="1">
        <f>[4]met_season_summary!L12</f>
        <v>132</v>
      </c>
      <c r="L19" s="1">
        <f>[4]met_season_summary!M12</f>
        <v>7.3715225455586104</v>
      </c>
      <c r="M19" s="1">
        <f>[4]met_season_summary!N12</f>
        <v>7.4526879259386396</v>
      </c>
      <c r="N19" s="1">
        <f>[4]met_season_summary!O12</f>
        <v>9.0056720715430405</v>
      </c>
      <c r="O19" s="1">
        <f>[4]met_season_summary!P12</f>
        <v>89.566917987637396</v>
      </c>
      <c r="P19" s="1">
        <f>[4]met_season_summary!Q12</f>
        <v>1954.0663242446999</v>
      </c>
      <c r="Q19" s="1">
        <f>[4]met_season_summary!R12</f>
        <v>62.144804852449603</v>
      </c>
      <c r="R19" s="1">
        <f>[4]met_season_summary!S12</f>
        <v>0.10935777346133201</v>
      </c>
      <c r="S19" s="1">
        <f>[4]met_season_summary!T12</f>
        <v>841.7</v>
      </c>
      <c r="T19" s="1">
        <f>[4]met_season_summary!U12</f>
        <v>101.809326045101</v>
      </c>
      <c r="U19" s="1">
        <f>[4]met_season_summary!V12</f>
        <v>6.2260339975961498</v>
      </c>
      <c r="V19" s="1">
        <f>[4]met_season_summary!W12</f>
        <v>86.827770357142896</v>
      </c>
      <c r="W19" s="1">
        <f>[4]met_season_summary!X12</f>
        <v>7.3563762006962005E-2</v>
      </c>
    </row>
    <row r="20" spans="1:23" x14ac:dyDescent="0.35">
      <c r="A20" s="4"/>
      <c r="B20" s="4" t="s">
        <v>1</v>
      </c>
      <c r="C20" s="1">
        <f>[4]met_season_summary!D13</f>
        <v>8.6056316458333306</v>
      </c>
      <c r="D20" s="1">
        <f>[4]met_season_summary!E13</f>
        <v>20.4230264583333</v>
      </c>
      <c r="E20" s="1">
        <f>[4]met_season_summary!F13</f>
        <v>5.4435048958333301</v>
      </c>
      <c r="F20" s="1">
        <f>[4]met_season_summary!G13</f>
        <v>29.438781041666701</v>
      </c>
      <c r="G20" s="1">
        <f>[4]met_season_summary!H13</f>
        <v>-0.228642183333333</v>
      </c>
      <c r="H20" s="1">
        <f>[4]met_season_summary!I13</f>
        <v>8.0839833124999996E-2</v>
      </c>
      <c r="I20" s="1">
        <f>[4]met_season_summary!J13</f>
        <v>67</v>
      </c>
      <c r="J20" s="1">
        <f>[4]met_season_summary!K13</f>
        <v>84</v>
      </c>
      <c r="K20" s="1">
        <f>[4]met_season_summary!L13</f>
        <v>61</v>
      </c>
      <c r="L20" s="1">
        <f>[4]met_season_summary!M13</f>
        <v>15.4323819330601</v>
      </c>
      <c r="M20" s="1">
        <f>[4]met_season_summary!N13</f>
        <v>15.1689354285064</v>
      </c>
      <c r="N20" s="1">
        <f>[4]met_season_summary!O13</f>
        <v>13.6947703861566</v>
      </c>
      <c r="O20" s="1">
        <f>[4]met_season_summary!P13</f>
        <v>81.294540956284195</v>
      </c>
      <c r="P20" s="1">
        <f>[4]met_season_summary!Q13</f>
        <v>8407.4308293599406</v>
      </c>
      <c r="Q20" s="1">
        <f>[4]met_season_summary!R13</f>
        <v>227.519230689891</v>
      </c>
      <c r="R20" s="1">
        <f>[4]met_season_summary!S13</f>
        <v>0.42448241537710502</v>
      </c>
      <c r="S20" s="1">
        <f>[4]met_season_summary!T13</f>
        <v>271.3</v>
      </c>
      <c r="T20" s="1">
        <f>[4]met_season_summary!U13</f>
        <v>101.741400359745</v>
      </c>
      <c r="U20" s="1">
        <f>[4]met_season_summary!V13</f>
        <v>15.445983492827899</v>
      </c>
      <c r="V20" s="1">
        <f>[4]met_season_summary!W13</f>
        <v>85.588531818078295</v>
      </c>
      <c r="W20" s="1">
        <f>[4]met_season_summary!X13</f>
        <v>-7.5395845872044204E-2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abSelected="1" workbookViewId="0">
      <selection activeCell="A2" sqref="A2:XFD4"/>
    </sheetView>
  </sheetViews>
  <sheetFormatPr defaultRowHeight="14.5" x14ac:dyDescent="0.35"/>
  <cols>
    <col min="2" max="5" width="8.81640625" bestFit="1" customWidth="1"/>
    <col min="6" max="6" width="5" customWidth="1"/>
    <col min="7" max="7" width="1.81640625" customWidth="1"/>
    <col min="8" max="8" width="3.6328125" style="4" customWidth="1"/>
    <col min="9" max="9" width="5" customWidth="1"/>
    <col min="10" max="10" width="1.81640625" customWidth="1"/>
    <col min="11" max="11" width="3.90625" style="4" customWidth="1"/>
    <col min="12" max="12" width="5.453125" customWidth="1"/>
    <col min="13" max="13" width="1.81640625" customWidth="1"/>
    <col min="14" max="14" width="3.7265625" style="4" customWidth="1"/>
    <col min="15" max="15" width="5.7265625" customWidth="1"/>
    <col min="16" max="16" width="1.81640625" customWidth="1"/>
    <col min="17" max="17" width="3.36328125" style="4" customWidth="1"/>
    <col min="18" max="18" width="5.54296875" customWidth="1"/>
    <col min="19" max="19" width="1.81640625" customWidth="1"/>
    <col min="20" max="20" width="3.36328125" style="4" customWidth="1"/>
    <col min="21" max="21" width="6.08984375" customWidth="1"/>
    <col min="22" max="22" width="1.81640625" customWidth="1"/>
    <col min="23" max="23" width="4.36328125" style="4" customWidth="1"/>
    <col min="24" max="24" width="5.08984375" style="10" customWidth="1"/>
    <col min="25" max="25" width="1.81640625" customWidth="1"/>
    <col min="26" max="26" width="4.81640625" style="11" customWidth="1"/>
    <col min="27" max="27" width="6" customWidth="1"/>
    <col min="28" max="28" width="1.81640625" customWidth="1"/>
    <col min="29" max="29" width="4.36328125" style="4" customWidth="1"/>
    <col min="30" max="30" width="7.08984375" customWidth="1"/>
    <col min="31" max="31" width="1.81640625" customWidth="1"/>
    <col min="32" max="32" width="3.36328125" style="4" customWidth="1"/>
    <col min="33" max="33" width="5.7265625" customWidth="1"/>
    <col min="34" max="34" width="1.81640625" customWidth="1"/>
    <col min="35" max="35" width="3.36328125" style="4" customWidth="1"/>
    <col min="36" max="36" width="6.1796875" customWidth="1"/>
    <col min="37" max="37" width="1.81640625" customWidth="1"/>
    <col min="38" max="38" width="4.453125" style="4" customWidth="1"/>
    <col min="39" max="39" width="5.08984375" customWidth="1"/>
    <col min="40" max="40" width="1.81640625" customWidth="1"/>
    <col min="41" max="41" width="5.453125" style="4" customWidth="1"/>
  </cols>
  <sheetData>
    <row r="1" spans="1:41" x14ac:dyDescent="0.35">
      <c r="A1" t="str">
        <f>[5]met_monthly_means!B1</f>
        <v>month_local</v>
      </c>
      <c r="B1" t="str">
        <f>[5]met_monthly_means!C1</f>
        <v>min_TS.5</v>
      </c>
      <c r="C1" t="str">
        <f>[5]met_monthly_means!D1</f>
        <v>max_TS.5</v>
      </c>
      <c r="D1" t="str">
        <f>[5]met_monthly_means!E1</f>
        <v>min_wtd</v>
      </c>
      <c r="E1" t="str">
        <f>[5]met_monthly_means!F1</f>
        <v>max_wtd</v>
      </c>
      <c r="F1" s="9" t="str">
        <f>[5]met_monthly_means!G1</f>
        <v>TS.5</v>
      </c>
      <c r="G1" s="9"/>
      <c r="H1" s="9"/>
      <c r="I1" s="9" t="str">
        <f>[5]met_monthly_means!H1</f>
        <v>TS.10</v>
      </c>
      <c r="J1" s="9"/>
      <c r="K1" s="9"/>
      <c r="L1" s="9" t="str">
        <f>[5]met_monthly_means!I1</f>
        <v>TS.50</v>
      </c>
      <c r="M1" s="9"/>
      <c r="N1" s="9"/>
      <c r="O1" s="9" t="str">
        <f>[5]met_monthly_means!J1</f>
        <v>RH</v>
      </c>
      <c r="P1" s="9"/>
      <c r="Q1" s="9"/>
      <c r="R1" s="9" t="str">
        <f>[5]met_monthly_means!K1</f>
        <v>PARin</v>
      </c>
      <c r="S1" s="9"/>
      <c r="T1" s="9"/>
      <c r="U1" s="9" t="str">
        <f>[5]met_monthly_means!L1</f>
        <v>SWin</v>
      </c>
      <c r="V1" s="9"/>
      <c r="W1" s="9"/>
      <c r="X1" s="9" t="str">
        <f>[5]met_monthly_means!M1</f>
        <v>VPD.y</v>
      </c>
      <c r="Y1" s="9"/>
      <c r="Z1" s="9"/>
      <c r="AA1" s="9" t="str">
        <f>[5]met_monthly_means!N1</f>
        <v>Precip</v>
      </c>
      <c r="AB1" s="9"/>
      <c r="AC1" s="9"/>
      <c r="AD1" s="9" t="str">
        <f>[5]met_monthly_means!O1</f>
        <v>PA_2M</v>
      </c>
      <c r="AE1" s="9"/>
      <c r="AF1" s="9"/>
      <c r="AG1" s="9" t="str">
        <f>[5]met_monthly_means!P1</f>
        <v>Ta</v>
      </c>
      <c r="AH1" s="9"/>
      <c r="AI1" s="9"/>
      <c r="AJ1" s="9" t="str">
        <f>[5]met_monthly_means!Q1</f>
        <v>SWC</v>
      </c>
      <c r="AK1" s="9"/>
      <c r="AL1" s="9"/>
      <c r="AM1" s="9" t="str">
        <f>[5]met_monthly_means!R1</f>
        <v>wtd</v>
      </c>
      <c r="AN1" s="9"/>
      <c r="AO1" s="9"/>
    </row>
    <row r="2" spans="1:41" x14ac:dyDescent="0.35">
      <c r="A2">
        <f>[5]met_monthly_means!B11</f>
        <v>10</v>
      </c>
      <c r="B2" s="1">
        <f>[5]met_monthly_means!C11</f>
        <v>10.260360493279601</v>
      </c>
      <c r="C2" s="1">
        <f>[5]met_monthly_means!D11</f>
        <v>12.618372908995401</v>
      </c>
      <c r="D2" s="1">
        <f>[5]met_monthly_means!E11 *100</f>
        <v>-10.255317291666701</v>
      </c>
      <c r="E2" s="1">
        <f>[5]met_monthly_means!F11 *100</f>
        <v>-0.99267261002553808</v>
      </c>
      <c r="F2" s="1">
        <f>[5]met_monthly_means!G11</f>
        <v>11.3484109816964</v>
      </c>
      <c r="G2" s="3" t="s">
        <v>6</v>
      </c>
      <c r="H2" s="2">
        <f>[6]met_monthly_sd!C11</f>
        <v>0.92686444196263496</v>
      </c>
      <c r="I2" s="1">
        <f>[5]met_monthly_means!H11</f>
        <v>11.4858090101879</v>
      </c>
      <c r="J2" s="3" t="s">
        <v>6</v>
      </c>
      <c r="K2" s="2">
        <f>[6]met_monthly_sd!D11</f>
        <v>0.93562237155776895</v>
      </c>
      <c r="L2" s="1">
        <f>[5]met_monthly_means!I11</f>
        <v>12.971976111559099</v>
      </c>
      <c r="M2" s="3" t="s">
        <v>6</v>
      </c>
      <c r="N2" s="2">
        <f>[6]met_monthly_sd!E11</f>
        <v>0.50530691311468301</v>
      </c>
      <c r="O2" s="1">
        <f>[5]met_monthly_means!J11</f>
        <v>88.018161394933699</v>
      </c>
      <c r="P2" s="3" t="s">
        <v>6</v>
      </c>
      <c r="Q2" s="2">
        <f>[6]met_monthly_sd!F11</f>
        <v>0.85920785004084399</v>
      </c>
      <c r="R2" s="1">
        <f>[5]met_monthly_means!K11</f>
        <v>15.850083934965999</v>
      </c>
      <c r="S2" s="3" t="s">
        <v>6</v>
      </c>
      <c r="T2" s="2">
        <f>[6]met_monthly_sd!G11</f>
        <v>2.1923758163158502</v>
      </c>
      <c r="U2" s="1">
        <f>[5]met_monthly_means!L11</f>
        <v>83.776660239154396</v>
      </c>
      <c r="V2" s="3" t="s">
        <v>6</v>
      </c>
      <c r="W2" s="2">
        <f>[6]met_monthly_sd!H11</f>
        <v>12.348738102913799</v>
      </c>
      <c r="X2" s="10">
        <f>[5]met_monthly_means!M11</f>
        <v>0.17579633884748599</v>
      </c>
      <c r="Y2" s="3" t="s">
        <v>6</v>
      </c>
      <c r="Z2" s="11">
        <f>[6]met_monthly_sd!I11</f>
        <v>1.75674692152443E-2</v>
      </c>
      <c r="AA2" s="1">
        <f>[5]met_monthly_means!N11</f>
        <v>119.76666666666701</v>
      </c>
      <c r="AB2" s="3" t="s">
        <v>6</v>
      </c>
      <c r="AC2" s="2">
        <f>[6]met_monthly_sd!J11</f>
        <v>32.022846011350502</v>
      </c>
      <c r="AD2" s="1">
        <f>[5]met_monthly_means!O11</f>
        <v>101.707763855978</v>
      </c>
      <c r="AE2" s="3" t="s">
        <v>6</v>
      </c>
      <c r="AF2" s="2">
        <f>[6]met_monthly_sd!K11</f>
        <v>0.415632285682346</v>
      </c>
      <c r="AG2" s="1">
        <f>[5]met_monthly_means!P11</f>
        <v>9.9231983721342907</v>
      </c>
      <c r="AH2" s="3" t="s">
        <v>6</v>
      </c>
      <c r="AI2" s="2">
        <f>[6]met_monthly_sd!L11</f>
        <v>1.2264792076681801</v>
      </c>
      <c r="AJ2" s="1">
        <f>[5]met_monthly_means!Q11</f>
        <v>78.7769228553625</v>
      </c>
      <c r="AK2" s="3" t="s">
        <v>6</v>
      </c>
      <c r="AL2" s="2">
        <f>[6]met_monthly_sd!M11</f>
        <v>4.7038748192184103</v>
      </c>
      <c r="AM2" s="1">
        <f>[5]met_monthly_means!R11 *100</f>
        <v>-6.7795706387027703</v>
      </c>
      <c r="AN2" s="3" t="s">
        <v>6</v>
      </c>
      <c r="AO2" s="2">
        <f>[6]met_monthly_sd!N11 *100</f>
        <v>3.9270519231183902</v>
      </c>
    </row>
    <row r="3" spans="1:41" x14ac:dyDescent="0.35">
      <c r="A3">
        <f>[5]met_monthly_means!B12</f>
        <v>11</v>
      </c>
      <c r="B3" s="1">
        <f>[5]met_monthly_means!C12</f>
        <v>6.69807009652778</v>
      </c>
      <c r="C3" s="1">
        <f>[5]met_monthly_means!D12</f>
        <v>9.3843976881944506</v>
      </c>
      <c r="D3" s="1">
        <f>[5]met_monthly_means!E12 *100</f>
        <v>3.1886596769583302</v>
      </c>
      <c r="E3" s="1">
        <f>[5]met_monthly_means!F12 *100</f>
        <v>8.728623426875</v>
      </c>
      <c r="F3" s="1">
        <f>[5]met_monthly_means!G12</f>
        <v>7.6971168293981496</v>
      </c>
      <c r="G3" s="3" t="s">
        <v>6</v>
      </c>
      <c r="H3" s="2">
        <f>[6]met_monthly_sd!C12</f>
        <v>0.96719388782208005</v>
      </c>
      <c r="I3" s="1">
        <f>[5]met_monthly_means!H12</f>
        <v>7.8635169701388898</v>
      </c>
      <c r="J3" s="3" t="s">
        <v>6</v>
      </c>
      <c r="K3" s="2">
        <f>[6]met_monthly_sd!D12</f>
        <v>0.91155604091693598</v>
      </c>
      <c r="L3" s="1">
        <f>[5]met_monthly_means!I12</f>
        <v>10.059856046111101</v>
      </c>
      <c r="M3" s="3" t="s">
        <v>6</v>
      </c>
      <c r="N3" s="2">
        <f>[6]met_monthly_sd!E12</f>
        <v>0.64598942698300499</v>
      </c>
      <c r="O3" s="1">
        <f>[5]met_monthly_means!J12</f>
        <v>89.549538436226896</v>
      </c>
      <c r="P3" s="3" t="s">
        <v>6</v>
      </c>
      <c r="Q3" s="2">
        <f>[6]met_monthly_sd!F12</f>
        <v>2.4958180671924599</v>
      </c>
      <c r="R3" s="1">
        <f>[5]met_monthly_means!K12</f>
        <v>7.8074020825309098</v>
      </c>
      <c r="S3" s="3" t="s">
        <v>6</v>
      </c>
      <c r="T3" s="2">
        <f>[6]met_monthly_sd!G12</f>
        <v>1.7997387100664399</v>
      </c>
      <c r="U3" s="1">
        <f>[5]met_monthly_means!L12</f>
        <v>42.581045370833301</v>
      </c>
      <c r="V3" s="3" t="s">
        <v>6</v>
      </c>
      <c r="W3" s="2">
        <f>[6]met_monthly_sd!H12</f>
        <v>9.9179257622894408</v>
      </c>
      <c r="X3" s="10">
        <f>[5]met_monthly_means!M12</f>
        <v>0.11301580033222799</v>
      </c>
      <c r="Y3" s="3" t="s">
        <v>6</v>
      </c>
      <c r="Z3" s="11">
        <f>[6]met_monthly_sd!I12</f>
        <v>2.4104413037413799E-2</v>
      </c>
      <c r="AA3" s="1">
        <f>[5]met_monthly_means!N12</f>
        <v>176.1</v>
      </c>
      <c r="AB3" s="3" t="s">
        <v>6</v>
      </c>
      <c r="AC3" s="2">
        <f>[6]met_monthly_sd!J12</f>
        <v>46.939066884632503</v>
      </c>
      <c r="AD3" s="1">
        <f>[5]met_monthly_means!O12</f>
        <v>101.593155373843</v>
      </c>
      <c r="AE3" s="3" t="s">
        <v>6</v>
      </c>
      <c r="AF3" s="2">
        <f>[6]met_monthly_sd!K12</f>
        <v>0.33706799770582302</v>
      </c>
      <c r="AG3" s="1">
        <f>[5]met_monthly_means!P12</f>
        <v>6.66674063136574</v>
      </c>
      <c r="AH3" s="3" t="s">
        <v>6</v>
      </c>
      <c r="AI3" s="2">
        <f>[6]met_monthly_sd!L12</f>
        <v>1.63872618528909</v>
      </c>
      <c r="AJ3" s="1">
        <f>[5]met_monthly_means!Q12</f>
        <v>84.9277863508796</v>
      </c>
      <c r="AK3" s="3" t="s">
        <v>6</v>
      </c>
      <c r="AL3" s="2">
        <f>[6]met_monthly_sd!M12</f>
        <v>3.0950591299019701</v>
      </c>
      <c r="AM3" s="1">
        <f>[5]met_monthly_means!R12 *100</f>
        <v>5.3085423484565002</v>
      </c>
      <c r="AN3" s="3" t="s">
        <v>6</v>
      </c>
      <c r="AO3" s="2">
        <f>[6]met_monthly_sd!N12 *100</f>
        <v>2.2251743125015699</v>
      </c>
    </row>
    <row r="4" spans="1:41" x14ac:dyDescent="0.35">
      <c r="A4">
        <f>[5]met_monthly_means!B13</f>
        <v>12</v>
      </c>
      <c r="B4" s="1">
        <f>[5]met_monthly_means!C13</f>
        <v>3.26229447110215</v>
      </c>
      <c r="C4" s="1">
        <f>[5]met_monthly_means!D13</f>
        <v>5.9222822002688202</v>
      </c>
      <c r="D4" s="1">
        <f>[5]met_monthly_means!E13 *100</f>
        <v>7.8265361129032307</v>
      </c>
      <c r="E4" s="1">
        <f>[5]met_monthly_means!F13 *100</f>
        <v>11.690364490591399</v>
      </c>
      <c r="F4" s="1">
        <f>[5]met_monthly_means!G13</f>
        <v>5.0661809561229099</v>
      </c>
      <c r="G4" s="3" t="s">
        <v>6</v>
      </c>
      <c r="H4" s="2">
        <f>[6]met_monthly_sd!C13</f>
        <v>0.96628432426312605</v>
      </c>
      <c r="I4" s="1">
        <f>[5]met_monthly_means!H13</f>
        <v>5.2261764706632698</v>
      </c>
      <c r="J4" s="3" t="s">
        <v>6</v>
      </c>
      <c r="K4" s="2">
        <f>[6]met_monthly_sd!D13</f>
        <v>0.83852107449392699</v>
      </c>
      <c r="L4" s="1">
        <f>[5]met_monthly_means!I13</f>
        <v>7.7865137193548399</v>
      </c>
      <c r="M4" s="3" t="s">
        <v>6</v>
      </c>
      <c r="N4" s="2">
        <f>[6]met_monthly_sd!E13</f>
        <v>0.27926745482018001</v>
      </c>
      <c r="O4" s="1">
        <f>[5]met_monthly_means!J13</f>
        <v>91.726581438059995</v>
      </c>
      <c r="P4" s="3" t="s">
        <v>6</v>
      </c>
      <c r="Q4" s="2">
        <f>[6]met_monthly_sd!F13</f>
        <v>3.5670579492582601</v>
      </c>
      <c r="R4" s="1">
        <f>[5]met_monthly_means!K13</f>
        <v>4.53210933758126</v>
      </c>
      <c r="S4" s="3" t="s">
        <v>6</v>
      </c>
      <c r="T4" s="2">
        <f>[6]met_monthly_sd!G13</f>
        <v>0.75937507314195796</v>
      </c>
      <c r="U4" s="1">
        <f>[5]met_monthly_means!L13</f>
        <v>27.387113476254498</v>
      </c>
      <c r="V4" s="3" t="s">
        <v>6</v>
      </c>
      <c r="W4" s="2">
        <f>[6]met_monthly_sd!H13</f>
        <v>5.6366092884260803</v>
      </c>
      <c r="X4" s="10">
        <f>[5]met_monthly_means!M13</f>
        <v>7.0439595910977496E-2</v>
      </c>
      <c r="Y4" s="3" t="s">
        <v>6</v>
      </c>
      <c r="Z4" s="11">
        <f>[6]met_monthly_sd!I13</f>
        <v>2.8942111583509799E-2</v>
      </c>
      <c r="AA4" s="1">
        <f>[5]met_monthly_means!N13</f>
        <v>189.916666666667</v>
      </c>
      <c r="AB4" s="3" t="s">
        <v>6</v>
      </c>
      <c r="AC4" s="2">
        <f>[6]met_monthly_sd!J13</f>
        <v>28.4110835179982</v>
      </c>
      <c r="AD4" s="1">
        <f>[5]met_monthly_means!O13</f>
        <v>101.766603965054</v>
      </c>
      <c r="AE4" s="3" t="s">
        <v>6</v>
      </c>
      <c r="AF4" s="2">
        <f>[6]met_monthly_sd!K13</f>
        <v>0.49056626651025598</v>
      </c>
      <c r="AG4" s="1">
        <f>[5]met_monthly_means!P13</f>
        <v>3.7774046215277801</v>
      </c>
      <c r="AH4" s="3" t="s">
        <v>6</v>
      </c>
      <c r="AI4" s="2">
        <f>[6]met_monthly_sd!L13</f>
        <v>1.90227084045545</v>
      </c>
      <c r="AJ4" s="1">
        <f>[5]met_monthly_means!Q13</f>
        <v>88.380291736379903</v>
      </c>
      <c r="AK4" s="3" t="s">
        <v>6</v>
      </c>
      <c r="AL4" s="2">
        <f>[6]met_monthly_sd!M13</f>
        <v>1.3544317686460401</v>
      </c>
      <c r="AM4" s="1">
        <f>[5]met_monthly_means!R13 *100</f>
        <v>9.6661510999371707</v>
      </c>
      <c r="AN4" s="3" t="s">
        <v>6</v>
      </c>
      <c r="AO4" s="2">
        <f>[6]met_monthly_sd!N13 *100</f>
        <v>1.2932739945549301</v>
      </c>
    </row>
    <row r="5" spans="1:41" x14ac:dyDescent="0.35">
      <c r="A5">
        <f>[5]met_monthly_means!B2</f>
        <v>1</v>
      </c>
      <c r="B5" s="1">
        <f>[5]met_monthly_means!C2</f>
        <v>2.2484311686827998</v>
      </c>
      <c r="C5" s="1">
        <f>[5]met_monthly_means!D2</f>
        <v>5.7816707587365599</v>
      </c>
      <c r="D5" s="1">
        <f>[5]met_monthly_means!E2 *100</f>
        <v>7.7181197322361603</v>
      </c>
      <c r="E5" s="1">
        <f>[5]met_monthly_means!F2 *100</f>
        <v>12.0517697110215</v>
      </c>
      <c r="F5" s="1">
        <f>[5]met_monthly_means!G2</f>
        <v>4.8216104091324699</v>
      </c>
      <c r="G5" s="3" t="s">
        <v>6</v>
      </c>
      <c r="H5" s="2">
        <f>[6]met_monthly_sd!C2</f>
        <v>1.3067845924449899</v>
      </c>
      <c r="I5" s="1">
        <f>[5]met_monthly_means!H2</f>
        <v>4.79251962711899</v>
      </c>
      <c r="J5" s="3" t="s">
        <v>6</v>
      </c>
      <c r="K5" s="2">
        <f>[6]met_monthly_sd!D2</f>
        <v>1.2512179648336601</v>
      </c>
      <c r="L5" s="1">
        <f>[5]met_monthly_means!I2</f>
        <v>6.6451433344891502</v>
      </c>
      <c r="M5" s="3" t="s">
        <v>6</v>
      </c>
      <c r="N5" s="2">
        <f>[6]met_monthly_sd!E2</f>
        <v>0.85007644111304903</v>
      </c>
      <c r="O5" s="1">
        <f>[5]met_monthly_means!J2</f>
        <v>90.127159336581499</v>
      </c>
      <c r="P5" s="3" t="s">
        <v>6</v>
      </c>
      <c r="Q5" s="2">
        <f>[6]met_monthly_sd!F2</f>
        <v>4.1255816229405999</v>
      </c>
      <c r="R5" s="1">
        <f>[5]met_monthly_means!K2</f>
        <v>6.1919772168493603</v>
      </c>
      <c r="S5" s="3" t="s">
        <v>6</v>
      </c>
      <c r="T5" s="2">
        <f>[6]met_monthly_sd!G2</f>
        <v>1.2461814095637</v>
      </c>
      <c r="U5" s="1">
        <f>[5]met_monthly_means!L2</f>
        <v>34.148276062724001</v>
      </c>
      <c r="V5" s="3" t="s">
        <v>6</v>
      </c>
      <c r="W5" s="2">
        <f>[6]met_monthly_sd!H2</f>
        <v>7.2230803291224497</v>
      </c>
      <c r="X5" s="10">
        <f>[5]met_monthly_means!M2</f>
        <v>8.5929572062129006E-2</v>
      </c>
      <c r="Y5" s="3" t="s">
        <v>6</v>
      </c>
      <c r="Z5" s="11">
        <f>[6]met_monthly_sd!I2</f>
        <v>2.02546167038378E-2</v>
      </c>
      <c r="AA5" s="1">
        <f>[5]met_monthly_means!N2</f>
        <v>175.23333333333301</v>
      </c>
      <c r="AB5" s="3" t="s">
        <v>6</v>
      </c>
      <c r="AC5" s="2">
        <f>[6]met_monthly_sd!J2</f>
        <v>75.480319730819005</v>
      </c>
      <c r="AD5" s="1">
        <f>[5]met_monthly_means!O2</f>
        <v>101.515437286066</v>
      </c>
      <c r="AE5" s="3" t="s">
        <v>6</v>
      </c>
      <c r="AF5" s="2">
        <f>[6]met_monthly_sd!K2</f>
        <v>0.170780881592238</v>
      </c>
      <c r="AG5" s="1">
        <f>[5]met_monthly_means!P2</f>
        <v>4.2756363032034104</v>
      </c>
      <c r="AH5" s="3" t="s">
        <v>6</v>
      </c>
      <c r="AI5" s="2">
        <f>[6]met_monthly_sd!L2</f>
        <v>1.4320331441903</v>
      </c>
      <c r="AJ5" s="1">
        <f>[5]met_monthly_means!Q2</f>
        <v>87.685242547972706</v>
      </c>
      <c r="AK5" s="3" t="s">
        <v>6</v>
      </c>
      <c r="AL5" s="2">
        <f>[6]met_monthly_sd!M2</f>
        <v>2.6648701422788599</v>
      </c>
      <c r="AM5" s="1">
        <f>[5]met_monthly_means!R2 *100</f>
        <v>10.0745955635716</v>
      </c>
      <c r="AN5" s="3" t="s">
        <v>6</v>
      </c>
      <c r="AO5" s="2">
        <f>[6]met_monthly_sd!N2 *100</f>
        <v>1.50483862068378</v>
      </c>
    </row>
    <row r="6" spans="1:41" x14ac:dyDescent="0.35">
      <c r="A6">
        <f>[5]met_monthly_means!B3</f>
        <v>2</v>
      </c>
      <c r="B6" s="1">
        <f>[5]met_monthly_means!C3</f>
        <v>3.47149493973214</v>
      </c>
      <c r="C6" s="1">
        <f>[5]met_monthly_means!D3</f>
        <v>7.6705267420977004</v>
      </c>
      <c r="D6" s="1">
        <f>[5]met_monthly_means!E3 *100</f>
        <v>7.7910592753436108</v>
      </c>
      <c r="E6" s="1">
        <f>[5]met_monthly_means!F3 *100</f>
        <v>11.335335071428601</v>
      </c>
      <c r="F6" s="1">
        <f>[5]met_monthly_means!G3</f>
        <v>5.4019171184489601</v>
      </c>
      <c r="G6" s="3" t="s">
        <v>6</v>
      </c>
      <c r="H6" s="2">
        <f>[6]met_monthly_sd!C3</f>
        <v>1.4111089016571099</v>
      </c>
      <c r="I6" s="1">
        <f>[5]met_monthly_means!H3</f>
        <v>5.4070014752796602</v>
      </c>
      <c r="J6" s="3" t="s">
        <v>6</v>
      </c>
      <c r="K6" s="2">
        <f>[6]met_monthly_sd!D3</f>
        <v>1.3139821796618201</v>
      </c>
      <c r="L6" s="1">
        <f>[5]met_monthly_means!I3</f>
        <v>6.6687702904052104</v>
      </c>
      <c r="M6" s="3" t="s">
        <v>6</v>
      </c>
      <c r="N6" s="2">
        <f>[6]met_monthly_sd!E3</f>
        <v>0.738392129826697</v>
      </c>
      <c r="O6" s="1">
        <f>[5]met_monthly_means!J3</f>
        <v>84.913093880524798</v>
      </c>
      <c r="P6" s="3" t="s">
        <v>6</v>
      </c>
      <c r="Q6" s="2">
        <f>[6]met_monthly_sd!F3</f>
        <v>4.06156225724098</v>
      </c>
      <c r="R6" s="1">
        <f>[5]met_monthly_means!K3</f>
        <v>12.528120164731501</v>
      </c>
      <c r="S6" s="3" t="s">
        <v>6</v>
      </c>
      <c r="T6" s="2">
        <f>[6]met_monthly_sd!G3</f>
        <v>1.0319863563904901</v>
      </c>
      <c r="U6" s="1">
        <f>[5]met_monthly_means!L3</f>
        <v>69.059474086061499</v>
      </c>
      <c r="V6" s="3" t="s">
        <v>6</v>
      </c>
      <c r="W6" s="2">
        <f>[6]met_monthly_sd!H3</f>
        <v>5.0706468790019601</v>
      </c>
      <c r="X6" s="10">
        <f>[5]met_monthly_means!M3</f>
        <v>0.124775169176885</v>
      </c>
      <c r="Y6" s="3" t="s">
        <v>6</v>
      </c>
      <c r="Z6" s="11">
        <f>[6]met_monthly_sd!I3</f>
        <v>1.9077760299672401E-2</v>
      </c>
      <c r="AA6" s="1">
        <f>[5]met_monthly_means!N3</f>
        <v>99.983333333333306</v>
      </c>
      <c r="AB6" s="3" t="s">
        <v>6</v>
      </c>
      <c r="AC6" s="2">
        <f>[6]met_monthly_sd!J3</f>
        <v>23.4211371770601</v>
      </c>
      <c r="AD6" s="1">
        <f>[5]met_monthly_means!O3</f>
        <v>101.718474499949</v>
      </c>
      <c r="AE6" s="3" t="s">
        <v>6</v>
      </c>
      <c r="AF6" s="2">
        <f>[6]met_monthly_sd!K3</f>
        <v>0.47922889319001899</v>
      </c>
      <c r="AG6" s="1">
        <f>[5]met_monthly_means!P3</f>
        <v>3.6111743217492802</v>
      </c>
      <c r="AH6" s="3" t="s">
        <v>6</v>
      </c>
      <c r="AI6" s="2">
        <f>[6]met_monthly_sd!L3</f>
        <v>2.1783040048527398</v>
      </c>
      <c r="AJ6" s="1">
        <f>[5]met_monthly_means!Q3</f>
        <v>88.809364777651197</v>
      </c>
      <c r="AK6" s="3" t="s">
        <v>6</v>
      </c>
      <c r="AL6" s="2">
        <f>[6]met_monthly_sd!M3</f>
        <v>0.23385414406761901</v>
      </c>
      <c r="AM6" s="1">
        <f>[5]met_monthly_means!R3 *100</f>
        <v>9.5880294101788799</v>
      </c>
      <c r="AN6" s="3" t="s">
        <v>6</v>
      </c>
      <c r="AO6" s="2">
        <f>[6]met_monthly_sd!N3 *100</f>
        <v>1.21457546051209</v>
      </c>
    </row>
    <row r="7" spans="1:41" x14ac:dyDescent="0.35">
      <c r="A7">
        <f>[5]met_monthly_means!B4</f>
        <v>3</v>
      </c>
      <c r="B7" s="1">
        <f>[5]met_monthly_means!C4</f>
        <v>7.3843094616935501</v>
      </c>
      <c r="C7" s="1">
        <f>[5]met_monthly_means!D4</f>
        <v>10.0117244348118</v>
      </c>
      <c r="D7" s="1">
        <f>[5]met_monthly_means!E4 *100</f>
        <v>6.5824562627688197</v>
      </c>
      <c r="E7" s="1">
        <f>[5]met_monthly_means!F4 *100</f>
        <v>12.3844946478495</v>
      </c>
      <c r="F7" s="1">
        <f>[5]met_monthly_means!G4</f>
        <v>7.9706024251792096</v>
      </c>
      <c r="G7" s="3" t="s">
        <v>6</v>
      </c>
      <c r="H7" s="2">
        <f>[6]met_monthly_sd!C4</f>
        <v>1.01347180744666</v>
      </c>
      <c r="I7" s="1">
        <f>[5]met_monthly_means!H4</f>
        <v>7.7366798020833301</v>
      </c>
      <c r="J7" s="3" t="s">
        <v>6</v>
      </c>
      <c r="K7" s="2">
        <f>[6]met_monthly_sd!D4</f>
        <v>1.0075265812329901</v>
      </c>
      <c r="L7" s="1">
        <f>[5]met_monthly_means!I4</f>
        <v>7.481559765569</v>
      </c>
      <c r="M7" s="3" t="s">
        <v>6</v>
      </c>
      <c r="N7" s="2">
        <f>[6]met_monthly_sd!E4</f>
        <v>0.82721502980269401</v>
      </c>
      <c r="O7" s="1">
        <f>[5]met_monthly_means!J4</f>
        <v>82.326222958669305</v>
      </c>
      <c r="P7" s="3" t="s">
        <v>6</v>
      </c>
      <c r="Q7" s="2">
        <f>[6]met_monthly_sd!F4</f>
        <v>3.0256615680392298</v>
      </c>
      <c r="R7" s="1">
        <f>[5]met_monthly_means!K4</f>
        <v>23.341436592520399</v>
      </c>
      <c r="S7" s="3" t="s">
        <v>6</v>
      </c>
      <c r="T7" s="2">
        <f>[6]met_monthly_sd!G4</f>
        <v>5.4605031757706399</v>
      </c>
      <c r="U7" s="1">
        <f>[5]met_monthly_means!L4</f>
        <v>119.635240386089</v>
      </c>
      <c r="V7" s="3" t="s">
        <v>6</v>
      </c>
      <c r="W7" s="2">
        <f>[6]met_monthly_sd!H4</f>
        <v>25.4938743426084</v>
      </c>
      <c r="X7" s="10">
        <f>[5]met_monthly_means!M4</f>
        <v>0.20500105234612601</v>
      </c>
      <c r="Y7" s="3" t="s">
        <v>6</v>
      </c>
      <c r="Z7" s="11">
        <f>[6]met_monthly_sd!I4</f>
        <v>5.0274470599080502E-2</v>
      </c>
      <c r="AA7" s="1">
        <f>[5]met_monthly_means!N4</f>
        <v>105.933333333333</v>
      </c>
      <c r="AB7" s="3" t="s">
        <v>6</v>
      </c>
      <c r="AC7" s="2">
        <f>[6]met_monthly_sd!J4</f>
        <v>73.241645712440601</v>
      </c>
      <c r="AD7" s="1">
        <f>[5]met_monthly_means!O4</f>
        <v>101.62833580421101</v>
      </c>
      <c r="AE7" s="3" t="s">
        <v>6</v>
      </c>
      <c r="AF7" s="2">
        <f>[6]met_monthly_sd!K4</f>
        <v>0.31078967586759898</v>
      </c>
      <c r="AG7" s="1">
        <f>[5]met_monthly_means!P4</f>
        <v>6.7189567506720396</v>
      </c>
      <c r="AH7" s="3" t="s">
        <v>6</v>
      </c>
      <c r="AI7" s="2">
        <f>[6]met_monthly_sd!L4</f>
        <v>1.08260946462858</v>
      </c>
      <c r="AJ7" s="1">
        <f>[5]met_monthly_means!Q4</f>
        <v>88.604239498958293</v>
      </c>
      <c r="AK7" s="3" t="s">
        <v>6</v>
      </c>
      <c r="AL7" s="2">
        <f>[6]met_monthly_sd!M4</f>
        <v>0.48958976630466899</v>
      </c>
      <c r="AM7" s="1">
        <f>[5]met_monthly_means!R4 *100</f>
        <v>8.9607037071762008</v>
      </c>
      <c r="AN7" s="3" t="s">
        <v>6</v>
      </c>
      <c r="AO7" s="2">
        <f>[6]met_monthly_sd!N4 *100</f>
        <v>2.0637573497261799</v>
      </c>
    </row>
    <row r="8" spans="1:41" x14ac:dyDescent="0.35">
      <c r="A8">
        <f>[5]met_monthly_means!B5</f>
        <v>4</v>
      </c>
      <c r="B8" s="1">
        <f>[5]met_monthly_means!C5</f>
        <v>11.350607756944401</v>
      </c>
      <c r="C8" s="1">
        <f>[5]met_monthly_means!D5</f>
        <v>14.5442161034722</v>
      </c>
      <c r="D8" s="1">
        <f>[5]met_monthly_means!E5 *100</f>
        <v>5.4887071652488197</v>
      </c>
      <c r="E8" s="1">
        <f>[5]met_monthly_means!F5 *100</f>
        <v>13.2277672638889</v>
      </c>
      <c r="F8" s="1">
        <f>[5]met_monthly_means!G5</f>
        <v>12.0392553262731</v>
      </c>
      <c r="G8" s="3" t="s">
        <v>6</v>
      </c>
      <c r="H8" s="2">
        <f>[6]met_monthly_sd!C5</f>
        <v>1.23767308382204</v>
      </c>
      <c r="I8" s="1">
        <f>[5]met_monthly_means!H5</f>
        <v>11.659914998263901</v>
      </c>
      <c r="J8" s="3" t="s">
        <v>6</v>
      </c>
      <c r="K8" s="2">
        <f>[6]met_monthly_sd!D5</f>
        <v>1.2354775068161501</v>
      </c>
      <c r="L8" s="1">
        <f>[5]met_monthly_means!I5</f>
        <v>9.8951288133101905</v>
      </c>
      <c r="M8" s="3" t="s">
        <v>6</v>
      </c>
      <c r="N8" s="2">
        <f>[6]met_monthly_sd!E5</f>
        <v>0.85582095817692505</v>
      </c>
      <c r="O8" s="1">
        <f>[5]met_monthly_means!J5</f>
        <v>78.374470410416706</v>
      </c>
      <c r="P8" s="3" t="s">
        <v>6</v>
      </c>
      <c r="Q8" s="2">
        <f>[6]met_monthly_sd!F5</f>
        <v>2.1572592871679799</v>
      </c>
      <c r="R8" s="1">
        <f>[5]met_monthly_means!K5</f>
        <v>37.156580655460203</v>
      </c>
      <c r="S8" s="3" t="s">
        <v>6</v>
      </c>
      <c r="T8" s="2">
        <f>[6]met_monthly_sd!G5</f>
        <v>5.5972930345959</v>
      </c>
      <c r="U8" s="1">
        <f>[5]met_monthly_means!L5</f>
        <v>183.691818741319</v>
      </c>
      <c r="V8" s="3" t="s">
        <v>6</v>
      </c>
      <c r="W8" s="2">
        <f>[6]met_monthly_sd!H5</f>
        <v>22.653980652571601</v>
      </c>
      <c r="X8" s="10">
        <f>[5]met_monthly_means!M5</f>
        <v>0.32828909357876601</v>
      </c>
      <c r="Y8" s="3" t="s">
        <v>6</v>
      </c>
      <c r="Z8" s="11">
        <f>[6]met_monthly_sd!I5</f>
        <v>5.99216078372828E-2</v>
      </c>
      <c r="AA8" s="1">
        <f>[5]met_monthly_means!N5</f>
        <v>72.516666666666694</v>
      </c>
      <c r="AB8" s="3" t="s">
        <v>6</v>
      </c>
      <c r="AC8" s="2">
        <f>[6]met_monthly_sd!J5</f>
        <v>52.346095046972401</v>
      </c>
      <c r="AD8" s="1">
        <f>[5]met_monthly_means!O5</f>
        <v>101.727886083333</v>
      </c>
      <c r="AE8" s="3" t="s">
        <v>6</v>
      </c>
      <c r="AF8" s="2">
        <f>[6]met_monthly_sd!K5</f>
        <v>0.21075871051518799</v>
      </c>
      <c r="AG8" s="1">
        <f>[5]met_monthly_means!P5</f>
        <v>10.4085535899306</v>
      </c>
      <c r="AH8" s="3" t="s">
        <v>6</v>
      </c>
      <c r="AI8" s="2">
        <f>[6]met_monthly_sd!L5</f>
        <v>1.0212738617535899</v>
      </c>
      <c r="AJ8" s="1">
        <f>[5]met_monthly_means!Q5</f>
        <v>86.796497158472206</v>
      </c>
      <c r="AK8" s="3" t="s">
        <v>6</v>
      </c>
      <c r="AL8" s="2">
        <f>[6]met_monthly_sd!M5</f>
        <v>2.27072654468971</v>
      </c>
      <c r="AM8" s="1">
        <f>[5]met_monthly_means!R5 *100</f>
        <v>8.2349468102960994</v>
      </c>
      <c r="AN8" s="3" t="s">
        <v>6</v>
      </c>
      <c r="AO8" s="2">
        <f>[6]met_monthly_sd!N5 *100</f>
        <v>3.31053050126773</v>
      </c>
    </row>
    <row r="9" spans="1:41" x14ac:dyDescent="0.35">
      <c r="A9">
        <f>[5]met_monthly_means!B6</f>
        <v>5</v>
      </c>
      <c r="B9" s="1">
        <f>[5]met_monthly_means!C6</f>
        <v>14.7354559408602</v>
      </c>
      <c r="C9" s="1">
        <f>[5]met_monthly_means!D6</f>
        <v>16.397395147849501</v>
      </c>
      <c r="D9" s="1">
        <f>[5]met_monthly_means!E6 *100</f>
        <v>0.34745240324258797</v>
      </c>
      <c r="E9" s="1">
        <f>[5]met_monthly_means!F6 *100</f>
        <v>12.309149111559101</v>
      </c>
      <c r="F9" s="1">
        <f>[5]met_monthly_means!G6</f>
        <v>15.702486640009001</v>
      </c>
      <c r="G9" s="3" t="s">
        <v>6</v>
      </c>
      <c r="H9" s="2">
        <f>[6]met_monthly_sd!C6</f>
        <v>0.62143922172958099</v>
      </c>
      <c r="I9" s="1">
        <f>[5]met_monthly_means!H6</f>
        <v>15.2226584124104</v>
      </c>
      <c r="J9" s="3" t="s">
        <v>6</v>
      </c>
      <c r="K9" s="2">
        <f>[6]met_monthly_sd!D6</f>
        <v>0.59456766266319505</v>
      </c>
      <c r="L9" s="1">
        <f>[5]met_monthly_means!I6</f>
        <v>12.601965978158599</v>
      </c>
      <c r="M9" s="3" t="s">
        <v>6</v>
      </c>
      <c r="N9" s="2">
        <f>[6]met_monthly_sd!E6</f>
        <v>0.40619824924596198</v>
      </c>
      <c r="O9" s="1">
        <f>[5]met_monthly_means!J6</f>
        <v>77.772287592405903</v>
      </c>
      <c r="P9" s="3" t="s">
        <v>6</v>
      </c>
      <c r="Q9" s="2">
        <f>[6]met_monthly_sd!F6</f>
        <v>2.2507249767300999</v>
      </c>
      <c r="R9" s="1">
        <f>[5]met_monthly_means!K6</f>
        <v>49.419484316263798</v>
      </c>
      <c r="S9" s="3" t="s">
        <v>6</v>
      </c>
      <c r="T9" s="2">
        <f>[6]met_monthly_sd!G6</f>
        <v>3.1650339678188</v>
      </c>
      <c r="U9" s="1">
        <f>[5]met_monthly_means!L6</f>
        <v>238.203574055556</v>
      </c>
      <c r="V9" s="3" t="s">
        <v>6</v>
      </c>
      <c r="W9" s="2">
        <f>[6]met_monthly_sd!H6</f>
        <v>16.754225434320499</v>
      </c>
      <c r="X9" s="10">
        <f>[5]met_monthly_means!M6</f>
        <v>0.43903910913600602</v>
      </c>
      <c r="Y9" s="3" t="s">
        <v>6</v>
      </c>
      <c r="Z9" s="11">
        <f>[6]met_monthly_sd!I6</f>
        <v>6.1797831620882399E-2</v>
      </c>
      <c r="AA9" s="1">
        <f>[5]met_monthly_means!N6</f>
        <v>46.2</v>
      </c>
      <c r="AB9" s="3" t="s">
        <v>6</v>
      </c>
      <c r="AC9" s="2">
        <f>[6]met_monthly_sd!J6</f>
        <v>33.821649871051498</v>
      </c>
      <c r="AD9" s="1">
        <f>[5]met_monthly_means!O6</f>
        <v>101.636823391577</v>
      </c>
      <c r="AE9" s="3" t="s">
        <v>6</v>
      </c>
      <c r="AF9" s="2">
        <f>[6]met_monthly_sd!K6</f>
        <v>0.20932972233039701</v>
      </c>
      <c r="AG9" s="1">
        <f>[5]met_monthly_means!P6</f>
        <v>14.255406573588701</v>
      </c>
      <c r="AH9" s="3" t="s">
        <v>6</v>
      </c>
      <c r="AI9" s="2">
        <f>[6]met_monthly_sd!L6</f>
        <v>0.83196984385159001</v>
      </c>
      <c r="AJ9" s="1">
        <f>[5]met_monthly_means!Q6</f>
        <v>83.645455058378104</v>
      </c>
      <c r="AK9" s="3" t="s">
        <v>6</v>
      </c>
      <c r="AL9" s="2">
        <f>[6]met_monthly_sd!M6</f>
        <v>4.1014754810491896</v>
      </c>
      <c r="AM9" s="1">
        <f>[5]met_monthly_means!R6 *100</f>
        <v>4.9677498951304795</v>
      </c>
      <c r="AN9" s="3" t="s">
        <v>6</v>
      </c>
      <c r="AO9" s="2">
        <f>[6]met_monthly_sd!N6 *100</f>
        <v>4.0579714784451095</v>
      </c>
    </row>
    <row r="10" spans="1:41" x14ac:dyDescent="0.35">
      <c r="A10">
        <f>[5]met_monthly_means!B7</f>
        <v>6</v>
      </c>
      <c r="B10" s="1">
        <f>[5]met_monthly_means!C7</f>
        <v>16.385978388888901</v>
      </c>
      <c r="C10" s="1">
        <f>[5]met_monthly_means!D7</f>
        <v>17.846585687499999</v>
      </c>
      <c r="D10" s="1">
        <f>[5]met_monthly_means!E7 *100</f>
        <v>-2.2802985875077098</v>
      </c>
      <c r="E10" s="1">
        <f>[5]met_monthly_means!F7 *100</f>
        <v>8.7413565708333287</v>
      </c>
      <c r="F10" s="1">
        <f>[5]met_monthly_means!G7</f>
        <v>17.0910240185185</v>
      </c>
      <c r="G10" s="3" t="s">
        <v>6</v>
      </c>
      <c r="H10" s="2">
        <f>[6]met_monthly_sd!C7</f>
        <v>0.54068288612847504</v>
      </c>
      <c r="I10" s="1">
        <f>[5]met_monthly_means!H7</f>
        <v>16.6884257581019</v>
      </c>
      <c r="J10" s="3" t="s">
        <v>6</v>
      </c>
      <c r="K10" s="2">
        <f>[6]met_monthly_sd!D7</f>
        <v>0.52867954140161799</v>
      </c>
      <c r="L10" s="1">
        <f>[5]met_monthly_means!I7</f>
        <v>14.326627170138901</v>
      </c>
      <c r="M10" s="3" t="s">
        <v>6</v>
      </c>
      <c r="N10" s="2">
        <f>[6]met_monthly_sd!E7</f>
        <v>0.32723070482216599</v>
      </c>
      <c r="O10" s="1">
        <f>[5]met_monthly_means!J7</f>
        <v>77.967944153935207</v>
      </c>
      <c r="P10" s="3" t="s">
        <v>6</v>
      </c>
      <c r="Q10" s="2">
        <f>[6]met_monthly_sd!F7</f>
        <v>3.0077415712737401</v>
      </c>
      <c r="R10" s="1">
        <f>[5]met_monthly_means!K7</f>
        <v>53.486852789060997</v>
      </c>
      <c r="S10" s="3" t="s">
        <v>6</v>
      </c>
      <c r="T10" s="2">
        <f>[6]met_monthly_sd!G7</f>
        <v>6.2764148153264596</v>
      </c>
      <c r="U10" s="1">
        <f>[5]met_monthly_means!L7</f>
        <v>255.23199010648099</v>
      </c>
      <c r="V10" s="3" t="s">
        <v>6</v>
      </c>
      <c r="W10" s="2">
        <f>[6]met_monthly_sd!H7</f>
        <v>23.538272593344502</v>
      </c>
      <c r="X10" s="10">
        <f>[5]met_monthly_means!M7</f>
        <v>0.496212747153365</v>
      </c>
      <c r="Y10" s="3" t="s">
        <v>6</v>
      </c>
      <c r="Z10" s="11">
        <f>[6]met_monthly_sd!I7</f>
        <v>9.81399419782963E-2</v>
      </c>
      <c r="AA10" s="1">
        <f>[5]met_monthly_means!N7</f>
        <v>35.283333333333303</v>
      </c>
      <c r="AB10" s="3" t="s">
        <v>6</v>
      </c>
      <c r="AC10" s="2">
        <f>[6]met_monthly_sd!J7</f>
        <v>11.2983922160043</v>
      </c>
      <c r="AD10" s="1">
        <f>[5]met_monthly_means!O7</f>
        <v>101.665218043981</v>
      </c>
      <c r="AE10" s="3" t="s">
        <v>6</v>
      </c>
      <c r="AF10" s="2">
        <f>[6]met_monthly_sd!K7</f>
        <v>0.11887097918175001</v>
      </c>
      <c r="AG10" s="1">
        <f>[5]met_monthly_means!P7</f>
        <v>16.293096704745398</v>
      </c>
      <c r="AH10" s="3" t="s">
        <v>6</v>
      </c>
      <c r="AI10" s="2">
        <f>[6]met_monthly_sd!L7</f>
        <v>0.94636216886765201</v>
      </c>
      <c r="AJ10" s="1">
        <f>[5]met_monthly_means!Q7</f>
        <v>80.428183897569397</v>
      </c>
      <c r="AK10" s="3" t="s">
        <v>6</v>
      </c>
      <c r="AL10" s="2">
        <f>[6]met_monthly_sd!M7</f>
        <v>5.2927755907782901</v>
      </c>
      <c r="AM10" s="1">
        <f>[5]met_monthly_means!R7 *100</f>
        <v>0.91726742968168706</v>
      </c>
      <c r="AN10" s="3" t="s">
        <v>6</v>
      </c>
      <c r="AO10" s="2">
        <f>[6]met_monthly_sd!N7 *100</f>
        <v>4.2416482892466503</v>
      </c>
    </row>
    <row r="11" spans="1:41" x14ac:dyDescent="0.35">
      <c r="A11">
        <f>[5]met_monthly_means!B8</f>
        <v>7</v>
      </c>
      <c r="B11" s="1">
        <f>[5]met_monthly_means!C8</f>
        <v>17.4476485349462</v>
      </c>
      <c r="C11" s="1">
        <f>[5]met_monthly_means!D8</f>
        <v>19.299423918010799</v>
      </c>
      <c r="D11" s="1">
        <f>[5]met_monthly_means!E8 *100</f>
        <v>-13.585698130376301</v>
      </c>
      <c r="E11" s="1">
        <f>[5]met_monthly_means!F8 *100</f>
        <v>2.2603930603696201</v>
      </c>
      <c r="F11" s="1">
        <f>[5]met_monthly_means!G8</f>
        <v>18.050205768369199</v>
      </c>
      <c r="G11" s="3" t="s">
        <v>6</v>
      </c>
      <c r="H11" s="2">
        <f>[6]met_monthly_sd!C8</f>
        <v>0.70961346093297695</v>
      </c>
      <c r="I11" s="1">
        <f>[5]met_monthly_means!H8</f>
        <v>17.703067829301101</v>
      </c>
      <c r="J11" s="3" t="s">
        <v>6</v>
      </c>
      <c r="K11" s="2">
        <f>[6]met_monthly_sd!D8</f>
        <v>0.682762557464902</v>
      </c>
      <c r="L11" s="1">
        <f>[5]met_monthly_means!I8</f>
        <v>15.417337195340499</v>
      </c>
      <c r="M11" s="3" t="s">
        <v>6</v>
      </c>
      <c r="N11" s="2">
        <f>[6]met_monthly_sd!E8</f>
        <v>0.40333448668370397</v>
      </c>
      <c r="O11" s="1">
        <f>[5]met_monthly_means!J8</f>
        <v>78.849545029121899</v>
      </c>
      <c r="P11" s="3" t="s">
        <v>6</v>
      </c>
      <c r="Q11" s="2">
        <f>[6]met_monthly_sd!F8</f>
        <v>2.4796099439237498</v>
      </c>
      <c r="R11" s="1">
        <f>[5]met_monthly_means!K8</f>
        <v>56.875690398157801</v>
      </c>
      <c r="S11" s="3" t="s">
        <v>6</v>
      </c>
      <c r="T11" s="2">
        <f>[6]met_monthly_sd!G8</f>
        <v>3.23647948458248</v>
      </c>
      <c r="U11" s="1">
        <f>[5]met_monthly_means!L8</f>
        <v>274.42489615837798</v>
      </c>
      <c r="V11" s="3" t="s">
        <v>6</v>
      </c>
      <c r="W11" s="2">
        <f>[6]met_monthly_sd!H8</f>
        <v>23.654741204400601</v>
      </c>
      <c r="X11" s="10">
        <f>[5]met_monthly_means!M8</f>
        <v>0.539676504698829</v>
      </c>
      <c r="Y11" s="3" t="s">
        <v>6</v>
      </c>
      <c r="Z11" s="11">
        <f>[6]met_monthly_sd!I8</f>
        <v>8.0597523154431805E-2</v>
      </c>
      <c r="AA11" s="1">
        <f>[5]met_monthly_means!N8</f>
        <v>19.316666666666698</v>
      </c>
      <c r="AB11" s="3" t="s">
        <v>6</v>
      </c>
      <c r="AC11" s="2">
        <f>[6]met_monthly_sd!J8</f>
        <v>18.787061150341401</v>
      </c>
      <c r="AD11" s="1">
        <f>[5]met_monthly_means!O8</f>
        <v>101.770489516129</v>
      </c>
      <c r="AE11" s="3" t="s">
        <v>6</v>
      </c>
      <c r="AF11" s="2">
        <f>[6]met_monthly_sd!K8</f>
        <v>6.6420028671026102E-2</v>
      </c>
      <c r="AG11" s="1">
        <f>[5]met_monthly_means!P8</f>
        <v>18.174563406362001</v>
      </c>
      <c r="AH11" s="3" t="s">
        <v>6</v>
      </c>
      <c r="AI11" s="2">
        <f>[6]met_monthly_sd!L8</f>
        <v>0.62354489935337298</v>
      </c>
      <c r="AJ11" s="1">
        <f>[5]met_monthly_means!Q8</f>
        <v>77.027550958781404</v>
      </c>
      <c r="AK11" s="3" t="s">
        <v>6</v>
      </c>
      <c r="AL11" s="2">
        <f>[6]met_monthly_sd!M8</f>
        <v>5.4844647202900898</v>
      </c>
      <c r="AM11" s="1">
        <f>[5]met_monthly_means!R8 *100</f>
        <v>-5.9353065380679899</v>
      </c>
      <c r="AN11" s="3" t="s">
        <v>6</v>
      </c>
      <c r="AO11" s="2">
        <f>[6]met_monthly_sd!N8 *100</f>
        <v>5.5988132709841096</v>
      </c>
    </row>
    <row r="12" spans="1:41" x14ac:dyDescent="0.35">
      <c r="A12">
        <f>[5]met_monthly_means!B9</f>
        <v>8</v>
      </c>
      <c r="B12" s="1">
        <f>[5]met_monthly_means!C9</f>
        <v>17.235729025537601</v>
      </c>
      <c r="C12" s="1">
        <f>[5]met_monthly_means!D9</f>
        <v>18.8983925268817</v>
      </c>
      <c r="D12" s="1">
        <f>[5]met_monthly_means!E9 *100</f>
        <v>-20.903601169354801</v>
      </c>
      <c r="E12" s="1">
        <f>[5]met_monthly_means!F9 *100</f>
        <v>-8.2109085443548402</v>
      </c>
      <c r="F12" s="1">
        <f>[5]met_monthly_means!G9</f>
        <v>17.771366030465899</v>
      </c>
      <c r="G12" s="3" t="s">
        <v>6</v>
      </c>
      <c r="H12" s="2">
        <f>[6]met_monthly_sd!C9</f>
        <v>0.64413254639017103</v>
      </c>
      <c r="I12" s="1">
        <f>[5]met_monthly_means!H9</f>
        <v>17.560194125224001</v>
      </c>
      <c r="J12" s="3" t="s">
        <v>6</v>
      </c>
      <c r="K12" s="2">
        <f>[6]met_monthly_sd!D9</f>
        <v>0.63348667149197602</v>
      </c>
      <c r="L12" s="1">
        <f>[5]met_monthly_means!I9</f>
        <v>16.064589595654098</v>
      </c>
      <c r="M12" s="3" t="s">
        <v>6</v>
      </c>
      <c r="N12" s="2">
        <f>[6]met_monthly_sd!E9</f>
        <v>0.36612734329193602</v>
      </c>
      <c r="O12" s="1">
        <f>[5]met_monthly_means!J9</f>
        <v>81.9187349910394</v>
      </c>
      <c r="P12" s="3" t="s">
        <v>6</v>
      </c>
      <c r="Q12" s="2">
        <f>[6]met_monthly_sd!F9</f>
        <v>2.2259855834330602</v>
      </c>
      <c r="R12" s="1">
        <f>[5]met_monthly_means!K9</f>
        <v>44.496569509492701</v>
      </c>
      <c r="S12" s="3" t="s">
        <v>6</v>
      </c>
      <c r="T12" s="2">
        <f>[6]met_monthly_sd!G9</f>
        <v>3.9657985800220601</v>
      </c>
      <c r="U12" s="1">
        <f>[5]met_monthly_means!L9</f>
        <v>220.85625938317699</v>
      </c>
      <c r="V12" s="3" t="s">
        <v>6</v>
      </c>
      <c r="W12" s="2">
        <f>[6]met_monthly_sd!H9</f>
        <v>11.5873431643752</v>
      </c>
      <c r="X12" s="10">
        <f>[5]met_monthly_means!M9</f>
        <v>0.48085181277877698</v>
      </c>
      <c r="Y12" s="3" t="s">
        <v>6</v>
      </c>
      <c r="Z12" s="11">
        <f>[6]met_monthly_sd!I9</f>
        <v>6.3665136987867396E-2</v>
      </c>
      <c r="AA12" s="1">
        <f>[5]met_monthly_means!N9</f>
        <v>20.55</v>
      </c>
      <c r="AB12" s="3" t="s">
        <v>6</v>
      </c>
      <c r="AC12" s="2">
        <f>[6]met_monthly_sd!J9</f>
        <v>14.5535906222485</v>
      </c>
      <c r="AD12" s="1">
        <f>[5]met_monthly_means!O9</f>
        <v>101.613021538979</v>
      </c>
      <c r="AE12" s="3" t="s">
        <v>6</v>
      </c>
      <c r="AF12" s="2">
        <f>[6]met_monthly_sd!K9</f>
        <v>5.9719313870178599E-2</v>
      </c>
      <c r="AG12" s="1">
        <f>[5]met_monthly_means!P9</f>
        <v>17.892273923163099</v>
      </c>
      <c r="AH12" s="3" t="s">
        <v>6</v>
      </c>
      <c r="AI12" s="2">
        <f>[6]met_monthly_sd!L9</f>
        <v>0.338491460822199</v>
      </c>
      <c r="AJ12" s="1">
        <f>[5]met_monthly_means!Q9</f>
        <v>72.778509590053801</v>
      </c>
      <c r="AK12" s="3" t="s">
        <v>6</v>
      </c>
      <c r="AL12" s="2">
        <f>[6]met_monthly_sd!M9</f>
        <v>4.1953291356685796</v>
      </c>
      <c r="AM12" s="1">
        <f>[5]met_monthly_means!R9 *100</f>
        <v>-14.6833485032566</v>
      </c>
      <c r="AN12" s="3" t="s">
        <v>6</v>
      </c>
      <c r="AO12" s="2">
        <f>[6]met_monthly_sd!N9 *100</f>
        <v>5.3045042559337698</v>
      </c>
    </row>
    <row r="13" spans="1:41" x14ac:dyDescent="0.35">
      <c r="A13">
        <f>[5]met_monthly_means!B10</f>
        <v>9</v>
      </c>
      <c r="B13" s="1">
        <f>[5]met_monthly_means!C10</f>
        <v>14.5987471041667</v>
      </c>
      <c r="C13" s="1">
        <f>[5]met_monthly_means!D10</f>
        <v>16.076992749999999</v>
      </c>
      <c r="D13" s="1">
        <f>[5]met_monthly_means!E10 *100</f>
        <v>-18.604616965277803</v>
      </c>
      <c r="E13" s="1">
        <f>[5]met_monthly_means!F10 *100</f>
        <v>-10.9064538993056</v>
      </c>
      <c r="F13" s="1">
        <f>[5]met_monthly_means!G10</f>
        <v>15.4729954212963</v>
      </c>
      <c r="G13" s="3" t="s">
        <v>6</v>
      </c>
      <c r="H13" s="2">
        <f>[6]met_monthly_sd!C10</f>
        <v>0.57323246992075005</v>
      </c>
      <c r="I13" s="1">
        <f>[5]met_monthly_means!H10</f>
        <v>15.4329885474537</v>
      </c>
      <c r="J13" s="3" t="s">
        <v>6</v>
      </c>
      <c r="K13" s="2">
        <f>[6]met_monthly_sd!D10</f>
        <v>0.58083864093591897</v>
      </c>
      <c r="L13" s="1">
        <f>[5]met_monthly_means!I10</f>
        <v>15.426791792824099</v>
      </c>
      <c r="M13" s="3" t="s">
        <v>6</v>
      </c>
      <c r="N13" s="2">
        <f>[6]met_monthly_sd!E10</f>
        <v>0.36193850942515499</v>
      </c>
      <c r="O13" s="1">
        <f>[5]met_monthly_means!J10</f>
        <v>85.815474822916698</v>
      </c>
      <c r="P13" s="3" t="s">
        <v>6</v>
      </c>
      <c r="Q13" s="2">
        <f>[6]met_monthly_sd!F10</f>
        <v>2.5057795666318401</v>
      </c>
      <c r="R13" s="1">
        <f>[5]met_monthly_means!K10</f>
        <v>28.6028430548816</v>
      </c>
      <c r="S13" s="3" t="s">
        <v>6</v>
      </c>
      <c r="T13" s="2">
        <f>[6]met_monthly_sd!G10</f>
        <v>1.9869792807392199</v>
      </c>
      <c r="U13" s="1">
        <f>[5]met_monthly_means!L10</f>
        <v>146.80841929629599</v>
      </c>
      <c r="V13" s="3" t="s">
        <v>6</v>
      </c>
      <c r="W13" s="2">
        <f>[6]met_monthly_sd!H10</f>
        <v>8.7138006347539392</v>
      </c>
      <c r="X13" s="10">
        <f>[5]met_monthly_means!M10</f>
        <v>0.31137527408571902</v>
      </c>
      <c r="Y13" s="3" t="s">
        <v>6</v>
      </c>
      <c r="Z13" s="11">
        <f>[6]met_monthly_sd!I10</f>
        <v>6.6793660096154298E-2</v>
      </c>
      <c r="AA13" s="1">
        <f>[5]met_monthly_means!N10</f>
        <v>96.05</v>
      </c>
      <c r="AB13" s="3" t="s">
        <v>6</v>
      </c>
      <c r="AC13" s="2">
        <f>[6]met_monthly_sd!J10</f>
        <v>39.245012421962599</v>
      </c>
      <c r="AD13" s="1">
        <f>[5]met_monthly_means!O10</f>
        <v>101.63671891666699</v>
      </c>
      <c r="AE13" s="3" t="s">
        <v>6</v>
      </c>
      <c r="AF13" s="2">
        <f>[6]met_monthly_sd!K10</f>
        <v>0.120640541848978</v>
      </c>
      <c r="AG13" s="1">
        <f>[5]met_monthly_means!P10</f>
        <v>14.781633330671299</v>
      </c>
      <c r="AH13" s="3" t="s">
        <v>6</v>
      </c>
      <c r="AI13" s="2">
        <f>[6]met_monthly_sd!L10</f>
        <v>0.86383661189160399</v>
      </c>
      <c r="AJ13" s="1">
        <f>[5]met_monthly_means!Q10</f>
        <v>74.171161168981499</v>
      </c>
      <c r="AK13" s="3" t="s">
        <v>6</v>
      </c>
      <c r="AL13" s="2">
        <f>[6]met_monthly_sd!M10</f>
        <v>4.7086856169754796</v>
      </c>
      <c r="AM13" s="1">
        <f>[5]met_monthly_means!R10 *100</f>
        <v>-15.061518999536998</v>
      </c>
      <c r="AN13" s="3" t="s">
        <v>6</v>
      </c>
      <c r="AO13" s="2">
        <f>[6]met_monthly_sd!N10 *100</f>
        <v>3.0081841689175199</v>
      </c>
    </row>
    <row r="16" spans="1:41" x14ac:dyDescent="0.35">
      <c r="G16" s="3"/>
      <c r="J16" s="3"/>
      <c r="M16" s="3"/>
      <c r="P16" s="3"/>
      <c r="S16" s="3"/>
      <c r="V16" s="3"/>
      <c r="Y16" s="3"/>
      <c r="AB16" s="3"/>
      <c r="AE16" s="3"/>
      <c r="AH16" s="3"/>
      <c r="AK16" s="3"/>
      <c r="AN16" s="3"/>
    </row>
    <row r="17" spans="7:40" x14ac:dyDescent="0.35">
      <c r="G17" s="3"/>
      <c r="J17" s="3"/>
      <c r="M17" s="3"/>
      <c r="P17" s="3"/>
      <c r="S17" s="3"/>
      <c r="V17" s="3"/>
      <c r="Y17" s="3"/>
      <c r="AB17" s="3"/>
      <c r="AE17" s="3"/>
      <c r="AH17" s="3"/>
      <c r="AK17" s="3"/>
      <c r="AN17" s="3"/>
    </row>
    <row r="18" spans="7:40" x14ac:dyDescent="0.35">
      <c r="G18" s="3"/>
      <c r="J18" s="3"/>
      <c r="M18" s="3"/>
      <c r="P18" s="3"/>
      <c r="S18" s="3"/>
      <c r="V18" s="3"/>
      <c r="Y18" s="3"/>
      <c r="AB18" s="3"/>
      <c r="AE18" s="3"/>
      <c r="AH18" s="3"/>
      <c r="AK18" s="3"/>
      <c r="AN18" s="3"/>
    </row>
    <row r="19" spans="7:40" x14ac:dyDescent="0.35">
      <c r="G19" s="3"/>
      <c r="J19" s="3"/>
      <c r="M19" s="3"/>
      <c r="P19" s="3"/>
      <c r="S19" s="3"/>
      <c r="V19" s="3"/>
      <c r="Y19" s="3"/>
      <c r="AB19" s="3"/>
      <c r="AE19" s="3"/>
      <c r="AH19" s="3"/>
      <c r="AK19" s="3"/>
      <c r="AN19" s="3"/>
    </row>
    <row r="20" spans="7:40" x14ac:dyDescent="0.35">
      <c r="G20" s="3"/>
      <c r="J20" s="3"/>
      <c r="M20" s="3"/>
      <c r="P20" s="3"/>
      <c r="S20" s="3"/>
      <c r="V20" s="3"/>
      <c r="Y20" s="3"/>
      <c r="AB20" s="3"/>
      <c r="AE20" s="3"/>
      <c r="AH20" s="3"/>
      <c r="AK20" s="3"/>
      <c r="AN20" s="3"/>
    </row>
    <row r="21" spans="7:40" x14ac:dyDescent="0.35">
      <c r="G21" s="3"/>
      <c r="J21" s="3"/>
      <c r="M21" s="3"/>
      <c r="P21" s="3"/>
      <c r="S21" s="3"/>
      <c r="V21" s="3"/>
      <c r="Y21" s="3"/>
      <c r="AB21" s="3"/>
      <c r="AE21" s="3"/>
      <c r="AH21" s="3"/>
      <c r="AK21" s="3"/>
      <c r="AN21" s="3"/>
    </row>
    <row r="22" spans="7:40" x14ac:dyDescent="0.35">
      <c r="G22" s="3"/>
      <c r="J22" s="3"/>
      <c r="M22" s="3"/>
      <c r="P22" s="3"/>
      <c r="S22" s="3"/>
      <c r="V22" s="3"/>
      <c r="Y22" s="3"/>
      <c r="AB22" s="3"/>
      <c r="AE22" s="3"/>
      <c r="AH22" s="3"/>
      <c r="AK22" s="3"/>
      <c r="AN22" s="3"/>
    </row>
  </sheetData>
  <mergeCells count="12">
    <mergeCell ref="X1:Z1"/>
    <mergeCell ref="AA1:AC1"/>
    <mergeCell ref="AD1:AF1"/>
    <mergeCell ref="AG1:AI1"/>
    <mergeCell ref="AJ1:AL1"/>
    <mergeCell ref="AM1:AO1"/>
    <mergeCell ref="F1:H1"/>
    <mergeCell ref="I1:K1"/>
    <mergeCell ref="L1:N1"/>
    <mergeCell ref="O1:Q1"/>
    <mergeCell ref="R1:T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8"/>
  <sheetViews>
    <sheetView workbookViewId="0">
      <selection activeCell="C13" sqref="C13"/>
    </sheetView>
  </sheetViews>
  <sheetFormatPr defaultRowHeight="14.5" x14ac:dyDescent="0.35"/>
  <cols>
    <col min="2" max="2" width="7.36328125" customWidth="1"/>
    <col min="3" max="3" width="6.453125" customWidth="1"/>
    <col min="4" max="4" width="2.36328125" customWidth="1"/>
    <col min="5" max="5" width="5.453125" customWidth="1"/>
    <col min="6" max="6" width="6.6328125" customWidth="1"/>
    <col min="7" max="7" width="2.6328125" customWidth="1"/>
    <col min="8" max="8" width="5" customWidth="1"/>
    <col min="9" max="9" width="6.81640625" customWidth="1"/>
    <col min="10" max="10" width="2.54296875" customWidth="1"/>
    <col min="11" max="11" width="6" customWidth="1"/>
    <col min="12" max="12" width="6.453125" customWidth="1"/>
    <col min="13" max="13" width="2.36328125" customWidth="1"/>
    <col min="14" max="14" width="5.453125" customWidth="1"/>
    <col min="15" max="15" width="6.6328125" customWidth="1"/>
    <col min="16" max="16" width="2.6328125" customWidth="1"/>
    <col min="17" max="17" width="5" customWidth="1"/>
    <col min="18" max="18" width="6.81640625" customWidth="1"/>
    <col min="19" max="19" width="2.54296875" customWidth="1"/>
    <col min="20" max="20" width="6" customWidth="1"/>
    <col min="21" max="21" width="6.453125" customWidth="1"/>
    <col min="22" max="22" width="2.36328125" customWidth="1"/>
    <col min="23" max="23" width="5.453125" customWidth="1"/>
    <col min="24" max="24" width="6.6328125" customWidth="1"/>
    <col min="25" max="25" width="2.6328125" customWidth="1"/>
    <col min="26" max="26" width="5" customWidth="1"/>
    <col min="27" max="27" width="6.81640625" customWidth="1"/>
    <col min="28" max="28" width="2.54296875" customWidth="1"/>
    <col min="29" max="29" width="6" customWidth="1"/>
    <col min="30" max="30" width="6.453125" customWidth="1"/>
    <col min="31" max="31" width="2.36328125" customWidth="1"/>
    <col min="32" max="32" width="5.453125" customWidth="1"/>
    <col min="33" max="33" width="6.6328125" customWidth="1"/>
    <col min="34" max="34" width="2.6328125" customWidth="1"/>
    <col min="35" max="35" width="5" customWidth="1"/>
    <col min="36" max="36" width="6.81640625" customWidth="1"/>
    <col min="37" max="37" width="2.54296875" customWidth="1"/>
    <col min="38" max="38" width="6" customWidth="1"/>
  </cols>
  <sheetData>
    <row r="1" spans="2:38" x14ac:dyDescent="0.35">
      <c r="B1" s="9" t="s">
        <v>7</v>
      </c>
      <c r="C1" s="9" t="s">
        <v>0</v>
      </c>
      <c r="D1" s="9"/>
      <c r="E1" s="9"/>
      <c r="F1" s="9"/>
      <c r="G1" s="9"/>
      <c r="H1" s="9"/>
      <c r="I1" s="9"/>
      <c r="J1" s="9"/>
      <c r="K1" s="9"/>
      <c r="L1" s="9" t="s">
        <v>3</v>
      </c>
      <c r="M1" s="9"/>
      <c r="N1" s="9"/>
      <c r="O1" s="9"/>
      <c r="P1" s="9"/>
      <c r="Q1" s="9"/>
      <c r="R1" s="9"/>
      <c r="S1" s="9"/>
      <c r="T1" s="9"/>
      <c r="U1" s="9" t="s">
        <v>4</v>
      </c>
      <c r="V1" s="9"/>
      <c r="W1" s="9"/>
      <c r="X1" s="9"/>
      <c r="Y1" s="9"/>
      <c r="Z1" s="9"/>
      <c r="AA1" s="9"/>
      <c r="AB1" s="9"/>
      <c r="AC1" s="9"/>
      <c r="AD1" s="9" t="s">
        <v>8</v>
      </c>
      <c r="AE1" s="9"/>
      <c r="AF1" s="9"/>
      <c r="AG1" s="9"/>
      <c r="AH1" s="9"/>
      <c r="AI1" s="9"/>
      <c r="AJ1" s="9"/>
      <c r="AK1" s="9"/>
      <c r="AL1" s="9"/>
    </row>
    <row r="2" spans="2:38" x14ac:dyDescent="0.35">
      <c r="B2" s="9"/>
      <c r="C2" s="9" t="s">
        <v>5</v>
      </c>
      <c r="D2" s="9"/>
      <c r="E2" s="9"/>
      <c r="F2" s="9" t="s">
        <v>1</v>
      </c>
      <c r="G2" s="9"/>
      <c r="H2" s="9"/>
      <c r="I2" s="9" t="s">
        <v>2</v>
      </c>
      <c r="J2" s="9"/>
      <c r="K2" s="9"/>
      <c r="L2" s="9" t="s">
        <v>5</v>
      </c>
      <c r="M2" s="9"/>
      <c r="N2" s="9"/>
      <c r="O2" s="9" t="s">
        <v>1</v>
      </c>
      <c r="P2" s="9"/>
      <c r="Q2" s="9"/>
      <c r="R2" s="9" t="s">
        <v>2</v>
      </c>
      <c r="S2" s="9"/>
      <c r="T2" s="9"/>
      <c r="U2" s="9" t="s">
        <v>5</v>
      </c>
      <c r="V2" s="9"/>
      <c r="W2" s="9"/>
      <c r="X2" s="9" t="s">
        <v>1</v>
      </c>
      <c r="Y2" s="9"/>
      <c r="Z2" s="9"/>
      <c r="AA2" s="9" t="s">
        <v>2</v>
      </c>
      <c r="AB2" s="9"/>
      <c r="AC2" s="9"/>
      <c r="AD2" s="9" t="s">
        <v>5</v>
      </c>
      <c r="AE2" s="9"/>
      <c r="AF2" s="9"/>
      <c r="AG2" s="9" t="s">
        <v>1</v>
      </c>
      <c r="AH2" s="9"/>
      <c r="AI2" s="9"/>
      <c r="AJ2" s="9" t="s">
        <v>2</v>
      </c>
      <c r="AK2" s="9"/>
      <c r="AL2" s="9"/>
    </row>
    <row r="3" spans="2:38" x14ac:dyDescent="0.35">
      <c r="B3">
        <v>2015</v>
      </c>
      <c r="C3" s="1">
        <v>-42.277921059163297</v>
      </c>
      <c r="D3" s="3" t="s">
        <v>6</v>
      </c>
      <c r="E3" s="2">
        <v>17.364127841422899</v>
      </c>
      <c r="F3" s="1">
        <v>-48.208765517874902</v>
      </c>
      <c r="G3" s="3" t="s">
        <v>6</v>
      </c>
      <c r="H3" s="2">
        <v>6.7152128930898298</v>
      </c>
      <c r="I3" s="1">
        <v>5.9308444587115803</v>
      </c>
      <c r="J3" s="3" t="s">
        <v>6</v>
      </c>
      <c r="K3" s="2">
        <v>16.2625084500764</v>
      </c>
      <c r="L3" s="1">
        <v>618.90850188483</v>
      </c>
      <c r="M3" s="3" t="s">
        <v>6</v>
      </c>
      <c r="N3" s="2">
        <v>29.2111486466606</v>
      </c>
      <c r="O3" s="1">
        <v>434.093581622351</v>
      </c>
      <c r="P3" s="3" t="s">
        <v>6</v>
      </c>
      <c r="Q3" s="2">
        <v>23.819372618965801</v>
      </c>
      <c r="R3" s="1">
        <v>184.81492026247901</v>
      </c>
      <c r="S3" s="3" t="s">
        <v>6</v>
      </c>
      <c r="T3" s="2">
        <v>16.7436390689825</v>
      </c>
      <c r="U3" s="1">
        <v>576.63058082566704</v>
      </c>
      <c r="V3" s="3" t="s">
        <v>6</v>
      </c>
      <c r="W3" s="2">
        <v>29.642951714295101</v>
      </c>
      <c r="X3" s="1">
        <v>385.88481610447599</v>
      </c>
      <c r="Y3" s="3" t="s">
        <v>6</v>
      </c>
      <c r="Z3" s="2">
        <v>27.1428581000206</v>
      </c>
      <c r="AA3" s="1">
        <v>190.74576472119099</v>
      </c>
      <c r="AB3" s="3" t="s">
        <v>6</v>
      </c>
      <c r="AC3" s="2">
        <v>3.9388330445923501</v>
      </c>
      <c r="AD3" s="1">
        <v>17.581965925117</v>
      </c>
      <c r="AE3" s="3" t="s">
        <v>6</v>
      </c>
      <c r="AF3" s="2">
        <v>1.0139011744647899</v>
      </c>
      <c r="AG3" s="1">
        <v>13.0596244858263</v>
      </c>
      <c r="AH3" s="3" t="s">
        <v>6</v>
      </c>
      <c r="AI3" s="2">
        <v>0.37326750845668999</v>
      </c>
      <c r="AJ3" s="1">
        <v>4.5223414392907904</v>
      </c>
      <c r="AK3" s="3" t="s">
        <v>6</v>
      </c>
      <c r="AL3" s="2">
        <v>0.97382140770842396</v>
      </c>
    </row>
    <row r="4" spans="2:38" x14ac:dyDescent="0.35">
      <c r="B4">
        <v>2016</v>
      </c>
      <c r="C4" s="1">
        <v>30.396232186367499</v>
      </c>
      <c r="D4" s="3" t="s">
        <v>6</v>
      </c>
      <c r="E4" s="2">
        <v>21.993291675146899</v>
      </c>
      <c r="F4" s="1">
        <v>-74.270978684097301</v>
      </c>
      <c r="G4" s="3" t="s">
        <v>6</v>
      </c>
      <c r="H4" s="2">
        <v>2.7990617124539301</v>
      </c>
      <c r="I4" s="1">
        <v>104.667210870465</v>
      </c>
      <c r="J4" s="3" t="s">
        <v>6</v>
      </c>
      <c r="K4" s="2">
        <v>21.972141337176101</v>
      </c>
      <c r="L4" s="1">
        <v>473.14446296979401</v>
      </c>
      <c r="M4" s="3" t="s">
        <v>6</v>
      </c>
      <c r="N4" s="2">
        <v>33.061388384627399</v>
      </c>
      <c r="O4" s="1">
        <v>390.36113137415998</v>
      </c>
      <c r="P4" s="3" t="s">
        <v>6</v>
      </c>
      <c r="Q4" s="2">
        <v>21.2518564405887</v>
      </c>
      <c r="R4" s="1">
        <v>82.783331595634294</v>
      </c>
      <c r="S4" s="3" t="s">
        <v>6</v>
      </c>
      <c r="T4" s="2">
        <v>22.9521029888461</v>
      </c>
      <c r="U4" s="1">
        <v>503.54069515616197</v>
      </c>
      <c r="V4" s="3" t="s">
        <v>6</v>
      </c>
      <c r="W4" s="2">
        <v>31.040378033042</v>
      </c>
      <c r="X4" s="1">
        <v>316.09015269006198</v>
      </c>
      <c r="Y4" s="3" t="s">
        <v>6</v>
      </c>
      <c r="Z4" s="2">
        <v>23.192005446449802</v>
      </c>
      <c r="AA4" s="1">
        <v>187.45054246609899</v>
      </c>
      <c r="AB4" s="3" t="s">
        <v>6</v>
      </c>
      <c r="AC4" s="2">
        <v>10.893819790175501</v>
      </c>
      <c r="AD4" s="1">
        <v>17.9514418280529</v>
      </c>
      <c r="AE4" s="3" t="s">
        <v>6</v>
      </c>
      <c r="AF4" s="2">
        <v>1.1915075904600501</v>
      </c>
      <c r="AG4" s="1">
        <v>15.896018854140101</v>
      </c>
      <c r="AH4" s="3" t="s">
        <v>6</v>
      </c>
      <c r="AI4" s="2">
        <v>0.93827064516805803</v>
      </c>
      <c r="AJ4" s="1">
        <v>2.0554229739127998</v>
      </c>
      <c r="AK4" s="3" t="s">
        <v>6</v>
      </c>
      <c r="AL4" s="2">
        <v>0.62728550218812995</v>
      </c>
    </row>
    <row r="5" spans="2:38" x14ac:dyDescent="0.35">
      <c r="B5">
        <v>2017</v>
      </c>
      <c r="C5" s="1">
        <v>-7.1647742822563201</v>
      </c>
      <c r="D5" s="3" t="s">
        <v>6</v>
      </c>
      <c r="E5" s="2">
        <v>7.6711900579941501</v>
      </c>
      <c r="F5" s="1">
        <v>-62.202431355344601</v>
      </c>
      <c r="G5" s="3" t="s">
        <v>6</v>
      </c>
      <c r="H5" s="2">
        <v>8.0367478938416905</v>
      </c>
      <c r="I5" s="1">
        <v>55.037657073088198</v>
      </c>
      <c r="J5" s="3" t="s">
        <v>6</v>
      </c>
      <c r="K5" s="2">
        <v>5.1530834255378704</v>
      </c>
      <c r="L5" s="1">
        <v>441.15189088593303</v>
      </c>
      <c r="M5" s="3" t="s">
        <v>6</v>
      </c>
      <c r="N5" s="2">
        <v>9.1870436228802692</v>
      </c>
      <c r="O5" s="1">
        <v>380.03363256538302</v>
      </c>
      <c r="P5" s="3" t="s">
        <v>6</v>
      </c>
      <c r="Q5" s="2">
        <v>7.6891776220240704</v>
      </c>
      <c r="R5" s="1">
        <v>61.118258320550297</v>
      </c>
      <c r="S5" s="3" t="s">
        <v>6</v>
      </c>
      <c r="T5" s="2">
        <v>5.6831734816920196</v>
      </c>
      <c r="U5" s="1">
        <v>433.98711660367701</v>
      </c>
      <c r="V5" s="3" t="s">
        <v>6</v>
      </c>
      <c r="W5" s="2">
        <v>5.7756373920360202</v>
      </c>
      <c r="X5" s="1">
        <v>317.83120121003799</v>
      </c>
      <c r="Y5" s="3" t="s">
        <v>6</v>
      </c>
      <c r="Z5" s="2">
        <v>4.5561486225744501</v>
      </c>
      <c r="AA5" s="1">
        <v>116.15591539363901</v>
      </c>
      <c r="AB5" s="3" t="s">
        <v>6</v>
      </c>
      <c r="AC5" s="2">
        <v>2.2216707742877002</v>
      </c>
      <c r="AD5" s="1">
        <v>13.4728022008326</v>
      </c>
      <c r="AE5" s="3" t="s">
        <v>6</v>
      </c>
      <c r="AF5" s="2">
        <v>0.578916971583882</v>
      </c>
      <c r="AG5" s="1">
        <v>11.204025517644499</v>
      </c>
      <c r="AH5" s="3" t="s">
        <v>6</v>
      </c>
      <c r="AI5" s="2">
        <v>0.43160817587535399</v>
      </c>
      <c r="AJ5" s="1">
        <v>2.2687766831880798</v>
      </c>
      <c r="AK5" s="3" t="s">
        <v>6</v>
      </c>
      <c r="AL5" s="2">
        <v>0.360755855959704</v>
      </c>
    </row>
    <row r="6" spans="2:38" x14ac:dyDescent="0.35">
      <c r="B6">
        <v>2018</v>
      </c>
      <c r="C6" s="1">
        <v>-34.875701522330402</v>
      </c>
      <c r="D6" s="3" t="s">
        <v>6</v>
      </c>
      <c r="E6" s="2">
        <v>24.9319333436286</v>
      </c>
      <c r="F6" s="1">
        <v>-57.612660716691799</v>
      </c>
      <c r="G6" s="3" t="s">
        <v>6</v>
      </c>
      <c r="H6" s="2">
        <v>6.7708649189270096</v>
      </c>
      <c r="I6" s="1">
        <v>22.7369591943614</v>
      </c>
      <c r="J6" s="3" t="s">
        <v>6</v>
      </c>
      <c r="K6" s="2">
        <v>20.266832254952298</v>
      </c>
      <c r="L6" s="1">
        <v>409.08055446497798</v>
      </c>
      <c r="M6" s="3" t="s">
        <v>6</v>
      </c>
      <c r="N6" s="2">
        <v>16.432660524454</v>
      </c>
      <c r="O6" s="1">
        <v>342.51305081163002</v>
      </c>
      <c r="P6" s="3" t="s">
        <v>6</v>
      </c>
      <c r="Q6" s="2">
        <v>4.7898916713215698</v>
      </c>
      <c r="R6" s="1">
        <v>66.567503653348197</v>
      </c>
      <c r="S6" s="3" t="s">
        <v>6</v>
      </c>
      <c r="T6" s="2">
        <v>18.081784122460299</v>
      </c>
      <c r="U6" s="1">
        <v>374.20485294264802</v>
      </c>
      <c r="V6" s="3" t="s">
        <v>6</v>
      </c>
      <c r="W6" s="2">
        <v>10.6139079100874</v>
      </c>
      <c r="X6" s="1">
        <v>284.90039009493802</v>
      </c>
      <c r="Y6" s="3" t="s">
        <v>6</v>
      </c>
      <c r="Z6" s="2">
        <v>8.0711468333816292</v>
      </c>
      <c r="AA6" s="1">
        <v>89.304462847709601</v>
      </c>
      <c r="AB6" s="3" t="s">
        <v>6</v>
      </c>
      <c r="AC6" s="2">
        <v>3.06679497149007</v>
      </c>
      <c r="AD6" s="1">
        <v>12.598889633872499</v>
      </c>
      <c r="AE6" s="3" t="s">
        <v>6</v>
      </c>
      <c r="AF6" s="2">
        <v>0.52919026241001199</v>
      </c>
      <c r="AG6" s="1">
        <v>10.9364259962723</v>
      </c>
      <c r="AH6" s="3" t="s">
        <v>6</v>
      </c>
      <c r="AI6" s="2">
        <v>0.29006389754964701</v>
      </c>
      <c r="AJ6" s="1">
        <v>1.66246363760019</v>
      </c>
      <c r="AK6" s="3" t="s">
        <v>6</v>
      </c>
      <c r="AL6" s="2">
        <v>0.40084132113100601</v>
      </c>
    </row>
    <row r="7" spans="2:38" x14ac:dyDescent="0.35">
      <c r="B7">
        <v>2019</v>
      </c>
      <c r="C7" s="1">
        <v>-9.8827392604211006</v>
      </c>
      <c r="D7" s="3" t="s">
        <v>6</v>
      </c>
      <c r="E7" s="2">
        <v>14.4476967457359</v>
      </c>
      <c r="F7" s="1">
        <v>-73.905929381707395</v>
      </c>
      <c r="G7" s="3" t="s">
        <v>6</v>
      </c>
      <c r="H7" s="2">
        <v>3.15278313624483</v>
      </c>
      <c r="I7" s="1">
        <v>64.023190121286305</v>
      </c>
      <c r="J7" s="3" t="s">
        <v>6</v>
      </c>
      <c r="K7" s="2">
        <v>13.503829964709499</v>
      </c>
      <c r="L7" s="1">
        <v>381.79957973361201</v>
      </c>
      <c r="M7" s="3" t="s">
        <v>6</v>
      </c>
      <c r="N7" s="2">
        <v>6.5940457775897796</v>
      </c>
      <c r="O7" s="1">
        <v>329.61729685216</v>
      </c>
      <c r="P7" s="3" t="s">
        <v>6</v>
      </c>
      <c r="Q7" s="2">
        <v>15.393081367355901</v>
      </c>
      <c r="R7" s="1">
        <v>52.182282881451897</v>
      </c>
      <c r="S7" s="3" t="s">
        <v>6</v>
      </c>
      <c r="T7" s="2">
        <v>12.5830953686794</v>
      </c>
      <c r="U7" s="1">
        <v>371.91684047319097</v>
      </c>
      <c r="V7" s="3" t="s">
        <v>6</v>
      </c>
      <c r="W7" s="2">
        <v>16.482935988344199</v>
      </c>
      <c r="X7" s="1">
        <v>255.71136747045301</v>
      </c>
      <c r="Y7" s="3" t="s">
        <v>6</v>
      </c>
      <c r="Z7" s="2">
        <v>15.9228019629497</v>
      </c>
      <c r="AA7" s="1">
        <v>116.205473002738</v>
      </c>
      <c r="AB7" s="3" t="s">
        <v>6</v>
      </c>
      <c r="AC7" s="2">
        <v>3.6777098356609299</v>
      </c>
      <c r="AD7" s="1">
        <v>11.7362407390057</v>
      </c>
      <c r="AE7" s="3" t="s">
        <v>6</v>
      </c>
      <c r="AF7" s="2">
        <v>0.57835473311335495</v>
      </c>
      <c r="AG7" s="1">
        <v>9.9618195486234296</v>
      </c>
      <c r="AH7" s="3" t="s">
        <v>6</v>
      </c>
      <c r="AI7" s="2">
        <v>0.38628274273047197</v>
      </c>
      <c r="AJ7" s="1">
        <v>1.77442119038229</v>
      </c>
      <c r="AK7" s="3" t="s">
        <v>6</v>
      </c>
      <c r="AL7" s="2">
        <v>0.43331816344270702</v>
      </c>
    </row>
    <row r="8" spans="2:38" x14ac:dyDescent="0.35">
      <c r="B8">
        <v>2020</v>
      </c>
      <c r="C8" s="1">
        <v>12.1085824313722</v>
      </c>
      <c r="D8" s="3" t="s">
        <v>6</v>
      </c>
      <c r="E8" s="2">
        <v>12.392017704092501</v>
      </c>
      <c r="F8" s="1">
        <v>-35.165463990914603</v>
      </c>
      <c r="G8" s="3" t="s">
        <v>6</v>
      </c>
      <c r="H8" s="2">
        <v>4.4894587934239896</v>
      </c>
      <c r="I8" s="1">
        <v>47.274046422286801</v>
      </c>
      <c r="J8" s="3" t="s">
        <v>6</v>
      </c>
      <c r="K8" s="2">
        <v>10.755314913566201</v>
      </c>
      <c r="L8" s="1">
        <v>371.86361791434598</v>
      </c>
      <c r="M8" s="3" t="s">
        <v>6</v>
      </c>
      <c r="N8" s="2">
        <v>21.305110868836699</v>
      </c>
      <c r="O8" s="1">
        <v>321.46495705476099</v>
      </c>
      <c r="P8" s="3" t="s">
        <v>6</v>
      </c>
      <c r="Q8" s="2">
        <v>15.975545400481501</v>
      </c>
      <c r="R8" s="1">
        <v>50.398660859585</v>
      </c>
      <c r="S8" s="3" t="s">
        <v>6</v>
      </c>
      <c r="T8" s="2">
        <v>11.5590498060385</v>
      </c>
      <c r="U8" s="1">
        <v>383.97220034571899</v>
      </c>
      <c r="V8" s="3" t="s">
        <v>6</v>
      </c>
      <c r="W8" s="2">
        <v>24.420532811305101</v>
      </c>
      <c r="X8" s="1">
        <v>286.29949306384702</v>
      </c>
      <c r="Y8" s="3" t="s">
        <v>6</v>
      </c>
      <c r="Z8" s="2">
        <v>18.970822035155301</v>
      </c>
      <c r="AA8" s="1">
        <v>97.672707281871794</v>
      </c>
      <c r="AB8" s="3" t="s">
        <v>6</v>
      </c>
      <c r="AC8" s="2">
        <v>8.0217202029290195</v>
      </c>
      <c r="AD8" s="1">
        <v>13.257718906022101</v>
      </c>
      <c r="AE8" s="3" t="s">
        <v>6</v>
      </c>
      <c r="AF8" s="2">
        <v>0.64324292898240398</v>
      </c>
      <c r="AG8" s="1">
        <v>11.040070944556801</v>
      </c>
      <c r="AH8" s="3" t="s">
        <v>6</v>
      </c>
      <c r="AI8" s="2">
        <v>0.44396456899731401</v>
      </c>
      <c r="AJ8" s="1">
        <v>2.21764796146531</v>
      </c>
      <c r="AK8" s="3" t="s">
        <v>6</v>
      </c>
      <c r="AL8" s="2">
        <v>0.38492516646017799</v>
      </c>
    </row>
  </sheetData>
  <mergeCells count="17">
    <mergeCell ref="AD1:AL1"/>
    <mergeCell ref="AD2:AF2"/>
    <mergeCell ref="AG2:AI2"/>
    <mergeCell ref="AJ2:AL2"/>
    <mergeCell ref="B1:B2"/>
    <mergeCell ref="U1:AC1"/>
    <mergeCell ref="U2:W2"/>
    <mergeCell ref="X2:Z2"/>
    <mergeCell ref="AA2:AC2"/>
    <mergeCell ref="L1:T1"/>
    <mergeCell ref="L2:N2"/>
    <mergeCell ref="O2:Q2"/>
    <mergeCell ref="R2:T2"/>
    <mergeCell ref="C1:K1"/>
    <mergeCell ref="C2:E2"/>
    <mergeCell ref="F2:H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C_budget</vt:lpstr>
      <vt:lpstr>Flux_monthly</vt:lpstr>
      <vt:lpstr>GHG budget</vt:lpstr>
      <vt:lpstr>Met_annual</vt:lpstr>
      <vt:lpstr>Met_monthly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 WS</cp:lastModifiedBy>
  <dcterms:created xsi:type="dcterms:W3CDTF">2022-02-18T18:42:39Z</dcterms:created>
  <dcterms:modified xsi:type="dcterms:W3CDTF">2022-03-01T07:21:12Z</dcterms:modified>
</cp:coreProperties>
</file>