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0515" windowHeight="8895"/>
  </bookViews>
  <sheets>
    <sheet name="LIMBAH PADAT" sheetId="1" r:id="rId1"/>
    <sheet name="LIMBAH CAIR" sheetId="2" r:id="rId2"/>
    <sheet name="Sheet3" sheetId="3" r:id="rId3"/>
  </sheets>
  <calcPr calcId="145621"/>
</workbook>
</file>

<file path=xl/calcChain.xml><?xml version="1.0" encoding="utf-8"?>
<calcChain xmlns="http://schemas.openxmlformats.org/spreadsheetml/2006/main">
  <c r="D46" i="1" l="1"/>
  <c r="C46" i="2" s="1"/>
  <c r="C38" i="2"/>
  <c r="D58" i="1"/>
  <c r="C58" i="2" s="1"/>
  <c r="K61" i="1"/>
  <c r="D59" i="1"/>
  <c r="D60" i="1"/>
  <c r="H37" i="1"/>
  <c r="G38" i="1"/>
  <c r="H38" i="1" s="1"/>
  <c r="G37" i="1"/>
  <c r="D28" i="1"/>
  <c r="D27" i="1"/>
  <c r="K26" i="1"/>
  <c r="H26" i="1"/>
  <c r="D26" i="2"/>
  <c r="D26" i="1"/>
  <c r="C26" i="2" s="1"/>
  <c r="H24" i="1"/>
  <c r="K24" i="1" s="1"/>
  <c r="H25" i="1"/>
  <c r="K25" i="1"/>
  <c r="K23" i="1"/>
  <c r="H23" i="1"/>
  <c r="H22" i="1"/>
  <c r="K22" i="1" s="1"/>
  <c r="K16" i="1"/>
  <c r="H16" i="1"/>
  <c r="N5" i="1" l="1"/>
  <c r="O5" i="1"/>
  <c r="P5" i="1"/>
  <c r="Q5" i="1"/>
  <c r="R5" i="1"/>
  <c r="S5" i="1"/>
  <c r="T5" i="1"/>
  <c r="N6" i="1"/>
  <c r="O6" i="1"/>
  <c r="P6" i="1"/>
  <c r="Q6" i="1"/>
  <c r="R6" i="1"/>
  <c r="S6" i="1"/>
  <c r="T6" i="1"/>
  <c r="N7" i="1"/>
  <c r="O7" i="1"/>
  <c r="P7" i="1"/>
  <c r="Q7" i="1"/>
  <c r="R7" i="1"/>
  <c r="S7" i="1"/>
  <c r="T7" i="1"/>
  <c r="N8" i="1"/>
  <c r="O8" i="1"/>
  <c r="P8" i="1"/>
  <c r="Q8" i="1"/>
  <c r="R8" i="1"/>
  <c r="S8" i="1"/>
  <c r="T8" i="1"/>
  <c r="N9" i="1"/>
  <c r="O9" i="1"/>
  <c r="P9" i="1"/>
  <c r="Q9" i="1"/>
  <c r="R9" i="1"/>
  <c r="S9" i="1"/>
  <c r="T9" i="1"/>
  <c r="N10" i="1"/>
  <c r="O10" i="1"/>
  <c r="P10" i="1"/>
  <c r="Q10" i="1"/>
  <c r="R10" i="1"/>
  <c r="S10" i="1"/>
  <c r="T10" i="1"/>
  <c r="N13" i="1"/>
  <c r="O13" i="1"/>
  <c r="P13" i="1"/>
  <c r="Q13" i="1"/>
  <c r="R13" i="1"/>
  <c r="S13" i="1"/>
  <c r="T13" i="1"/>
  <c r="N14" i="1"/>
  <c r="O14" i="1"/>
  <c r="P14" i="1"/>
  <c r="Q14" i="1"/>
  <c r="R14" i="1"/>
  <c r="S14" i="1"/>
  <c r="T14" i="1"/>
  <c r="N15" i="1"/>
  <c r="O15" i="1"/>
  <c r="Q15" i="1"/>
  <c r="R15" i="1"/>
  <c r="N16" i="1"/>
  <c r="O16" i="1"/>
  <c r="P16" i="1"/>
  <c r="Q16" i="1"/>
  <c r="R16" i="1"/>
  <c r="S16" i="1"/>
  <c r="T16" i="1"/>
  <c r="N17" i="1"/>
  <c r="O17" i="1"/>
  <c r="P17" i="1"/>
  <c r="Q17" i="1"/>
  <c r="R17" i="1"/>
  <c r="S17" i="1"/>
  <c r="T17" i="1"/>
  <c r="N18" i="1"/>
  <c r="O18" i="1"/>
  <c r="P18" i="1"/>
  <c r="Q18" i="1"/>
  <c r="R18" i="1"/>
  <c r="S18" i="1"/>
  <c r="T18" i="1"/>
  <c r="N19" i="1"/>
  <c r="O19" i="1"/>
  <c r="P19" i="1"/>
  <c r="Q19" i="1"/>
  <c r="R19" i="1"/>
  <c r="S19" i="1"/>
  <c r="T19" i="1"/>
  <c r="N21" i="1"/>
  <c r="O21" i="1"/>
  <c r="P21" i="1"/>
  <c r="Q21" i="1"/>
  <c r="R21" i="1"/>
  <c r="S21" i="1"/>
  <c r="T21" i="1"/>
  <c r="N22" i="1"/>
  <c r="O22" i="1"/>
  <c r="P22" i="1"/>
  <c r="Q22" i="1"/>
  <c r="R22" i="1"/>
  <c r="S22" i="1"/>
  <c r="T22" i="1"/>
  <c r="N23" i="1"/>
  <c r="O23" i="1"/>
  <c r="P23" i="1"/>
  <c r="Q23" i="1"/>
  <c r="R23" i="1"/>
  <c r="S23" i="1"/>
  <c r="T23" i="1"/>
  <c r="N25" i="1"/>
  <c r="O25" i="1"/>
  <c r="P25" i="1"/>
  <c r="Q25" i="1"/>
  <c r="R25" i="1"/>
  <c r="S25" i="1"/>
  <c r="T25" i="1"/>
  <c r="N26" i="1"/>
  <c r="O26" i="1"/>
  <c r="P26" i="1"/>
  <c r="Q26" i="1"/>
  <c r="R26" i="1"/>
  <c r="S26" i="1"/>
  <c r="T26" i="1"/>
  <c r="N29" i="1"/>
  <c r="O29" i="1"/>
  <c r="P29" i="1"/>
  <c r="Q29" i="1"/>
  <c r="R29" i="1"/>
  <c r="S29" i="1"/>
  <c r="T29" i="1"/>
  <c r="N30" i="1"/>
  <c r="O30" i="1"/>
  <c r="P30" i="1"/>
  <c r="Q30" i="1"/>
  <c r="R30" i="1"/>
  <c r="S30" i="1"/>
  <c r="T30" i="1"/>
  <c r="N31" i="1"/>
  <c r="O31" i="1"/>
  <c r="P31" i="1"/>
  <c r="Q31" i="1"/>
  <c r="R31" i="1"/>
  <c r="S31" i="1"/>
  <c r="T31" i="1"/>
  <c r="N33" i="1"/>
  <c r="O33" i="1"/>
  <c r="P33" i="1"/>
  <c r="Q33" i="1"/>
  <c r="R33" i="1"/>
  <c r="S33" i="1"/>
  <c r="T33" i="1"/>
  <c r="N34" i="1"/>
  <c r="O34" i="1"/>
  <c r="P34" i="1"/>
  <c r="Q34" i="1"/>
  <c r="R34" i="1"/>
  <c r="S34" i="1"/>
  <c r="T34" i="1"/>
  <c r="N35" i="1"/>
  <c r="O35" i="1"/>
  <c r="P35" i="1"/>
  <c r="Q35" i="1"/>
  <c r="R35" i="1"/>
  <c r="S35" i="1"/>
  <c r="T35" i="1"/>
  <c r="N37" i="1"/>
  <c r="O37" i="1"/>
  <c r="P37" i="1"/>
  <c r="Q37" i="1"/>
  <c r="R37" i="1"/>
  <c r="S37" i="1"/>
  <c r="T37" i="1"/>
  <c r="N38" i="1"/>
  <c r="O38" i="1"/>
  <c r="P38" i="1"/>
  <c r="Q38" i="1"/>
  <c r="R38" i="1"/>
  <c r="S38" i="1"/>
  <c r="T38" i="1"/>
  <c r="N39" i="1"/>
  <c r="O39" i="1"/>
  <c r="P39" i="1"/>
  <c r="Q39" i="1"/>
  <c r="R39" i="1"/>
  <c r="S39" i="1"/>
  <c r="T39" i="1"/>
  <c r="N40" i="1"/>
  <c r="O40" i="1"/>
  <c r="P40" i="1"/>
  <c r="Q40" i="1"/>
  <c r="R40" i="1"/>
  <c r="S40" i="1"/>
  <c r="T40" i="1"/>
  <c r="N41" i="1"/>
  <c r="O41" i="1"/>
  <c r="P41" i="1"/>
  <c r="Q41" i="1"/>
  <c r="R41" i="1"/>
  <c r="S41" i="1"/>
  <c r="T41" i="1"/>
  <c r="N42" i="1"/>
  <c r="O42" i="1"/>
  <c r="P42" i="1"/>
  <c r="Q42" i="1"/>
  <c r="R42" i="1"/>
  <c r="S42" i="1"/>
  <c r="T42" i="1"/>
  <c r="N43" i="1"/>
  <c r="O43" i="1"/>
  <c r="P43" i="1"/>
  <c r="Q43" i="1"/>
  <c r="R43" i="1"/>
  <c r="S43" i="1"/>
  <c r="T43" i="1"/>
  <c r="N46" i="1"/>
  <c r="O46" i="1"/>
  <c r="P46" i="1"/>
  <c r="Q46" i="1"/>
  <c r="R46" i="1"/>
  <c r="S46" i="1"/>
  <c r="T46" i="1"/>
  <c r="N47" i="1"/>
  <c r="O47" i="1"/>
  <c r="P47" i="1"/>
  <c r="Q47" i="1"/>
  <c r="R47" i="1"/>
  <c r="S47" i="1"/>
  <c r="T47" i="1"/>
  <c r="N48" i="1"/>
  <c r="O48" i="1"/>
  <c r="P48" i="1"/>
  <c r="Q48" i="1"/>
  <c r="R48" i="1"/>
  <c r="S48" i="1"/>
  <c r="T48" i="1"/>
  <c r="N49" i="1"/>
  <c r="O49" i="1"/>
  <c r="P49" i="1"/>
  <c r="Q49" i="1"/>
  <c r="R49" i="1"/>
  <c r="S49" i="1"/>
  <c r="T49" i="1"/>
  <c r="N50" i="1"/>
  <c r="O50" i="1"/>
  <c r="P50" i="1"/>
  <c r="Q50" i="1"/>
  <c r="R50" i="1"/>
  <c r="S50" i="1"/>
  <c r="T50" i="1"/>
  <c r="N51" i="1"/>
  <c r="O51" i="1"/>
  <c r="P51" i="1"/>
  <c r="Q51" i="1"/>
  <c r="R51" i="1"/>
  <c r="S51" i="1"/>
  <c r="T51" i="1"/>
  <c r="N52" i="1"/>
  <c r="O52" i="1"/>
  <c r="P52" i="1"/>
  <c r="Q52" i="1"/>
  <c r="R52" i="1"/>
  <c r="S52" i="1"/>
  <c r="T52" i="1"/>
  <c r="N55" i="1"/>
  <c r="O55" i="1"/>
  <c r="P55" i="1"/>
  <c r="Q55" i="1"/>
  <c r="R55" i="1"/>
  <c r="S55" i="1"/>
  <c r="T55" i="1"/>
  <c r="N56" i="1"/>
  <c r="O56" i="1"/>
  <c r="P56" i="1"/>
  <c r="Q56" i="1"/>
  <c r="R56" i="1"/>
  <c r="S56" i="1"/>
  <c r="T56" i="1"/>
  <c r="N57" i="1"/>
  <c r="O57" i="1"/>
  <c r="P57" i="1"/>
  <c r="Q57" i="1"/>
  <c r="R57" i="1"/>
  <c r="S57" i="1"/>
  <c r="T57" i="1"/>
  <c r="N58" i="1"/>
  <c r="O58" i="1"/>
  <c r="P58" i="1"/>
  <c r="Q58" i="1"/>
  <c r="R58" i="1"/>
  <c r="S58" i="1"/>
  <c r="T58" i="1"/>
  <c r="N59" i="1"/>
  <c r="O59" i="1"/>
  <c r="P59" i="1"/>
  <c r="Q59" i="1"/>
  <c r="R59" i="1"/>
  <c r="S59" i="1"/>
  <c r="T59" i="1"/>
  <c r="N60" i="1"/>
  <c r="O60" i="1"/>
  <c r="P60" i="1"/>
  <c r="Q60" i="1"/>
  <c r="R60" i="1"/>
  <c r="S60" i="1"/>
  <c r="T60" i="1"/>
  <c r="N61" i="1"/>
  <c r="O61" i="1"/>
  <c r="P61" i="1"/>
  <c r="Q61" i="1"/>
  <c r="R61" i="1"/>
  <c r="S61" i="1"/>
  <c r="T61" i="1"/>
  <c r="N63" i="1"/>
  <c r="O63" i="1"/>
  <c r="P63" i="1"/>
  <c r="Q63" i="1"/>
  <c r="R63" i="1"/>
  <c r="S63" i="1"/>
  <c r="T63" i="1"/>
  <c r="N64" i="1"/>
  <c r="O64" i="1"/>
  <c r="P64" i="1"/>
  <c r="Q64" i="1"/>
  <c r="R64" i="1"/>
  <c r="S64" i="1"/>
  <c r="T64" i="1"/>
  <c r="N65" i="1"/>
  <c r="O65" i="1"/>
  <c r="P65" i="1"/>
  <c r="Q65" i="1"/>
  <c r="R65" i="1"/>
  <c r="S65" i="1"/>
  <c r="T65" i="1"/>
  <c r="N66" i="1"/>
  <c r="O66" i="1"/>
  <c r="P66" i="1"/>
  <c r="Q66" i="1"/>
  <c r="R66" i="1"/>
  <c r="S66" i="1"/>
  <c r="T66" i="1"/>
  <c r="N67" i="1"/>
  <c r="O67" i="1"/>
  <c r="P67" i="1"/>
  <c r="Q67" i="1"/>
  <c r="R67" i="1"/>
  <c r="S67" i="1"/>
  <c r="T67" i="1"/>
  <c r="N68" i="1"/>
  <c r="O68" i="1"/>
  <c r="P68" i="1"/>
  <c r="Q68" i="1"/>
  <c r="R68" i="1"/>
  <c r="S68" i="1"/>
  <c r="T68" i="1"/>
  <c r="N69" i="1"/>
  <c r="O69" i="1"/>
  <c r="P69" i="1"/>
  <c r="Q69" i="1"/>
  <c r="R69" i="1"/>
  <c r="S69" i="1"/>
  <c r="T69" i="1"/>
  <c r="N70" i="1"/>
  <c r="O70" i="1"/>
  <c r="P70" i="1"/>
  <c r="Q70" i="1"/>
  <c r="R70" i="1"/>
  <c r="S70" i="1"/>
  <c r="T70" i="1"/>
  <c r="N71" i="1"/>
  <c r="O71" i="1"/>
  <c r="P71" i="1"/>
  <c r="Q71" i="1"/>
  <c r="R71" i="1"/>
  <c r="S71" i="1"/>
  <c r="T71" i="1"/>
  <c r="N72" i="1"/>
  <c r="O72" i="1"/>
  <c r="P72" i="1"/>
  <c r="Q72" i="1"/>
  <c r="R72" i="1"/>
  <c r="S72" i="1"/>
  <c r="T72" i="1"/>
  <c r="N73" i="1"/>
  <c r="O73" i="1"/>
  <c r="P73" i="1"/>
  <c r="Q73" i="1"/>
  <c r="R73" i="1"/>
  <c r="S73" i="1"/>
  <c r="T73" i="1"/>
  <c r="O4" i="1"/>
  <c r="P4" i="1"/>
  <c r="Q4" i="1"/>
  <c r="R4" i="1"/>
  <c r="S4" i="1"/>
  <c r="T4" i="1"/>
  <c r="N4" i="1"/>
  <c r="O4" i="2"/>
  <c r="O5" i="2"/>
  <c r="P5" i="2"/>
  <c r="Q5" i="2"/>
  <c r="R5" i="2"/>
  <c r="S5" i="2"/>
  <c r="T5" i="2"/>
  <c r="U5" i="2"/>
  <c r="V5" i="2"/>
  <c r="W5" i="2"/>
  <c r="O6" i="2"/>
  <c r="P6" i="2"/>
  <c r="Q6" i="2"/>
  <c r="R6" i="2"/>
  <c r="S6" i="2"/>
  <c r="T6" i="2"/>
  <c r="U6" i="2"/>
  <c r="V6" i="2"/>
  <c r="W6" i="2"/>
  <c r="O7" i="2"/>
  <c r="P7" i="2"/>
  <c r="Q7" i="2"/>
  <c r="R7" i="2"/>
  <c r="S7" i="2"/>
  <c r="T7" i="2"/>
  <c r="U7" i="2"/>
  <c r="V7" i="2"/>
  <c r="W7" i="2"/>
  <c r="O8" i="2"/>
  <c r="P8" i="2"/>
  <c r="Q8" i="2"/>
  <c r="R8" i="2"/>
  <c r="S8" i="2"/>
  <c r="T8" i="2"/>
  <c r="U8" i="2"/>
  <c r="V8" i="2"/>
  <c r="W8" i="2"/>
  <c r="O9" i="2"/>
  <c r="P9" i="2"/>
  <c r="Q9" i="2"/>
  <c r="R9" i="2"/>
  <c r="S9" i="2"/>
  <c r="T9" i="2"/>
  <c r="U9" i="2"/>
  <c r="V9" i="2"/>
  <c r="W9" i="2"/>
  <c r="O10" i="2"/>
  <c r="P10" i="2"/>
  <c r="Q10" i="2"/>
  <c r="R10" i="2"/>
  <c r="S10" i="2"/>
  <c r="T10" i="2"/>
  <c r="U10" i="2"/>
  <c r="V10" i="2"/>
  <c r="W10" i="2"/>
  <c r="O11" i="2"/>
  <c r="P11" i="2"/>
  <c r="Q11" i="2"/>
  <c r="R11" i="2"/>
  <c r="S11" i="2"/>
  <c r="T11" i="2"/>
  <c r="U11" i="2"/>
  <c r="V11" i="2"/>
  <c r="W11" i="2"/>
  <c r="O12" i="2"/>
  <c r="P12" i="2"/>
  <c r="Q12" i="2"/>
  <c r="R12" i="2"/>
  <c r="S12" i="2"/>
  <c r="T12" i="2"/>
  <c r="U12" i="2"/>
  <c r="V12" i="2"/>
  <c r="W12" i="2"/>
  <c r="O13" i="2"/>
  <c r="P13" i="2"/>
  <c r="Q13" i="2"/>
  <c r="R13" i="2"/>
  <c r="S13" i="2"/>
  <c r="T13" i="2"/>
  <c r="U13" i="2"/>
  <c r="V13" i="2"/>
  <c r="W13" i="2"/>
  <c r="O14" i="2"/>
  <c r="P14" i="2"/>
  <c r="Q14" i="2"/>
  <c r="R14" i="2"/>
  <c r="S14" i="2"/>
  <c r="T14" i="2"/>
  <c r="U14" i="2"/>
  <c r="V14" i="2"/>
  <c r="W14" i="2"/>
  <c r="O15" i="2"/>
  <c r="P15" i="2"/>
  <c r="Q15" i="2"/>
  <c r="R15" i="2"/>
  <c r="S15" i="2"/>
  <c r="T15" i="2"/>
  <c r="U15" i="2"/>
  <c r="V15" i="2"/>
  <c r="W15" i="2"/>
  <c r="O18" i="2"/>
  <c r="P18" i="2"/>
  <c r="Q18" i="2"/>
  <c r="R18" i="2"/>
  <c r="S18" i="2"/>
  <c r="T18" i="2"/>
  <c r="U18" i="2"/>
  <c r="V18" i="2"/>
  <c r="W18" i="2"/>
  <c r="O19" i="2"/>
  <c r="P19" i="2"/>
  <c r="Q19" i="2"/>
  <c r="R19" i="2"/>
  <c r="S19" i="2"/>
  <c r="T19" i="2"/>
  <c r="U19" i="2"/>
  <c r="V19" i="2"/>
  <c r="W19" i="2"/>
  <c r="O20" i="2"/>
  <c r="P20" i="2"/>
  <c r="Q20" i="2"/>
  <c r="R20" i="2"/>
  <c r="S20" i="2"/>
  <c r="T20" i="2"/>
  <c r="U20" i="2"/>
  <c r="V20" i="2"/>
  <c r="W20" i="2"/>
  <c r="O26" i="2"/>
  <c r="P26" i="2"/>
  <c r="Q26" i="2"/>
  <c r="R26" i="2"/>
  <c r="S26" i="2"/>
  <c r="T26" i="2"/>
  <c r="U26" i="2"/>
  <c r="V26" i="2"/>
  <c r="W26" i="2"/>
  <c r="O27" i="2"/>
  <c r="P27" i="2"/>
  <c r="Q27" i="2"/>
  <c r="R27" i="2"/>
  <c r="S27" i="2"/>
  <c r="T27" i="2"/>
  <c r="U27" i="2"/>
  <c r="V27" i="2"/>
  <c r="W27" i="2"/>
  <c r="O28" i="2"/>
  <c r="P28" i="2"/>
  <c r="Q28" i="2"/>
  <c r="R28" i="2"/>
  <c r="S28" i="2"/>
  <c r="T28" i="2"/>
  <c r="U28" i="2"/>
  <c r="V28" i="2"/>
  <c r="W28" i="2"/>
  <c r="O29" i="2"/>
  <c r="P29" i="2"/>
  <c r="Q29" i="2"/>
  <c r="R29" i="2"/>
  <c r="S29" i="2"/>
  <c r="T29" i="2"/>
  <c r="U29" i="2"/>
  <c r="V29" i="2"/>
  <c r="W29" i="2"/>
  <c r="O35" i="2"/>
  <c r="P35" i="2"/>
  <c r="Q35" i="2"/>
  <c r="R35" i="2"/>
  <c r="S35" i="2"/>
  <c r="T35" i="2"/>
  <c r="U35" i="2"/>
  <c r="V35" i="2"/>
  <c r="W35" i="2"/>
  <c r="O38" i="2"/>
  <c r="P38" i="2"/>
  <c r="Q38" i="2"/>
  <c r="R38" i="2"/>
  <c r="S38" i="2"/>
  <c r="T38" i="2"/>
  <c r="U38" i="2"/>
  <c r="V38" i="2"/>
  <c r="W38" i="2"/>
  <c r="O39" i="2"/>
  <c r="P39" i="2"/>
  <c r="Q39" i="2"/>
  <c r="R39" i="2"/>
  <c r="S39" i="2"/>
  <c r="T39" i="2"/>
  <c r="U39" i="2"/>
  <c r="V39" i="2"/>
  <c r="W39" i="2"/>
  <c r="O40" i="2"/>
  <c r="P40" i="2"/>
  <c r="Q40" i="2"/>
  <c r="R40" i="2"/>
  <c r="S40" i="2"/>
  <c r="T40" i="2"/>
  <c r="U40" i="2"/>
  <c r="V40" i="2"/>
  <c r="W40" i="2"/>
  <c r="O41" i="2"/>
  <c r="P41" i="2"/>
  <c r="Q41" i="2"/>
  <c r="R41" i="2"/>
  <c r="S41" i="2"/>
  <c r="T41" i="2"/>
  <c r="U41" i="2"/>
  <c r="V41" i="2"/>
  <c r="W41" i="2"/>
  <c r="O42" i="2"/>
  <c r="P42" i="2"/>
  <c r="Q42" i="2"/>
  <c r="R42" i="2"/>
  <c r="S42" i="2"/>
  <c r="T42" i="2"/>
  <c r="U42" i="2"/>
  <c r="V42" i="2"/>
  <c r="W42" i="2"/>
  <c r="O46" i="2"/>
  <c r="P46" i="2"/>
  <c r="Q46" i="2"/>
  <c r="R46" i="2"/>
  <c r="S46" i="2"/>
  <c r="T46" i="2"/>
  <c r="U46" i="2"/>
  <c r="V46" i="2"/>
  <c r="W46" i="2"/>
  <c r="O48" i="2"/>
  <c r="P48" i="2"/>
  <c r="Q48" i="2"/>
  <c r="R48" i="2"/>
  <c r="S48" i="2"/>
  <c r="T48" i="2"/>
  <c r="U48" i="2"/>
  <c r="V48" i="2"/>
  <c r="W48" i="2"/>
  <c r="O49" i="2"/>
  <c r="P49" i="2"/>
  <c r="Q49" i="2"/>
  <c r="R49" i="2"/>
  <c r="S49" i="2"/>
  <c r="T49" i="2"/>
  <c r="U49" i="2"/>
  <c r="V49" i="2"/>
  <c r="W49" i="2"/>
  <c r="O50" i="2"/>
  <c r="P50" i="2"/>
  <c r="Q50" i="2"/>
  <c r="R50" i="2"/>
  <c r="S50" i="2"/>
  <c r="T50" i="2"/>
  <c r="U50" i="2"/>
  <c r="V50" i="2"/>
  <c r="W50" i="2"/>
  <c r="O51" i="2"/>
  <c r="P51" i="2"/>
  <c r="Q51" i="2"/>
  <c r="R51" i="2"/>
  <c r="S51" i="2"/>
  <c r="T51" i="2"/>
  <c r="U51" i="2"/>
  <c r="V51" i="2"/>
  <c r="W51" i="2"/>
  <c r="O52" i="2"/>
  <c r="P52" i="2"/>
  <c r="Q52" i="2"/>
  <c r="R52" i="2"/>
  <c r="S52" i="2"/>
  <c r="T52" i="2"/>
  <c r="U52" i="2"/>
  <c r="V52" i="2"/>
  <c r="W52" i="2"/>
  <c r="O55" i="2"/>
  <c r="P55" i="2"/>
  <c r="Q55" i="2"/>
  <c r="R55" i="2"/>
  <c r="S55" i="2"/>
  <c r="T55" i="2"/>
  <c r="U55" i="2"/>
  <c r="V55" i="2"/>
  <c r="W55" i="2"/>
  <c r="O56" i="2"/>
  <c r="P56" i="2"/>
  <c r="Q56" i="2"/>
  <c r="R56" i="2"/>
  <c r="S56" i="2"/>
  <c r="T56" i="2"/>
  <c r="U56" i="2"/>
  <c r="V56" i="2"/>
  <c r="W56" i="2"/>
  <c r="O59" i="2"/>
  <c r="P59" i="2"/>
  <c r="Q59" i="2"/>
  <c r="R59" i="2"/>
  <c r="S59" i="2"/>
  <c r="T59" i="2"/>
  <c r="U59" i="2"/>
  <c r="V59" i="2"/>
  <c r="W59" i="2"/>
  <c r="O60" i="2"/>
  <c r="P60" i="2"/>
  <c r="Q60" i="2"/>
  <c r="R60" i="2"/>
  <c r="S60" i="2"/>
  <c r="T60" i="2"/>
  <c r="U60" i="2"/>
  <c r="V60" i="2"/>
  <c r="W60" i="2"/>
  <c r="O61" i="2"/>
  <c r="P61" i="2"/>
  <c r="Q61" i="2"/>
  <c r="R61" i="2"/>
  <c r="S61" i="2"/>
  <c r="T61" i="2"/>
  <c r="U61" i="2"/>
  <c r="V61" i="2"/>
  <c r="W61" i="2"/>
  <c r="O63" i="2"/>
  <c r="P63" i="2"/>
  <c r="Q63" i="2"/>
  <c r="R63" i="2"/>
  <c r="S63" i="2"/>
  <c r="T63" i="2"/>
  <c r="U63" i="2"/>
  <c r="V63" i="2"/>
  <c r="W63" i="2"/>
  <c r="O64" i="2"/>
  <c r="P64" i="2"/>
  <c r="Q64" i="2"/>
  <c r="R64" i="2"/>
  <c r="S64" i="2"/>
  <c r="T64" i="2"/>
  <c r="U64" i="2"/>
  <c r="V64" i="2"/>
  <c r="W64" i="2"/>
  <c r="O65" i="2"/>
  <c r="P65" i="2"/>
  <c r="Q65" i="2"/>
  <c r="R65" i="2"/>
  <c r="S65" i="2"/>
  <c r="T65" i="2"/>
  <c r="U65" i="2"/>
  <c r="V65" i="2"/>
  <c r="W65" i="2"/>
  <c r="O66" i="2"/>
  <c r="P66" i="2"/>
  <c r="Q66" i="2"/>
  <c r="R66" i="2"/>
  <c r="S66" i="2"/>
  <c r="T66" i="2"/>
  <c r="U66" i="2"/>
  <c r="V66" i="2"/>
  <c r="W66" i="2"/>
  <c r="O67" i="2"/>
  <c r="P67" i="2"/>
  <c r="Q67" i="2"/>
  <c r="R67" i="2"/>
  <c r="S67" i="2"/>
  <c r="T67" i="2"/>
  <c r="U67" i="2"/>
  <c r="V67" i="2"/>
  <c r="W67" i="2"/>
  <c r="O68" i="2"/>
  <c r="P68" i="2"/>
  <c r="Q68" i="2"/>
  <c r="R68" i="2"/>
  <c r="S68" i="2"/>
  <c r="T68" i="2"/>
  <c r="U68" i="2"/>
  <c r="V68" i="2"/>
  <c r="W68" i="2"/>
  <c r="O69" i="2"/>
  <c r="P69" i="2"/>
  <c r="Q69" i="2"/>
  <c r="R69" i="2"/>
  <c r="S69" i="2"/>
  <c r="T69" i="2"/>
  <c r="U69" i="2"/>
  <c r="V69" i="2"/>
  <c r="W69" i="2"/>
  <c r="O70" i="2"/>
  <c r="P70" i="2"/>
  <c r="Q70" i="2"/>
  <c r="R70" i="2"/>
  <c r="S70" i="2"/>
  <c r="T70" i="2"/>
  <c r="U70" i="2"/>
  <c r="V70" i="2"/>
  <c r="W70" i="2"/>
  <c r="O71" i="2"/>
  <c r="P71" i="2"/>
  <c r="Q71" i="2"/>
  <c r="R71" i="2"/>
  <c r="S71" i="2"/>
  <c r="T71" i="2"/>
  <c r="U71" i="2"/>
  <c r="V71" i="2"/>
  <c r="W71" i="2"/>
  <c r="O72" i="2"/>
  <c r="P72" i="2"/>
  <c r="Q72" i="2"/>
  <c r="R72" i="2"/>
  <c r="S72" i="2"/>
  <c r="T72" i="2"/>
  <c r="U72" i="2"/>
  <c r="V72" i="2"/>
  <c r="W72" i="2"/>
  <c r="O73" i="2"/>
  <c r="P73" i="2"/>
  <c r="Q73" i="2"/>
  <c r="R73" i="2"/>
  <c r="S73" i="2"/>
  <c r="T73" i="2"/>
  <c r="U73" i="2"/>
  <c r="V73" i="2"/>
  <c r="W73" i="2"/>
  <c r="P4" i="2"/>
  <c r="Q4" i="2"/>
  <c r="R4" i="2"/>
  <c r="S4" i="2"/>
  <c r="T4" i="2"/>
  <c r="U4" i="2"/>
  <c r="V4" i="2"/>
  <c r="W4" i="2"/>
  <c r="I17" i="2"/>
  <c r="H17" i="2"/>
  <c r="C16" i="2" l="1"/>
  <c r="C17" i="2"/>
  <c r="C21" i="2"/>
  <c r="C22" i="2"/>
  <c r="C33" i="2"/>
  <c r="C34" i="2"/>
  <c r="C37" i="2"/>
  <c r="C47" i="2"/>
  <c r="C57" i="2"/>
  <c r="R57" i="2" l="1"/>
  <c r="V57" i="2"/>
  <c r="T57" i="2"/>
  <c r="O57" i="2"/>
  <c r="S57" i="2"/>
  <c r="W57" i="2"/>
  <c r="P57" i="2"/>
  <c r="Q57" i="2"/>
  <c r="U57" i="2"/>
  <c r="P31" i="2"/>
  <c r="T31" i="2"/>
  <c r="R31" i="2"/>
  <c r="Q31" i="2"/>
  <c r="U31" i="2"/>
  <c r="V31" i="2"/>
  <c r="O31" i="2"/>
  <c r="S31" i="2"/>
  <c r="W31" i="2"/>
  <c r="P23" i="2"/>
  <c r="T23" i="2"/>
  <c r="V23" i="2"/>
  <c r="S23" i="2"/>
  <c r="Q23" i="2"/>
  <c r="U23" i="2"/>
  <c r="R23" i="2"/>
  <c r="O23" i="2"/>
  <c r="W23" i="2"/>
  <c r="Q34" i="2"/>
  <c r="U34" i="2"/>
  <c r="O34" i="2"/>
  <c r="W34" i="2"/>
  <c r="R34" i="2"/>
  <c r="V34" i="2"/>
  <c r="S34" i="2"/>
  <c r="P34" i="2"/>
  <c r="T34" i="2"/>
  <c r="Q30" i="2"/>
  <c r="U30" i="2"/>
  <c r="S30" i="2"/>
  <c r="R30" i="2"/>
  <c r="V30" i="2"/>
  <c r="O30" i="2"/>
  <c r="W30" i="2"/>
  <c r="T30" i="2"/>
  <c r="P30" i="2"/>
  <c r="Q22" i="2"/>
  <c r="U22" i="2"/>
  <c r="O22" i="2"/>
  <c r="W22" i="2"/>
  <c r="T22" i="2"/>
  <c r="R22" i="2"/>
  <c r="V22" i="2"/>
  <c r="S22" i="2"/>
  <c r="P22" i="2"/>
  <c r="P43" i="2"/>
  <c r="T43" i="2"/>
  <c r="R43" i="2"/>
  <c r="Q43" i="2"/>
  <c r="U43" i="2"/>
  <c r="V43" i="2"/>
  <c r="O43" i="2"/>
  <c r="S43" i="2"/>
  <c r="W43" i="2"/>
  <c r="R33" i="2"/>
  <c r="V33" i="2"/>
  <c r="P33" i="2"/>
  <c r="O33" i="2"/>
  <c r="S33" i="2"/>
  <c r="W33" i="2"/>
  <c r="T33" i="2"/>
  <c r="Q33" i="2"/>
  <c r="U33" i="2"/>
  <c r="R25" i="2"/>
  <c r="V25" i="2"/>
  <c r="T25" i="2"/>
  <c r="O25" i="2"/>
  <c r="S25" i="2"/>
  <c r="W25" i="2"/>
  <c r="P25" i="2"/>
  <c r="Q25" i="2"/>
  <c r="U25" i="2"/>
  <c r="R21" i="2"/>
  <c r="V21" i="2"/>
  <c r="T21" i="2"/>
  <c r="Q21" i="2"/>
  <c r="O21" i="2"/>
  <c r="S21" i="2"/>
  <c r="W21" i="2"/>
  <c r="P21" i="2"/>
  <c r="U21" i="2"/>
  <c r="Q58" i="2"/>
  <c r="U58" i="2"/>
  <c r="S58" i="2"/>
  <c r="R58" i="2"/>
  <c r="V58" i="2"/>
  <c r="O58" i="2"/>
  <c r="W58" i="2"/>
  <c r="P58" i="2"/>
  <c r="T58" i="2"/>
  <c r="P47" i="2"/>
  <c r="T47" i="2"/>
  <c r="R47" i="2"/>
  <c r="Q47" i="2"/>
  <c r="U47" i="2"/>
  <c r="V47" i="2"/>
  <c r="O47" i="2"/>
  <c r="S47" i="2"/>
  <c r="W47" i="2"/>
  <c r="R37" i="2"/>
  <c r="V37" i="2"/>
  <c r="P37" i="2"/>
  <c r="O37" i="2"/>
  <c r="S37" i="2"/>
  <c r="W37" i="2"/>
  <c r="T37" i="2"/>
  <c r="Q37" i="2"/>
  <c r="U37" i="2"/>
  <c r="R17" i="2"/>
  <c r="V17" i="2"/>
  <c r="P17" i="2"/>
  <c r="Q17" i="2"/>
  <c r="O17" i="2"/>
  <c r="S17" i="2"/>
  <c r="W17" i="2"/>
  <c r="T17" i="2"/>
  <c r="U17" i="2"/>
  <c r="O16" i="2"/>
  <c r="S16" i="2"/>
  <c r="W16" i="2"/>
  <c r="U16" i="2"/>
  <c r="R16" i="2"/>
  <c r="P16" i="2"/>
  <c r="T16" i="2"/>
  <c r="Q16" i="2"/>
  <c r="V16" i="2"/>
  <c r="D62" i="1"/>
  <c r="S62" i="1" l="1"/>
  <c r="P62" i="1"/>
  <c r="N62" i="1"/>
  <c r="R62" i="1"/>
  <c r="O62" i="1"/>
  <c r="T62" i="1"/>
  <c r="Q62" i="1"/>
  <c r="C62" i="2"/>
  <c r="D54" i="1"/>
  <c r="D36" i="1"/>
  <c r="D53" i="1"/>
  <c r="D32" i="1"/>
  <c r="D24" i="1"/>
  <c r="D44" i="1"/>
  <c r="D45" i="1"/>
  <c r="D20" i="1"/>
  <c r="D11" i="1"/>
  <c r="D12" i="1"/>
  <c r="K15" i="1"/>
  <c r="S15" i="1" s="1"/>
  <c r="H15" i="1"/>
  <c r="P15" i="1" s="1"/>
  <c r="P27" i="1" l="1"/>
  <c r="T27" i="1"/>
  <c r="N27" i="1"/>
  <c r="O27" i="1"/>
  <c r="S27" i="1"/>
  <c r="Q27" i="1"/>
  <c r="R27" i="1"/>
  <c r="Q24" i="1"/>
  <c r="R24" i="1"/>
  <c r="S24" i="1"/>
  <c r="P24" i="1"/>
  <c r="T24" i="1"/>
  <c r="N24" i="1"/>
  <c r="O24" i="1"/>
  <c r="S54" i="1"/>
  <c r="T54" i="1"/>
  <c r="Q54" i="1"/>
  <c r="N54" i="1"/>
  <c r="R54" i="1"/>
  <c r="O54" i="1"/>
  <c r="P54" i="1"/>
  <c r="Q12" i="1"/>
  <c r="N12" i="1"/>
  <c r="S12" i="1"/>
  <c r="P12" i="1"/>
  <c r="T12" i="1"/>
  <c r="R12" i="1"/>
  <c r="O12" i="1"/>
  <c r="Q28" i="1"/>
  <c r="N28" i="1"/>
  <c r="S28" i="1"/>
  <c r="P28" i="1"/>
  <c r="T28" i="1"/>
  <c r="R28" i="1"/>
  <c r="O28" i="1"/>
  <c r="Q32" i="1"/>
  <c r="R32" i="1"/>
  <c r="O32" i="1"/>
  <c r="P32" i="1"/>
  <c r="T32" i="1"/>
  <c r="N32" i="1"/>
  <c r="S32" i="1"/>
  <c r="O62" i="2"/>
  <c r="S62" i="2"/>
  <c r="R62" i="2"/>
  <c r="V62" i="2"/>
  <c r="W62" i="2"/>
  <c r="P62" i="2"/>
  <c r="Q62" i="2"/>
  <c r="T62" i="2"/>
  <c r="U62" i="2"/>
  <c r="P11" i="1"/>
  <c r="T11" i="1"/>
  <c r="O11" i="1"/>
  <c r="S11" i="1"/>
  <c r="Q11" i="1"/>
  <c r="N11" i="1"/>
  <c r="R11" i="1"/>
  <c r="R45" i="1"/>
  <c r="O45" i="1"/>
  <c r="P45" i="1"/>
  <c r="Q45" i="1"/>
  <c r="N45" i="1"/>
  <c r="S45" i="1"/>
  <c r="T45" i="1"/>
  <c r="N53" i="1"/>
  <c r="O53" i="1"/>
  <c r="P53" i="1"/>
  <c r="Q53" i="1"/>
  <c r="R53" i="1"/>
  <c r="S53" i="1"/>
  <c r="T53" i="1"/>
  <c r="C53" i="2"/>
  <c r="Q20" i="1"/>
  <c r="R20" i="1"/>
  <c r="S20" i="1"/>
  <c r="P20" i="1"/>
  <c r="T20" i="1"/>
  <c r="N20" i="1"/>
  <c r="O20" i="1"/>
  <c r="Q44" i="1"/>
  <c r="N44" i="1"/>
  <c r="S44" i="1"/>
  <c r="P44" i="1"/>
  <c r="T44" i="1"/>
  <c r="R44" i="1"/>
  <c r="O44" i="1"/>
  <c r="Q36" i="1"/>
  <c r="N36" i="1"/>
  <c r="O36" i="1"/>
  <c r="P36" i="1"/>
  <c r="T36" i="1"/>
  <c r="R36" i="1"/>
  <c r="S36" i="1"/>
  <c r="C36" i="2"/>
  <c r="L15" i="1"/>
  <c r="T15" i="1" s="1"/>
  <c r="W54" i="2" l="1"/>
  <c r="P54" i="2"/>
  <c r="V54" i="2"/>
  <c r="O54" i="2"/>
  <c r="Q54" i="2"/>
  <c r="R54" i="2"/>
  <c r="T54" i="2"/>
  <c r="U54" i="2"/>
  <c r="S54" i="2"/>
  <c r="O24" i="2"/>
  <c r="R24" i="2"/>
  <c r="Q24" i="2"/>
  <c r="P24" i="2"/>
  <c r="T24" i="2"/>
  <c r="S24" i="2"/>
  <c r="V24" i="2"/>
  <c r="W24" i="2"/>
  <c r="U24" i="2"/>
  <c r="V53" i="2"/>
  <c r="W53" i="2"/>
  <c r="O53" i="2"/>
  <c r="S53" i="2"/>
  <c r="P53" i="2"/>
  <c r="T53" i="2"/>
  <c r="Q53" i="2"/>
  <c r="R53" i="2"/>
  <c r="U53" i="2"/>
  <c r="O45" i="2"/>
  <c r="Q45" i="2"/>
  <c r="R45" i="2"/>
  <c r="S45" i="2"/>
  <c r="U45" i="2"/>
  <c r="V45" i="2"/>
  <c r="W45" i="2"/>
  <c r="P45" i="2"/>
  <c r="T45" i="2"/>
  <c r="S32" i="2"/>
  <c r="T32" i="2"/>
  <c r="R32" i="2"/>
  <c r="O32" i="2"/>
  <c r="V32" i="2"/>
  <c r="W32" i="2"/>
  <c r="U32" i="2"/>
  <c r="Q32" i="2"/>
  <c r="P32" i="2"/>
  <c r="W36" i="2"/>
  <c r="U36" i="2"/>
  <c r="P36" i="2"/>
  <c r="T36" i="2"/>
  <c r="Q36" i="2"/>
  <c r="V36" i="2"/>
  <c r="O36" i="2"/>
  <c r="R36" i="2"/>
  <c r="S36" i="2"/>
  <c r="W44" i="2"/>
  <c r="U44" i="2"/>
  <c r="P44" i="2"/>
  <c r="S44" i="2"/>
  <c r="Q44" i="2"/>
  <c r="V44" i="2"/>
  <c r="O44" i="2"/>
  <c r="R44" i="2"/>
  <c r="T44" i="2"/>
</calcChain>
</file>

<file path=xl/comments1.xml><?xml version="1.0" encoding="utf-8"?>
<comments xmlns="http://schemas.openxmlformats.org/spreadsheetml/2006/main">
  <authors>
    <author>Windows 7</author>
  </authors>
  <commentList>
    <comment ref="M7" authorId="0">
      <text>
        <r>
          <rPr>
            <b/>
            <sz val="9"/>
            <color indexed="81"/>
            <rFont val="Tahoma"/>
            <family val="2"/>
          </rPr>
          <t>Windows 7:</t>
        </r>
        <r>
          <rPr>
            <sz val="9"/>
            <color indexed="81"/>
            <rFont val="Tahoma"/>
            <family val="2"/>
          </rPr>
          <t xml:space="preserve">
asumsi : analogi dengan ubi kayu</t>
        </r>
      </text>
    </comment>
    <comment ref="M8" authorId="0">
      <text>
        <r>
          <rPr>
            <b/>
            <sz val="9"/>
            <color indexed="81"/>
            <rFont val="Tahoma"/>
            <family val="2"/>
          </rPr>
          <t>Windows 7:</t>
        </r>
        <r>
          <rPr>
            <sz val="9"/>
            <color indexed="81"/>
            <rFont val="Tahoma"/>
            <family val="2"/>
          </rPr>
          <t xml:space="preserve">
asumsi : analogi dengan ubi kayu</t>
        </r>
      </text>
    </comment>
    <comment ref="M9" authorId="0">
      <text>
        <r>
          <rPr>
            <b/>
            <sz val="9"/>
            <color indexed="81"/>
            <rFont val="Tahoma"/>
            <family val="2"/>
          </rPr>
          <t>Windows 7:</t>
        </r>
        <r>
          <rPr>
            <sz val="9"/>
            <color indexed="81"/>
            <rFont val="Tahoma"/>
            <family val="2"/>
          </rPr>
          <t xml:space="preserve">
asumsi : analogi dengan ubi kayu</t>
        </r>
      </text>
    </comment>
    <comment ref="M10" authorId="0">
      <text>
        <r>
          <rPr>
            <b/>
            <sz val="9"/>
            <color indexed="81"/>
            <rFont val="Tahoma"/>
            <family val="2"/>
          </rPr>
          <t>Windows 7:</t>
        </r>
        <r>
          <rPr>
            <sz val="9"/>
            <color indexed="81"/>
            <rFont val="Tahoma"/>
            <family val="2"/>
          </rPr>
          <t xml:space="preserve">
asumsi : analogi dengan ubi kayu</t>
        </r>
      </text>
    </comment>
    <comment ref="M11" authorId="0">
      <text>
        <r>
          <rPr>
            <b/>
            <sz val="9"/>
            <color indexed="81"/>
            <rFont val="Tahoma"/>
            <family val="2"/>
          </rPr>
          <t>Windows 7:</t>
        </r>
        <r>
          <rPr>
            <sz val="9"/>
            <color indexed="81"/>
            <rFont val="Tahoma"/>
            <family val="2"/>
          </rPr>
          <t xml:space="preserve">
asumsi : analogi dengan ubi kayu</t>
        </r>
      </text>
    </comment>
    <comment ref="M12" authorId="0">
      <text>
        <r>
          <rPr>
            <b/>
            <sz val="9"/>
            <color indexed="81"/>
            <rFont val="Tahoma"/>
            <family val="2"/>
          </rPr>
          <t>Windows 7:</t>
        </r>
        <r>
          <rPr>
            <sz val="9"/>
            <color indexed="81"/>
            <rFont val="Tahoma"/>
            <family val="2"/>
          </rPr>
          <t xml:space="preserve">
asumsi : analogi dengan ubi kayu</t>
        </r>
      </text>
    </comment>
    <comment ref="L15" authorId="0">
      <text>
        <r>
          <rPr>
            <b/>
            <sz val="9"/>
            <color indexed="81"/>
            <rFont val="Tahoma"/>
            <family val="2"/>
          </rPr>
          <t>Windows 7:</t>
        </r>
        <r>
          <rPr>
            <sz val="9"/>
            <color indexed="81"/>
            <rFont val="Tahoma"/>
            <family val="2"/>
          </rPr>
          <t xml:space="preserve">
35% limbah kulit kopi</t>
        </r>
      </text>
    </comment>
    <comment ref="H16" authorId="0">
      <text>
        <r>
          <rPr>
            <b/>
            <sz val="9"/>
            <color indexed="81"/>
            <rFont val="Tahoma"/>
            <family val="2"/>
          </rPr>
          <t>Windows 7:</t>
        </r>
        <r>
          <rPr>
            <sz val="9"/>
            <color indexed="81"/>
            <rFont val="Tahoma"/>
            <family val="2"/>
          </rPr>
          <t xml:space="preserve">
asumsi 50% di kelola 3R</t>
        </r>
      </text>
    </comment>
    <comment ref="D46" authorId="0">
      <text>
        <r>
          <rPr>
            <b/>
            <sz val="9"/>
            <color indexed="81"/>
            <rFont val="Tahoma"/>
            <family val="2"/>
          </rPr>
          <t>Windows 7:</t>
        </r>
        <r>
          <rPr>
            <sz val="9"/>
            <color indexed="81"/>
            <rFont val="Tahoma"/>
            <family val="2"/>
          </rPr>
          <t xml:space="preserve">
100% bahan baku = 85% produk + 10% air + 5% tatal (limbah padat)</t>
        </r>
      </text>
    </comment>
  </commentList>
</comments>
</file>

<file path=xl/sharedStrings.xml><?xml version="1.0" encoding="utf-8"?>
<sst xmlns="http://schemas.openxmlformats.org/spreadsheetml/2006/main" count="540" uniqueCount="259">
  <si>
    <t>Sektor</t>
  </si>
  <si>
    <t>Jagung</t>
  </si>
  <si>
    <t>Jagung Segar Dan Jagung Pipilan</t>
  </si>
  <si>
    <t>Padi Sawah, Padi Ladang</t>
  </si>
  <si>
    <t>Padi</t>
  </si>
  <si>
    <t xml:space="preserve">Ketela pohon </t>
  </si>
  <si>
    <t>Ubi Kayu Segar Dan Pembuatan Gaplek Secara Tradisional</t>
  </si>
  <si>
    <t xml:space="preserve">Ketela rambat </t>
  </si>
  <si>
    <t>Buah segar</t>
  </si>
  <si>
    <t xml:space="preserve">Kacang tanah </t>
  </si>
  <si>
    <t>Berkulit Dan Yang Sudah Dikupas</t>
  </si>
  <si>
    <t xml:space="preserve">Kacang Kedelai </t>
  </si>
  <si>
    <t>Kacang Kedelai</t>
  </si>
  <si>
    <t>Kentang</t>
  </si>
  <si>
    <t>Buah Segar</t>
  </si>
  <si>
    <t>Sayur-sayuran</t>
  </si>
  <si>
    <t>Bayam, Kangkung, Bawang Putih, Bawang Merah, Bawang Daun, Petsai/Sawi, Lobak, Tomat, Ketimun, Kacang Panjang, Buncis Dan Sayuran Lainnya, Cabe Merah, Cabe Hijau Dan Cabe Rawit</t>
  </si>
  <si>
    <t>Buah-buahan</t>
  </si>
  <si>
    <t>Pisang, duku, rambutan, durian, mangga, jambu, sawo dan buah-buahan lainnya</t>
  </si>
  <si>
    <t xml:space="preserve">Tanaman Bahan Makanan Lainnya </t>
  </si>
  <si>
    <t>Kacang hijau dan sebagainya</t>
  </si>
  <si>
    <t>Karet</t>
  </si>
  <si>
    <t>Karet yang dikeringkan dengan pengasapan/ lumps, latex</t>
  </si>
  <si>
    <t>Kopi</t>
  </si>
  <si>
    <t>Kopi biji pengupasan dan pembersihan kopi</t>
  </si>
  <si>
    <t xml:space="preserve">Kelapa sawit </t>
  </si>
  <si>
    <t>Tandan buah segar</t>
  </si>
  <si>
    <t xml:space="preserve">Kelapa dalam </t>
  </si>
  <si>
    <t>Kelapa buah segar</t>
  </si>
  <si>
    <t xml:space="preserve">Kayu manis </t>
  </si>
  <si>
    <t>kayu manis</t>
  </si>
  <si>
    <t>Pinang</t>
  </si>
  <si>
    <t>Buah segar dan pinang belah</t>
  </si>
  <si>
    <t>Teh, tebu, aren, cengkeh dan sebagainya</t>
  </si>
  <si>
    <t xml:space="preserve">Tanaman perkebunan lainnya </t>
  </si>
  <si>
    <t>Ternak besar dan hasil-hasilnya</t>
  </si>
  <si>
    <t>Kerbau, sapi, pemerahan susu, kulit, dll</t>
  </si>
  <si>
    <t xml:space="preserve">Ternak kecil dan hasil-hasilnya </t>
  </si>
  <si>
    <t>Kambing, domba, babi, dsb</t>
  </si>
  <si>
    <t xml:space="preserve">Ayam buras </t>
  </si>
  <si>
    <r>
      <t>Ayam kampung / buras, dan hasilnya selain telur</t>
    </r>
    <r>
      <rPr>
        <sz val="11"/>
        <color theme="1"/>
        <rFont val="Calibri"/>
        <family val="2"/>
        <scheme val="minor"/>
      </rPr>
      <t xml:space="preserve"> </t>
    </r>
  </si>
  <si>
    <t>Industri Minyak Kelapa</t>
  </si>
  <si>
    <t>Industri Penggilingan, Padi, Biji-bijan dan Tepung</t>
  </si>
  <si>
    <t xml:space="preserve">Ayam ras </t>
  </si>
  <si>
    <t>Ayam ras, dan hasilnya selain telur</t>
  </si>
  <si>
    <t xml:space="preserve">Unggas lainnya </t>
  </si>
  <si>
    <t>Bebek, itik, dan sebagainya</t>
  </si>
  <si>
    <t>Telur</t>
  </si>
  <si>
    <t>Seluruh jenis telur baik, ayam ras, buras, itik dll</t>
  </si>
  <si>
    <t xml:space="preserve">Kayu bulat </t>
  </si>
  <si>
    <t>Kayu bulat, kayu balok</t>
  </si>
  <si>
    <t>Hasil hutan lainnya</t>
  </si>
  <si>
    <t>Kayu bakar, rotan, damar, terpentin, dan lainnya</t>
  </si>
  <si>
    <t>Udang</t>
  </si>
  <si>
    <t>Berbagai produk udang, baik udang galah maupun udang lainnya</t>
  </si>
  <si>
    <t>Perikanan laut lainnya</t>
  </si>
  <si>
    <t>Selain Udang, antara lain ikan-ikan hasil tangkapan dari laut</t>
  </si>
  <si>
    <t>Perairan umum</t>
  </si>
  <si>
    <t>Ikan dan udang yang ada diperairan umum seperti ikan gabus dll.</t>
  </si>
  <si>
    <t>Budi daya</t>
  </si>
  <si>
    <t>Ikan dan hasil budi daya lainnya sepert patin, lele dll</t>
  </si>
  <si>
    <t xml:space="preserve">Pertambangan migas </t>
  </si>
  <si>
    <t>Pertambangan minyak bumi dan gas bumi</t>
  </si>
  <si>
    <t>Pertambangan non migas</t>
  </si>
  <si>
    <t>Batu bara, penggalian pasir, tanah liat, tanah uruk, batu kali, batu koral, kerikil</t>
  </si>
  <si>
    <t>Penggalian</t>
  </si>
  <si>
    <t>Penggalian seperti pasir, batu dlsb</t>
  </si>
  <si>
    <t>Industri Pengilangan Migas</t>
  </si>
  <si>
    <t>LPG</t>
  </si>
  <si>
    <t>Minyak makan dari kelapa dalam dan sebagainya</t>
  </si>
  <si>
    <t xml:space="preserve">Indusri CPO </t>
  </si>
  <si>
    <t>CPO</t>
  </si>
  <si>
    <t>Penggilingan padi dan penyosohan beras, tepung terigu, kacang-kacangan, pati ubi kayu dsb</t>
  </si>
  <si>
    <t>Industri Makanan lainnya</t>
  </si>
  <si>
    <t>Roti, kue kering, dan sejenisnya, makaroni, mie, kerupuk, petis terasi, dan kue-kue basah</t>
  </si>
  <si>
    <t>Industri Minuman</t>
  </si>
  <si>
    <t xml:space="preserve">Sirop, minuman keras, anggur dan sejenisnya, malt serta minuman ringan lainnya </t>
  </si>
  <si>
    <t>Industri Tekstil, Barang dari kulit dan alas kaki</t>
  </si>
  <si>
    <t>Pakaian jadi, batik, perajutan karung goni dr plastik, tali temali dan sebagianya</t>
  </si>
  <si>
    <t>Industri Penggergajian dan pengolahan Kayu</t>
  </si>
  <si>
    <t>Penggergajian dan pengolahan kayu</t>
  </si>
  <si>
    <t>Industri kayu lapis dan sejenisnya</t>
  </si>
  <si>
    <t>Kayu lapis aneka inti, veneer, dan serutan lapis</t>
  </si>
  <si>
    <t xml:space="preserve">Industri bahan bangunan dan Perabot dari Kayu </t>
  </si>
  <si>
    <t>Perabot serta kelengkapan rumah tangga dr kayu/bambu /rotan, peti kemas dari kayu, kerajinan ukiran dari kayu, barang lain dari kayu gabus dan sortasi rotan, alat-alat dapur dari kayu, rotan, bambu, anyaman dari rotan dan bambu.</t>
  </si>
  <si>
    <t>Industri Karet dan Barang dari Karet dan barang plastik</t>
  </si>
  <si>
    <t>Crumb rubber, ban luar/dalam, vulkanisir ban, brg keperluan kaki dari karet, barangbarang lain dari karet yang belum termasuk dalam golongan manapun, pipa/selang plastik, brg plastik/karet untuk keperluan alas kaki, barang plastik lembaran, media rekam dari plastik, dan brg plastik/karet lainnya</t>
  </si>
  <si>
    <t xml:space="preserve">Industri kertas dan barang dari kertas </t>
  </si>
  <si>
    <t>Bubur kertas, kertas/karton, paper board, kertas bangunan dari kertas serat, kemasan dari kertas dan karton yang tidak termasuk dalam golongan manapun, percetakan/ penjilidan dan penerbitan.</t>
  </si>
  <si>
    <t xml:space="preserve">Industri Kimia </t>
  </si>
  <si>
    <t>Bahan farmasi, farmasi, bahan jamu dan jamu, pestisida dan lain-lain</t>
  </si>
  <si>
    <t xml:space="preserve">Industri Pupuk </t>
  </si>
  <si>
    <t>Pupuk, bahan pembuat pupuk</t>
  </si>
  <si>
    <t xml:space="preserve">Industri Barang Mineral bukan logam </t>
  </si>
  <si>
    <t>Barang keramik tanah liat untuk keperluan rumah tangga, barang keramik tanah liat lainnya, batubata, genteng, batako, porselen, barang dari semen, batu tahan api dan sejenisnya, barang dr batu, kapur dan barang dari kapur.</t>
  </si>
  <si>
    <t>No Sektor</t>
  </si>
  <si>
    <t>Industri barang dari logam, mesin-mesin dan peralatannya</t>
  </si>
  <si>
    <t>Alat dapur dari alumunium, dan alat logam lainnya, alat pertanian, alat pertukangan dan pemotong, perabot rumah tangga dan kantor dari logam siap pasang untuk bangunan, paku, mur/baut, engsel, gerendel kunci, macam-macam wadah dari logam, kawat logam pembuatan pipa dan barang logam lainnya, kapal/perahu, dan galangan kapal, mesin kapal dan peralatan lainnya, perlengkapan lainnya, repair salvage, serta perbaikan dan perawatannya</t>
  </si>
  <si>
    <t xml:space="preserve">Industri barang lainnya </t>
  </si>
  <si>
    <t>Mainan anak-anak, alat tulis/ gambar, kerajinan pengolahan lainnya yang tidak termasuk golongan manapun</t>
  </si>
  <si>
    <t>Listrik</t>
  </si>
  <si>
    <t>Listrik, gas, uap dan air panas</t>
  </si>
  <si>
    <t xml:space="preserve">Air Minum </t>
  </si>
  <si>
    <t>Penjernihan, penyediaan dan penyaluran air</t>
  </si>
  <si>
    <t>Bangunan</t>
  </si>
  <si>
    <t>Bangunan tempat tinggal, perkantoran, pertokoan, gedung pentas, gedung olah raga, rehabilitasi bangunan dan sebagainya. Bangunan pemeliharaan ikan, percetakan tanah sawah, pembukaan hutan, bangunan irigasi, pemeliharaan dan perbaikan irigasi, banguna jalan, jembatan, bangunan landasan pesawat terbang, bangunan dermaga, bangunan instalasi air minum. Bangunan pembangkit listrik, transmisi dan distribusi, bangunan jaringan komunikasi, pengeringan dan pematangan sawah, taman kota, terowongan, bangunan air dan drainase, bangunan sanitasi dan bangunan sipil lainnya</t>
  </si>
  <si>
    <t>Perdagangan</t>
  </si>
  <si>
    <t xml:space="preserve">Perdagangan besar, eceran hasil pertanian/ pertambangan/penggalian/Pengolahan, ekspor dan impor. </t>
  </si>
  <si>
    <t>Hotel</t>
  </si>
  <si>
    <t>Komoditi</t>
  </si>
  <si>
    <t>Hotel, penginapan dan akomodasi lainnya</t>
  </si>
  <si>
    <t xml:space="preserve">Restoran </t>
  </si>
  <si>
    <t>Rumah makan dan minum, dll</t>
  </si>
  <si>
    <t xml:space="preserve">Angkutan Jalan Raya </t>
  </si>
  <si>
    <t xml:space="preserve">Angkutan Laut </t>
  </si>
  <si>
    <t>Angkutan laut internasional, domestik, untuk penumpang dan barang</t>
  </si>
  <si>
    <t xml:space="preserve">Angkutan darat bermotor untuk penumpang dan barang, angkutan tidak bermotor </t>
  </si>
  <si>
    <t xml:space="preserve">Angkutan sungai dan danau </t>
  </si>
  <si>
    <t>Angkutan sungai dan danau untuk penumpang dan barang, angkutan penyebrangan untuk penumpang dan barang</t>
  </si>
  <si>
    <t xml:space="preserve">Angkutan udara </t>
  </si>
  <si>
    <t>Angkutan udara untuk penumpang dan barang</t>
  </si>
  <si>
    <t xml:space="preserve">Jasa Penunjang Angkutan </t>
  </si>
  <si>
    <t>Parkir, terminal, dan jasa penumpang angkutan darat lainnya, pelayanan pelabuhan, jasa keselamatan pelayaran dan jasa penumpang angkutan laut lain, jasa penunjang angkutan udara, keagenan dan biro perjalanan, pengiriman dan pengepakan, penggudangan, persewaan alat transportasi dan peralatannya</t>
  </si>
  <si>
    <t>Komunikasi</t>
  </si>
  <si>
    <t>Pos Giro, radio panggil dan telekomunikasi</t>
  </si>
  <si>
    <t>Bank</t>
  </si>
  <si>
    <t>Bank Sentral, Bank Umum, Bank Pembangunan, Bank Perkreditan rakyar.</t>
  </si>
  <si>
    <t>Asuransi jiwa, asuransi kerugian dan asuransi sosial.</t>
  </si>
  <si>
    <t xml:space="preserve">Lembaga keuangan </t>
  </si>
  <si>
    <t xml:space="preserve">Asuransi </t>
  </si>
  <si>
    <t>Pembiayaan sewa guna, modal ventura, sewa guna usaha, anjak piutang, kartu kredit, penjamin emisi, dana pensiun.</t>
  </si>
  <si>
    <t xml:space="preserve">Jasa persewaan </t>
  </si>
  <si>
    <t xml:space="preserve">Real estate, asrama, sewa rumah, sewa mesin pertanian dan peralatannya, persewaan mesin kontruksi dan teknik sipil, serta peralatannya, persewaan mesin kantor dan peralatannya termasuk komputer, persewaan barang-barang rumah tangga dan pribadi yang belum termasuk dalam golongan manapun. </t>
  </si>
  <si>
    <t xml:space="preserve">Jasa Perusahaan </t>
  </si>
  <si>
    <t>Jasa komputer, jasa penelitian dan pengembangan, jasa hukum, jasa akuntansi dan perpajakan, jasa periklanan, dan riset pemasaran, jasa bangunan, arsitek dan teknik, jasa konsultasi bisnis dan manajemen, jasa penyelidikan dan kemanan, jasa kebersihan gedung yang melayani perusahaan, jasa penyelenggaraan konvensi dan konfrensi.</t>
  </si>
  <si>
    <t xml:space="preserve">Pemerintahan Umum dan Pertahanan </t>
  </si>
  <si>
    <t>Kegiatan pemerintahan, lembaga legislatif pusat dan tingkat daerah, DPS, MA, BPK, Lembaga Eksekutif tingkat pusat dan daerah, perpajakan dan keuangan, hubungan luar negeri, perencanaan dan pelayanan statistik, lembaga non departemen selain hankam, ABRI, pemancar televisi dan radio</t>
  </si>
  <si>
    <t xml:space="preserve">Jasa sosial kemayarakatan </t>
  </si>
  <si>
    <t xml:space="preserve">Pendidikan, tingkat pra sekolah, SD, SLTP, SLTA, Perguruan Tinggi/Universitas, Pendidikan Pemerintahan Dan Swasta Lainnya, Pendidikan Khusus/Luar Biasa, Pendidikan Luar Sekolah. Rumah Sakit, Puskesmas, Pelayanan Kesehatan Rawat Jalan, Pelayanan Kesehatan Tradisional, Praktik Dokter, Pelayanan Penunjang Kesehatan Lainnya Dan Jasa Kesehatan Hewan, Jasa Kebersihan Pemerintah Dan Swasta, Jasa Sosial Di Dalam Dan Luar Panti Pemerintah Dan Swasta, Organisasi Keagamaan, Organisasi Politik, Organisasi Buruh, Organisasi Bisnis Dan Perdagangan, Organisasi Intrenasional Dan Ekstra Internasional Serta Organisasi Kemasyarakatan Lainnya. </t>
  </si>
  <si>
    <t xml:space="preserve">Jasa lainnya </t>
  </si>
  <si>
    <t>Pembuatan film swasta, distribusi dan pemutaran film, foto studio termasuk fotografi komersial, jasa pemutaran film, pemancar radio swasta, pagelaran seni dan jasa hiburan, jasa penunjang hiburan, pengarang, penggubah lagu dan seniman lainnya yang tidak termasuk dalam golongan manapun, perpustakaan, jasa hiburan, rekreasi dan kebudayaan lainnya, reparasi barang keperluan kaki, dan barang dari kulit, reparasi alat dan barang elektronik, bengkel, reparasi jam tangan dan barang perhiasan serta reparasi lainnya, jasa binatu, pencelupan dan pembersihan, pemangkasam rambut dan salon kecantikan, jasa perorangan lainnya.</t>
  </si>
  <si>
    <t xml:space="preserve">Kegiatan yang tidak jelas batasannya </t>
  </si>
  <si>
    <t>Pemulung, pemungut barang bekas/rongsokan dan kegiatan yang belum jelas batasannya dan tidak termasuk dalam golongan manapun</t>
  </si>
  <si>
    <t>Data Aktivitas</t>
  </si>
  <si>
    <t>Besaran</t>
  </si>
  <si>
    <t>Satuan</t>
  </si>
  <si>
    <t xml:space="preserve">Ditimbun di TPA </t>
  </si>
  <si>
    <t>Waste to energy</t>
  </si>
  <si>
    <t xml:space="preserve">Dibakar terbuka </t>
  </si>
  <si>
    <t xml:space="preserve">Tidak terkelola </t>
  </si>
  <si>
    <t xml:space="preserve">Pengolahan biologi (kompos) </t>
  </si>
  <si>
    <t>3R (material daur ulang)</t>
  </si>
  <si>
    <t>Total</t>
  </si>
  <si>
    <t>kg limbah padat /Ha Luas Panen</t>
  </si>
  <si>
    <t>kg limbah padat /ton ubi kayu  yang dipanen</t>
  </si>
  <si>
    <t>kg limbah padat /ton produksi minyak sawit</t>
  </si>
  <si>
    <t>kg limbah padat /ton Produksi Kelapa</t>
  </si>
  <si>
    <t>kg  limbah padat /ton tebu yang dipanen</t>
  </si>
  <si>
    <t>kg  limbah padat /m3 kayu bulat</t>
  </si>
  <si>
    <t>kg limbah padat /ton Total Produksi Ikan</t>
  </si>
  <si>
    <t>kg limbah padat /Barrel Minyak Mentah yang Ditambang</t>
  </si>
  <si>
    <t>kg limbah padat /ton Batubara yang Ditambang</t>
  </si>
  <si>
    <t>kg limbah padat /ton Oil Equivalent yang Diproduksi</t>
  </si>
  <si>
    <t>kg limbah padat /m3 produksi Kayu Lapis</t>
  </si>
  <si>
    <t>kg limbah padat /MWh Produksi Listrik</t>
  </si>
  <si>
    <t>kg limbah padat /m3 air baku yang diolah</t>
  </si>
  <si>
    <t>kg limbah padat /Kamar</t>
  </si>
  <si>
    <t>kg limbah padat /Kursi</t>
  </si>
  <si>
    <t>kg limbah padat /Penumpang/ Hari</t>
  </si>
  <si>
    <t>kg limbah padat /ton ketela rambat yang dipanen</t>
  </si>
  <si>
    <t>kg limbah padat /ton kacang tanah yang dipanen</t>
  </si>
  <si>
    <t>kg limbah padat /ton kacang kedelai  yang dipanen</t>
  </si>
  <si>
    <t>kg limbah padat /ton kentang  yang dipanen</t>
  </si>
  <si>
    <t>Ha Luas Panen</t>
  </si>
  <si>
    <t xml:space="preserve">Ton Ubi Kayu Yang Dipanen </t>
  </si>
  <si>
    <t xml:space="preserve">Ton Ketela Rambat Yang Dipanen </t>
  </si>
  <si>
    <t xml:space="preserve">Ton Kacang Tanah Yang Dipanen </t>
  </si>
  <si>
    <t xml:space="preserve">Ton Kacang Kedelai Yang Dipanen </t>
  </si>
  <si>
    <t>Ton Produksi Kelapa</t>
  </si>
  <si>
    <t>Ton Produksi Minyak Sawit</t>
  </si>
  <si>
    <t>Ekor Ternak</t>
  </si>
  <si>
    <t>m3 Kayu Bulat</t>
  </si>
  <si>
    <t>Ton Produksi Ikan</t>
  </si>
  <si>
    <t>Barrel Minyak Mentah Yang Ditambang</t>
  </si>
  <si>
    <t>Ton Batubara Yang Ditambang</t>
  </si>
  <si>
    <t>Ton Oil Equivalent Yang Diproduksi</t>
  </si>
  <si>
    <t>m3 Produksi Kayu Lapis</t>
  </si>
  <si>
    <t>MWh Produksi Listrik</t>
  </si>
  <si>
    <t>m3 Air Baku Yang Diolah</t>
  </si>
  <si>
    <t>Kamar</t>
  </si>
  <si>
    <t>Kursi</t>
  </si>
  <si>
    <t>Ton Sayuran Yang Dipanen</t>
  </si>
  <si>
    <t>Ton Buah Yang Dipanen</t>
  </si>
  <si>
    <t>Ton Bahan Makanan Lainnya</t>
  </si>
  <si>
    <t>kg limbah padat /ton sayuran  yang dipanen</t>
  </si>
  <si>
    <t>kg limbah padat /ton buah-buahan  yang dipanen</t>
  </si>
  <si>
    <t>kg limbah padat /ton bahan makanan lainnya  yang dipanen</t>
  </si>
  <si>
    <t>Ton Kopi Yang Dipanen</t>
  </si>
  <si>
    <t>kg limbah padat /ton kopi yang dipanen</t>
  </si>
  <si>
    <t xml:space="preserve">Ton Kentang Yang Dipanen </t>
  </si>
  <si>
    <t>Ton Tanaman Perkebunan Lainnya Yang Dipanen</t>
  </si>
  <si>
    <t>Ton Pinang Yang Dipanen</t>
  </si>
  <si>
    <t>Ton Kayu Manis Yang Dipanen</t>
  </si>
  <si>
    <t>m3 Produksi Kayu Gergajian</t>
  </si>
  <si>
    <t>m3 Produksi olahan kayu</t>
  </si>
  <si>
    <t>Ton Produksi Pulp</t>
  </si>
  <si>
    <t>Ton Produksi Minyak Kelapa</t>
  </si>
  <si>
    <t xml:space="preserve">Distribusi Satuan Timbulan Limbah Padat (Sampah) </t>
  </si>
  <si>
    <t>septic tank/-cubluk individu/MCK biasa</t>
  </si>
  <si>
    <t>MCK ++</t>
  </si>
  <si>
    <t>IPAL Aerob</t>
  </si>
  <si>
    <t>IPAL Anaerob</t>
  </si>
  <si>
    <t>Dibuang ke saluran/-sungai (tidak terkelola)</t>
  </si>
  <si>
    <t>Biogas</t>
  </si>
  <si>
    <t>Pengolahan KIMIA</t>
  </si>
  <si>
    <t>TOTAL</t>
  </si>
  <si>
    <t>m3 air limbah kelapa/ton panen</t>
  </si>
  <si>
    <t>m3/t product</t>
  </si>
  <si>
    <t>m3/ton produk kertas kering</t>
  </si>
  <si>
    <t>m3/MWh</t>
  </si>
  <si>
    <t xml:space="preserve">m3/kamar/hari </t>
  </si>
  <si>
    <t>m3/ penumpang</t>
  </si>
  <si>
    <t>Distribusi Satuan Timbulan Limbah Cair</t>
  </si>
  <si>
    <t>Distribusi Timbulan Limbah Cair (m3/tahun)</t>
  </si>
  <si>
    <t>m3/ pengunjung</t>
  </si>
  <si>
    <t>Distribusi Timbulan Limbah Padat (Sampah), ton limbah padat/tahun</t>
  </si>
  <si>
    <t>kg Berat Basah  limbah padat /Ekor Sapi</t>
  </si>
  <si>
    <t>Pengunjung</t>
  </si>
  <si>
    <t>kg limbah padat /Penumpang/tahun</t>
  </si>
  <si>
    <t>kg limbah padat /ton kayu manis  yang dipanen</t>
  </si>
  <si>
    <t>kg limbah padat /ton pinang yang dipanen</t>
  </si>
  <si>
    <t>Ton Produksi Kelapa Sawit</t>
  </si>
  <si>
    <t>penumpang</t>
  </si>
  <si>
    <t>pegawai</t>
  </si>
  <si>
    <t>Satuan (/tahun)</t>
  </si>
  <si>
    <t>kg limbah padat /Pegawai</t>
  </si>
  <si>
    <t>kg limbah padat /Penumpang</t>
  </si>
  <si>
    <t>m3/pegawai</t>
  </si>
  <si>
    <t xml:space="preserve">Ton Bahan Baku </t>
  </si>
  <si>
    <t>Ton Produk</t>
  </si>
  <si>
    <t xml:space="preserve">m3 POME (limbah cair)/ton tandan buah segar yang diolah </t>
  </si>
  <si>
    <t>kg limbah padat /ton Produksi Karet</t>
  </si>
  <si>
    <t>Ton Produksi Udang</t>
  </si>
  <si>
    <t>Ton Produksi Karet</t>
  </si>
  <si>
    <t>kg limbah padat/ ekor ternak</t>
  </si>
  <si>
    <t>m3/ ekor ternak</t>
  </si>
  <si>
    <t>kg limbah padat/ ton produksi telur</t>
  </si>
  <si>
    <t>Ton Telur</t>
  </si>
  <si>
    <t>m3/ton produksi telur</t>
  </si>
  <si>
    <t>kg limbah padat/ ton produksi pulp</t>
  </si>
  <si>
    <t xml:space="preserve">m3 Produksi </t>
  </si>
  <si>
    <t>kg  limbah padat /m3 produksi</t>
  </si>
  <si>
    <t>kg limbah padat /ton produksi</t>
  </si>
  <si>
    <t>m3/ton bahan baku</t>
  </si>
  <si>
    <t>Ton Bahan Baku</t>
  </si>
  <si>
    <t>kg limbah padat/ton bahan baku</t>
  </si>
  <si>
    <t>tenaga kerja</t>
  </si>
  <si>
    <t>TABEL SATELIT  LIMBAH CAIR PROVINSI JAMBI</t>
  </si>
  <si>
    <t>TABEL SATELIT  LIMBAH PADAT PROVINSI JAMBI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</si>
</sst>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 ###\ ##0.00"/>
    <numFmt numFmtId="165" formatCode="#,##0.0000"/>
  </numFmts>
  <fonts count="30" x14ac:knownFonts="1">
    <font>
      <sz val="11"/>
      <color theme="1"/>
      <name val="Calibri"/>
      <family val="2"/>
      <charset val="1"/>
      <scheme val="minor"/>
    </font>
    <font>
      <sz val="10"/>
      <color theme="1"/>
      <name val="Arial"/>
      <family val="2"/>
    </font>
    <font>
      <sz val="11"/>
      <color theme="1"/>
      <name val="Calibri"/>
      <family val="2"/>
      <scheme val="minor"/>
    </font>
    <font>
      <sz val="9"/>
      <color indexed="81"/>
      <name val="Tahoma"/>
      <family val="2"/>
    </font>
    <font>
      <b/>
      <sz val="9"/>
      <color indexed="81"/>
      <name val="Tahoma"/>
      <family val="2"/>
    </font>
    <font>
      <b/>
      <sz val="11"/>
      <color theme="0"/>
      <name val="Calibri"/>
      <family val="2"/>
      <scheme val="minor"/>
    </font>
    <font>
      <sz val="11"/>
      <color theme="1"/>
      <name val="Calibri"/>
      <family val="2"/>
      <charset val="1"/>
      <scheme val="minor"/>
    </font>
    <font>
      <sz val="7"/>
      <color theme="1"/>
      <name val="Calibri"/>
      <family val="2"/>
      <charset val="1"/>
    </font>
    <font>
      <b/>
      <sz val="8"/>
      <color theme="1"/>
      <name val="Calibri"/>
      <family val="2"/>
    </font>
    <font>
      <b/>
      <sz val="9"/>
      <color theme="1"/>
      <name val="Calibri"/>
      <family val="2"/>
      <charset val="1"/>
    </font>
    <font>
      <sz val="11"/>
      <color theme="0"/>
      <name val="Calibri"/>
      <family val="2"/>
      <scheme val="minor"/>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8"/>
      <color theme="1"/>
      <name val="Calibri"/>
      <family val="2"/>
      <scheme val="minor"/>
    </font>
    <font>
      <sz val="11"/>
      <name val="Calibri"/>
      <family val="2"/>
      <scheme val="minor"/>
    </font>
    <font>
      <b/>
      <sz val="11"/>
      <name val="Calibri"/>
      <family val="2"/>
      <scheme val="minor"/>
    </font>
  </fonts>
  <fills count="39">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6">
    <xf numFmtId="0" fontId="0" fillId="0" borderId="0"/>
    <xf numFmtId="41" fontId="6" fillId="0" borderId="0" applyFont="0" applyFill="0" applyBorder="0" applyAlignment="0" applyProtection="0"/>
    <xf numFmtId="164" fontId="8" fillId="0" borderId="2" applyProtection="0">
      <alignment horizontal="center" vertical="center" wrapText="1"/>
    </xf>
    <xf numFmtId="49" fontId="7" fillId="0" borderId="0" applyProtection="0">
      <alignment horizontal="left" vertical="center" wrapText="1"/>
    </xf>
    <xf numFmtId="49" fontId="9" fillId="0" borderId="0" applyProtection="0">
      <alignment horizontal="left" vertical="center" wrapText="1"/>
    </xf>
    <xf numFmtId="0" fontId="11" fillId="0" borderId="0" applyNumberFormat="0" applyFill="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6" applyNumberFormat="0" applyAlignment="0" applyProtection="0"/>
    <xf numFmtId="0" fontId="19" fillId="12" borderId="7" applyNumberFormat="0" applyAlignment="0" applyProtection="0"/>
    <xf numFmtId="0" fontId="20" fillId="12" borderId="6" applyNumberFormat="0" applyAlignment="0" applyProtection="0"/>
    <xf numFmtId="0" fontId="21" fillId="0" borderId="8" applyNumberFormat="0" applyFill="0" applyAlignment="0" applyProtection="0"/>
    <xf numFmtId="0" fontId="22" fillId="13" borderId="9" applyNumberFormat="0" applyAlignment="0" applyProtection="0"/>
    <xf numFmtId="0" fontId="23" fillId="0" borderId="0" applyNumberFormat="0" applyFill="0" applyBorder="0" applyAlignment="0" applyProtection="0"/>
    <xf numFmtId="0" fontId="6" fillId="14" borderId="10" applyNumberFormat="0" applyFont="0" applyAlignment="0" applyProtection="0"/>
    <xf numFmtId="0" fontId="24" fillId="0" borderId="0" applyNumberFormat="0" applyFill="0" applyBorder="0" applyAlignment="0" applyProtection="0"/>
    <xf numFmtId="0" fontId="25" fillId="0" borderId="11" applyNumberFormat="0" applyFill="0" applyAlignment="0" applyProtection="0"/>
    <xf numFmtId="0" fontId="2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6" fillId="34" borderId="0" applyNumberFormat="0" applyBorder="0" applyAlignment="0" applyProtection="0"/>
    <xf numFmtId="0" fontId="2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26" fillId="38" borderId="0" applyNumberFormat="0" applyBorder="0" applyAlignment="0" applyProtection="0"/>
  </cellStyleXfs>
  <cellXfs count="37">
    <xf numFmtId="0" fontId="0" fillId="0" borderId="0" xfId="0"/>
    <xf numFmtId="4" fontId="0" fillId="0" borderId="0" xfId="0" applyNumberFormat="1"/>
    <xf numFmtId="3" fontId="0" fillId="0" borderId="0" xfId="0" applyNumberFormat="1"/>
    <xf numFmtId="0" fontId="0" fillId="5" borderId="1" xfId="0" applyFill="1" applyBorder="1"/>
    <xf numFmtId="0" fontId="1" fillId="5" borderId="1" xfId="0" applyFont="1" applyFill="1" applyBorder="1"/>
    <xf numFmtId="3" fontId="0" fillId="5" borderId="1" xfId="0" applyNumberFormat="1" applyFill="1" applyBorder="1"/>
    <xf numFmtId="0" fontId="1" fillId="5" borderId="1" xfId="0" applyFont="1" applyFill="1" applyBorder="1" applyAlignment="1">
      <alignment vertical="center"/>
    </xf>
    <xf numFmtId="4" fontId="0" fillId="6" borderId="1" xfId="0" applyNumberFormat="1" applyFill="1" applyBorder="1"/>
    <xf numFmtId="3"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7" borderId="1" xfId="0" applyFill="1" applyBorder="1"/>
    <xf numFmtId="3" fontId="0" fillId="0" borderId="0" xfId="0" applyNumberFormat="1"/>
    <xf numFmtId="165"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3" fontId="0" fillId="6" borderId="1" xfId="0" applyNumberFormat="1" applyFill="1" applyBorder="1"/>
    <xf numFmtId="0" fontId="5" fillId="2" borderId="1" xfId="0" applyFont="1" applyFill="1" applyBorder="1" applyAlignment="1">
      <alignment horizontal="center" vertical="center" wrapText="1"/>
    </xf>
    <xf numFmtId="4" fontId="0" fillId="7" borderId="1" xfId="0" applyNumberFormat="1" applyFill="1" applyBorder="1"/>
    <xf numFmtId="0" fontId="0" fillId="7" borderId="1" xfId="0" applyFill="1" applyBorder="1"/>
    <xf numFmtId="0" fontId="0" fillId="5" borderId="1" xfId="0" applyFill="1" applyBorder="1"/>
    <xf numFmtId="9" fontId="0" fillId="0" borderId="0" xfId="0" applyNumberFormat="1"/>
    <xf numFmtId="0" fontId="0" fillId="0" borderId="0" xfId="0"/>
    <xf numFmtId="3" fontId="10" fillId="4" borderId="12" xfId="0" applyNumberFormat="1" applyFont="1" applyFill="1" applyBorder="1" applyAlignment="1">
      <alignment horizontal="center" vertical="center" wrapText="1"/>
    </xf>
    <xf numFmtId="4" fontId="5" fillId="4" borderId="12"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65"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wrapText="1"/>
    </xf>
    <xf numFmtId="0" fontId="27" fillId="0" borderId="0" xfId="0" applyFont="1"/>
    <xf numFmtId="0" fontId="0" fillId="0" borderId="0" xfId="0" applyFill="1" applyBorder="1" applyAlignment="1">
      <alignment vertical="center"/>
    </xf>
    <xf numFmtId="0" fontId="28" fillId="0" borderId="0" xfId="0" applyFont="1" applyFill="1" applyBorder="1"/>
    <xf numFmtId="0" fontId="28" fillId="0" borderId="0" xfId="0" applyFont="1" applyFill="1" applyBorder="1" applyAlignment="1">
      <alignment wrapText="1"/>
    </xf>
    <xf numFmtId="0" fontId="0" fillId="0" borderId="0" xfId="0" applyFill="1" applyBorder="1"/>
    <xf numFmtId="4" fontId="29" fillId="4" borderId="1" xfId="0" applyNumberFormat="1" applyFont="1" applyFill="1" applyBorder="1" applyAlignment="1">
      <alignment horizontal="center" vertical="center" wrapText="1"/>
    </xf>
    <xf numFmtId="4" fontId="29" fillId="4" borderId="1" xfId="0" applyNumberFormat="1" applyFont="1" applyFill="1" applyBorder="1" applyAlignment="1">
      <alignment horizontal="center" vertical="center" wrapText="1"/>
    </xf>
    <xf numFmtId="3" fontId="28" fillId="4" borderId="1" xfId="0" applyNumberFormat="1" applyFont="1" applyFill="1" applyBorder="1" applyAlignment="1">
      <alignment horizontal="center" vertical="center"/>
    </xf>
    <xf numFmtId="3" fontId="28" fillId="4" borderId="1" xfId="0" applyNumberFormat="1" applyFont="1" applyFill="1" applyBorder="1" applyAlignment="1">
      <alignment horizontal="center" vertical="center" wrapText="1"/>
    </xf>
  </cellXfs>
  <cellStyles count="46">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Comma [0] 2" xfId="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Judul tabel" xfId="4"/>
    <cellStyle name="Jumlah" xfId="2"/>
    <cellStyle name="Linked Cell" xfId="16" builtinId="24" customBuiltin="1"/>
    <cellStyle name="Neutral" xfId="12" builtinId="28" customBuiltin="1"/>
    <cellStyle name="Normal" xfId="0" builtinId="0"/>
    <cellStyle name="Note" xfId="19" builtinId="10" customBuiltin="1"/>
    <cellStyle name="Output" xfId="14" builtinId="21" customBuiltin="1"/>
    <cellStyle name="stub" xfId="3"/>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3"/>
  <sheetViews>
    <sheetView tabSelected="1" zoomScale="70" zoomScaleNormal="70" workbookViewId="0">
      <selection activeCell="O7" sqref="O7"/>
    </sheetView>
  </sheetViews>
  <sheetFormatPr defaultRowHeight="15" x14ac:dyDescent="0.25"/>
  <cols>
    <col min="1" max="1" width="9.7109375" bestFit="1" customWidth="1"/>
    <col min="2" max="2" width="48.7109375" customWidth="1"/>
    <col min="3" max="3" width="255.7109375" hidden="1" customWidth="1"/>
    <col min="4" max="4" width="16.140625" style="2" hidden="1" customWidth="1"/>
    <col min="5" max="5" width="14.7109375" hidden="1" customWidth="1"/>
    <col min="6" max="13" width="0" hidden="1" customWidth="1"/>
    <col min="14" max="14" width="10.7109375" style="1" bestFit="1" customWidth="1"/>
    <col min="15" max="15" width="11" style="1" bestFit="1" customWidth="1"/>
    <col min="16" max="16" width="11.5703125" style="1" bestFit="1" customWidth="1"/>
    <col min="17" max="17" width="9.28515625" style="1" bestFit="1" customWidth="1"/>
    <col min="18" max="18" width="10.7109375" style="1" bestFit="1" customWidth="1"/>
    <col min="19" max="19" width="13.85546875" style="1" bestFit="1" customWidth="1"/>
    <col min="20" max="20" width="12.42578125" style="1" hidden="1" customWidth="1"/>
    <col min="21" max="22" width="0" hidden="1" customWidth="1"/>
  </cols>
  <sheetData>
    <row r="1" spans="1:24" s="32" customFormat="1" ht="23.25" x14ac:dyDescent="0.35">
      <c r="A1" s="28" t="s">
        <v>258</v>
      </c>
      <c r="B1" s="29"/>
      <c r="C1" s="30"/>
      <c r="D1" s="30"/>
      <c r="E1" s="30"/>
      <c r="F1" s="30"/>
      <c r="G1" s="30"/>
      <c r="H1" s="30"/>
      <c r="I1" s="30"/>
      <c r="J1" s="31"/>
    </row>
    <row r="2" spans="1:24" x14ac:dyDescent="0.25">
      <c r="A2" s="24" t="s">
        <v>95</v>
      </c>
      <c r="B2" s="24" t="s">
        <v>0</v>
      </c>
      <c r="C2" s="24" t="s">
        <v>109</v>
      </c>
      <c r="D2" s="24" t="s">
        <v>143</v>
      </c>
      <c r="E2" s="24"/>
      <c r="F2" s="25" t="s">
        <v>207</v>
      </c>
      <c r="G2" s="25"/>
      <c r="H2" s="25"/>
      <c r="I2" s="25"/>
      <c r="J2" s="25"/>
      <c r="K2" s="25"/>
      <c r="L2" s="25"/>
      <c r="M2" s="25"/>
      <c r="N2" s="33" t="s">
        <v>225</v>
      </c>
      <c r="O2" s="33"/>
      <c r="P2" s="33"/>
      <c r="Q2" s="33"/>
      <c r="R2" s="33"/>
      <c r="S2" s="33"/>
      <c r="T2" s="33"/>
    </row>
    <row r="3" spans="1:24" ht="75" x14ac:dyDescent="0.25">
      <c r="A3" s="24"/>
      <c r="B3" s="24"/>
      <c r="C3" s="24"/>
      <c r="D3" s="8" t="s">
        <v>144</v>
      </c>
      <c r="E3" s="9" t="s">
        <v>234</v>
      </c>
      <c r="F3" s="16" t="s">
        <v>146</v>
      </c>
      <c r="G3" s="16" t="s">
        <v>150</v>
      </c>
      <c r="H3" s="16" t="s">
        <v>151</v>
      </c>
      <c r="I3" s="16" t="s">
        <v>147</v>
      </c>
      <c r="J3" s="16" t="s">
        <v>148</v>
      </c>
      <c r="K3" s="16" t="s">
        <v>149</v>
      </c>
      <c r="L3" s="16" t="s">
        <v>152</v>
      </c>
      <c r="M3" s="16" t="s">
        <v>145</v>
      </c>
      <c r="N3" s="34" t="s">
        <v>146</v>
      </c>
      <c r="O3" s="34" t="s">
        <v>150</v>
      </c>
      <c r="P3" s="34" t="s">
        <v>151</v>
      </c>
      <c r="Q3" s="34" t="s">
        <v>147</v>
      </c>
      <c r="R3" s="34" t="s">
        <v>148</v>
      </c>
      <c r="S3" s="34" t="s">
        <v>149</v>
      </c>
      <c r="T3" s="34" t="s">
        <v>152</v>
      </c>
      <c r="V3" s="23" t="s">
        <v>256</v>
      </c>
    </row>
    <row r="4" spans="1:24" x14ac:dyDescent="0.25">
      <c r="A4" s="3">
        <v>1</v>
      </c>
      <c r="B4" s="4" t="s">
        <v>4</v>
      </c>
      <c r="C4" s="4" t="s">
        <v>3</v>
      </c>
      <c r="D4" s="5">
        <v>149888</v>
      </c>
      <c r="E4" s="3" t="s">
        <v>173</v>
      </c>
      <c r="F4" s="11">
        <v>0</v>
      </c>
      <c r="G4" s="17">
        <v>3622.5</v>
      </c>
      <c r="H4" s="11">
        <v>0</v>
      </c>
      <c r="I4" s="11">
        <v>0</v>
      </c>
      <c r="J4" s="17">
        <v>3622.5</v>
      </c>
      <c r="K4" s="17">
        <v>4255</v>
      </c>
      <c r="L4" s="11">
        <v>11500</v>
      </c>
      <c r="M4" s="11" t="s">
        <v>153</v>
      </c>
      <c r="N4" s="7">
        <f>$D4*F4/1000</f>
        <v>0</v>
      </c>
      <c r="O4" s="7">
        <f t="shared" ref="O4:T4" si="0">$D4*G4/1000</f>
        <v>542969.28</v>
      </c>
      <c r="P4" s="7">
        <f t="shared" si="0"/>
        <v>0</v>
      </c>
      <c r="Q4" s="7">
        <f t="shared" si="0"/>
        <v>0</v>
      </c>
      <c r="R4" s="7">
        <f t="shared" si="0"/>
        <v>542969.28</v>
      </c>
      <c r="S4" s="7">
        <f t="shared" si="0"/>
        <v>637773.43999999994</v>
      </c>
      <c r="T4" s="7">
        <f t="shared" si="0"/>
        <v>1723712</v>
      </c>
      <c r="V4" s="21">
        <v>16764</v>
      </c>
    </row>
    <row r="5" spans="1:24" x14ac:dyDescent="0.25">
      <c r="A5" s="3">
        <v>2</v>
      </c>
      <c r="B5" s="6" t="s">
        <v>1</v>
      </c>
      <c r="C5" s="6" t="s">
        <v>2</v>
      </c>
      <c r="D5" s="5">
        <v>30028</v>
      </c>
      <c r="E5" s="3" t="s">
        <v>173</v>
      </c>
      <c r="F5" s="11">
        <v>0</v>
      </c>
      <c r="G5" s="11">
        <v>0</v>
      </c>
      <c r="H5" s="11">
        <v>880.8</v>
      </c>
      <c r="I5" s="11">
        <v>0</v>
      </c>
      <c r="J5" s="11">
        <v>0</v>
      </c>
      <c r="K5" s="17">
        <v>2055.1999999999998</v>
      </c>
      <c r="L5" s="11">
        <v>2936</v>
      </c>
      <c r="M5" s="11" t="s">
        <v>153</v>
      </c>
      <c r="N5" s="7">
        <f t="shared" ref="N5:N68" si="1">$D5*F5/1000</f>
        <v>0</v>
      </c>
      <c r="O5" s="7">
        <f t="shared" ref="O5:O68" si="2">$D5*G5/1000</f>
        <v>0</v>
      </c>
      <c r="P5" s="7">
        <f t="shared" ref="P5:P68" si="3">$D5*H5/1000</f>
        <v>26448.662399999997</v>
      </c>
      <c r="Q5" s="7">
        <f t="shared" ref="Q5:Q68" si="4">$D5*I5/1000</f>
        <v>0</v>
      </c>
      <c r="R5" s="7">
        <f t="shared" ref="R5:R68" si="5">$D5*J5/1000</f>
        <v>0</v>
      </c>
      <c r="S5" s="7">
        <f t="shared" ref="S5:S68" si="6">$D5*K5/1000</f>
        <v>61713.545599999998</v>
      </c>
      <c r="T5" s="7">
        <f t="shared" ref="T5:T68" si="7">$D5*L5/1000</f>
        <v>88162.207999999999</v>
      </c>
      <c r="V5" s="21">
        <v>3601</v>
      </c>
    </row>
    <row r="6" spans="1:24" x14ac:dyDescent="0.25">
      <c r="A6" s="3">
        <v>3</v>
      </c>
      <c r="B6" s="4" t="s">
        <v>5</v>
      </c>
      <c r="C6" s="6" t="s">
        <v>6</v>
      </c>
      <c r="D6" s="5">
        <v>44794</v>
      </c>
      <c r="E6" s="3" t="s">
        <v>174</v>
      </c>
      <c r="F6" s="11">
        <v>0</v>
      </c>
      <c r="G6" s="11">
        <v>0</v>
      </c>
      <c r="H6" s="11">
        <v>45</v>
      </c>
      <c r="I6" s="11">
        <v>0</v>
      </c>
      <c r="J6" s="11">
        <v>0</v>
      </c>
      <c r="K6" s="11">
        <v>105</v>
      </c>
      <c r="L6" s="11">
        <v>150</v>
      </c>
      <c r="M6" s="11" t="s">
        <v>154</v>
      </c>
      <c r="N6" s="7">
        <f t="shared" si="1"/>
        <v>0</v>
      </c>
      <c r="O6" s="7">
        <f t="shared" si="2"/>
        <v>0</v>
      </c>
      <c r="P6" s="7">
        <f t="shared" si="3"/>
        <v>2015.73</v>
      </c>
      <c r="Q6" s="7">
        <f t="shared" si="4"/>
        <v>0</v>
      </c>
      <c r="R6" s="7">
        <f t="shared" si="5"/>
        <v>0</v>
      </c>
      <c r="S6" s="7">
        <f t="shared" si="6"/>
        <v>4703.37</v>
      </c>
      <c r="T6" s="7">
        <f t="shared" si="7"/>
        <v>6719.1</v>
      </c>
      <c r="V6" s="21">
        <v>1994</v>
      </c>
    </row>
    <row r="7" spans="1:24" x14ac:dyDescent="0.25">
      <c r="A7" s="3">
        <v>4</v>
      </c>
      <c r="B7" s="4" t="s">
        <v>7</v>
      </c>
      <c r="C7" s="6" t="s">
        <v>8</v>
      </c>
      <c r="D7" s="5">
        <v>36363</v>
      </c>
      <c r="E7" s="3" t="s">
        <v>175</v>
      </c>
      <c r="F7" s="11">
        <v>0</v>
      </c>
      <c r="G7" s="11">
        <v>0</v>
      </c>
      <c r="H7" s="11">
        <v>45</v>
      </c>
      <c r="I7" s="11">
        <v>0</v>
      </c>
      <c r="J7" s="11">
        <v>0</v>
      </c>
      <c r="K7" s="11">
        <v>105</v>
      </c>
      <c r="L7" s="11">
        <v>150</v>
      </c>
      <c r="M7" s="11" t="s">
        <v>169</v>
      </c>
      <c r="N7" s="7">
        <f t="shared" si="1"/>
        <v>0</v>
      </c>
      <c r="O7" s="7">
        <f t="shared" si="2"/>
        <v>0</v>
      </c>
      <c r="P7" s="7">
        <f t="shared" si="3"/>
        <v>1636.335</v>
      </c>
      <c r="Q7" s="7">
        <f t="shared" si="4"/>
        <v>0</v>
      </c>
      <c r="R7" s="7">
        <f t="shared" si="5"/>
        <v>0</v>
      </c>
      <c r="S7" s="7">
        <f t="shared" si="6"/>
        <v>3818.1149999999998</v>
      </c>
      <c r="T7" s="7">
        <f t="shared" si="7"/>
        <v>5454.45</v>
      </c>
      <c r="V7" s="21">
        <v>368</v>
      </c>
    </row>
    <row r="8" spans="1:24" x14ac:dyDescent="0.25">
      <c r="A8" s="3">
        <v>5</v>
      </c>
      <c r="B8" s="4" t="s">
        <v>9</v>
      </c>
      <c r="C8" s="4" t="s">
        <v>10</v>
      </c>
      <c r="D8" s="5">
        <v>2499</v>
      </c>
      <c r="E8" s="3" t="s">
        <v>176</v>
      </c>
      <c r="F8" s="11">
        <v>0</v>
      </c>
      <c r="G8" s="11">
        <v>0</v>
      </c>
      <c r="H8" s="11">
        <v>45</v>
      </c>
      <c r="I8" s="11">
        <v>0</v>
      </c>
      <c r="J8" s="11">
        <v>0</v>
      </c>
      <c r="K8" s="11">
        <v>105</v>
      </c>
      <c r="L8" s="11">
        <v>150</v>
      </c>
      <c r="M8" s="11" t="s">
        <v>170</v>
      </c>
      <c r="N8" s="7">
        <f t="shared" si="1"/>
        <v>0</v>
      </c>
      <c r="O8" s="7">
        <f t="shared" si="2"/>
        <v>0</v>
      </c>
      <c r="P8" s="7">
        <f t="shared" si="3"/>
        <v>112.455</v>
      </c>
      <c r="Q8" s="7">
        <f t="shared" si="4"/>
        <v>0</v>
      </c>
      <c r="R8" s="7">
        <f t="shared" si="5"/>
        <v>0</v>
      </c>
      <c r="S8" s="7">
        <f t="shared" si="6"/>
        <v>262.39499999999998</v>
      </c>
      <c r="T8" s="7">
        <f t="shared" si="7"/>
        <v>374.85</v>
      </c>
      <c r="V8" s="21">
        <v>212</v>
      </c>
    </row>
    <row r="9" spans="1:24" x14ac:dyDescent="0.25">
      <c r="A9" s="3">
        <v>6</v>
      </c>
      <c r="B9" s="4" t="s">
        <v>11</v>
      </c>
      <c r="C9" s="6" t="s">
        <v>12</v>
      </c>
      <c r="D9" s="5">
        <v>4317</v>
      </c>
      <c r="E9" s="3" t="s">
        <v>177</v>
      </c>
      <c r="F9" s="11">
        <v>0</v>
      </c>
      <c r="G9" s="11">
        <v>0</v>
      </c>
      <c r="H9" s="11">
        <v>45</v>
      </c>
      <c r="I9" s="11">
        <v>0</v>
      </c>
      <c r="J9" s="11">
        <v>0</v>
      </c>
      <c r="K9" s="11">
        <v>105</v>
      </c>
      <c r="L9" s="11">
        <v>150</v>
      </c>
      <c r="M9" s="11" t="s">
        <v>171</v>
      </c>
      <c r="N9" s="7">
        <f t="shared" ref="N9:T9" si="8">$D9*F9/1000</f>
        <v>0</v>
      </c>
      <c r="O9" s="7">
        <f t="shared" si="8"/>
        <v>0</v>
      </c>
      <c r="P9" s="7">
        <f t="shared" si="8"/>
        <v>194.26499999999999</v>
      </c>
      <c r="Q9" s="7">
        <f t="shared" si="8"/>
        <v>0</v>
      </c>
      <c r="R9" s="7">
        <f t="shared" si="8"/>
        <v>0</v>
      </c>
      <c r="S9" s="7">
        <f t="shared" si="8"/>
        <v>453.28500000000003</v>
      </c>
      <c r="T9" s="7">
        <f t="shared" si="8"/>
        <v>647.54999999999995</v>
      </c>
      <c r="V9" s="21">
        <v>627</v>
      </c>
    </row>
    <row r="10" spans="1:24" x14ac:dyDescent="0.25">
      <c r="A10" s="3">
        <v>7</v>
      </c>
      <c r="B10" s="4" t="s">
        <v>13</v>
      </c>
      <c r="C10" s="4" t="s">
        <v>14</v>
      </c>
      <c r="D10" s="5">
        <v>55349</v>
      </c>
      <c r="E10" s="3" t="s">
        <v>199</v>
      </c>
      <c r="F10" s="11">
        <v>0</v>
      </c>
      <c r="G10" s="11">
        <v>0</v>
      </c>
      <c r="H10" s="11">
        <v>45</v>
      </c>
      <c r="I10" s="11">
        <v>0</v>
      </c>
      <c r="J10" s="11">
        <v>0</v>
      </c>
      <c r="K10" s="11">
        <v>105</v>
      </c>
      <c r="L10" s="11">
        <v>150</v>
      </c>
      <c r="M10" s="11" t="s">
        <v>172</v>
      </c>
      <c r="N10" s="7">
        <f t="shared" si="1"/>
        <v>0</v>
      </c>
      <c r="O10" s="7">
        <f t="shared" si="2"/>
        <v>0</v>
      </c>
      <c r="P10" s="7">
        <f t="shared" si="3"/>
        <v>2490.7049999999999</v>
      </c>
      <c r="Q10" s="7">
        <f t="shared" si="4"/>
        <v>0</v>
      </c>
      <c r="R10" s="7">
        <f t="shared" si="5"/>
        <v>0</v>
      </c>
      <c r="S10" s="7">
        <f t="shared" si="6"/>
        <v>5811.6450000000004</v>
      </c>
      <c r="T10" s="7">
        <f t="shared" si="7"/>
        <v>8302.35</v>
      </c>
      <c r="V10" s="21">
        <v>2569</v>
      </c>
    </row>
    <row r="11" spans="1:24" x14ac:dyDescent="0.25">
      <c r="A11" s="3">
        <v>8</v>
      </c>
      <c r="B11" s="4" t="s">
        <v>15</v>
      </c>
      <c r="C11" s="4" t="s">
        <v>16</v>
      </c>
      <c r="D11" s="5">
        <f>1493+305+1161+55348+52497+2167+964+779+2169+7715+20553+10467+7320+5685+8388+2099+5539+1613</f>
        <v>186262</v>
      </c>
      <c r="E11" s="3" t="s">
        <v>191</v>
      </c>
      <c r="F11" s="11">
        <v>0</v>
      </c>
      <c r="G11" s="11">
        <v>0</v>
      </c>
      <c r="H11" s="11">
        <v>45</v>
      </c>
      <c r="I11" s="11">
        <v>0</v>
      </c>
      <c r="J11" s="11">
        <v>0</v>
      </c>
      <c r="K11" s="11">
        <v>105</v>
      </c>
      <c r="L11" s="11">
        <v>150</v>
      </c>
      <c r="M11" s="11" t="s">
        <v>194</v>
      </c>
      <c r="N11" s="7">
        <f t="shared" si="1"/>
        <v>0</v>
      </c>
      <c r="O11" s="7">
        <f t="shared" si="2"/>
        <v>0</v>
      </c>
      <c r="P11" s="7">
        <f t="shared" si="3"/>
        <v>8381.7900000000009</v>
      </c>
      <c r="Q11" s="7">
        <f t="shared" si="4"/>
        <v>0</v>
      </c>
      <c r="R11" s="7">
        <f t="shared" si="5"/>
        <v>0</v>
      </c>
      <c r="S11" s="7">
        <f t="shared" si="6"/>
        <v>19557.509999999998</v>
      </c>
      <c r="T11" s="7">
        <f t="shared" si="7"/>
        <v>27939.3</v>
      </c>
      <c r="V11" s="21">
        <v>5612</v>
      </c>
    </row>
    <row r="12" spans="1:24" x14ac:dyDescent="0.25">
      <c r="A12" s="3">
        <v>9</v>
      </c>
      <c r="B12" s="4" t="s">
        <v>17</v>
      </c>
      <c r="C12" s="4" t="s">
        <v>18</v>
      </c>
      <c r="D12" s="5">
        <f>3923+3053+64648+15596+2509+42771+11988+1101+3124+37514+30648+10149+465+1681+22286+486+431+3213+1912</f>
        <v>257498</v>
      </c>
      <c r="E12" s="3" t="s">
        <v>192</v>
      </c>
      <c r="F12" s="11">
        <v>0</v>
      </c>
      <c r="G12" s="11">
        <v>0</v>
      </c>
      <c r="H12" s="11">
        <v>45</v>
      </c>
      <c r="I12" s="11">
        <v>0</v>
      </c>
      <c r="J12" s="11">
        <v>0</v>
      </c>
      <c r="K12" s="11">
        <v>105</v>
      </c>
      <c r="L12" s="11">
        <v>150</v>
      </c>
      <c r="M12" s="11" t="s">
        <v>195</v>
      </c>
      <c r="N12" s="7">
        <f t="shared" si="1"/>
        <v>0</v>
      </c>
      <c r="O12" s="7">
        <f t="shared" si="2"/>
        <v>0</v>
      </c>
      <c r="P12" s="7">
        <f t="shared" si="3"/>
        <v>11587.41</v>
      </c>
      <c r="Q12" s="7">
        <f t="shared" si="4"/>
        <v>0</v>
      </c>
      <c r="R12" s="7">
        <f t="shared" si="5"/>
        <v>0</v>
      </c>
      <c r="S12" s="7">
        <f t="shared" si="6"/>
        <v>27037.29</v>
      </c>
      <c r="T12" s="7">
        <f t="shared" si="7"/>
        <v>38624.699999999997</v>
      </c>
      <c r="V12" s="21">
        <v>6780</v>
      </c>
    </row>
    <row r="13" spans="1:24" x14ac:dyDescent="0.25">
      <c r="A13" s="3">
        <v>10</v>
      </c>
      <c r="B13" s="4" t="s">
        <v>19</v>
      </c>
      <c r="C13" s="6" t="s">
        <v>20</v>
      </c>
      <c r="D13" s="5">
        <v>566</v>
      </c>
      <c r="E13" s="3" t="s">
        <v>193</v>
      </c>
      <c r="F13" s="11">
        <v>0</v>
      </c>
      <c r="G13" s="11">
        <v>0</v>
      </c>
      <c r="H13" s="11">
        <v>45</v>
      </c>
      <c r="I13" s="11">
        <v>0</v>
      </c>
      <c r="J13" s="11">
        <v>0</v>
      </c>
      <c r="K13" s="11">
        <v>105</v>
      </c>
      <c r="L13" s="11">
        <v>150</v>
      </c>
      <c r="M13" s="11" t="s">
        <v>196</v>
      </c>
      <c r="N13" s="7">
        <f t="shared" si="1"/>
        <v>0</v>
      </c>
      <c r="O13" s="7">
        <f t="shared" si="2"/>
        <v>0</v>
      </c>
      <c r="P13" s="7">
        <f t="shared" si="3"/>
        <v>25.47</v>
      </c>
      <c r="Q13" s="7">
        <f t="shared" si="4"/>
        <v>0</v>
      </c>
      <c r="R13" s="7">
        <f t="shared" si="5"/>
        <v>0</v>
      </c>
      <c r="S13" s="7">
        <f t="shared" si="6"/>
        <v>59.43</v>
      </c>
      <c r="T13" s="7">
        <f t="shared" si="7"/>
        <v>84.9</v>
      </c>
      <c r="V13" s="21">
        <v>506</v>
      </c>
    </row>
    <row r="14" spans="1:24" x14ac:dyDescent="0.25">
      <c r="A14" s="3">
        <v>11</v>
      </c>
      <c r="B14" s="4" t="s">
        <v>21</v>
      </c>
      <c r="C14" s="6" t="s">
        <v>22</v>
      </c>
      <c r="D14" s="5">
        <v>273503</v>
      </c>
      <c r="E14" s="3" t="s">
        <v>243</v>
      </c>
      <c r="F14" s="11">
        <v>0</v>
      </c>
      <c r="G14" s="11">
        <v>0</v>
      </c>
      <c r="H14" s="11">
        <v>15</v>
      </c>
      <c r="I14" s="11">
        <v>0</v>
      </c>
      <c r="J14" s="11">
        <v>0</v>
      </c>
      <c r="K14" s="11">
        <v>35</v>
      </c>
      <c r="L14" s="11">
        <v>50</v>
      </c>
      <c r="M14" s="11" t="s">
        <v>241</v>
      </c>
      <c r="N14" s="7">
        <f t="shared" si="1"/>
        <v>0</v>
      </c>
      <c r="O14" s="7">
        <f t="shared" si="2"/>
        <v>0</v>
      </c>
      <c r="P14" s="7">
        <f t="shared" si="3"/>
        <v>4102.5450000000001</v>
      </c>
      <c r="Q14" s="7">
        <f t="shared" si="4"/>
        <v>0</v>
      </c>
      <c r="R14" s="7">
        <f t="shared" si="5"/>
        <v>0</v>
      </c>
      <c r="S14" s="7">
        <f t="shared" si="6"/>
        <v>9572.6049999999996</v>
      </c>
      <c r="T14" s="7">
        <f t="shared" si="7"/>
        <v>13675.15</v>
      </c>
      <c r="V14" s="21">
        <v>20154</v>
      </c>
    </row>
    <row r="15" spans="1:24" x14ac:dyDescent="0.25">
      <c r="A15" s="3">
        <v>12</v>
      </c>
      <c r="B15" s="4" t="s">
        <v>23</v>
      </c>
      <c r="C15" s="4" t="s">
        <v>24</v>
      </c>
      <c r="D15" s="5">
        <v>11973</v>
      </c>
      <c r="E15" s="3" t="s">
        <v>197</v>
      </c>
      <c r="F15" s="11">
        <v>0</v>
      </c>
      <c r="G15" s="11">
        <v>0</v>
      </c>
      <c r="H15" s="11">
        <f>0.3*350</f>
        <v>105</v>
      </c>
      <c r="I15" s="11">
        <v>0</v>
      </c>
      <c r="J15" s="11">
        <v>0</v>
      </c>
      <c r="K15" s="11">
        <f>0.7*350</f>
        <v>244.99999999999997</v>
      </c>
      <c r="L15" s="11">
        <f>SUM(F15:K15)</f>
        <v>350</v>
      </c>
      <c r="M15" s="11" t="s">
        <v>198</v>
      </c>
      <c r="N15" s="7">
        <f t="shared" si="1"/>
        <v>0</v>
      </c>
      <c r="O15" s="7">
        <f t="shared" si="2"/>
        <v>0</v>
      </c>
      <c r="P15" s="7">
        <f t="shared" si="3"/>
        <v>1257.165</v>
      </c>
      <c r="Q15" s="7">
        <f t="shared" si="4"/>
        <v>0</v>
      </c>
      <c r="R15" s="7">
        <f t="shared" si="5"/>
        <v>0</v>
      </c>
      <c r="S15" s="7">
        <f t="shared" si="6"/>
        <v>2933.3849999999993</v>
      </c>
      <c r="T15" s="7">
        <f t="shared" si="7"/>
        <v>4190.55</v>
      </c>
      <c r="V15" s="21">
        <v>5743</v>
      </c>
      <c r="W15" s="20"/>
      <c r="X15" s="20"/>
    </row>
    <row r="16" spans="1:24" x14ac:dyDescent="0.25">
      <c r="A16" s="3">
        <v>13</v>
      </c>
      <c r="B16" s="4" t="s">
        <v>25</v>
      </c>
      <c r="C16" s="4" t="s">
        <v>26</v>
      </c>
      <c r="D16" s="5">
        <v>1035300</v>
      </c>
      <c r="E16" s="3" t="s">
        <v>231</v>
      </c>
      <c r="F16" s="11">
        <v>0</v>
      </c>
      <c r="G16" s="11">
        <v>0</v>
      </c>
      <c r="H16" s="11">
        <f>0.5*L16</f>
        <v>232.5</v>
      </c>
      <c r="I16" s="11">
        <v>0</v>
      </c>
      <c r="J16" s="11">
        <v>0</v>
      </c>
      <c r="K16" s="11">
        <f>L16-H16</f>
        <v>232.5</v>
      </c>
      <c r="L16" s="11">
        <v>465</v>
      </c>
      <c r="M16" s="11" t="s">
        <v>155</v>
      </c>
      <c r="N16" s="7">
        <f t="shared" si="1"/>
        <v>0</v>
      </c>
      <c r="O16" s="7">
        <f t="shared" si="2"/>
        <v>0</v>
      </c>
      <c r="P16" s="7">
        <f t="shared" si="3"/>
        <v>240707.25</v>
      </c>
      <c r="Q16" s="7">
        <f t="shared" si="4"/>
        <v>0</v>
      </c>
      <c r="R16" s="7">
        <f t="shared" si="5"/>
        <v>0</v>
      </c>
      <c r="S16" s="7">
        <f t="shared" si="6"/>
        <v>240707.25</v>
      </c>
      <c r="T16" s="7">
        <f t="shared" si="7"/>
        <v>481414.5</v>
      </c>
      <c r="V16" s="21">
        <v>6229</v>
      </c>
    </row>
    <row r="17" spans="1:22" x14ac:dyDescent="0.25">
      <c r="A17" s="3">
        <v>14</v>
      </c>
      <c r="B17" s="4" t="s">
        <v>27</v>
      </c>
      <c r="C17" s="4" t="s">
        <v>28</v>
      </c>
      <c r="D17" s="5">
        <v>116459</v>
      </c>
      <c r="E17" s="3" t="s">
        <v>178</v>
      </c>
      <c r="F17" s="11">
        <v>0</v>
      </c>
      <c r="G17" s="11">
        <v>0</v>
      </c>
      <c r="H17" s="11">
        <v>0</v>
      </c>
      <c r="I17" s="11">
        <v>0</v>
      </c>
      <c r="J17" s="11">
        <v>0</v>
      </c>
      <c r="K17" s="11">
        <v>380</v>
      </c>
      <c r="L17" s="11">
        <v>380</v>
      </c>
      <c r="M17" s="11" t="s">
        <v>156</v>
      </c>
      <c r="N17" s="7">
        <f t="shared" si="1"/>
        <v>0</v>
      </c>
      <c r="O17" s="7">
        <f t="shared" si="2"/>
        <v>0</v>
      </c>
      <c r="P17" s="7">
        <f t="shared" si="3"/>
        <v>0</v>
      </c>
      <c r="Q17" s="7">
        <f t="shared" si="4"/>
        <v>0</v>
      </c>
      <c r="R17" s="7">
        <f t="shared" si="5"/>
        <v>0</v>
      </c>
      <c r="S17" s="7">
        <f t="shared" si="6"/>
        <v>44254.42</v>
      </c>
      <c r="T17" s="7">
        <f t="shared" si="7"/>
        <v>44254.42</v>
      </c>
      <c r="V17" s="21">
        <v>1344</v>
      </c>
    </row>
    <row r="18" spans="1:22" x14ac:dyDescent="0.25">
      <c r="A18" s="3">
        <v>15</v>
      </c>
      <c r="B18" s="4" t="s">
        <v>29</v>
      </c>
      <c r="C18" s="6" t="s">
        <v>30</v>
      </c>
      <c r="D18" s="5">
        <v>61043</v>
      </c>
      <c r="E18" s="3" t="s">
        <v>202</v>
      </c>
      <c r="F18" s="11">
        <v>0</v>
      </c>
      <c r="G18" s="11">
        <v>0</v>
      </c>
      <c r="H18" s="11">
        <v>45</v>
      </c>
      <c r="I18" s="11">
        <v>0</v>
      </c>
      <c r="J18" s="11">
        <v>0</v>
      </c>
      <c r="K18" s="11">
        <v>105</v>
      </c>
      <c r="L18" s="11">
        <v>150</v>
      </c>
      <c r="M18" s="11" t="s">
        <v>229</v>
      </c>
      <c r="N18" s="7">
        <f t="shared" ref="N18:T18" si="9">$D18*F18/1000</f>
        <v>0</v>
      </c>
      <c r="O18" s="7">
        <f t="shared" si="9"/>
        <v>0</v>
      </c>
      <c r="P18" s="7">
        <f t="shared" si="9"/>
        <v>2746.9349999999999</v>
      </c>
      <c r="Q18" s="7">
        <f t="shared" si="9"/>
        <v>0</v>
      </c>
      <c r="R18" s="7">
        <f t="shared" si="9"/>
        <v>0</v>
      </c>
      <c r="S18" s="7">
        <f t="shared" si="9"/>
        <v>6409.5150000000003</v>
      </c>
      <c r="T18" s="7">
        <f t="shared" si="9"/>
        <v>9156.4500000000007</v>
      </c>
      <c r="V18" s="21">
        <v>11790</v>
      </c>
    </row>
    <row r="19" spans="1:22" x14ac:dyDescent="0.25">
      <c r="A19" s="3">
        <v>16</v>
      </c>
      <c r="B19" s="4" t="s">
        <v>31</v>
      </c>
      <c r="C19" s="4" t="s">
        <v>32</v>
      </c>
      <c r="D19" s="5">
        <v>8552</v>
      </c>
      <c r="E19" s="3" t="s">
        <v>201</v>
      </c>
      <c r="F19" s="11">
        <v>0</v>
      </c>
      <c r="G19" s="11">
        <v>0</v>
      </c>
      <c r="H19" s="11">
        <v>45</v>
      </c>
      <c r="I19" s="11">
        <v>0</v>
      </c>
      <c r="J19" s="11">
        <v>0</v>
      </c>
      <c r="K19" s="11">
        <v>105</v>
      </c>
      <c r="L19" s="11">
        <v>150</v>
      </c>
      <c r="M19" s="11" t="s">
        <v>230</v>
      </c>
      <c r="N19" s="7">
        <f t="shared" si="1"/>
        <v>0</v>
      </c>
      <c r="O19" s="7">
        <f t="shared" si="2"/>
        <v>0</v>
      </c>
      <c r="P19" s="7">
        <f t="shared" si="3"/>
        <v>384.84</v>
      </c>
      <c r="Q19" s="7">
        <f t="shared" si="4"/>
        <v>0</v>
      </c>
      <c r="R19" s="7">
        <f t="shared" si="5"/>
        <v>0</v>
      </c>
      <c r="S19" s="7">
        <f t="shared" si="6"/>
        <v>897.96</v>
      </c>
      <c r="T19" s="7">
        <f t="shared" si="7"/>
        <v>1282.8</v>
      </c>
      <c r="V19" s="21">
        <v>141</v>
      </c>
    </row>
    <row r="20" spans="1:22" x14ac:dyDescent="0.25">
      <c r="A20" s="3">
        <v>17</v>
      </c>
      <c r="B20" s="4" t="s">
        <v>34</v>
      </c>
      <c r="C20" s="6" t="s">
        <v>33</v>
      </c>
      <c r="D20" s="5">
        <f>295+11+37+339+200+51+59+2+5817+2093+170+29</f>
        <v>9103</v>
      </c>
      <c r="E20" s="3" t="s">
        <v>200</v>
      </c>
      <c r="F20" s="11">
        <v>0</v>
      </c>
      <c r="G20" s="11">
        <v>0</v>
      </c>
      <c r="H20" s="11">
        <v>240</v>
      </c>
      <c r="I20" s="11">
        <v>0</v>
      </c>
      <c r="J20" s="11">
        <v>0</v>
      </c>
      <c r="K20" s="11">
        <v>240</v>
      </c>
      <c r="L20" s="11">
        <v>480</v>
      </c>
      <c r="M20" s="11" t="s">
        <v>157</v>
      </c>
      <c r="N20" s="7">
        <f t="shared" si="1"/>
        <v>0</v>
      </c>
      <c r="O20" s="7">
        <f t="shared" si="2"/>
        <v>0</v>
      </c>
      <c r="P20" s="7">
        <f t="shared" si="3"/>
        <v>2184.7199999999998</v>
      </c>
      <c r="Q20" s="7">
        <f t="shared" si="4"/>
        <v>0</v>
      </c>
      <c r="R20" s="7">
        <f t="shared" si="5"/>
        <v>0</v>
      </c>
      <c r="S20" s="7">
        <f t="shared" si="6"/>
        <v>2184.7199999999998</v>
      </c>
      <c r="T20" s="7">
        <f t="shared" si="7"/>
        <v>4369.4399999999996</v>
      </c>
      <c r="V20" s="21">
        <v>2330</v>
      </c>
    </row>
    <row r="21" spans="1:22" x14ac:dyDescent="0.25">
      <c r="A21" s="3">
        <v>18</v>
      </c>
      <c r="B21" s="4" t="s">
        <v>35</v>
      </c>
      <c r="C21" s="6" t="s">
        <v>36</v>
      </c>
      <c r="D21" s="5">
        <v>197796</v>
      </c>
      <c r="E21" s="3" t="s">
        <v>180</v>
      </c>
      <c r="F21" s="11">
        <v>0</v>
      </c>
      <c r="G21" s="11">
        <v>0</v>
      </c>
      <c r="H21" s="11">
        <v>0</v>
      </c>
      <c r="I21" s="11">
        <v>0</v>
      </c>
      <c r="J21" s="11">
        <v>0</v>
      </c>
      <c r="K21" s="11">
        <v>25</v>
      </c>
      <c r="L21" s="11">
        <v>25</v>
      </c>
      <c r="M21" s="11" t="s">
        <v>226</v>
      </c>
      <c r="N21" s="7">
        <f t="shared" si="1"/>
        <v>0</v>
      </c>
      <c r="O21" s="7">
        <f t="shared" si="2"/>
        <v>0</v>
      </c>
      <c r="P21" s="7">
        <f t="shared" si="3"/>
        <v>0</v>
      </c>
      <c r="Q21" s="7">
        <f t="shared" si="4"/>
        <v>0</v>
      </c>
      <c r="R21" s="7">
        <f t="shared" si="5"/>
        <v>0</v>
      </c>
      <c r="S21" s="7">
        <f t="shared" si="6"/>
        <v>4944.8999999999996</v>
      </c>
      <c r="T21" s="7">
        <f t="shared" si="7"/>
        <v>4944.8999999999996</v>
      </c>
      <c r="V21" s="21">
        <v>1240</v>
      </c>
    </row>
    <row r="22" spans="1:22" x14ac:dyDescent="0.25">
      <c r="A22" s="3">
        <v>19</v>
      </c>
      <c r="B22" s="4" t="s">
        <v>37</v>
      </c>
      <c r="C22" s="6" t="s">
        <v>38</v>
      </c>
      <c r="D22" s="5">
        <v>210863</v>
      </c>
      <c r="E22" s="3" t="s">
        <v>180</v>
      </c>
      <c r="F22" s="11">
        <v>0</v>
      </c>
      <c r="G22" s="11">
        <v>0</v>
      </c>
      <c r="H22" s="11">
        <f>0.5*L22</f>
        <v>1.425</v>
      </c>
      <c r="I22" s="11">
        <v>0</v>
      </c>
      <c r="J22" s="11">
        <v>0</v>
      </c>
      <c r="K22" s="11">
        <f>L22-H22</f>
        <v>1.425</v>
      </c>
      <c r="L22" s="11">
        <v>2.85</v>
      </c>
      <c r="M22" s="11" t="s">
        <v>244</v>
      </c>
      <c r="N22" s="7">
        <f t="shared" si="1"/>
        <v>0</v>
      </c>
      <c r="O22" s="7">
        <f t="shared" si="2"/>
        <v>0</v>
      </c>
      <c r="P22" s="7">
        <f t="shared" si="3"/>
        <v>300.47977500000002</v>
      </c>
      <c r="Q22" s="7">
        <f t="shared" si="4"/>
        <v>0</v>
      </c>
      <c r="R22" s="7">
        <f t="shared" si="5"/>
        <v>0</v>
      </c>
      <c r="S22" s="7">
        <f t="shared" si="6"/>
        <v>300.47977500000002</v>
      </c>
      <c r="T22" s="7">
        <f t="shared" si="7"/>
        <v>600.95955000000004</v>
      </c>
      <c r="V22" s="21">
        <v>525</v>
      </c>
    </row>
    <row r="23" spans="1:22" x14ac:dyDescent="0.25">
      <c r="A23" s="3">
        <v>20</v>
      </c>
      <c r="B23" s="4" t="s">
        <v>39</v>
      </c>
      <c r="C23" s="4" t="s">
        <v>40</v>
      </c>
      <c r="D23" s="5">
        <v>3944071</v>
      </c>
      <c r="E23" s="3" t="s">
        <v>180</v>
      </c>
      <c r="F23" s="11">
        <v>0</v>
      </c>
      <c r="G23" s="11">
        <v>0</v>
      </c>
      <c r="H23" s="11">
        <f>L23*0.3</f>
        <v>4.4999999999999998E-2</v>
      </c>
      <c r="I23" s="11">
        <v>0</v>
      </c>
      <c r="J23" s="11">
        <v>0</v>
      </c>
      <c r="K23" s="11">
        <f>L23-H23</f>
        <v>0.105</v>
      </c>
      <c r="L23" s="11">
        <v>0.15</v>
      </c>
      <c r="M23" s="18" t="s">
        <v>244</v>
      </c>
      <c r="N23" s="7">
        <f t="shared" si="1"/>
        <v>0</v>
      </c>
      <c r="O23" s="7">
        <f t="shared" si="2"/>
        <v>0</v>
      </c>
      <c r="P23" s="7">
        <f t="shared" si="3"/>
        <v>177.48319499999999</v>
      </c>
      <c r="Q23" s="7">
        <f t="shared" si="4"/>
        <v>0</v>
      </c>
      <c r="R23" s="7">
        <f t="shared" si="5"/>
        <v>0</v>
      </c>
      <c r="S23" s="7">
        <f t="shared" si="6"/>
        <v>414.12745499999994</v>
      </c>
      <c r="T23" s="7">
        <f t="shared" si="7"/>
        <v>591.61065000000008</v>
      </c>
      <c r="V23" s="21">
        <v>2574</v>
      </c>
    </row>
    <row r="24" spans="1:22" x14ac:dyDescent="0.25">
      <c r="A24" s="3">
        <v>21</v>
      </c>
      <c r="B24" s="4" t="s">
        <v>43</v>
      </c>
      <c r="C24" s="6" t="s">
        <v>44</v>
      </c>
      <c r="D24" s="5">
        <f>6804140+491229</f>
        <v>7295369</v>
      </c>
      <c r="E24" s="3" t="s">
        <v>180</v>
      </c>
      <c r="F24" s="18">
        <v>0</v>
      </c>
      <c r="G24" s="18">
        <v>0</v>
      </c>
      <c r="H24" s="18">
        <f t="shared" ref="H24:H25" si="10">L24*0.3</f>
        <v>4.4999999999999998E-2</v>
      </c>
      <c r="I24" s="18">
        <v>0</v>
      </c>
      <c r="J24" s="18">
        <v>0</v>
      </c>
      <c r="K24" s="18">
        <f t="shared" ref="K24:K25" si="11">L24-H24</f>
        <v>0.105</v>
      </c>
      <c r="L24" s="11">
        <v>0.15</v>
      </c>
      <c r="M24" s="18" t="s">
        <v>244</v>
      </c>
      <c r="N24" s="7">
        <f t="shared" si="1"/>
        <v>0</v>
      </c>
      <c r="O24" s="7">
        <f t="shared" si="2"/>
        <v>0</v>
      </c>
      <c r="P24" s="7">
        <f t="shared" si="3"/>
        <v>328.291605</v>
      </c>
      <c r="Q24" s="7">
        <f t="shared" si="4"/>
        <v>0</v>
      </c>
      <c r="R24" s="7">
        <f t="shared" si="5"/>
        <v>0</v>
      </c>
      <c r="S24" s="7">
        <f t="shared" si="6"/>
        <v>766.01374499999997</v>
      </c>
      <c r="T24" s="7">
        <f t="shared" si="7"/>
        <v>1094.3053499999999</v>
      </c>
      <c r="V24" s="21">
        <v>4034</v>
      </c>
    </row>
    <row r="25" spans="1:22" x14ac:dyDescent="0.25">
      <c r="A25" s="3">
        <v>22</v>
      </c>
      <c r="B25" s="4" t="s">
        <v>45</v>
      </c>
      <c r="C25" s="4" t="s">
        <v>46</v>
      </c>
      <c r="D25" s="5">
        <v>572691</v>
      </c>
      <c r="E25" s="3" t="s">
        <v>180</v>
      </c>
      <c r="F25" s="18">
        <v>0</v>
      </c>
      <c r="G25" s="18">
        <v>0</v>
      </c>
      <c r="H25" s="18">
        <f t="shared" si="10"/>
        <v>4.4999999999999998E-2</v>
      </c>
      <c r="I25" s="18">
        <v>0</v>
      </c>
      <c r="J25" s="18">
        <v>0</v>
      </c>
      <c r="K25" s="18">
        <f t="shared" si="11"/>
        <v>0.105</v>
      </c>
      <c r="L25" s="11">
        <v>0.15</v>
      </c>
      <c r="M25" s="18" t="s">
        <v>244</v>
      </c>
      <c r="N25" s="7">
        <f t="shared" si="1"/>
        <v>0</v>
      </c>
      <c r="O25" s="7">
        <f t="shared" si="2"/>
        <v>0</v>
      </c>
      <c r="P25" s="7">
        <f t="shared" si="3"/>
        <v>25.771094999999999</v>
      </c>
      <c r="Q25" s="7">
        <f t="shared" si="4"/>
        <v>0</v>
      </c>
      <c r="R25" s="7">
        <f t="shared" si="5"/>
        <v>0</v>
      </c>
      <c r="S25" s="7">
        <f t="shared" si="6"/>
        <v>60.132555000000004</v>
      </c>
      <c r="T25" s="7">
        <f t="shared" si="7"/>
        <v>85.903649999999999</v>
      </c>
      <c r="V25" s="21">
        <v>2657</v>
      </c>
    </row>
    <row r="26" spans="1:22" x14ac:dyDescent="0.25">
      <c r="A26" s="3">
        <v>23</v>
      </c>
      <c r="B26" s="4" t="s">
        <v>47</v>
      </c>
      <c r="C26" s="6" t="s">
        <v>48</v>
      </c>
      <c r="D26" s="5">
        <f>7149471/1000</f>
        <v>7149.4709999999995</v>
      </c>
      <c r="E26" s="3" t="s">
        <v>247</v>
      </c>
      <c r="F26" s="11">
        <v>0</v>
      </c>
      <c r="G26" s="11">
        <v>0</v>
      </c>
      <c r="H26" s="11">
        <f>30%*L26</f>
        <v>0.69899999999999995</v>
      </c>
      <c r="I26" s="11">
        <v>0</v>
      </c>
      <c r="J26" s="11">
        <v>0</v>
      </c>
      <c r="K26" s="11">
        <f>L26-H26</f>
        <v>1.6310000000000002</v>
      </c>
      <c r="L26" s="11">
        <v>2.33</v>
      </c>
      <c r="M26" s="18" t="s">
        <v>246</v>
      </c>
      <c r="N26" s="7">
        <f t="shared" si="1"/>
        <v>0</v>
      </c>
      <c r="O26" s="7">
        <f t="shared" si="2"/>
        <v>0</v>
      </c>
      <c r="P26" s="7">
        <f t="shared" si="3"/>
        <v>4.9974802289999998</v>
      </c>
      <c r="Q26" s="7">
        <f t="shared" si="4"/>
        <v>0</v>
      </c>
      <c r="R26" s="7">
        <f t="shared" si="5"/>
        <v>0</v>
      </c>
      <c r="S26" s="7">
        <f t="shared" si="6"/>
        <v>11.660787201000002</v>
      </c>
      <c r="T26" s="7">
        <f t="shared" si="7"/>
        <v>16.658267429999999</v>
      </c>
      <c r="V26" s="21">
        <v>1509</v>
      </c>
    </row>
    <row r="27" spans="1:22" x14ac:dyDescent="0.25">
      <c r="A27" s="3">
        <v>24</v>
      </c>
      <c r="B27" s="4" t="s">
        <v>49</v>
      </c>
      <c r="C27" s="4" t="s">
        <v>50</v>
      </c>
      <c r="D27" s="5">
        <f>286583.82+49202.63</f>
        <v>335786.45</v>
      </c>
      <c r="E27" s="3" t="s">
        <v>181</v>
      </c>
      <c r="F27" s="11">
        <v>0</v>
      </c>
      <c r="G27" s="11">
        <v>0</v>
      </c>
      <c r="H27" s="11">
        <v>46.17</v>
      </c>
      <c r="I27" s="11">
        <v>0</v>
      </c>
      <c r="J27" s="11">
        <v>0</v>
      </c>
      <c r="K27" s="11">
        <v>115.83</v>
      </c>
      <c r="L27" s="11">
        <v>162</v>
      </c>
      <c r="M27" s="11" t="s">
        <v>158</v>
      </c>
      <c r="N27" s="7">
        <f t="shared" si="1"/>
        <v>0</v>
      </c>
      <c r="O27" s="7">
        <f t="shared" si="2"/>
        <v>0</v>
      </c>
      <c r="P27" s="7">
        <f t="shared" si="3"/>
        <v>15503.2603965</v>
      </c>
      <c r="Q27" s="7">
        <f t="shared" si="4"/>
        <v>0</v>
      </c>
      <c r="R27" s="7">
        <f t="shared" si="5"/>
        <v>0</v>
      </c>
      <c r="S27" s="7">
        <f t="shared" si="6"/>
        <v>38894.1445035</v>
      </c>
      <c r="T27" s="7">
        <f t="shared" si="7"/>
        <v>54397.404900000001</v>
      </c>
      <c r="V27" s="21">
        <v>11066</v>
      </c>
    </row>
    <row r="28" spans="1:22" x14ac:dyDescent="0.25">
      <c r="A28" s="3">
        <v>25</v>
      </c>
      <c r="B28" s="4" t="s">
        <v>51</v>
      </c>
      <c r="C28" s="6" t="s">
        <v>52</v>
      </c>
      <c r="D28" s="5">
        <f>72028.19+142056.87+271518.95+1514.41+166.54+15141.32+178541.09</f>
        <v>680967.37</v>
      </c>
      <c r="E28" s="19" t="s">
        <v>250</v>
      </c>
      <c r="F28" s="18">
        <v>0</v>
      </c>
      <c r="G28" s="18">
        <v>0</v>
      </c>
      <c r="H28" s="18">
        <v>46.17</v>
      </c>
      <c r="I28" s="18">
        <v>0</v>
      </c>
      <c r="J28" s="18">
        <v>0</v>
      </c>
      <c r="K28" s="18">
        <v>115.83</v>
      </c>
      <c r="L28" s="18">
        <v>162</v>
      </c>
      <c r="M28" s="18" t="s">
        <v>251</v>
      </c>
      <c r="N28" s="7">
        <f t="shared" si="1"/>
        <v>0</v>
      </c>
      <c r="O28" s="7">
        <f t="shared" si="2"/>
        <v>0</v>
      </c>
      <c r="P28" s="7">
        <f t="shared" si="3"/>
        <v>31440.263472899998</v>
      </c>
      <c r="Q28" s="7">
        <f t="shared" si="4"/>
        <v>0</v>
      </c>
      <c r="R28" s="7">
        <f t="shared" si="5"/>
        <v>0</v>
      </c>
      <c r="S28" s="7">
        <f t="shared" si="6"/>
        <v>78876.450467099989</v>
      </c>
      <c r="T28" s="7">
        <f t="shared" si="7"/>
        <v>110316.71394</v>
      </c>
      <c r="V28" s="21">
        <v>1402</v>
      </c>
    </row>
    <row r="29" spans="1:22" x14ac:dyDescent="0.25">
      <c r="A29" s="3">
        <v>26</v>
      </c>
      <c r="B29" s="4" t="s">
        <v>53</v>
      </c>
      <c r="C29" s="6" t="s">
        <v>54</v>
      </c>
      <c r="D29" s="5">
        <v>0</v>
      </c>
      <c r="E29" s="3" t="s">
        <v>242</v>
      </c>
      <c r="F29" s="18">
        <v>0</v>
      </c>
      <c r="G29" s="18">
        <v>0</v>
      </c>
      <c r="H29" s="18">
        <v>19.14</v>
      </c>
      <c r="I29" s="18">
        <v>0</v>
      </c>
      <c r="J29" s="18">
        <v>0</v>
      </c>
      <c r="K29" s="18">
        <v>19.14</v>
      </c>
      <c r="L29" s="18">
        <v>38.28</v>
      </c>
      <c r="M29" s="18" t="s">
        <v>159</v>
      </c>
      <c r="N29" s="7">
        <f t="shared" si="1"/>
        <v>0</v>
      </c>
      <c r="O29" s="7">
        <f t="shared" si="2"/>
        <v>0</v>
      </c>
      <c r="P29" s="7">
        <f t="shared" si="3"/>
        <v>0</v>
      </c>
      <c r="Q29" s="7">
        <f t="shared" si="4"/>
        <v>0</v>
      </c>
      <c r="R29" s="7">
        <f t="shared" si="5"/>
        <v>0</v>
      </c>
      <c r="S29" s="7">
        <f t="shared" si="6"/>
        <v>0</v>
      </c>
      <c r="T29" s="7">
        <f t="shared" si="7"/>
        <v>0</v>
      </c>
      <c r="V29" s="21">
        <v>977</v>
      </c>
    </row>
    <row r="30" spans="1:22" x14ac:dyDescent="0.25">
      <c r="A30" s="3">
        <v>27</v>
      </c>
      <c r="B30" s="6" t="s">
        <v>55</v>
      </c>
      <c r="C30" s="4" t="s">
        <v>56</v>
      </c>
      <c r="D30" s="5">
        <v>26078.400000000001</v>
      </c>
      <c r="E30" s="3" t="s">
        <v>182</v>
      </c>
      <c r="F30" s="11">
        <v>0</v>
      </c>
      <c r="G30" s="11">
        <v>0</v>
      </c>
      <c r="H30" s="11">
        <v>19.14</v>
      </c>
      <c r="I30" s="11">
        <v>0</v>
      </c>
      <c r="J30" s="11">
        <v>0</v>
      </c>
      <c r="K30" s="11">
        <v>19.14</v>
      </c>
      <c r="L30" s="11">
        <v>38.28</v>
      </c>
      <c r="M30" s="11" t="s">
        <v>159</v>
      </c>
      <c r="N30" s="7">
        <f t="shared" si="1"/>
        <v>0</v>
      </c>
      <c r="O30" s="7">
        <f t="shared" si="2"/>
        <v>0</v>
      </c>
      <c r="P30" s="7">
        <f t="shared" si="3"/>
        <v>499.14057600000007</v>
      </c>
      <c r="Q30" s="7">
        <f t="shared" si="4"/>
        <v>0</v>
      </c>
      <c r="R30" s="7">
        <f t="shared" si="5"/>
        <v>0</v>
      </c>
      <c r="S30" s="7">
        <f t="shared" si="6"/>
        <v>499.14057600000007</v>
      </c>
      <c r="T30" s="7">
        <f t="shared" si="7"/>
        <v>998.28115200000013</v>
      </c>
      <c r="V30" s="21">
        <v>3839</v>
      </c>
    </row>
    <row r="31" spans="1:22" x14ac:dyDescent="0.25">
      <c r="A31" s="3">
        <v>28</v>
      </c>
      <c r="B31" s="4" t="s">
        <v>57</v>
      </c>
      <c r="C31" s="6" t="s">
        <v>58</v>
      </c>
      <c r="D31" s="5">
        <v>6760</v>
      </c>
      <c r="E31" s="3" t="s">
        <v>182</v>
      </c>
      <c r="F31" s="11">
        <v>0</v>
      </c>
      <c r="G31" s="11">
        <v>0</v>
      </c>
      <c r="H31" s="11">
        <v>19.14</v>
      </c>
      <c r="I31" s="11">
        <v>0</v>
      </c>
      <c r="J31" s="11">
        <v>0</v>
      </c>
      <c r="K31" s="11">
        <v>19.14</v>
      </c>
      <c r="L31" s="11">
        <v>38.28</v>
      </c>
      <c r="M31" s="11" t="s">
        <v>159</v>
      </c>
      <c r="N31" s="7">
        <f t="shared" si="1"/>
        <v>0</v>
      </c>
      <c r="O31" s="7">
        <f t="shared" si="2"/>
        <v>0</v>
      </c>
      <c r="P31" s="7">
        <f t="shared" si="3"/>
        <v>129.38640000000001</v>
      </c>
      <c r="Q31" s="7">
        <f t="shared" si="4"/>
        <v>0</v>
      </c>
      <c r="R31" s="7">
        <f t="shared" si="5"/>
        <v>0</v>
      </c>
      <c r="S31" s="7">
        <f t="shared" si="6"/>
        <v>129.38640000000001</v>
      </c>
      <c r="T31" s="7">
        <f t="shared" si="7"/>
        <v>258.77280000000002</v>
      </c>
      <c r="V31" s="21">
        <v>129</v>
      </c>
    </row>
    <row r="32" spans="1:22" x14ac:dyDescent="0.25">
      <c r="A32" s="3">
        <v>29</v>
      </c>
      <c r="B32" s="4" t="s">
        <v>59</v>
      </c>
      <c r="C32" s="6" t="s">
        <v>60</v>
      </c>
      <c r="D32" s="5">
        <f>8193.1+8634.5+14.5+1401.7</f>
        <v>18243.8</v>
      </c>
      <c r="E32" s="3" t="s">
        <v>182</v>
      </c>
      <c r="F32" s="11">
        <v>0</v>
      </c>
      <c r="G32" s="11">
        <v>0</v>
      </c>
      <c r="H32" s="11">
        <v>19.14</v>
      </c>
      <c r="I32" s="11">
        <v>0</v>
      </c>
      <c r="J32" s="11">
        <v>0</v>
      </c>
      <c r="K32" s="11">
        <v>19.14</v>
      </c>
      <c r="L32" s="11">
        <v>38.28</v>
      </c>
      <c r="M32" s="11" t="s">
        <v>159</v>
      </c>
      <c r="N32" s="7">
        <f t="shared" si="1"/>
        <v>0</v>
      </c>
      <c r="O32" s="7">
        <f t="shared" si="2"/>
        <v>0</v>
      </c>
      <c r="P32" s="7">
        <f t="shared" si="3"/>
        <v>349.18633199999999</v>
      </c>
      <c r="Q32" s="7">
        <f t="shared" si="4"/>
        <v>0</v>
      </c>
      <c r="R32" s="7">
        <f t="shared" si="5"/>
        <v>0</v>
      </c>
      <c r="S32" s="7">
        <f t="shared" si="6"/>
        <v>349.18633199999999</v>
      </c>
      <c r="T32" s="7">
        <f t="shared" si="7"/>
        <v>698.37266399999999</v>
      </c>
      <c r="V32" s="21">
        <v>707</v>
      </c>
    </row>
    <row r="33" spans="1:22" x14ac:dyDescent="0.25">
      <c r="A33" s="3">
        <v>30</v>
      </c>
      <c r="B33" s="4" t="s">
        <v>61</v>
      </c>
      <c r="C33" s="4" t="s">
        <v>62</v>
      </c>
      <c r="D33" s="5">
        <v>7182289</v>
      </c>
      <c r="E33" s="3" t="s">
        <v>183</v>
      </c>
      <c r="F33" s="11">
        <v>0</v>
      </c>
      <c r="G33" s="11">
        <v>2E-3</v>
      </c>
      <c r="H33" s="11">
        <v>1E-3</v>
      </c>
      <c r="I33" s="11">
        <v>0</v>
      </c>
      <c r="J33" s="11">
        <v>0</v>
      </c>
      <c r="K33" s="11">
        <v>0</v>
      </c>
      <c r="L33" s="11">
        <v>3.0000000000000001E-3</v>
      </c>
      <c r="M33" s="11" t="s">
        <v>160</v>
      </c>
      <c r="N33" s="7">
        <f t="shared" si="1"/>
        <v>0</v>
      </c>
      <c r="O33" s="7">
        <f t="shared" si="2"/>
        <v>14.364578</v>
      </c>
      <c r="P33" s="7">
        <f t="shared" si="3"/>
        <v>7.1822889999999999</v>
      </c>
      <c r="Q33" s="7">
        <f t="shared" si="4"/>
        <v>0</v>
      </c>
      <c r="R33" s="7">
        <f t="shared" si="5"/>
        <v>0</v>
      </c>
      <c r="S33" s="7">
        <f t="shared" si="6"/>
        <v>0</v>
      </c>
      <c r="T33" s="7">
        <f t="shared" si="7"/>
        <v>21.546867000000002</v>
      </c>
      <c r="V33" s="21">
        <v>46544</v>
      </c>
    </row>
    <row r="34" spans="1:22" x14ac:dyDescent="0.25">
      <c r="A34" s="3">
        <v>31</v>
      </c>
      <c r="B34" s="4" t="s">
        <v>63</v>
      </c>
      <c r="C34" s="4" t="s">
        <v>64</v>
      </c>
      <c r="D34" s="5">
        <v>2189541.7400000002</v>
      </c>
      <c r="E34" s="3" t="s">
        <v>184</v>
      </c>
      <c r="F34" s="11">
        <v>0</v>
      </c>
      <c r="G34" s="11">
        <v>0</v>
      </c>
      <c r="H34" s="11">
        <v>0.06</v>
      </c>
      <c r="I34" s="11">
        <v>0</v>
      </c>
      <c r="J34" s="11">
        <v>0</v>
      </c>
      <c r="K34" s="11">
        <v>0.06</v>
      </c>
      <c r="L34" s="11">
        <v>0.12</v>
      </c>
      <c r="M34" s="11" t="s">
        <v>161</v>
      </c>
      <c r="N34" s="7">
        <f t="shared" si="1"/>
        <v>0</v>
      </c>
      <c r="O34" s="7">
        <f t="shared" si="2"/>
        <v>0</v>
      </c>
      <c r="P34" s="7">
        <f t="shared" si="3"/>
        <v>131.3725044</v>
      </c>
      <c r="Q34" s="7">
        <f t="shared" si="4"/>
        <v>0</v>
      </c>
      <c r="R34" s="7">
        <f t="shared" si="5"/>
        <v>0</v>
      </c>
      <c r="S34" s="7">
        <f t="shared" si="6"/>
        <v>131.3725044</v>
      </c>
      <c r="T34" s="7">
        <f t="shared" si="7"/>
        <v>262.74500879999999</v>
      </c>
      <c r="V34" s="21">
        <v>7429</v>
      </c>
    </row>
    <row r="35" spans="1:22" x14ac:dyDescent="0.25">
      <c r="A35" s="3">
        <v>32</v>
      </c>
      <c r="B35" s="4" t="s">
        <v>65</v>
      </c>
      <c r="C35" s="4" t="s">
        <v>66</v>
      </c>
      <c r="D35" s="5">
        <v>2326</v>
      </c>
      <c r="E35" s="19" t="s">
        <v>233</v>
      </c>
      <c r="F35" s="18">
        <v>1.08</v>
      </c>
      <c r="G35" s="18">
        <v>0</v>
      </c>
      <c r="H35" s="18">
        <v>0</v>
      </c>
      <c r="I35" s="18">
        <v>0</v>
      </c>
      <c r="J35" s="18">
        <v>0</v>
      </c>
      <c r="K35" s="18">
        <v>0</v>
      </c>
      <c r="L35" s="18">
        <v>1.08</v>
      </c>
      <c r="M35" s="18" t="s">
        <v>235</v>
      </c>
      <c r="N35" s="7">
        <f t="shared" si="1"/>
        <v>2.5120800000000005</v>
      </c>
      <c r="O35" s="7">
        <f t="shared" si="2"/>
        <v>0</v>
      </c>
      <c r="P35" s="7">
        <f t="shared" si="3"/>
        <v>0</v>
      </c>
      <c r="Q35" s="7">
        <f t="shared" si="4"/>
        <v>0</v>
      </c>
      <c r="R35" s="7">
        <f t="shared" si="5"/>
        <v>0</v>
      </c>
      <c r="S35" s="7">
        <f t="shared" si="6"/>
        <v>0</v>
      </c>
      <c r="T35" s="7">
        <f t="shared" si="7"/>
        <v>2.5120800000000005</v>
      </c>
      <c r="V35" s="21">
        <v>2326</v>
      </c>
    </row>
    <row r="36" spans="1:22" x14ac:dyDescent="0.25">
      <c r="A36" s="3">
        <v>33</v>
      </c>
      <c r="B36" s="4" t="s">
        <v>67</v>
      </c>
      <c r="C36" s="4" t="s">
        <v>68</v>
      </c>
      <c r="D36" s="5">
        <f>(664854+18216+421528+1740778+92538)*0.14</f>
        <v>411307.96</v>
      </c>
      <c r="E36" s="3" t="s">
        <v>185</v>
      </c>
      <c r="F36" s="11">
        <v>0</v>
      </c>
      <c r="G36" s="11">
        <v>69.14</v>
      </c>
      <c r="H36" s="11">
        <v>5.6</v>
      </c>
      <c r="I36" s="11">
        <v>0</v>
      </c>
      <c r="J36" s="11">
        <v>0</v>
      </c>
      <c r="K36" s="11">
        <v>55.87</v>
      </c>
      <c r="L36" s="11">
        <v>130.61000000000001</v>
      </c>
      <c r="M36" s="11" t="s">
        <v>162</v>
      </c>
      <c r="N36" s="7">
        <f t="shared" si="1"/>
        <v>0</v>
      </c>
      <c r="O36" s="7">
        <f t="shared" si="2"/>
        <v>28437.832354400001</v>
      </c>
      <c r="P36" s="7">
        <f t="shared" si="3"/>
        <v>2303.324576</v>
      </c>
      <c r="Q36" s="7">
        <f t="shared" si="4"/>
        <v>0</v>
      </c>
      <c r="R36" s="7">
        <f t="shared" si="5"/>
        <v>0</v>
      </c>
      <c r="S36" s="7">
        <f t="shared" si="6"/>
        <v>22979.775725200001</v>
      </c>
      <c r="T36" s="7">
        <f t="shared" si="7"/>
        <v>53720.932655600009</v>
      </c>
      <c r="V36" s="21">
        <v>3638</v>
      </c>
    </row>
    <row r="37" spans="1:22" x14ac:dyDescent="0.25">
      <c r="A37" s="3">
        <v>34</v>
      </c>
      <c r="B37" s="6" t="s">
        <v>41</v>
      </c>
      <c r="C37" s="6" t="s">
        <v>69</v>
      </c>
      <c r="D37" s="5">
        <v>428.51</v>
      </c>
      <c r="E37" s="3" t="s">
        <v>206</v>
      </c>
      <c r="F37" s="11">
        <v>0</v>
      </c>
      <c r="G37" s="11">
        <f>50%*L37</f>
        <v>212.5</v>
      </c>
      <c r="H37" s="11">
        <f>L37-G37</f>
        <v>212.5</v>
      </c>
      <c r="I37" s="11">
        <v>0</v>
      </c>
      <c r="J37" s="11">
        <v>0</v>
      </c>
      <c r="K37" s="11">
        <v>0</v>
      </c>
      <c r="L37" s="11">
        <v>425</v>
      </c>
      <c r="M37" s="18" t="s">
        <v>252</v>
      </c>
      <c r="N37" s="7">
        <f t="shared" si="1"/>
        <v>0</v>
      </c>
      <c r="O37" s="7">
        <f t="shared" si="2"/>
        <v>91.058374999999998</v>
      </c>
      <c r="P37" s="7">
        <f t="shared" si="3"/>
        <v>91.058374999999998</v>
      </c>
      <c r="Q37" s="7">
        <f t="shared" si="4"/>
        <v>0</v>
      </c>
      <c r="R37" s="7">
        <f t="shared" si="5"/>
        <v>0</v>
      </c>
      <c r="S37" s="7">
        <f t="shared" si="6"/>
        <v>0</v>
      </c>
      <c r="T37" s="7">
        <f t="shared" si="7"/>
        <v>182.11675</v>
      </c>
      <c r="V37" s="21">
        <v>10420</v>
      </c>
    </row>
    <row r="38" spans="1:22" x14ac:dyDescent="0.25">
      <c r="A38" s="3">
        <v>35</v>
      </c>
      <c r="B38" s="4" t="s">
        <v>70</v>
      </c>
      <c r="C38" s="4" t="s">
        <v>71</v>
      </c>
      <c r="D38" s="5">
        <v>1300530</v>
      </c>
      <c r="E38" s="19" t="s">
        <v>206</v>
      </c>
      <c r="F38" s="11">
        <v>0</v>
      </c>
      <c r="G38" s="18">
        <f>50%*L38</f>
        <v>212.5</v>
      </c>
      <c r="H38" s="18">
        <f>L38-G38</f>
        <v>212.5</v>
      </c>
      <c r="I38" s="11">
        <v>0</v>
      </c>
      <c r="J38" s="11">
        <v>0</v>
      </c>
      <c r="K38" s="11">
        <v>0</v>
      </c>
      <c r="L38" s="18">
        <v>425</v>
      </c>
      <c r="M38" s="18" t="s">
        <v>252</v>
      </c>
      <c r="N38" s="7">
        <f t="shared" si="1"/>
        <v>0</v>
      </c>
      <c r="O38" s="7">
        <f t="shared" si="2"/>
        <v>276362.625</v>
      </c>
      <c r="P38" s="7">
        <f t="shared" si="3"/>
        <v>276362.625</v>
      </c>
      <c r="Q38" s="7">
        <f t="shared" si="4"/>
        <v>0</v>
      </c>
      <c r="R38" s="7">
        <f t="shared" si="5"/>
        <v>0</v>
      </c>
      <c r="S38" s="7">
        <f t="shared" si="6"/>
        <v>0</v>
      </c>
      <c r="T38" s="7">
        <f t="shared" si="7"/>
        <v>552725.25</v>
      </c>
      <c r="V38" s="21">
        <v>50527</v>
      </c>
    </row>
    <row r="39" spans="1:22" x14ac:dyDescent="0.25">
      <c r="A39" s="3">
        <v>36</v>
      </c>
      <c r="B39" s="6" t="s">
        <v>42</v>
      </c>
      <c r="C39" s="6" t="s">
        <v>72</v>
      </c>
      <c r="D39" s="5">
        <v>25215</v>
      </c>
      <c r="E39" s="19" t="s">
        <v>233</v>
      </c>
      <c r="F39" s="18">
        <v>1.08</v>
      </c>
      <c r="G39" s="18">
        <v>0</v>
      </c>
      <c r="H39" s="18">
        <v>0</v>
      </c>
      <c r="I39" s="18">
        <v>0</v>
      </c>
      <c r="J39" s="18">
        <v>0</v>
      </c>
      <c r="K39" s="18">
        <v>0</v>
      </c>
      <c r="L39" s="18">
        <v>1.08</v>
      </c>
      <c r="M39" s="18" t="s">
        <v>235</v>
      </c>
      <c r="N39" s="7">
        <f t="shared" si="1"/>
        <v>27.232200000000002</v>
      </c>
      <c r="O39" s="7">
        <f t="shared" si="2"/>
        <v>0</v>
      </c>
      <c r="P39" s="7">
        <f t="shared" si="3"/>
        <v>0</v>
      </c>
      <c r="Q39" s="7">
        <f t="shared" si="4"/>
        <v>0</v>
      </c>
      <c r="R39" s="7">
        <f t="shared" si="5"/>
        <v>0</v>
      </c>
      <c r="S39" s="7">
        <f t="shared" si="6"/>
        <v>0</v>
      </c>
      <c r="T39" s="7">
        <f t="shared" si="7"/>
        <v>27.232200000000002</v>
      </c>
      <c r="V39" s="21">
        <v>25215</v>
      </c>
    </row>
    <row r="40" spans="1:22" x14ac:dyDescent="0.25">
      <c r="A40" s="3">
        <v>37</v>
      </c>
      <c r="B40" s="4" t="s">
        <v>73</v>
      </c>
      <c r="C40" s="6" t="s">
        <v>74</v>
      </c>
      <c r="D40" s="5">
        <v>30595</v>
      </c>
      <c r="E40" s="19" t="s">
        <v>233</v>
      </c>
      <c r="F40" s="18">
        <v>1.08</v>
      </c>
      <c r="G40" s="18">
        <v>0</v>
      </c>
      <c r="H40" s="18">
        <v>0</v>
      </c>
      <c r="I40" s="18">
        <v>0</v>
      </c>
      <c r="J40" s="18">
        <v>0</v>
      </c>
      <c r="K40" s="18">
        <v>0</v>
      </c>
      <c r="L40" s="18">
        <v>1.08</v>
      </c>
      <c r="M40" s="18" t="s">
        <v>235</v>
      </c>
      <c r="N40" s="7">
        <f t="shared" si="1"/>
        <v>33.0426</v>
      </c>
      <c r="O40" s="7">
        <f t="shared" si="2"/>
        <v>0</v>
      </c>
      <c r="P40" s="7">
        <f t="shared" si="3"/>
        <v>0</v>
      </c>
      <c r="Q40" s="7">
        <f t="shared" si="4"/>
        <v>0</v>
      </c>
      <c r="R40" s="7">
        <f t="shared" si="5"/>
        <v>0</v>
      </c>
      <c r="S40" s="7">
        <f t="shared" si="6"/>
        <v>0</v>
      </c>
      <c r="T40" s="7">
        <f t="shared" si="7"/>
        <v>33.0426</v>
      </c>
      <c r="V40" s="21">
        <v>30595</v>
      </c>
    </row>
    <row r="41" spans="1:22" x14ac:dyDescent="0.25">
      <c r="A41" s="3">
        <v>38</v>
      </c>
      <c r="B41" s="4" t="s">
        <v>75</v>
      </c>
      <c r="C41" s="6" t="s">
        <v>76</v>
      </c>
      <c r="D41" s="5">
        <v>185</v>
      </c>
      <c r="E41" s="19" t="s">
        <v>233</v>
      </c>
      <c r="F41" s="18">
        <v>1.08</v>
      </c>
      <c r="G41" s="18">
        <v>0</v>
      </c>
      <c r="H41" s="18">
        <v>0</v>
      </c>
      <c r="I41" s="18">
        <v>0</v>
      </c>
      <c r="J41" s="18">
        <v>0</v>
      </c>
      <c r="K41" s="18">
        <v>0</v>
      </c>
      <c r="L41" s="18">
        <v>1.08</v>
      </c>
      <c r="M41" s="18" t="s">
        <v>235</v>
      </c>
      <c r="N41" s="7">
        <f t="shared" si="1"/>
        <v>0.19980000000000001</v>
      </c>
      <c r="O41" s="7">
        <f t="shared" si="2"/>
        <v>0</v>
      </c>
      <c r="P41" s="7">
        <f t="shared" si="3"/>
        <v>0</v>
      </c>
      <c r="Q41" s="7">
        <f t="shared" si="4"/>
        <v>0</v>
      </c>
      <c r="R41" s="7">
        <f t="shared" si="5"/>
        <v>0</v>
      </c>
      <c r="S41" s="7">
        <f t="shared" si="6"/>
        <v>0</v>
      </c>
      <c r="T41" s="7">
        <f t="shared" si="7"/>
        <v>0.19980000000000001</v>
      </c>
      <c r="V41" s="21">
        <v>185</v>
      </c>
    </row>
    <row r="42" spans="1:22" x14ac:dyDescent="0.25">
      <c r="A42" s="3">
        <v>39</v>
      </c>
      <c r="B42" s="6" t="s">
        <v>77</v>
      </c>
      <c r="C42" s="6" t="s">
        <v>78</v>
      </c>
      <c r="D42" s="5">
        <v>1450</v>
      </c>
      <c r="E42" s="19" t="s">
        <v>233</v>
      </c>
      <c r="F42" s="18">
        <v>1.08</v>
      </c>
      <c r="G42" s="18">
        <v>0</v>
      </c>
      <c r="H42" s="18">
        <v>0</v>
      </c>
      <c r="I42" s="18">
        <v>0</v>
      </c>
      <c r="J42" s="18">
        <v>0</v>
      </c>
      <c r="K42" s="18">
        <v>0</v>
      </c>
      <c r="L42" s="18">
        <v>1.08</v>
      </c>
      <c r="M42" s="18" t="s">
        <v>235</v>
      </c>
      <c r="N42" s="7">
        <f t="shared" si="1"/>
        <v>1.5660000000000001</v>
      </c>
      <c r="O42" s="7">
        <f t="shared" si="2"/>
        <v>0</v>
      </c>
      <c r="P42" s="7">
        <f t="shared" si="3"/>
        <v>0</v>
      </c>
      <c r="Q42" s="7">
        <f t="shared" si="4"/>
        <v>0</v>
      </c>
      <c r="R42" s="7">
        <f t="shared" si="5"/>
        <v>0</v>
      </c>
      <c r="S42" s="7">
        <f t="shared" si="6"/>
        <v>0</v>
      </c>
      <c r="T42" s="7">
        <f t="shared" si="7"/>
        <v>1.5660000000000001</v>
      </c>
      <c r="V42" s="21">
        <v>1450</v>
      </c>
    </row>
    <row r="43" spans="1:22" x14ac:dyDescent="0.25">
      <c r="A43" s="3">
        <v>40</v>
      </c>
      <c r="B43" s="4" t="s">
        <v>79</v>
      </c>
      <c r="C43" s="4" t="s">
        <v>80</v>
      </c>
      <c r="D43" s="5">
        <v>72028.19</v>
      </c>
      <c r="E43" s="3" t="s">
        <v>203</v>
      </c>
      <c r="F43" s="11"/>
      <c r="G43" s="11"/>
      <c r="H43" s="11"/>
      <c r="I43" s="11"/>
      <c r="J43" s="11"/>
      <c r="K43" s="11"/>
      <c r="L43" s="11"/>
      <c r="M43" s="11"/>
      <c r="N43" s="7">
        <f t="shared" si="1"/>
        <v>0</v>
      </c>
      <c r="O43" s="7">
        <f t="shared" si="2"/>
        <v>0</v>
      </c>
      <c r="P43" s="7">
        <f t="shared" si="3"/>
        <v>0</v>
      </c>
      <c r="Q43" s="7">
        <f t="shared" si="4"/>
        <v>0</v>
      </c>
      <c r="R43" s="7">
        <f t="shared" si="5"/>
        <v>0</v>
      </c>
      <c r="S43" s="7">
        <f t="shared" si="6"/>
        <v>0</v>
      </c>
      <c r="T43" s="7">
        <f t="shared" si="7"/>
        <v>0</v>
      </c>
      <c r="V43" s="21">
        <v>2836</v>
      </c>
    </row>
    <row r="44" spans="1:22" x14ac:dyDescent="0.25">
      <c r="A44" s="3">
        <v>41</v>
      </c>
      <c r="B44" s="4" t="s">
        <v>81</v>
      </c>
      <c r="C44" s="6" t="s">
        <v>82</v>
      </c>
      <c r="D44" s="5">
        <f>142056.87+5271518.95+1514.41+166.54</f>
        <v>5415256.7700000005</v>
      </c>
      <c r="E44" s="3" t="s">
        <v>186</v>
      </c>
      <c r="F44" s="11">
        <v>0</v>
      </c>
      <c r="G44" s="11">
        <v>25.41</v>
      </c>
      <c r="H44" s="11">
        <v>18.690000000000001</v>
      </c>
      <c r="I44" s="11">
        <v>11.96</v>
      </c>
      <c r="J44" s="11">
        <v>0</v>
      </c>
      <c r="K44" s="11">
        <v>0</v>
      </c>
      <c r="L44" s="11">
        <v>56.06</v>
      </c>
      <c r="M44" s="11" t="s">
        <v>163</v>
      </c>
      <c r="N44" s="7">
        <f t="shared" si="1"/>
        <v>0</v>
      </c>
      <c r="O44" s="7">
        <f t="shared" si="2"/>
        <v>137601.67452570001</v>
      </c>
      <c r="P44" s="7">
        <f t="shared" si="3"/>
        <v>101211.14903130002</v>
      </c>
      <c r="Q44" s="7">
        <f t="shared" si="4"/>
        <v>64766.470969200011</v>
      </c>
      <c r="R44" s="7">
        <f t="shared" si="5"/>
        <v>0</v>
      </c>
      <c r="S44" s="7">
        <f t="shared" si="6"/>
        <v>0</v>
      </c>
      <c r="T44" s="7">
        <f t="shared" si="7"/>
        <v>303579.29452620004</v>
      </c>
      <c r="V44" s="21">
        <v>24488</v>
      </c>
    </row>
    <row r="45" spans="1:22" x14ac:dyDescent="0.25">
      <c r="A45" s="3">
        <v>42</v>
      </c>
      <c r="B45" s="4" t="s">
        <v>83</v>
      </c>
      <c r="C45" s="4" t="s">
        <v>84</v>
      </c>
      <c r="D45" s="5">
        <f>15141.32+178541.09</f>
        <v>193682.41</v>
      </c>
      <c r="E45" s="3" t="s">
        <v>204</v>
      </c>
      <c r="F45" s="11"/>
      <c r="G45" s="11"/>
      <c r="H45" s="11"/>
      <c r="I45" s="11"/>
      <c r="J45" s="11"/>
      <c r="K45" s="11"/>
      <c r="L45" s="11"/>
      <c r="M45" s="11"/>
      <c r="N45" s="7">
        <f t="shared" si="1"/>
        <v>0</v>
      </c>
      <c r="O45" s="7">
        <f t="shared" si="2"/>
        <v>0</v>
      </c>
      <c r="P45" s="7">
        <f t="shared" si="3"/>
        <v>0</v>
      </c>
      <c r="Q45" s="7">
        <f t="shared" si="4"/>
        <v>0</v>
      </c>
      <c r="R45" s="7">
        <f t="shared" si="5"/>
        <v>0</v>
      </c>
      <c r="S45" s="7">
        <f t="shared" si="6"/>
        <v>0</v>
      </c>
      <c r="T45" s="7">
        <f t="shared" si="7"/>
        <v>0</v>
      </c>
      <c r="V45" s="21">
        <v>6870</v>
      </c>
    </row>
    <row r="46" spans="1:22" x14ac:dyDescent="0.25">
      <c r="A46" s="3">
        <v>43</v>
      </c>
      <c r="B46" s="4" t="s">
        <v>85</v>
      </c>
      <c r="C46" s="6" t="s">
        <v>86</v>
      </c>
      <c r="D46" s="5">
        <f>D14</f>
        <v>273503</v>
      </c>
      <c r="E46" s="3" t="s">
        <v>238</v>
      </c>
      <c r="F46" s="11">
        <v>0</v>
      </c>
      <c r="G46" s="11">
        <v>0</v>
      </c>
      <c r="H46" s="11">
        <v>0</v>
      </c>
      <c r="I46" s="11">
        <v>0</v>
      </c>
      <c r="J46" s="11">
        <v>0</v>
      </c>
      <c r="K46" s="11">
        <v>50</v>
      </c>
      <c r="L46" s="11">
        <v>50</v>
      </c>
      <c r="M46" s="11" t="s">
        <v>255</v>
      </c>
      <c r="N46" s="7">
        <f t="shared" si="1"/>
        <v>0</v>
      </c>
      <c r="O46" s="7">
        <f t="shared" si="2"/>
        <v>0</v>
      </c>
      <c r="P46" s="7">
        <f t="shared" si="3"/>
        <v>0</v>
      </c>
      <c r="Q46" s="7">
        <f t="shared" si="4"/>
        <v>0</v>
      </c>
      <c r="R46" s="7">
        <f t="shared" si="5"/>
        <v>0</v>
      </c>
      <c r="S46" s="7">
        <f t="shared" si="6"/>
        <v>13675.15</v>
      </c>
      <c r="T46" s="7">
        <f t="shared" si="7"/>
        <v>13675.15</v>
      </c>
      <c r="V46" s="21">
        <v>38223</v>
      </c>
    </row>
    <row r="47" spans="1:22" x14ac:dyDescent="0.25">
      <c r="A47" s="3">
        <v>44</v>
      </c>
      <c r="B47" s="4" t="s">
        <v>87</v>
      </c>
      <c r="C47" s="6" t="s">
        <v>88</v>
      </c>
      <c r="D47" s="5">
        <v>674081</v>
      </c>
      <c r="E47" s="3" t="s">
        <v>205</v>
      </c>
      <c r="F47" s="11">
        <v>432</v>
      </c>
      <c r="G47" s="11">
        <v>0</v>
      </c>
      <c r="H47" s="11">
        <v>0</v>
      </c>
      <c r="I47" s="11">
        <v>0</v>
      </c>
      <c r="J47" s="11">
        <v>0</v>
      </c>
      <c r="K47" s="11">
        <v>0</v>
      </c>
      <c r="L47" s="11">
        <v>432</v>
      </c>
      <c r="M47" s="11" t="s">
        <v>249</v>
      </c>
      <c r="N47" s="7">
        <f t="shared" si="1"/>
        <v>291202.99200000003</v>
      </c>
      <c r="O47" s="7">
        <f t="shared" si="2"/>
        <v>0</v>
      </c>
      <c r="P47" s="7">
        <f t="shared" si="3"/>
        <v>0</v>
      </c>
      <c r="Q47" s="7">
        <f t="shared" si="4"/>
        <v>0</v>
      </c>
      <c r="R47" s="7">
        <f t="shared" si="5"/>
        <v>0</v>
      </c>
      <c r="S47" s="7">
        <f t="shared" si="6"/>
        <v>0</v>
      </c>
      <c r="T47" s="7">
        <f t="shared" si="7"/>
        <v>291202.99200000003</v>
      </c>
      <c r="V47" s="21">
        <v>3488</v>
      </c>
    </row>
    <row r="48" spans="1:22" x14ac:dyDescent="0.25">
      <c r="A48" s="3">
        <v>45</v>
      </c>
      <c r="B48" s="4" t="s">
        <v>89</v>
      </c>
      <c r="C48" s="6" t="s">
        <v>90</v>
      </c>
      <c r="D48" s="5">
        <v>900</v>
      </c>
      <c r="E48" s="19" t="s">
        <v>233</v>
      </c>
      <c r="F48" s="18">
        <v>1.08</v>
      </c>
      <c r="G48" s="18">
        <v>0</v>
      </c>
      <c r="H48" s="18">
        <v>0</v>
      </c>
      <c r="I48" s="18">
        <v>0</v>
      </c>
      <c r="J48" s="18">
        <v>0</v>
      </c>
      <c r="K48" s="18">
        <v>0</v>
      </c>
      <c r="L48" s="18">
        <v>1.08</v>
      </c>
      <c r="M48" s="18" t="s">
        <v>235</v>
      </c>
      <c r="N48" s="7">
        <f t="shared" si="1"/>
        <v>0.97200000000000009</v>
      </c>
      <c r="O48" s="7">
        <f t="shared" si="2"/>
        <v>0</v>
      </c>
      <c r="P48" s="7">
        <f t="shared" si="3"/>
        <v>0</v>
      </c>
      <c r="Q48" s="7">
        <f t="shared" si="4"/>
        <v>0</v>
      </c>
      <c r="R48" s="7">
        <f t="shared" si="5"/>
        <v>0</v>
      </c>
      <c r="S48" s="7">
        <f t="shared" si="6"/>
        <v>0</v>
      </c>
      <c r="T48" s="7">
        <f t="shared" si="7"/>
        <v>0.97200000000000009</v>
      </c>
      <c r="V48" s="21">
        <v>900</v>
      </c>
    </row>
    <row r="49" spans="1:22" x14ac:dyDescent="0.25">
      <c r="A49" s="3">
        <v>46</v>
      </c>
      <c r="B49" s="4" t="s">
        <v>91</v>
      </c>
      <c r="C49" s="4" t="s">
        <v>92</v>
      </c>
      <c r="D49" s="5">
        <v>903</v>
      </c>
      <c r="E49" s="19" t="s">
        <v>233</v>
      </c>
      <c r="F49" s="18">
        <v>1.08</v>
      </c>
      <c r="G49" s="18">
        <v>0</v>
      </c>
      <c r="H49" s="18">
        <v>0</v>
      </c>
      <c r="I49" s="18">
        <v>0</v>
      </c>
      <c r="J49" s="18">
        <v>0</v>
      </c>
      <c r="K49" s="18">
        <v>0</v>
      </c>
      <c r="L49" s="18">
        <v>1.08</v>
      </c>
      <c r="M49" s="18" t="s">
        <v>235</v>
      </c>
      <c r="N49" s="7">
        <f t="shared" si="1"/>
        <v>0.97524</v>
      </c>
      <c r="O49" s="7">
        <f t="shared" si="2"/>
        <v>0</v>
      </c>
      <c r="P49" s="7">
        <f t="shared" si="3"/>
        <v>0</v>
      </c>
      <c r="Q49" s="7">
        <f t="shared" si="4"/>
        <v>0</v>
      </c>
      <c r="R49" s="7">
        <f t="shared" si="5"/>
        <v>0</v>
      </c>
      <c r="S49" s="7">
        <f t="shared" si="6"/>
        <v>0</v>
      </c>
      <c r="T49" s="7">
        <f t="shared" si="7"/>
        <v>0.97524</v>
      </c>
      <c r="V49" s="21">
        <v>903</v>
      </c>
    </row>
    <row r="50" spans="1:22" x14ac:dyDescent="0.25">
      <c r="A50" s="3">
        <v>47</v>
      </c>
      <c r="B50" s="4" t="s">
        <v>93</v>
      </c>
      <c r="C50" s="4" t="s">
        <v>94</v>
      </c>
      <c r="D50" s="5">
        <v>29924</v>
      </c>
      <c r="E50" s="19" t="s">
        <v>233</v>
      </c>
      <c r="F50" s="18">
        <v>1.08</v>
      </c>
      <c r="G50" s="18">
        <v>0</v>
      </c>
      <c r="H50" s="18">
        <v>0</v>
      </c>
      <c r="I50" s="18">
        <v>0</v>
      </c>
      <c r="J50" s="18">
        <v>0</v>
      </c>
      <c r="K50" s="18">
        <v>0</v>
      </c>
      <c r="L50" s="18">
        <v>1.08</v>
      </c>
      <c r="M50" s="18" t="s">
        <v>235</v>
      </c>
      <c r="N50" s="7">
        <f t="shared" si="1"/>
        <v>32.317920000000001</v>
      </c>
      <c r="O50" s="7">
        <f t="shared" si="2"/>
        <v>0</v>
      </c>
      <c r="P50" s="7">
        <f t="shared" si="3"/>
        <v>0</v>
      </c>
      <c r="Q50" s="7">
        <f t="shared" si="4"/>
        <v>0</v>
      </c>
      <c r="R50" s="7">
        <f t="shared" si="5"/>
        <v>0</v>
      </c>
      <c r="S50" s="7">
        <f t="shared" si="6"/>
        <v>0</v>
      </c>
      <c r="T50" s="7">
        <f t="shared" si="7"/>
        <v>32.317920000000001</v>
      </c>
      <c r="V50" s="21">
        <v>29924</v>
      </c>
    </row>
    <row r="51" spans="1:22" x14ac:dyDescent="0.25">
      <c r="A51" s="3">
        <v>48</v>
      </c>
      <c r="B51" s="6" t="s">
        <v>96</v>
      </c>
      <c r="C51" s="4" t="s">
        <v>97</v>
      </c>
      <c r="D51" s="5">
        <v>25300</v>
      </c>
      <c r="E51" s="19" t="s">
        <v>233</v>
      </c>
      <c r="F51" s="18">
        <v>1.08</v>
      </c>
      <c r="G51" s="18">
        <v>0</v>
      </c>
      <c r="H51" s="18">
        <v>0</v>
      </c>
      <c r="I51" s="18">
        <v>0</v>
      </c>
      <c r="J51" s="18">
        <v>0</v>
      </c>
      <c r="K51" s="18">
        <v>0</v>
      </c>
      <c r="L51" s="18">
        <v>1.08</v>
      </c>
      <c r="M51" s="18" t="s">
        <v>235</v>
      </c>
      <c r="N51" s="7">
        <f t="shared" si="1"/>
        <v>27.324000000000002</v>
      </c>
      <c r="O51" s="7">
        <f t="shared" si="2"/>
        <v>0</v>
      </c>
      <c r="P51" s="7">
        <f t="shared" si="3"/>
        <v>0</v>
      </c>
      <c r="Q51" s="7">
        <f t="shared" si="4"/>
        <v>0</v>
      </c>
      <c r="R51" s="7">
        <f t="shared" si="5"/>
        <v>0</v>
      </c>
      <c r="S51" s="7">
        <f t="shared" si="6"/>
        <v>0</v>
      </c>
      <c r="T51" s="7">
        <f t="shared" si="7"/>
        <v>27.324000000000002</v>
      </c>
      <c r="V51" s="21">
        <v>25300</v>
      </c>
    </row>
    <row r="52" spans="1:22" x14ac:dyDescent="0.25">
      <c r="A52" s="3">
        <v>49</v>
      </c>
      <c r="B52" s="4" t="s">
        <v>98</v>
      </c>
      <c r="C52" s="4" t="s">
        <v>99</v>
      </c>
      <c r="D52" s="5">
        <v>1838</v>
      </c>
      <c r="E52" s="19" t="s">
        <v>233</v>
      </c>
      <c r="F52" s="18">
        <v>1.08</v>
      </c>
      <c r="G52" s="18">
        <v>0</v>
      </c>
      <c r="H52" s="18">
        <v>0</v>
      </c>
      <c r="I52" s="18">
        <v>0</v>
      </c>
      <c r="J52" s="18">
        <v>0</v>
      </c>
      <c r="K52" s="18">
        <v>0</v>
      </c>
      <c r="L52" s="18">
        <v>1.08</v>
      </c>
      <c r="M52" s="18" t="s">
        <v>235</v>
      </c>
      <c r="N52" s="7">
        <f t="shared" si="1"/>
        <v>1.9850400000000001</v>
      </c>
      <c r="O52" s="7">
        <f t="shared" si="2"/>
        <v>0</v>
      </c>
      <c r="P52" s="7">
        <f t="shared" si="3"/>
        <v>0</v>
      </c>
      <c r="Q52" s="7">
        <f t="shared" si="4"/>
        <v>0</v>
      </c>
      <c r="R52" s="7">
        <f t="shared" si="5"/>
        <v>0</v>
      </c>
      <c r="S52" s="7">
        <f t="shared" si="6"/>
        <v>0</v>
      </c>
      <c r="T52" s="7">
        <f t="shared" si="7"/>
        <v>1.9850400000000001</v>
      </c>
      <c r="V52" s="21">
        <v>1838</v>
      </c>
    </row>
    <row r="53" spans="1:22" x14ac:dyDescent="0.25">
      <c r="A53" s="3">
        <v>50</v>
      </c>
      <c r="B53" s="4" t="s">
        <v>100</v>
      </c>
      <c r="C53" s="4" t="s">
        <v>101</v>
      </c>
      <c r="D53" s="5">
        <f>657378149/1000</f>
        <v>657378.14899999998</v>
      </c>
      <c r="E53" s="3" t="s">
        <v>187</v>
      </c>
      <c r="F53" s="11">
        <v>0</v>
      </c>
      <c r="G53" s="11">
        <v>2.3E-5</v>
      </c>
      <c r="H53" s="11">
        <v>3.009E-3</v>
      </c>
      <c r="I53" s="11">
        <v>0</v>
      </c>
      <c r="J53" s="11">
        <v>0</v>
      </c>
      <c r="K53" s="11">
        <v>4.5000000000000003E-5</v>
      </c>
      <c r="L53" s="11">
        <v>3.0769999999999999E-3</v>
      </c>
      <c r="M53" s="11" t="s">
        <v>164</v>
      </c>
      <c r="N53" s="7">
        <f t="shared" si="1"/>
        <v>0</v>
      </c>
      <c r="O53" s="7">
        <f t="shared" si="2"/>
        <v>1.5119697427000001E-2</v>
      </c>
      <c r="P53" s="7">
        <f t="shared" si="3"/>
        <v>1.9780508503409999</v>
      </c>
      <c r="Q53" s="7">
        <f t="shared" si="4"/>
        <v>0</v>
      </c>
      <c r="R53" s="7">
        <f t="shared" si="5"/>
        <v>0</v>
      </c>
      <c r="S53" s="7">
        <f t="shared" si="6"/>
        <v>2.9582016705000002E-2</v>
      </c>
      <c r="T53" s="7">
        <f t="shared" si="7"/>
        <v>2.022752564473</v>
      </c>
      <c r="V53" s="21">
        <v>9804</v>
      </c>
    </row>
    <row r="54" spans="1:22" x14ac:dyDescent="0.25">
      <c r="A54" s="3">
        <v>51</v>
      </c>
      <c r="B54" s="4" t="s">
        <v>102</v>
      </c>
      <c r="C54" s="6" t="s">
        <v>103</v>
      </c>
      <c r="D54" s="5">
        <f>23620902/0.7</f>
        <v>33744145.714285716</v>
      </c>
      <c r="E54" s="3" t="s">
        <v>188</v>
      </c>
      <c r="F54" s="11">
        <v>0</v>
      </c>
      <c r="G54" s="11">
        <v>0</v>
      </c>
      <c r="H54" s="11">
        <v>0.1</v>
      </c>
      <c r="I54" s="11">
        <v>0</v>
      </c>
      <c r="J54" s="11">
        <v>0</v>
      </c>
      <c r="K54" s="11">
        <v>0</v>
      </c>
      <c r="L54" s="11">
        <v>0.1</v>
      </c>
      <c r="M54" s="11" t="s">
        <v>165</v>
      </c>
      <c r="N54" s="7">
        <f t="shared" si="1"/>
        <v>0</v>
      </c>
      <c r="O54" s="7">
        <f t="shared" si="2"/>
        <v>0</v>
      </c>
      <c r="P54" s="7">
        <f t="shared" si="3"/>
        <v>3374.4145714285719</v>
      </c>
      <c r="Q54" s="7">
        <f t="shared" si="4"/>
        <v>0</v>
      </c>
      <c r="R54" s="7">
        <f t="shared" si="5"/>
        <v>0</v>
      </c>
      <c r="S54" s="7">
        <f t="shared" si="6"/>
        <v>0</v>
      </c>
      <c r="T54" s="7">
        <f t="shared" si="7"/>
        <v>3374.4145714285719</v>
      </c>
      <c r="V54" s="21">
        <v>20325</v>
      </c>
    </row>
    <row r="55" spans="1:22" x14ac:dyDescent="0.25">
      <c r="A55" s="3">
        <v>52</v>
      </c>
      <c r="B55" s="4" t="s">
        <v>104</v>
      </c>
      <c r="C55" s="4" t="s">
        <v>105</v>
      </c>
      <c r="D55" s="5">
        <v>201734</v>
      </c>
      <c r="E55" s="19" t="s">
        <v>233</v>
      </c>
      <c r="F55" s="18">
        <v>1.08</v>
      </c>
      <c r="G55" s="18">
        <v>0</v>
      </c>
      <c r="H55" s="18">
        <v>0</v>
      </c>
      <c r="I55" s="18">
        <v>0</v>
      </c>
      <c r="J55" s="18">
        <v>0</v>
      </c>
      <c r="K55" s="18">
        <v>0</v>
      </c>
      <c r="L55" s="18">
        <v>1.08</v>
      </c>
      <c r="M55" s="18" t="s">
        <v>235</v>
      </c>
      <c r="N55" s="7">
        <f t="shared" si="1"/>
        <v>217.87272000000002</v>
      </c>
      <c r="O55" s="7">
        <f t="shared" si="2"/>
        <v>0</v>
      </c>
      <c r="P55" s="7">
        <f t="shared" si="3"/>
        <v>0</v>
      </c>
      <c r="Q55" s="7">
        <f t="shared" si="4"/>
        <v>0</v>
      </c>
      <c r="R55" s="7">
        <f t="shared" si="5"/>
        <v>0</v>
      </c>
      <c r="S55" s="7">
        <f t="shared" si="6"/>
        <v>0</v>
      </c>
      <c r="T55" s="7">
        <f t="shared" si="7"/>
        <v>217.87272000000002</v>
      </c>
      <c r="V55" s="21">
        <v>201734</v>
      </c>
    </row>
    <row r="56" spans="1:22" x14ac:dyDescent="0.25">
      <c r="A56" s="3">
        <v>53</v>
      </c>
      <c r="B56" s="4" t="s">
        <v>106</v>
      </c>
      <c r="C56" s="4" t="s">
        <v>107</v>
      </c>
      <c r="D56" s="5">
        <v>51040</v>
      </c>
      <c r="E56" s="19" t="s">
        <v>233</v>
      </c>
      <c r="F56" s="18">
        <v>1.08</v>
      </c>
      <c r="G56" s="18">
        <v>0</v>
      </c>
      <c r="H56" s="18">
        <v>0</v>
      </c>
      <c r="I56" s="18">
        <v>0</v>
      </c>
      <c r="J56" s="18">
        <v>0</v>
      </c>
      <c r="K56" s="18">
        <v>0</v>
      </c>
      <c r="L56" s="18">
        <v>1.08</v>
      </c>
      <c r="M56" s="18" t="s">
        <v>235</v>
      </c>
      <c r="N56" s="7">
        <f t="shared" si="1"/>
        <v>55.123200000000004</v>
      </c>
      <c r="O56" s="7">
        <f t="shared" si="2"/>
        <v>0</v>
      </c>
      <c r="P56" s="7">
        <f t="shared" si="3"/>
        <v>0</v>
      </c>
      <c r="Q56" s="7">
        <f t="shared" si="4"/>
        <v>0</v>
      </c>
      <c r="R56" s="7">
        <f t="shared" si="5"/>
        <v>0</v>
      </c>
      <c r="S56" s="7">
        <f t="shared" si="6"/>
        <v>0</v>
      </c>
      <c r="T56" s="7">
        <f t="shared" si="7"/>
        <v>55.123200000000004</v>
      </c>
      <c r="V56" s="21">
        <v>51040</v>
      </c>
    </row>
    <row r="57" spans="1:22" x14ac:dyDescent="0.25">
      <c r="A57" s="3">
        <v>54</v>
      </c>
      <c r="B57" s="4" t="s">
        <v>108</v>
      </c>
      <c r="C57" s="6" t="s">
        <v>110</v>
      </c>
      <c r="D57" s="5">
        <v>4988</v>
      </c>
      <c r="E57" s="3" t="s">
        <v>189</v>
      </c>
      <c r="F57" s="11">
        <v>0</v>
      </c>
      <c r="G57" s="11">
        <v>0</v>
      </c>
      <c r="H57" s="11">
        <v>0</v>
      </c>
      <c r="I57" s="11">
        <v>0</v>
      </c>
      <c r="J57" s="11">
        <v>0</v>
      </c>
      <c r="K57" s="11">
        <v>0</v>
      </c>
      <c r="L57" s="11">
        <v>1.31</v>
      </c>
      <c r="M57" s="11" t="s">
        <v>166</v>
      </c>
      <c r="N57" s="7">
        <f t="shared" si="1"/>
        <v>0</v>
      </c>
      <c r="O57" s="7">
        <f t="shared" si="2"/>
        <v>0</v>
      </c>
      <c r="P57" s="7">
        <f t="shared" si="3"/>
        <v>0</v>
      </c>
      <c r="Q57" s="7">
        <f t="shared" si="4"/>
        <v>0</v>
      </c>
      <c r="R57" s="7">
        <f t="shared" si="5"/>
        <v>0</v>
      </c>
      <c r="S57" s="7">
        <f t="shared" si="6"/>
        <v>0</v>
      </c>
      <c r="T57" s="7">
        <f t="shared" si="7"/>
        <v>6.5342800000000008</v>
      </c>
      <c r="V57" s="21">
        <v>10880</v>
      </c>
    </row>
    <row r="58" spans="1:22" x14ac:dyDescent="0.25">
      <c r="A58" s="3">
        <v>55</v>
      </c>
      <c r="B58" s="4" t="s">
        <v>111</v>
      </c>
      <c r="C58" s="6" t="s">
        <v>112</v>
      </c>
      <c r="D58" s="5">
        <f>97*(375+108)</f>
        <v>46851</v>
      </c>
      <c r="E58" s="3" t="s">
        <v>190</v>
      </c>
      <c r="F58" s="11">
        <v>0.57999999999999996</v>
      </c>
      <c r="G58" s="11">
        <v>0</v>
      </c>
      <c r="H58" s="11">
        <v>0.1</v>
      </c>
      <c r="I58" s="11">
        <v>0</v>
      </c>
      <c r="J58" s="11">
        <v>0.23</v>
      </c>
      <c r="K58" s="11">
        <v>0.24</v>
      </c>
      <c r="L58" s="11">
        <v>1.17</v>
      </c>
      <c r="M58" s="11" t="s">
        <v>167</v>
      </c>
      <c r="N58" s="7">
        <f t="shared" si="1"/>
        <v>27.173579999999998</v>
      </c>
      <c r="O58" s="7">
        <f t="shared" si="2"/>
        <v>0</v>
      </c>
      <c r="P58" s="7">
        <f t="shared" si="3"/>
        <v>4.6851000000000003</v>
      </c>
      <c r="Q58" s="7">
        <f t="shared" si="4"/>
        <v>0</v>
      </c>
      <c r="R58" s="7">
        <f t="shared" si="5"/>
        <v>10.775729999999999</v>
      </c>
      <c r="S58" s="7">
        <f t="shared" si="6"/>
        <v>11.24424</v>
      </c>
      <c r="T58" s="7">
        <f t="shared" si="7"/>
        <v>54.815669999999997</v>
      </c>
      <c r="V58" s="21">
        <v>11793</v>
      </c>
    </row>
    <row r="59" spans="1:22" x14ac:dyDescent="0.25">
      <c r="A59" s="3">
        <v>56</v>
      </c>
      <c r="B59" s="4" t="s">
        <v>113</v>
      </c>
      <c r="C59" s="4" t="s">
        <v>116</v>
      </c>
      <c r="D59" s="5">
        <f>10158+483+474</f>
        <v>11115</v>
      </c>
      <c r="E59" s="3" t="s">
        <v>232</v>
      </c>
      <c r="F59" s="11">
        <v>0.12</v>
      </c>
      <c r="G59" s="11">
        <v>0</v>
      </c>
      <c r="H59" s="11">
        <v>0</v>
      </c>
      <c r="I59" s="11">
        <v>0</v>
      </c>
      <c r="J59" s="11">
        <v>0</v>
      </c>
      <c r="K59" s="11">
        <v>0</v>
      </c>
      <c r="L59" s="11">
        <v>0.12</v>
      </c>
      <c r="M59" s="11" t="s">
        <v>228</v>
      </c>
      <c r="N59" s="7">
        <f t="shared" si="1"/>
        <v>1.3337999999999999</v>
      </c>
      <c r="O59" s="7">
        <f t="shared" si="2"/>
        <v>0</v>
      </c>
      <c r="P59" s="7">
        <f t="shared" si="3"/>
        <v>0</v>
      </c>
      <c r="Q59" s="7">
        <f t="shared" si="4"/>
        <v>0</v>
      </c>
      <c r="R59" s="7">
        <f t="shared" si="5"/>
        <v>0</v>
      </c>
      <c r="S59" s="7">
        <f t="shared" si="6"/>
        <v>0</v>
      </c>
      <c r="T59" s="7">
        <f t="shared" si="7"/>
        <v>1.3337999999999999</v>
      </c>
      <c r="V59" s="21">
        <v>35065</v>
      </c>
    </row>
    <row r="60" spans="1:22" x14ac:dyDescent="0.25">
      <c r="A60" s="3">
        <v>57</v>
      </c>
      <c r="B60" s="4" t="s">
        <v>114</v>
      </c>
      <c r="C60" s="4" t="s">
        <v>115</v>
      </c>
      <c r="D60" s="5">
        <f>27615+25058</f>
        <v>52673</v>
      </c>
      <c r="E60" s="3" t="s">
        <v>232</v>
      </c>
      <c r="F60" s="11">
        <v>0.12</v>
      </c>
      <c r="G60" s="11">
        <v>0</v>
      </c>
      <c r="H60" s="11">
        <v>0</v>
      </c>
      <c r="I60" s="11">
        <v>0</v>
      </c>
      <c r="J60" s="11">
        <v>0</v>
      </c>
      <c r="K60" s="11">
        <v>0</v>
      </c>
      <c r="L60" s="11">
        <v>0.12</v>
      </c>
      <c r="M60" s="11" t="s">
        <v>168</v>
      </c>
      <c r="N60" s="7">
        <f t="shared" si="1"/>
        <v>6.3207599999999999</v>
      </c>
      <c r="O60" s="7">
        <f t="shared" si="2"/>
        <v>0</v>
      </c>
      <c r="P60" s="7">
        <f t="shared" si="3"/>
        <v>0</v>
      </c>
      <c r="Q60" s="7">
        <f t="shared" si="4"/>
        <v>0</v>
      </c>
      <c r="R60" s="7">
        <f t="shared" si="5"/>
        <v>0</v>
      </c>
      <c r="S60" s="7">
        <f t="shared" si="6"/>
        <v>0</v>
      </c>
      <c r="T60" s="7">
        <f t="shared" si="7"/>
        <v>6.3207599999999999</v>
      </c>
      <c r="V60" s="21">
        <v>5333</v>
      </c>
    </row>
    <row r="61" spans="1:22" x14ac:dyDescent="0.25">
      <c r="A61" s="3">
        <v>58</v>
      </c>
      <c r="B61" s="4" t="s">
        <v>117</v>
      </c>
      <c r="C61" s="6" t="s">
        <v>118</v>
      </c>
      <c r="D61" s="5">
        <v>6504</v>
      </c>
      <c r="E61" s="3" t="s">
        <v>233</v>
      </c>
      <c r="F61" s="18">
        <v>0</v>
      </c>
      <c r="G61" s="18">
        <v>0</v>
      </c>
      <c r="H61" s="18">
        <v>0</v>
      </c>
      <c r="I61" s="18">
        <v>0</v>
      </c>
      <c r="J61" s="18">
        <v>0</v>
      </c>
      <c r="K61" s="18">
        <f>L61</f>
        <v>1.08</v>
      </c>
      <c r="L61" s="18">
        <v>1.08</v>
      </c>
      <c r="M61" s="18" t="s">
        <v>235</v>
      </c>
      <c r="N61" s="7">
        <f t="shared" si="1"/>
        <v>0</v>
      </c>
      <c r="O61" s="7">
        <f t="shared" si="2"/>
        <v>0</v>
      </c>
      <c r="P61" s="7">
        <f t="shared" si="3"/>
        <v>0</v>
      </c>
      <c r="Q61" s="7">
        <f t="shared" si="4"/>
        <v>0</v>
      </c>
      <c r="R61" s="7">
        <f t="shared" si="5"/>
        <v>0</v>
      </c>
      <c r="S61" s="7">
        <f t="shared" si="6"/>
        <v>7.0243200000000003</v>
      </c>
      <c r="T61" s="7">
        <f t="shared" si="7"/>
        <v>7.0243200000000003</v>
      </c>
      <c r="V61" s="21">
        <v>6504</v>
      </c>
    </row>
    <row r="62" spans="1:22" x14ac:dyDescent="0.25">
      <c r="A62" s="3">
        <v>59</v>
      </c>
      <c r="B62" s="4" t="s">
        <v>119</v>
      </c>
      <c r="C62" s="4" t="s">
        <v>120</v>
      </c>
      <c r="D62" s="5">
        <f>344373+359751</f>
        <v>704124</v>
      </c>
      <c r="E62" s="3" t="s">
        <v>232</v>
      </c>
      <c r="F62" s="11">
        <v>0.12</v>
      </c>
      <c r="G62" s="11">
        <v>0</v>
      </c>
      <c r="H62" s="11">
        <v>0</v>
      </c>
      <c r="I62" s="11">
        <v>0</v>
      </c>
      <c r="J62" s="11">
        <v>0</v>
      </c>
      <c r="K62" s="11">
        <v>0</v>
      </c>
      <c r="L62" s="11">
        <v>0.12</v>
      </c>
      <c r="M62" s="11" t="s">
        <v>236</v>
      </c>
      <c r="N62" s="7">
        <f t="shared" si="1"/>
        <v>84.494879999999995</v>
      </c>
      <c r="O62" s="7">
        <f t="shared" si="2"/>
        <v>0</v>
      </c>
      <c r="P62" s="7">
        <f t="shared" si="3"/>
        <v>0</v>
      </c>
      <c r="Q62" s="7">
        <f t="shared" si="4"/>
        <v>0</v>
      </c>
      <c r="R62" s="7">
        <f t="shared" si="5"/>
        <v>0</v>
      </c>
      <c r="S62" s="7">
        <f t="shared" si="6"/>
        <v>0</v>
      </c>
      <c r="T62" s="7">
        <f t="shared" si="7"/>
        <v>84.494879999999995</v>
      </c>
      <c r="V62" s="21">
        <v>11573</v>
      </c>
    </row>
    <row r="63" spans="1:22" x14ac:dyDescent="0.25">
      <c r="A63" s="3">
        <v>60</v>
      </c>
      <c r="B63" s="4" t="s">
        <v>121</v>
      </c>
      <c r="C63" s="4" t="s">
        <v>122</v>
      </c>
      <c r="D63" s="5">
        <v>5402</v>
      </c>
      <c r="E63" s="3" t="s">
        <v>233</v>
      </c>
      <c r="F63" s="11">
        <v>1.08</v>
      </c>
      <c r="G63" s="11">
        <v>0</v>
      </c>
      <c r="H63" s="11">
        <v>0</v>
      </c>
      <c r="I63" s="11">
        <v>0</v>
      </c>
      <c r="J63" s="11">
        <v>0</v>
      </c>
      <c r="K63" s="11">
        <v>0</v>
      </c>
      <c r="L63" s="11">
        <v>1.08</v>
      </c>
      <c r="M63" s="11" t="s">
        <v>235</v>
      </c>
      <c r="N63" s="7">
        <f t="shared" si="1"/>
        <v>5.8341600000000007</v>
      </c>
      <c r="O63" s="7">
        <f t="shared" si="2"/>
        <v>0</v>
      </c>
      <c r="P63" s="7">
        <f t="shared" si="3"/>
        <v>0</v>
      </c>
      <c r="Q63" s="7">
        <f t="shared" si="4"/>
        <v>0</v>
      </c>
      <c r="R63" s="7">
        <f t="shared" si="5"/>
        <v>0</v>
      </c>
      <c r="S63" s="7">
        <f t="shared" si="6"/>
        <v>0</v>
      </c>
      <c r="T63" s="7">
        <f t="shared" si="7"/>
        <v>5.8341600000000007</v>
      </c>
      <c r="V63" s="21">
        <v>5402</v>
      </c>
    </row>
    <row r="64" spans="1:22" x14ac:dyDescent="0.25">
      <c r="A64" s="3">
        <v>61</v>
      </c>
      <c r="B64" s="4" t="s">
        <v>123</v>
      </c>
      <c r="C64" s="6" t="s">
        <v>124</v>
      </c>
      <c r="D64" s="5">
        <v>7951</v>
      </c>
      <c r="E64" s="3" t="s">
        <v>233</v>
      </c>
      <c r="F64" s="11">
        <v>1.08</v>
      </c>
      <c r="G64" s="11">
        <v>0</v>
      </c>
      <c r="H64" s="11">
        <v>0</v>
      </c>
      <c r="I64" s="11">
        <v>0</v>
      </c>
      <c r="J64" s="11">
        <v>0</v>
      </c>
      <c r="K64" s="11">
        <v>0</v>
      </c>
      <c r="L64" s="11">
        <v>1.08</v>
      </c>
      <c r="M64" s="11" t="s">
        <v>235</v>
      </c>
      <c r="N64" s="7">
        <f t="shared" si="1"/>
        <v>8.5870800000000003</v>
      </c>
      <c r="O64" s="7">
        <f t="shared" si="2"/>
        <v>0</v>
      </c>
      <c r="P64" s="7">
        <f t="shared" si="3"/>
        <v>0</v>
      </c>
      <c r="Q64" s="7">
        <f t="shared" si="4"/>
        <v>0</v>
      </c>
      <c r="R64" s="7">
        <f t="shared" si="5"/>
        <v>0</v>
      </c>
      <c r="S64" s="7">
        <f t="shared" si="6"/>
        <v>0</v>
      </c>
      <c r="T64" s="7">
        <f t="shared" si="7"/>
        <v>8.5870800000000003</v>
      </c>
      <c r="V64" s="21">
        <v>7951</v>
      </c>
    </row>
    <row r="65" spans="1:22" x14ac:dyDescent="0.25">
      <c r="A65" s="3">
        <v>62</v>
      </c>
      <c r="B65" s="4" t="s">
        <v>125</v>
      </c>
      <c r="C65" s="4" t="s">
        <v>126</v>
      </c>
      <c r="D65" s="5">
        <v>27362</v>
      </c>
      <c r="E65" s="3" t="s">
        <v>233</v>
      </c>
      <c r="F65" s="11">
        <v>0.54</v>
      </c>
      <c r="G65" s="11">
        <v>0</v>
      </c>
      <c r="H65" s="11">
        <v>0.1</v>
      </c>
      <c r="I65" s="11">
        <v>0</v>
      </c>
      <c r="J65" s="11">
        <v>0.22</v>
      </c>
      <c r="K65" s="11">
        <v>0.23</v>
      </c>
      <c r="L65" s="11">
        <v>1.08</v>
      </c>
      <c r="M65" s="11" t="s">
        <v>235</v>
      </c>
      <c r="N65" s="7">
        <f t="shared" si="1"/>
        <v>14.775480000000002</v>
      </c>
      <c r="O65" s="7">
        <f t="shared" si="2"/>
        <v>0</v>
      </c>
      <c r="P65" s="7">
        <f t="shared" si="3"/>
        <v>2.7362000000000002</v>
      </c>
      <c r="Q65" s="7">
        <f t="shared" si="4"/>
        <v>0</v>
      </c>
      <c r="R65" s="7">
        <f t="shared" si="5"/>
        <v>6.0196400000000008</v>
      </c>
      <c r="S65" s="7">
        <f t="shared" si="6"/>
        <v>6.2932600000000001</v>
      </c>
      <c r="T65" s="7">
        <f t="shared" si="7"/>
        <v>29.550960000000003</v>
      </c>
      <c r="V65" s="21">
        <v>27362</v>
      </c>
    </row>
    <row r="66" spans="1:22" x14ac:dyDescent="0.25">
      <c r="A66" s="3">
        <v>63</v>
      </c>
      <c r="B66" s="4" t="s">
        <v>129</v>
      </c>
      <c r="C66" s="4" t="s">
        <v>127</v>
      </c>
      <c r="D66" s="5">
        <v>2497</v>
      </c>
      <c r="E66" s="3" t="s">
        <v>233</v>
      </c>
      <c r="F66" s="11">
        <v>0.54</v>
      </c>
      <c r="G66" s="11">
        <v>0</v>
      </c>
      <c r="H66" s="11">
        <v>0.1</v>
      </c>
      <c r="I66" s="11">
        <v>0</v>
      </c>
      <c r="J66" s="11">
        <v>0.22</v>
      </c>
      <c r="K66" s="11">
        <v>0.23</v>
      </c>
      <c r="L66" s="11">
        <v>1.08</v>
      </c>
      <c r="M66" s="11" t="s">
        <v>235</v>
      </c>
      <c r="N66" s="7">
        <f t="shared" si="1"/>
        <v>1.3483800000000001</v>
      </c>
      <c r="O66" s="7">
        <f t="shared" si="2"/>
        <v>0</v>
      </c>
      <c r="P66" s="7">
        <f t="shared" si="3"/>
        <v>0.24970000000000001</v>
      </c>
      <c r="Q66" s="7">
        <f t="shared" si="4"/>
        <v>0</v>
      </c>
      <c r="R66" s="7">
        <f t="shared" si="5"/>
        <v>0.54934000000000005</v>
      </c>
      <c r="S66" s="7">
        <f t="shared" si="6"/>
        <v>0.5743100000000001</v>
      </c>
      <c r="T66" s="7">
        <f t="shared" si="7"/>
        <v>2.6967600000000003</v>
      </c>
      <c r="V66" s="21">
        <v>2497</v>
      </c>
    </row>
    <row r="67" spans="1:22" x14ac:dyDescent="0.25">
      <c r="A67" s="3">
        <v>64</v>
      </c>
      <c r="B67" s="4" t="s">
        <v>128</v>
      </c>
      <c r="C67" s="4" t="s">
        <v>130</v>
      </c>
      <c r="D67" s="5">
        <v>10620</v>
      </c>
      <c r="E67" s="3" t="s">
        <v>233</v>
      </c>
      <c r="F67" s="11">
        <v>0.54</v>
      </c>
      <c r="G67" s="11">
        <v>0</v>
      </c>
      <c r="H67" s="11">
        <v>0.1</v>
      </c>
      <c r="I67" s="11">
        <v>0</v>
      </c>
      <c r="J67" s="11">
        <v>0.22</v>
      </c>
      <c r="K67" s="11">
        <v>0.23</v>
      </c>
      <c r="L67" s="11">
        <v>1.08</v>
      </c>
      <c r="M67" s="11" t="s">
        <v>235</v>
      </c>
      <c r="N67" s="7">
        <f t="shared" si="1"/>
        <v>5.7347999999999999</v>
      </c>
      <c r="O67" s="7">
        <f t="shared" si="2"/>
        <v>0</v>
      </c>
      <c r="P67" s="7">
        <f t="shared" si="3"/>
        <v>1.0620000000000001</v>
      </c>
      <c r="Q67" s="7">
        <f t="shared" si="4"/>
        <v>0</v>
      </c>
      <c r="R67" s="7">
        <f t="shared" si="5"/>
        <v>2.3364000000000003</v>
      </c>
      <c r="S67" s="7">
        <f t="shared" si="6"/>
        <v>2.4426000000000001</v>
      </c>
      <c r="T67" s="7">
        <f t="shared" si="7"/>
        <v>11.4696</v>
      </c>
      <c r="V67" s="21">
        <v>10620</v>
      </c>
    </row>
    <row r="68" spans="1:22" x14ac:dyDescent="0.25">
      <c r="A68" s="3">
        <v>65</v>
      </c>
      <c r="B68" s="4" t="s">
        <v>131</v>
      </c>
      <c r="C68" s="4" t="s">
        <v>132</v>
      </c>
      <c r="D68" s="5">
        <v>3978</v>
      </c>
      <c r="E68" s="3" t="s">
        <v>233</v>
      </c>
      <c r="F68" s="11">
        <v>0</v>
      </c>
      <c r="G68" s="11">
        <v>0</v>
      </c>
      <c r="H68" s="11">
        <v>0</v>
      </c>
      <c r="I68" s="11">
        <v>0</v>
      </c>
      <c r="J68" s="11">
        <v>0</v>
      </c>
      <c r="K68" s="11">
        <v>1.08</v>
      </c>
      <c r="L68" s="11">
        <v>1.08</v>
      </c>
      <c r="M68" s="11" t="s">
        <v>235</v>
      </c>
      <c r="N68" s="7">
        <f t="shared" si="1"/>
        <v>0</v>
      </c>
      <c r="O68" s="7">
        <f t="shared" si="2"/>
        <v>0</v>
      </c>
      <c r="P68" s="7">
        <f t="shared" si="3"/>
        <v>0</v>
      </c>
      <c r="Q68" s="7">
        <f t="shared" si="4"/>
        <v>0</v>
      </c>
      <c r="R68" s="7">
        <f t="shared" si="5"/>
        <v>0</v>
      </c>
      <c r="S68" s="7">
        <f t="shared" si="6"/>
        <v>4.2962400000000009</v>
      </c>
      <c r="T68" s="7">
        <f t="shared" si="7"/>
        <v>4.2962400000000009</v>
      </c>
      <c r="V68" s="21">
        <v>3978</v>
      </c>
    </row>
    <row r="69" spans="1:22" x14ac:dyDescent="0.25">
      <c r="A69" s="3">
        <v>66</v>
      </c>
      <c r="B69" s="4" t="s">
        <v>133</v>
      </c>
      <c r="C69" s="6" t="s">
        <v>134</v>
      </c>
      <c r="D69" s="5">
        <v>18090</v>
      </c>
      <c r="E69" s="3" t="s">
        <v>233</v>
      </c>
      <c r="F69" s="11">
        <v>0</v>
      </c>
      <c r="G69" s="11">
        <v>0</v>
      </c>
      <c r="H69" s="11">
        <v>0</v>
      </c>
      <c r="I69" s="11">
        <v>0</v>
      </c>
      <c r="J69" s="11">
        <v>0</v>
      </c>
      <c r="K69" s="11">
        <v>1.08</v>
      </c>
      <c r="L69" s="11">
        <v>1.08</v>
      </c>
      <c r="M69" s="11" t="s">
        <v>235</v>
      </c>
      <c r="N69" s="7">
        <f t="shared" ref="N69:N73" si="12">$D69*F69/1000</f>
        <v>0</v>
      </c>
      <c r="O69" s="7">
        <f t="shared" ref="O69:O73" si="13">$D69*G69/1000</f>
        <v>0</v>
      </c>
      <c r="P69" s="7">
        <f t="shared" ref="P69:P73" si="14">$D69*H69/1000</f>
        <v>0</v>
      </c>
      <c r="Q69" s="7">
        <f t="shared" ref="Q69:Q73" si="15">$D69*I69/1000</f>
        <v>0</v>
      </c>
      <c r="R69" s="7">
        <f t="shared" ref="R69:R73" si="16">$D69*J69/1000</f>
        <v>0</v>
      </c>
      <c r="S69" s="7">
        <f t="shared" ref="S69:S73" si="17">$D69*K69/1000</f>
        <v>19.537200000000002</v>
      </c>
      <c r="T69" s="7">
        <f t="shared" ref="T69:T73" si="18">$D69*L69/1000</f>
        <v>19.537200000000002</v>
      </c>
      <c r="V69" s="21">
        <v>18090</v>
      </c>
    </row>
    <row r="70" spans="1:22" x14ac:dyDescent="0.25">
      <c r="A70" s="3">
        <v>67</v>
      </c>
      <c r="B70" s="4" t="s">
        <v>135</v>
      </c>
      <c r="C70" s="4" t="s">
        <v>136</v>
      </c>
      <c r="D70" s="5">
        <v>213846</v>
      </c>
      <c r="E70" s="3" t="s">
        <v>233</v>
      </c>
      <c r="F70" s="11">
        <v>0.54</v>
      </c>
      <c r="G70" s="11">
        <v>0</v>
      </c>
      <c r="H70" s="11">
        <v>0.1</v>
      </c>
      <c r="I70" s="11">
        <v>0</v>
      </c>
      <c r="J70" s="11">
        <v>0.22</v>
      </c>
      <c r="K70" s="11">
        <v>0.23</v>
      </c>
      <c r="L70" s="11">
        <v>1.08</v>
      </c>
      <c r="M70" s="11" t="s">
        <v>235</v>
      </c>
      <c r="N70" s="7">
        <f t="shared" si="12"/>
        <v>115.47684000000001</v>
      </c>
      <c r="O70" s="7">
        <f t="shared" si="13"/>
        <v>0</v>
      </c>
      <c r="P70" s="7">
        <f t="shared" si="14"/>
        <v>21.384600000000002</v>
      </c>
      <c r="Q70" s="7">
        <f t="shared" si="15"/>
        <v>0</v>
      </c>
      <c r="R70" s="7">
        <f t="shared" si="16"/>
        <v>47.046120000000002</v>
      </c>
      <c r="S70" s="7">
        <f t="shared" si="17"/>
        <v>49.184580000000004</v>
      </c>
      <c r="T70" s="7">
        <f t="shared" si="18"/>
        <v>230.95368000000002</v>
      </c>
      <c r="V70" s="21">
        <v>213846</v>
      </c>
    </row>
    <row r="71" spans="1:22" x14ac:dyDescent="0.25">
      <c r="A71" s="3">
        <v>68</v>
      </c>
      <c r="B71" s="4" t="s">
        <v>137</v>
      </c>
      <c r="C71" s="4" t="s">
        <v>138</v>
      </c>
      <c r="D71" s="5">
        <v>48881</v>
      </c>
      <c r="E71" s="3" t="s">
        <v>233</v>
      </c>
      <c r="F71" s="11">
        <v>0.54</v>
      </c>
      <c r="G71" s="11">
        <v>0</v>
      </c>
      <c r="H71" s="11">
        <v>0.1</v>
      </c>
      <c r="I71" s="11">
        <v>0</v>
      </c>
      <c r="J71" s="11">
        <v>0.22</v>
      </c>
      <c r="K71" s="11">
        <v>0.23</v>
      </c>
      <c r="L71" s="11">
        <v>1.08</v>
      </c>
      <c r="M71" s="11" t="s">
        <v>235</v>
      </c>
      <c r="N71" s="7">
        <f t="shared" si="12"/>
        <v>26.39574</v>
      </c>
      <c r="O71" s="7">
        <f t="shared" si="13"/>
        <v>0</v>
      </c>
      <c r="P71" s="7">
        <f t="shared" si="14"/>
        <v>4.8881000000000006</v>
      </c>
      <c r="Q71" s="7">
        <f t="shared" si="15"/>
        <v>0</v>
      </c>
      <c r="R71" s="7">
        <f t="shared" si="16"/>
        <v>10.753819999999999</v>
      </c>
      <c r="S71" s="7">
        <f t="shared" si="17"/>
        <v>11.242630000000002</v>
      </c>
      <c r="T71" s="7">
        <f t="shared" si="18"/>
        <v>52.79148</v>
      </c>
      <c r="V71" s="21">
        <v>48881</v>
      </c>
    </row>
    <row r="72" spans="1:22" x14ac:dyDescent="0.25">
      <c r="A72" s="3">
        <v>69</v>
      </c>
      <c r="B72" s="4" t="s">
        <v>139</v>
      </c>
      <c r="C72" s="6" t="s">
        <v>140</v>
      </c>
      <c r="D72" s="5">
        <v>38278</v>
      </c>
      <c r="E72" s="3" t="s">
        <v>233</v>
      </c>
      <c r="F72" s="11">
        <v>0.18</v>
      </c>
      <c r="G72" s="11">
        <v>0</v>
      </c>
      <c r="H72" s="11">
        <v>0.03</v>
      </c>
      <c r="I72" s="11">
        <v>0</v>
      </c>
      <c r="J72" s="11">
        <v>7.0000000000000007E-2</v>
      </c>
      <c r="K72" s="11">
        <v>7.0000000000000007E-2</v>
      </c>
      <c r="L72" s="11">
        <v>0.35</v>
      </c>
      <c r="M72" s="11" t="s">
        <v>235</v>
      </c>
      <c r="N72" s="7">
        <f t="shared" si="12"/>
        <v>6.8900399999999999</v>
      </c>
      <c r="O72" s="7">
        <f t="shared" si="13"/>
        <v>0</v>
      </c>
      <c r="P72" s="7">
        <f t="shared" si="14"/>
        <v>1.1483399999999999</v>
      </c>
      <c r="Q72" s="7">
        <f t="shared" si="15"/>
        <v>0</v>
      </c>
      <c r="R72" s="7">
        <f t="shared" si="16"/>
        <v>2.6794600000000002</v>
      </c>
      <c r="S72" s="7">
        <f t="shared" si="17"/>
        <v>2.6794600000000002</v>
      </c>
      <c r="T72" s="7">
        <f t="shared" si="18"/>
        <v>13.3973</v>
      </c>
      <c r="V72" s="21">
        <v>38278</v>
      </c>
    </row>
    <row r="73" spans="1:22" x14ac:dyDescent="0.25">
      <c r="A73" s="3">
        <v>70</v>
      </c>
      <c r="B73" s="4" t="s">
        <v>141</v>
      </c>
      <c r="C73" s="6" t="s">
        <v>142</v>
      </c>
      <c r="D73" s="5">
        <v>389</v>
      </c>
      <c r="E73" s="3" t="s">
        <v>233</v>
      </c>
      <c r="F73" s="11">
        <v>0.54</v>
      </c>
      <c r="G73" s="11">
        <v>0</v>
      </c>
      <c r="H73" s="11">
        <v>0.1</v>
      </c>
      <c r="I73" s="11">
        <v>0</v>
      </c>
      <c r="J73" s="11">
        <v>0.22</v>
      </c>
      <c r="K73" s="11">
        <v>0.23</v>
      </c>
      <c r="L73" s="11">
        <v>1.08</v>
      </c>
      <c r="M73" s="11" t="s">
        <v>235</v>
      </c>
      <c r="N73" s="7">
        <f t="shared" si="12"/>
        <v>0.21006</v>
      </c>
      <c r="O73" s="7">
        <f t="shared" si="13"/>
        <v>0</v>
      </c>
      <c r="P73" s="7">
        <f t="shared" si="14"/>
        <v>3.8900000000000004E-2</v>
      </c>
      <c r="Q73" s="7">
        <f t="shared" si="15"/>
        <v>0</v>
      </c>
      <c r="R73" s="7">
        <f t="shared" si="16"/>
        <v>8.5580000000000003E-2</v>
      </c>
      <c r="S73" s="7">
        <f t="shared" si="17"/>
        <v>8.9469999999999994E-2</v>
      </c>
      <c r="T73" s="7">
        <f t="shared" si="18"/>
        <v>0.42011999999999999</v>
      </c>
      <c r="V73" s="21">
        <v>389</v>
      </c>
    </row>
  </sheetData>
  <mergeCells count="6">
    <mergeCell ref="N2:T2"/>
    <mergeCell ref="D2:E2"/>
    <mergeCell ref="A2:A3"/>
    <mergeCell ref="B2:B3"/>
    <mergeCell ref="C2:C3"/>
    <mergeCell ref="F2:M2"/>
  </mergeCell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
  <sheetViews>
    <sheetView topLeftCell="A16" zoomScale="60" zoomScaleNormal="60" workbookViewId="0">
      <selection activeCell="R40" sqref="R40"/>
    </sheetView>
  </sheetViews>
  <sheetFormatPr defaultRowHeight="15" x14ac:dyDescent="0.25"/>
  <cols>
    <col min="1" max="1" width="6.42578125" customWidth="1"/>
    <col min="2" max="2" width="46" customWidth="1"/>
    <col min="3" max="3" width="16.140625" style="2" hidden="1" customWidth="1"/>
    <col min="4" max="4" width="26.85546875" hidden="1" customWidth="1"/>
    <col min="5" max="5" width="10.7109375" hidden="1" customWidth="1"/>
    <col min="6" max="8" width="0" hidden="1" customWidth="1"/>
    <col min="9" max="9" width="10" hidden="1" customWidth="1"/>
    <col min="10" max="13" width="0" hidden="1" customWidth="1"/>
    <col min="14" max="14" width="18.42578125" hidden="1" customWidth="1"/>
    <col min="15" max="15" width="13.7109375" style="12" bestFit="1" customWidth="1"/>
    <col min="16" max="16" width="8.28515625" style="12" bestFit="1" customWidth="1"/>
    <col min="17" max="17" width="11.140625" style="12" bestFit="1" customWidth="1"/>
    <col min="18" max="18" width="13.28515625" style="12" bestFit="1" customWidth="1"/>
    <col min="19" max="19" width="15.140625" style="12" bestFit="1" customWidth="1"/>
    <col min="20" max="20" width="7.28515625" style="12" bestFit="1" customWidth="1"/>
    <col min="21" max="21" width="11.85546875" style="12" bestFit="1" customWidth="1"/>
    <col min="22" max="22" width="12" style="12" bestFit="1" customWidth="1"/>
    <col min="23" max="23" width="13.28515625" style="12" hidden="1" customWidth="1"/>
    <col min="24" max="25" width="0" hidden="1" customWidth="1"/>
  </cols>
  <sheetData>
    <row r="1" spans="1:25" s="32" customFormat="1" ht="23.25" x14ac:dyDescent="0.35">
      <c r="A1" s="28" t="s">
        <v>257</v>
      </c>
      <c r="B1" s="29"/>
      <c r="C1" s="30"/>
      <c r="D1" s="30"/>
      <c r="E1" s="30"/>
      <c r="F1" s="30"/>
      <c r="G1" s="30"/>
      <c r="H1" s="30"/>
      <c r="I1" s="30"/>
      <c r="J1" s="31"/>
    </row>
    <row r="2" spans="1:25" x14ac:dyDescent="0.25">
      <c r="A2" s="24" t="s">
        <v>95</v>
      </c>
      <c r="B2" s="24" t="s">
        <v>0</v>
      </c>
      <c r="C2" s="24" t="s">
        <v>143</v>
      </c>
      <c r="D2" s="24"/>
      <c r="E2" s="26" t="s">
        <v>222</v>
      </c>
      <c r="F2" s="26"/>
      <c r="G2" s="26"/>
      <c r="H2" s="26"/>
      <c r="I2" s="26"/>
      <c r="J2" s="26"/>
      <c r="K2" s="26"/>
      <c r="L2" s="26"/>
      <c r="M2" s="26"/>
      <c r="N2" s="27" t="s">
        <v>145</v>
      </c>
      <c r="O2" s="35" t="s">
        <v>223</v>
      </c>
      <c r="P2" s="35"/>
      <c r="Q2" s="35"/>
      <c r="R2" s="35"/>
      <c r="S2" s="35"/>
      <c r="T2" s="35"/>
      <c r="U2" s="35"/>
      <c r="V2" s="35"/>
      <c r="W2" s="35"/>
    </row>
    <row r="3" spans="1:25" ht="90" x14ac:dyDescent="0.25">
      <c r="A3" s="24"/>
      <c r="B3" s="24"/>
      <c r="C3" s="8" t="s">
        <v>144</v>
      </c>
      <c r="D3" s="10" t="s">
        <v>234</v>
      </c>
      <c r="E3" s="13" t="s">
        <v>208</v>
      </c>
      <c r="F3" s="13" t="s">
        <v>209</v>
      </c>
      <c r="G3" s="13" t="s">
        <v>210</v>
      </c>
      <c r="H3" s="13" t="s">
        <v>211</v>
      </c>
      <c r="I3" s="13" t="s">
        <v>212</v>
      </c>
      <c r="J3" s="13" t="s">
        <v>213</v>
      </c>
      <c r="K3" s="13" t="s">
        <v>214</v>
      </c>
      <c r="L3" s="13" t="s">
        <v>151</v>
      </c>
      <c r="M3" s="14" t="s">
        <v>215</v>
      </c>
      <c r="N3" s="27"/>
      <c r="O3" s="36" t="s">
        <v>208</v>
      </c>
      <c r="P3" s="36" t="s">
        <v>209</v>
      </c>
      <c r="Q3" s="36" t="s">
        <v>210</v>
      </c>
      <c r="R3" s="36" t="s">
        <v>211</v>
      </c>
      <c r="S3" s="36" t="s">
        <v>212</v>
      </c>
      <c r="T3" s="36" t="s">
        <v>213</v>
      </c>
      <c r="U3" s="36" t="s">
        <v>214</v>
      </c>
      <c r="V3" s="36" t="s">
        <v>151</v>
      </c>
      <c r="W3" s="36" t="s">
        <v>215</v>
      </c>
      <c r="Y3" s="22" t="s">
        <v>256</v>
      </c>
    </row>
    <row r="4" spans="1:25" x14ac:dyDescent="0.25">
      <c r="A4" s="3">
        <v>1</v>
      </c>
      <c r="B4" s="4" t="s">
        <v>4</v>
      </c>
      <c r="C4" s="5">
        <v>16764</v>
      </c>
      <c r="D4" s="3" t="s">
        <v>233</v>
      </c>
      <c r="E4" s="11">
        <v>0</v>
      </c>
      <c r="F4" s="11">
        <v>0</v>
      </c>
      <c r="G4" s="11">
        <v>0</v>
      </c>
      <c r="H4" s="11">
        <v>4.48E-2</v>
      </c>
      <c r="I4" s="11">
        <v>1.9199999999999998E-2</v>
      </c>
      <c r="J4" s="11">
        <v>0</v>
      </c>
      <c r="K4" s="11">
        <v>0</v>
      </c>
      <c r="L4" s="11">
        <v>0</v>
      </c>
      <c r="M4" s="11">
        <v>0.06</v>
      </c>
      <c r="N4" s="11" t="s">
        <v>237</v>
      </c>
      <c r="O4" s="15">
        <f>$C4*E4</f>
        <v>0</v>
      </c>
      <c r="P4" s="15">
        <f t="shared" ref="P4:W4" si="0">$C4*F4</f>
        <v>0</v>
      </c>
      <c r="Q4" s="15">
        <f t="shared" si="0"/>
        <v>0</v>
      </c>
      <c r="R4" s="15">
        <f t="shared" si="0"/>
        <v>751.02719999999999</v>
      </c>
      <c r="S4" s="15">
        <f t="shared" si="0"/>
        <v>321.86879999999996</v>
      </c>
      <c r="T4" s="15">
        <f t="shared" si="0"/>
        <v>0</v>
      </c>
      <c r="U4" s="15">
        <f t="shared" si="0"/>
        <v>0</v>
      </c>
      <c r="V4" s="15">
        <f t="shared" si="0"/>
        <v>0</v>
      </c>
      <c r="W4" s="15">
        <f t="shared" si="0"/>
        <v>1005.8399999999999</v>
      </c>
      <c r="Y4" s="21">
        <v>16764</v>
      </c>
    </row>
    <row r="5" spans="1:25" x14ac:dyDescent="0.25">
      <c r="A5" s="3">
        <v>2</v>
      </c>
      <c r="B5" s="6" t="s">
        <v>1</v>
      </c>
      <c r="C5" s="5">
        <v>3601</v>
      </c>
      <c r="D5" s="3" t="s">
        <v>233</v>
      </c>
      <c r="E5" s="11">
        <v>0</v>
      </c>
      <c r="F5" s="11">
        <v>0</v>
      </c>
      <c r="G5" s="11">
        <v>0</v>
      </c>
      <c r="H5" s="11">
        <v>4.48E-2</v>
      </c>
      <c r="I5" s="11">
        <v>1.9199999999999998E-2</v>
      </c>
      <c r="J5" s="11">
        <v>0</v>
      </c>
      <c r="K5" s="11">
        <v>0</v>
      </c>
      <c r="L5" s="11">
        <v>0</v>
      </c>
      <c r="M5" s="11">
        <v>0.06</v>
      </c>
      <c r="N5" s="11" t="s">
        <v>237</v>
      </c>
      <c r="O5" s="15">
        <f t="shared" ref="O5:O68" si="1">$C5*E5</f>
        <v>0</v>
      </c>
      <c r="P5" s="15">
        <f t="shared" ref="P5:P68" si="2">$C5*F5</f>
        <v>0</v>
      </c>
      <c r="Q5" s="15">
        <f t="shared" ref="Q5:Q68" si="3">$C5*G5</f>
        <v>0</v>
      </c>
      <c r="R5" s="15">
        <f t="shared" ref="R5:R68" si="4">$C5*H5</f>
        <v>161.32480000000001</v>
      </c>
      <c r="S5" s="15">
        <f t="shared" ref="S5:S68" si="5">$C5*I5</f>
        <v>69.139199999999988</v>
      </c>
      <c r="T5" s="15">
        <f t="shared" ref="T5:T68" si="6">$C5*J5</f>
        <v>0</v>
      </c>
      <c r="U5" s="15">
        <f t="shared" ref="U5:U68" si="7">$C5*K5</f>
        <v>0</v>
      </c>
      <c r="V5" s="15">
        <f t="shared" ref="V5:V68" si="8">$C5*L5</f>
        <v>0</v>
      </c>
      <c r="W5" s="15">
        <f t="shared" ref="W5:W68" si="9">$C5*M5</f>
        <v>216.06</v>
      </c>
      <c r="Y5" s="21">
        <v>3601</v>
      </c>
    </row>
    <row r="6" spans="1:25" x14ac:dyDescent="0.25">
      <c r="A6" s="3">
        <v>3</v>
      </c>
      <c r="B6" s="4" t="s">
        <v>5</v>
      </c>
      <c r="C6" s="5">
        <v>1994</v>
      </c>
      <c r="D6" s="3" t="s">
        <v>233</v>
      </c>
      <c r="E6" s="11">
        <v>0</v>
      </c>
      <c r="F6" s="11">
        <v>0</v>
      </c>
      <c r="G6" s="11">
        <v>0</v>
      </c>
      <c r="H6" s="11">
        <v>4.48E-2</v>
      </c>
      <c r="I6" s="11">
        <v>1.9199999999999998E-2</v>
      </c>
      <c r="J6" s="11">
        <v>0</v>
      </c>
      <c r="K6" s="11">
        <v>0</v>
      </c>
      <c r="L6" s="11">
        <v>0</v>
      </c>
      <c r="M6" s="11">
        <v>0.06</v>
      </c>
      <c r="N6" s="11" t="s">
        <v>237</v>
      </c>
      <c r="O6" s="15">
        <f t="shared" si="1"/>
        <v>0</v>
      </c>
      <c r="P6" s="15">
        <f t="shared" si="2"/>
        <v>0</v>
      </c>
      <c r="Q6" s="15">
        <f t="shared" si="3"/>
        <v>0</v>
      </c>
      <c r="R6" s="15">
        <f t="shared" si="4"/>
        <v>89.331199999999995</v>
      </c>
      <c r="S6" s="15">
        <f t="shared" si="5"/>
        <v>38.284799999999997</v>
      </c>
      <c r="T6" s="15">
        <f t="shared" si="6"/>
        <v>0</v>
      </c>
      <c r="U6" s="15">
        <f t="shared" si="7"/>
        <v>0</v>
      </c>
      <c r="V6" s="15">
        <f t="shared" si="8"/>
        <v>0</v>
      </c>
      <c r="W6" s="15">
        <f t="shared" si="9"/>
        <v>119.64</v>
      </c>
      <c r="Y6" s="21">
        <v>1994</v>
      </c>
    </row>
    <row r="7" spans="1:25" x14ac:dyDescent="0.25">
      <c r="A7" s="3">
        <v>4</v>
      </c>
      <c r="B7" s="4" t="s">
        <v>7</v>
      </c>
      <c r="C7" s="5">
        <v>368</v>
      </c>
      <c r="D7" s="3" t="s">
        <v>233</v>
      </c>
      <c r="E7" s="11">
        <v>0</v>
      </c>
      <c r="F7" s="11">
        <v>0</v>
      </c>
      <c r="G7" s="11">
        <v>0</v>
      </c>
      <c r="H7" s="11">
        <v>4.48E-2</v>
      </c>
      <c r="I7" s="11">
        <v>1.9199999999999998E-2</v>
      </c>
      <c r="J7" s="11">
        <v>0</v>
      </c>
      <c r="K7" s="11">
        <v>0</v>
      </c>
      <c r="L7" s="11">
        <v>0</v>
      </c>
      <c r="M7" s="11">
        <v>0.06</v>
      </c>
      <c r="N7" s="11" t="s">
        <v>237</v>
      </c>
      <c r="O7" s="15">
        <f t="shared" si="1"/>
        <v>0</v>
      </c>
      <c r="P7" s="15">
        <f t="shared" si="2"/>
        <v>0</v>
      </c>
      <c r="Q7" s="15">
        <f t="shared" si="3"/>
        <v>0</v>
      </c>
      <c r="R7" s="15">
        <f t="shared" si="4"/>
        <v>16.4864</v>
      </c>
      <c r="S7" s="15">
        <f t="shared" si="5"/>
        <v>7.065599999999999</v>
      </c>
      <c r="T7" s="15">
        <f t="shared" si="6"/>
        <v>0</v>
      </c>
      <c r="U7" s="15">
        <f t="shared" si="7"/>
        <v>0</v>
      </c>
      <c r="V7" s="15">
        <f t="shared" si="8"/>
        <v>0</v>
      </c>
      <c r="W7" s="15">
        <f t="shared" si="9"/>
        <v>22.08</v>
      </c>
      <c r="Y7" s="21">
        <v>368</v>
      </c>
    </row>
    <row r="8" spans="1:25" x14ac:dyDescent="0.25">
      <c r="A8" s="3">
        <v>5</v>
      </c>
      <c r="B8" s="4" t="s">
        <v>9</v>
      </c>
      <c r="C8" s="5">
        <v>212</v>
      </c>
      <c r="D8" s="3" t="s">
        <v>233</v>
      </c>
      <c r="E8" s="11">
        <v>0</v>
      </c>
      <c r="F8" s="11">
        <v>0</v>
      </c>
      <c r="G8" s="11">
        <v>0</v>
      </c>
      <c r="H8" s="11">
        <v>4.48E-2</v>
      </c>
      <c r="I8" s="11">
        <v>1.9199999999999998E-2</v>
      </c>
      <c r="J8" s="11">
        <v>0</v>
      </c>
      <c r="K8" s="11">
        <v>0</v>
      </c>
      <c r="L8" s="11">
        <v>0</v>
      </c>
      <c r="M8" s="11">
        <v>0.06</v>
      </c>
      <c r="N8" s="11" t="s">
        <v>237</v>
      </c>
      <c r="O8" s="15">
        <f t="shared" si="1"/>
        <v>0</v>
      </c>
      <c r="P8" s="15">
        <f t="shared" si="2"/>
        <v>0</v>
      </c>
      <c r="Q8" s="15">
        <f t="shared" si="3"/>
        <v>0</v>
      </c>
      <c r="R8" s="15">
        <f t="shared" si="4"/>
        <v>9.4976000000000003</v>
      </c>
      <c r="S8" s="15">
        <f t="shared" si="5"/>
        <v>4.0703999999999994</v>
      </c>
      <c r="T8" s="15">
        <f t="shared" si="6"/>
        <v>0</v>
      </c>
      <c r="U8" s="15">
        <f t="shared" si="7"/>
        <v>0</v>
      </c>
      <c r="V8" s="15">
        <f t="shared" si="8"/>
        <v>0</v>
      </c>
      <c r="W8" s="15">
        <f t="shared" si="9"/>
        <v>12.719999999999999</v>
      </c>
      <c r="Y8" s="21">
        <v>212</v>
      </c>
    </row>
    <row r="9" spans="1:25" x14ac:dyDescent="0.25">
      <c r="A9" s="3">
        <v>6</v>
      </c>
      <c r="B9" s="4" t="s">
        <v>11</v>
      </c>
      <c r="C9" s="5">
        <v>627</v>
      </c>
      <c r="D9" s="3" t="s">
        <v>233</v>
      </c>
      <c r="E9" s="11">
        <v>0</v>
      </c>
      <c r="F9" s="11">
        <v>0</v>
      </c>
      <c r="G9" s="11">
        <v>0</v>
      </c>
      <c r="H9" s="11">
        <v>4.48E-2</v>
      </c>
      <c r="I9" s="11">
        <v>1.9199999999999998E-2</v>
      </c>
      <c r="J9" s="11">
        <v>0</v>
      </c>
      <c r="K9" s="11">
        <v>0</v>
      </c>
      <c r="L9" s="11">
        <v>0</v>
      </c>
      <c r="M9" s="11">
        <v>0.06</v>
      </c>
      <c r="N9" s="11" t="s">
        <v>237</v>
      </c>
      <c r="O9" s="15">
        <f t="shared" si="1"/>
        <v>0</v>
      </c>
      <c r="P9" s="15">
        <f t="shared" si="2"/>
        <v>0</v>
      </c>
      <c r="Q9" s="15">
        <f t="shared" si="3"/>
        <v>0</v>
      </c>
      <c r="R9" s="15">
        <f t="shared" si="4"/>
        <v>28.089600000000001</v>
      </c>
      <c r="S9" s="15">
        <f t="shared" si="5"/>
        <v>12.038399999999999</v>
      </c>
      <c r="T9" s="15">
        <f t="shared" si="6"/>
        <v>0</v>
      </c>
      <c r="U9" s="15">
        <f t="shared" si="7"/>
        <v>0</v>
      </c>
      <c r="V9" s="15">
        <f t="shared" si="8"/>
        <v>0</v>
      </c>
      <c r="W9" s="15">
        <f t="shared" si="9"/>
        <v>37.619999999999997</v>
      </c>
      <c r="Y9" s="21">
        <v>627</v>
      </c>
    </row>
    <row r="10" spans="1:25" x14ac:dyDescent="0.25">
      <c r="A10" s="3">
        <v>7</v>
      </c>
      <c r="B10" s="4" t="s">
        <v>13</v>
      </c>
      <c r="C10" s="5">
        <v>2569</v>
      </c>
      <c r="D10" s="3" t="s">
        <v>233</v>
      </c>
      <c r="E10" s="11">
        <v>0</v>
      </c>
      <c r="F10" s="11">
        <v>0</v>
      </c>
      <c r="G10" s="11">
        <v>0</v>
      </c>
      <c r="H10" s="11">
        <v>4.48E-2</v>
      </c>
      <c r="I10" s="11">
        <v>1.9199999999999998E-2</v>
      </c>
      <c r="J10" s="11">
        <v>0</v>
      </c>
      <c r="K10" s="11">
        <v>0</v>
      </c>
      <c r="L10" s="11">
        <v>0</v>
      </c>
      <c r="M10" s="11">
        <v>0.06</v>
      </c>
      <c r="N10" s="11" t="s">
        <v>237</v>
      </c>
      <c r="O10" s="15">
        <f t="shared" si="1"/>
        <v>0</v>
      </c>
      <c r="P10" s="15">
        <f t="shared" si="2"/>
        <v>0</v>
      </c>
      <c r="Q10" s="15">
        <f t="shared" si="3"/>
        <v>0</v>
      </c>
      <c r="R10" s="15">
        <f t="shared" si="4"/>
        <v>115.0912</v>
      </c>
      <c r="S10" s="15">
        <f t="shared" si="5"/>
        <v>49.324799999999996</v>
      </c>
      <c r="T10" s="15">
        <f t="shared" si="6"/>
        <v>0</v>
      </c>
      <c r="U10" s="15">
        <f t="shared" si="7"/>
        <v>0</v>
      </c>
      <c r="V10" s="15">
        <f t="shared" si="8"/>
        <v>0</v>
      </c>
      <c r="W10" s="15">
        <f t="shared" si="9"/>
        <v>154.13999999999999</v>
      </c>
      <c r="Y10" s="21">
        <v>2569</v>
      </c>
    </row>
    <row r="11" spans="1:25" x14ac:dyDescent="0.25">
      <c r="A11" s="3">
        <v>8</v>
      </c>
      <c r="B11" s="4" t="s">
        <v>15</v>
      </c>
      <c r="C11" s="5">
        <v>5612</v>
      </c>
      <c r="D11" s="3" t="s">
        <v>233</v>
      </c>
      <c r="E11" s="11">
        <v>0</v>
      </c>
      <c r="F11" s="11">
        <v>0</v>
      </c>
      <c r="G11" s="11">
        <v>0</v>
      </c>
      <c r="H11" s="11">
        <v>4.48E-2</v>
      </c>
      <c r="I11" s="11">
        <v>1.9199999999999998E-2</v>
      </c>
      <c r="J11" s="11">
        <v>0</v>
      </c>
      <c r="K11" s="11">
        <v>0</v>
      </c>
      <c r="L11" s="11">
        <v>0</v>
      </c>
      <c r="M11" s="11">
        <v>0.06</v>
      </c>
      <c r="N11" s="11" t="s">
        <v>237</v>
      </c>
      <c r="O11" s="15">
        <f t="shared" si="1"/>
        <v>0</v>
      </c>
      <c r="P11" s="15">
        <f t="shared" si="2"/>
        <v>0</v>
      </c>
      <c r="Q11" s="15">
        <f t="shared" si="3"/>
        <v>0</v>
      </c>
      <c r="R11" s="15">
        <f t="shared" si="4"/>
        <v>251.41759999999999</v>
      </c>
      <c r="S11" s="15">
        <f t="shared" si="5"/>
        <v>107.75039999999998</v>
      </c>
      <c r="T11" s="15">
        <f t="shared" si="6"/>
        <v>0</v>
      </c>
      <c r="U11" s="15">
        <f t="shared" si="7"/>
        <v>0</v>
      </c>
      <c r="V11" s="15">
        <f t="shared" si="8"/>
        <v>0</v>
      </c>
      <c r="W11" s="15">
        <f t="shared" si="9"/>
        <v>336.71999999999997</v>
      </c>
      <c r="Y11" s="21">
        <v>5612</v>
      </c>
    </row>
    <row r="12" spans="1:25" x14ac:dyDescent="0.25">
      <c r="A12" s="3">
        <v>9</v>
      </c>
      <c r="B12" s="4" t="s">
        <v>17</v>
      </c>
      <c r="C12" s="5">
        <v>6780</v>
      </c>
      <c r="D12" s="3" t="s">
        <v>233</v>
      </c>
      <c r="E12" s="11">
        <v>0</v>
      </c>
      <c r="F12" s="11">
        <v>0</v>
      </c>
      <c r="G12" s="11">
        <v>0</v>
      </c>
      <c r="H12" s="11">
        <v>4.48E-2</v>
      </c>
      <c r="I12" s="11">
        <v>1.9199999999999998E-2</v>
      </c>
      <c r="J12" s="11">
        <v>0</v>
      </c>
      <c r="K12" s="11">
        <v>0</v>
      </c>
      <c r="L12" s="11">
        <v>0</v>
      </c>
      <c r="M12" s="11">
        <v>0.06</v>
      </c>
      <c r="N12" s="11" t="s">
        <v>237</v>
      </c>
      <c r="O12" s="15">
        <f t="shared" si="1"/>
        <v>0</v>
      </c>
      <c r="P12" s="15">
        <f t="shared" si="2"/>
        <v>0</v>
      </c>
      <c r="Q12" s="15">
        <f t="shared" si="3"/>
        <v>0</v>
      </c>
      <c r="R12" s="15">
        <f t="shared" si="4"/>
        <v>303.74399999999997</v>
      </c>
      <c r="S12" s="15">
        <f t="shared" si="5"/>
        <v>130.17599999999999</v>
      </c>
      <c r="T12" s="15">
        <f t="shared" si="6"/>
        <v>0</v>
      </c>
      <c r="U12" s="15">
        <f t="shared" si="7"/>
        <v>0</v>
      </c>
      <c r="V12" s="15">
        <f t="shared" si="8"/>
        <v>0</v>
      </c>
      <c r="W12" s="15">
        <f t="shared" si="9"/>
        <v>406.8</v>
      </c>
      <c r="Y12" s="21">
        <v>6780</v>
      </c>
    </row>
    <row r="13" spans="1:25" x14ac:dyDescent="0.25">
      <c r="A13" s="3">
        <v>10</v>
      </c>
      <c r="B13" s="4" t="s">
        <v>19</v>
      </c>
      <c r="C13" s="5">
        <v>506</v>
      </c>
      <c r="D13" s="3" t="s">
        <v>233</v>
      </c>
      <c r="E13" s="11">
        <v>0</v>
      </c>
      <c r="F13" s="11">
        <v>0</v>
      </c>
      <c r="G13" s="11">
        <v>0</v>
      </c>
      <c r="H13" s="11">
        <v>4.48E-2</v>
      </c>
      <c r="I13" s="11">
        <v>1.9199999999999998E-2</v>
      </c>
      <c r="J13" s="11">
        <v>0</v>
      </c>
      <c r="K13" s="11">
        <v>0</v>
      </c>
      <c r="L13" s="11">
        <v>0</v>
      </c>
      <c r="M13" s="11">
        <v>0.06</v>
      </c>
      <c r="N13" s="11" t="s">
        <v>237</v>
      </c>
      <c r="O13" s="15">
        <f t="shared" si="1"/>
        <v>0</v>
      </c>
      <c r="P13" s="15">
        <f t="shared" si="2"/>
        <v>0</v>
      </c>
      <c r="Q13" s="15">
        <f t="shared" si="3"/>
        <v>0</v>
      </c>
      <c r="R13" s="15">
        <f t="shared" si="4"/>
        <v>22.668800000000001</v>
      </c>
      <c r="S13" s="15">
        <f t="shared" si="5"/>
        <v>9.7151999999999994</v>
      </c>
      <c r="T13" s="15">
        <f t="shared" si="6"/>
        <v>0</v>
      </c>
      <c r="U13" s="15">
        <f t="shared" si="7"/>
        <v>0</v>
      </c>
      <c r="V13" s="15">
        <f t="shared" si="8"/>
        <v>0</v>
      </c>
      <c r="W13" s="15">
        <f t="shared" si="9"/>
        <v>30.36</v>
      </c>
      <c r="Y13" s="21">
        <v>506</v>
      </c>
    </row>
    <row r="14" spans="1:25" x14ac:dyDescent="0.25">
      <c r="A14" s="3">
        <v>11</v>
      </c>
      <c r="B14" s="4" t="s">
        <v>21</v>
      </c>
      <c r="C14" s="5">
        <v>20154</v>
      </c>
      <c r="D14" s="3" t="s">
        <v>233</v>
      </c>
      <c r="E14" s="11">
        <v>0</v>
      </c>
      <c r="F14" s="11">
        <v>0</v>
      </c>
      <c r="G14" s="11">
        <v>0</v>
      </c>
      <c r="H14" s="11">
        <v>4.48E-2</v>
      </c>
      <c r="I14" s="11">
        <v>1.9199999999999998E-2</v>
      </c>
      <c r="J14" s="11">
        <v>0</v>
      </c>
      <c r="K14" s="11">
        <v>0</v>
      </c>
      <c r="L14" s="11">
        <v>0</v>
      </c>
      <c r="M14" s="11">
        <v>0.06</v>
      </c>
      <c r="N14" s="11" t="s">
        <v>237</v>
      </c>
      <c r="O14" s="15">
        <f t="shared" si="1"/>
        <v>0</v>
      </c>
      <c r="P14" s="15">
        <f t="shared" si="2"/>
        <v>0</v>
      </c>
      <c r="Q14" s="15">
        <f t="shared" si="3"/>
        <v>0</v>
      </c>
      <c r="R14" s="15">
        <f t="shared" si="4"/>
        <v>902.89919999999995</v>
      </c>
      <c r="S14" s="15">
        <f t="shared" si="5"/>
        <v>386.95679999999999</v>
      </c>
      <c r="T14" s="15">
        <f t="shared" si="6"/>
        <v>0</v>
      </c>
      <c r="U14" s="15">
        <f t="shared" si="7"/>
        <v>0</v>
      </c>
      <c r="V14" s="15">
        <f t="shared" si="8"/>
        <v>0</v>
      </c>
      <c r="W14" s="15">
        <f t="shared" si="9"/>
        <v>1209.24</v>
      </c>
      <c r="Y14" s="21">
        <v>20154</v>
      </c>
    </row>
    <row r="15" spans="1:25" x14ac:dyDescent="0.25">
      <c r="A15" s="3">
        <v>12</v>
      </c>
      <c r="B15" s="4" t="s">
        <v>23</v>
      </c>
      <c r="C15" s="5">
        <v>5743</v>
      </c>
      <c r="D15" s="3" t="s">
        <v>233</v>
      </c>
      <c r="E15" s="11">
        <v>0</v>
      </c>
      <c r="F15" s="11">
        <v>0</v>
      </c>
      <c r="G15" s="11">
        <v>0</v>
      </c>
      <c r="H15" s="11">
        <v>4.48E-2</v>
      </c>
      <c r="I15" s="11">
        <v>1.9199999999999998E-2</v>
      </c>
      <c r="J15" s="11">
        <v>0</v>
      </c>
      <c r="K15" s="11">
        <v>0</v>
      </c>
      <c r="L15" s="11">
        <v>0</v>
      </c>
      <c r="M15" s="11">
        <v>0.06</v>
      </c>
      <c r="N15" s="11" t="s">
        <v>237</v>
      </c>
      <c r="O15" s="15">
        <f t="shared" si="1"/>
        <v>0</v>
      </c>
      <c r="P15" s="15">
        <f t="shared" si="2"/>
        <v>0</v>
      </c>
      <c r="Q15" s="15">
        <f t="shared" si="3"/>
        <v>0</v>
      </c>
      <c r="R15" s="15">
        <f t="shared" si="4"/>
        <v>257.28640000000001</v>
      </c>
      <c r="S15" s="15">
        <f t="shared" si="5"/>
        <v>110.26559999999999</v>
      </c>
      <c r="T15" s="15">
        <f t="shared" si="6"/>
        <v>0</v>
      </c>
      <c r="U15" s="15">
        <f t="shared" si="7"/>
        <v>0</v>
      </c>
      <c r="V15" s="15">
        <f t="shared" si="8"/>
        <v>0</v>
      </c>
      <c r="W15" s="15">
        <f t="shared" si="9"/>
        <v>344.58</v>
      </c>
      <c r="Y15" s="21">
        <v>5743</v>
      </c>
    </row>
    <row r="16" spans="1:25" x14ac:dyDescent="0.25">
      <c r="A16" s="3">
        <v>13</v>
      </c>
      <c r="B16" s="4" t="s">
        <v>25</v>
      </c>
      <c r="C16" s="5">
        <f>'LIMBAH PADAT'!D16</f>
        <v>1035300</v>
      </c>
      <c r="D16" s="3" t="s">
        <v>179</v>
      </c>
      <c r="E16" s="18">
        <v>0</v>
      </c>
      <c r="F16" s="18">
        <v>0</v>
      </c>
      <c r="G16" s="18">
        <v>0</v>
      </c>
      <c r="H16" s="18">
        <v>0.3322</v>
      </c>
      <c r="I16" s="18">
        <v>0.46779999999999999</v>
      </c>
      <c r="J16" s="18">
        <v>0</v>
      </c>
      <c r="K16" s="18">
        <v>0</v>
      </c>
      <c r="L16" s="18">
        <v>0</v>
      </c>
      <c r="M16" s="18">
        <v>0.8</v>
      </c>
      <c r="N16" s="18" t="s">
        <v>240</v>
      </c>
      <c r="O16" s="15">
        <f t="shared" si="1"/>
        <v>0</v>
      </c>
      <c r="P16" s="15">
        <f t="shared" si="2"/>
        <v>0</v>
      </c>
      <c r="Q16" s="15">
        <f t="shared" si="3"/>
        <v>0</v>
      </c>
      <c r="R16" s="15">
        <f t="shared" si="4"/>
        <v>343926.66</v>
      </c>
      <c r="S16" s="15">
        <f t="shared" si="5"/>
        <v>484313.33999999997</v>
      </c>
      <c r="T16" s="15">
        <f t="shared" si="6"/>
        <v>0</v>
      </c>
      <c r="U16" s="15">
        <f t="shared" si="7"/>
        <v>0</v>
      </c>
      <c r="V16" s="15">
        <f t="shared" si="8"/>
        <v>0</v>
      </c>
      <c r="W16" s="15">
        <f t="shared" si="9"/>
        <v>828240</v>
      </c>
      <c r="Y16" s="21">
        <v>6229</v>
      </c>
    </row>
    <row r="17" spans="1:25" x14ac:dyDescent="0.25">
      <c r="A17" s="3">
        <v>14</v>
      </c>
      <c r="B17" s="4" t="s">
        <v>27</v>
      </c>
      <c r="C17" s="5">
        <f>'LIMBAH PADAT'!D17</f>
        <v>116459</v>
      </c>
      <c r="D17" s="3" t="s">
        <v>178</v>
      </c>
      <c r="E17" s="11">
        <v>0</v>
      </c>
      <c r="F17" s="11">
        <v>0</v>
      </c>
      <c r="G17" s="11">
        <v>0</v>
      </c>
      <c r="H17" s="11">
        <f>0.3*M17</f>
        <v>0.09</v>
      </c>
      <c r="I17" s="11">
        <f>M17*0.7</f>
        <v>0.21</v>
      </c>
      <c r="J17" s="11">
        <v>0</v>
      </c>
      <c r="K17" s="11">
        <v>0</v>
      </c>
      <c r="L17" s="11">
        <v>0</v>
      </c>
      <c r="M17" s="11">
        <v>0.3</v>
      </c>
      <c r="N17" s="11" t="s">
        <v>216</v>
      </c>
      <c r="O17" s="15">
        <f t="shared" si="1"/>
        <v>0</v>
      </c>
      <c r="P17" s="15">
        <f t="shared" si="2"/>
        <v>0</v>
      </c>
      <c r="Q17" s="15">
        <f t="shared" si="3"/>
        <v>0</v>
      </c>
      <c r="R17" s="15">
        <f t="shared" si="4"/>
        <v>10481.31</v>
      </c>
      <c r="S17" s="15">
        <f t="shared" si="5"/>
        <v>24456.39</v>
      </c>
      <c r="T17" s="15">
        <f t="shared" si="6"/>
        <v>0</v>
      </c>
      <c r="U17" s="15">
        <f t="shared" si="7"/>
        <v>0</v>
      </c>
      <c r="V17" s="15">
        <f t="shared" si="8"/>
        <v>0</v>
      </c>
      <c r="W17" s="15">
        <f t="shared" si="9"/>
        <v>34937.699999999997</v>
      </c>
      <c r="Y17" s="21">
        <v>1344</v>
      </c>
    </row>
    <row r="18" spans="1:25" x14ac:dyDescent="0.25">
      <c r="A18" s="3">
        <v>15</v>
      </c>
      <c r="B18" s="4" t="s">
        <v>29</v>
      </c>
      <c r="C18" s="5">
        <v>11790</v>
      </c>
      <c r="D18" s="3" t="s">
        <v>233</v>
      </c>
      <c r="E18" s="11">
        <v>0</v>
      </c>
      <c r="F18" s="11">
        <v>0</v>
      </c>
      <c r="G18" s="11">
        <v>0</v>
      </c>
      <c r="H18" s="11">
        <v>4.48E-2</v>
      </c>
      <c r="I18" s="11">
        <v>1.9199999999999998E-2</v>
      </c>
      <c r="J18" s="11">
        <v>0</v>
      </c>
      <c r="K18" s="11">
        <v>0</v>
      </c>
      <c r="L18" s="11">
        <v>0</v>
      </c>
      <c r="M18" s="11">
        <v>0.06</v>
      </c>
      <c r="N18" s="11" t="s">
        <v>237</v>
      </c>
      <c r="O18" s="15">
        <f t="shared" si="1"/>
        <v>0</v>
      </c>
      <c r="P18" s="15">
        <f t="shared" si="2"/>
        <v>0</v>
      </c>
      <c r="Q18" s="15">
        <f t="shared" si="3"/>
        <v>0</v>
      </c>
      <c r="R18" s="15">
        <f t="shared" si="4"/>
        <v>528.19200000000001</v>
      </c>
      <c r="S18" s="15">
        <f t="shared" si="5"/>
        <v>226.36799999999997</v>
      </c>
      <c r="T18" s="15">
        <f t="shared" si="6"/>
        <v>0</v>
      </c>
      <c r="U18" s="15">
        <f t="shared" si="7"/>
        <v>0</v>
      </c>
      <c r="V18" s="15">
        <f t="shared" si="8"/>
        <v>0</v>
      </c>
      <c r="W18" s="15">
        <f t="shared" si="9"/>
        <v>707.4</v>
      </c>
      <c r="Y18" s="21">
        <v>11790</v>
      </c>
    </row>
    <row r="19" spans="1:25" x14ac:dyDescent="0.25">
      <c r="A19" s="3">
        <v>16</v>
      </c>
      <c r="B19" s="4" t="s">
        <v>31</v>
      </c>
      <c r="C19" s="5">
        <v>141</v>
      </c>
      <c r="D19" s="3" t="s">
        <v>233</v>
      </c>
      <c r="E19" s="11">
        <v>0</v>
      </c>
      <c r="F19" s="11">
        <v>0</v>
      </c>
      <c r="G19" s="11">
        <v>0</v>
      </c>
      <c r="H19" s="11">
        <v>4.48E-2</v>
      </c>
      <c r="I19" s="11">
        <v>1.9199999999999998E-2</v>
      </c>
      <c r="J19" s="11">
        <v>0</v>
      </c>
      <c r="K19" s="11">
        <v>0</v>
      </c>
      <c r="L19" s="11">
        <v>0</v>
      </c>
      <c r="M19" s="11">
        <v>0.06</v>
      </c>
      <c r="N19" s="11" t="s">
        <v>237</v>
      </c>
      <c r="O19" s="15">
        <f t="shared" si="1"/>
        <v>0</v>
      </c>
      <c r="P19" s="15">
        <f t="shared" si="2"/>
        <v>0</v>
      </c>
      <c r="Q19" s="15">
        <f t="shared" si="3"/>
        <v>0</v>
      </c>
      <c r="R19" s="15">
        <f t="shared" si="4"/>
        <v>6.3167999999999997</v>
      </c>
      <c r="S19" s="15">
        <f t="shared" si="5"/>
        <v>2.7071999999999998</v>
      </c>
      <c r="T19" s="15">
        <f t="shared" si="6"/>
        <v>0</v>
      </c>
      <c r="U19" s="15">
        <f t="shared" si="7"/>
        <v>0</v>
      </c>
      <c r="V19" s="15">
        <f t="shared" si="8"/>
        <v>0</v>
      </c>
      <c r="W19" s="15">
        <f t="shared" si="9"/>
        <v>8.4599999999999991</v>
      </c>
      <c r="Y19" s="21">
        <v>141</v>
      </c>
    </row>
    <row r="20" spans="1:25" x14ac:dyDescent="0.25">
      <c r="A20" s="3">
        <v>17</v>
      </c>
      <c r="B20" s="4" t="s">
        <v>34</v>
      </c>
      <c r="C20" s="5">
        <v>2330</v>
      </c>
      <c r="D20" s="3" t="s">
        <v>233</v>
      </c>
      <c r="E20" s="11">
        <v>0</v>
      </c>
      <c r="F20" s="11">
        <v>0</v>
      </c>
      <c r="G20" s="11">
        <v>0</v>
      </c>
      <c r="H20" s="11">
        <v>4.48E-2</v>
      </c>
      <c r="I20" s="11">
        <v>1.9199999999999998E-2</v>
      </c>
      <c r="J20" s="11">
        <v>0</v>
      </c>
      <c r="K20" s="11">
        <v>0</v>
      </c>
      <c r="L20" s="11">
        <v>0</v>
      </c>
      <c r="M20" s="11">
        <v>0.06</v>
      </c>
      <c r="N20" s="11" t="s">
        <v>237</v>
      </c>
      <c r="O20" s="15">
        <f t="shared" si="1"/>
        <v>0</v>
      </c>
      <c r="P20" s="15">
        <f t="shared" si="2"/>
        <v>0</v>
      </c>
      <c r="Q20" s="15">
        <f t="shared" si="3"/>
        <v>0</v>
      </c>
      <c r="R20" s="15">
        <f t="shared" si="4"/>
        <v>104.384</v>
      </c>
      <c r="S20" s="15">
        <f t="shared" si="5"/>
        <v>44.735999999999997</v>
      </c>
      <c r="T20" s="15">
        <f t="shared" si="6"/>
        <v>0</v>
      </c>
      <c r="U20" s="15">
        <f t="shared" si="7"/>
        <v>0</v>
      </c>
      <c r="V20" s="15">
        <f t="shared" si="8"/>
        <v>0</v>
      </c>
      <c r="W20" s="15">
        <f t="shared" si="9"/>
        <v>139.79999999999998</v>
      </c>
      <c r="Y20" s="21">
        <v>2330</v>
      </c>
    </row>
    <row r="21" spans="1:25" x14ac:dyDescent="0.25">
      <c r="A21" s="3">
        <v>18</v>
      </c>
      <c r="B21" s="4" t="s">
        <v>35</v>
      </c>
      <c r="C21" s="5">
        <f>'LIMBAH PADAT'!D21</f>
        <v>197796</v>
      </c>
      <c r="D21" s="3" t="s">
        <v>180</v>
      </c>
      <c r="E21" s="11">
        <v>0</v>
      </c>
      <c r="F21" s="11">
        <v>0</v>
      </c>
      <c r="G21" s="11">
        <v>0</v>
      </c>
      <c r="H21" s="11">
        <v>0</v>
      </c>
      <c r="I21" s="11">
        <v>0.125</v>
      </c>
      <c r="J21" s="11">
        <v>0</v>
      </c>
      <c r="K21" s="11">
        <v>0</v>
      </c>
      <c r="L21" s="11">
        <v>0</v>
      </c>
      <c r="M21" s="11">
        <v>0.13</v>
      </c>
      <c r="N21" s="11" t="s">
        <v>245</v>
      </c>
      <c r="O21" s="15">
        <f t="shared" si="1"/>
        <v>0</v>
      </c>
      <c r="P21" s="15">
        <f t="shared" si="2"/>
        <v>0</v>
      </c>
      <c r="Q21" s="15">
        <f t="shared" si="3"/>
        <v>0</v>
      </c>
      <c r="R21" s="15">
        <f t="shared" si="4"/>
        <v>0</v>
      </c>
      <c r="S21" s="15">
        <f t="shared" si="5"/>
        <v>24724.5</v>
      </c>
      <c r="T21" s="15">
        <f t="shared" si="6"/>
        <v>0</v>
      </c>
      <c r="U21" s="15">
        <f t="shared" si="7"/>
        <v>0</v>
      </c>
      <c r="V21" s="15">
        <f t="shared" si="8"/>
        <v>0</v>
      </c>
      <c r="W21" s="15">
        <f t="shared" si="9"/>
        <v>25713.48</v>
      </c>
      <c r="Y21" s="21">
        <v>1240</v>
      </c>
    </row>
    <row r="22" spans="1:25" x14ac:dyDescent="0.25">
      <c r="A22" s="3">
        <v>19</v>
      </c>
      <c r="B22" s="4" t="s">
        <v>37</v>
      </c>
      <c r="C22" s="5">
        <f>'LIMBAH PADAT'!D22</f>
        <v>210863</v>
      </c>
      <c r="D22" s="3" t="s">
        <v>180</v>
      </c>
      <c r="E22" s="11">
        <v>0</v>
      </c>
      <c r="F22" s="11">
        <v>0</v>
      </c>
      <c r="G22" s="11">
        <v>0</v>
      </c>
      <c r="H22" s="11">
        <v>0</v>
      </c>
      <c r="I22" s="11">
        <v>1.5499999999999999E-3</v>
      </c>
      <c r="J22" s="11">
        <v>0</v>
      </c>
      <c r="K22" s="11">
        <v>0</v>
      </c>
      <c r="L22" s="11">
        <v>0</v>
      </c>
      <c r="M22" s="11">
        <v>1.5499999999999999E-3</v>
      </c>
      <c r="N22" s="18" t="s">
        <v>245</v>
      </c>
      <c r="O22" s="15">
        <f t="shared" si="1"/>
        <v>0</v>
      </c>
      <c r="P22" s="15">
        <f t="shared" si="2"/>
        <v>0</v>
      </c>
      <c r="Q22" s="15">
        <f t="shared" si="3"/>
        <v>0</v>
      </c>
      <c r="R22" s="15">
        <f t="shared" si="4"/>
        <v>0</v>
      </c>
      <c r="S22" s="15">
        <f t="shared" si="5"/>
        <v>326.83765</v>
      </c>
      <c r="T22" s="15">
        <f t="shared" si="6"/>
        <v>0</v>
      </c>
      <c r="U22" s="15">
        <f t="shared" si="7"/>
        <v>0</v>
      </c>
      <c r="V22" s="15">
        <f t="shared" si="8"/>
        <v>0</v>
      </c>
      <c r="W22" s="15">
        <f t="shared" si="9"/>
        <v>326.83765</v>
      </c>
      <c r="Y22" s="21">
        <v>525</v>
      </c>
    </row>
    <row r="23" spans="1:25" x14ac:dyDescent="0.25">
      <c r="A23" s="3">
        <v>20</v>
      </c>
      <c r="B23" s="4" t="s">
        <v>39</v>
      </c>
      <c r="C23" s="5">
        <v>2574</v>
      </c>
      <c r="D23" s="19" t="s">
        <v>233</v>
      </c>
      <c r="E23" s="18">
        <v>0</v>
      </c>
      <c r="F23" s="18">
        <v>0</v>
      </c>
      <c r="G23" s="18">
        <v>0</v>
      </c>
      <c r="H23" s="18">
        <v>4.48E-2</v>
      </c>
      <c r="I23" s="18">
        <v>1.9199999999999998E-2</v>
      </c>
      <c r="J23" s="18">
        <v>0</v>
      </c>
      <c r="K23" s="18">
        <v>0</v>
      </c>
      <c r="L23" s="18">
        <v>0</v>
      </c>
      <c r="M23" s="18">
        <v>0.06</v>
      </c>
      <c r="N23" s="18" t="s">
        <v>237</v>
      </c>
      <c r="O23" s="15">
        <f t="shared" si="1"/>
        <v>0</v>
      </c>
      <c r="P23" s="15">
        <f t="shared" si="2"/>
        <v>0</v>
      </c>
      <c r="Q23" s="15">
        <f t="shared" si="3"/>
        <v>0</v>
      </c>
      <c r="R23" s="15">
        <f t="shared" si="4"/>
        <v>115.3152</v>
      </c>
      <c r="S23" s="15">
        <f t="shared" si="5"/>
        <v>49.420799999999993</v>
      </c>
      <c r="T23" s="15">
        <f t="shared" si="6"/>
        <v>0</v>
      </c>
      <c r="U23" s="15">
        <f t="shared" si="7"/>
        <v>0</v>
      </c>
      <c r="V23" s="15">
        <f t="shared" si="8"/>
        <v>0</v>
      </c>
      <c r="W23" s="15">
        <f t="shared" si="9"/>
        <v>154.44</v>
      </c>
      <c r="Y23" s="21">
        <v>2574</v>
      </c>
    </row>
    <row r="24" spans="1:25" x14ac:dyDescent="0.25">
      <c r="A24" s="3">
        <v>21</v>
      </c>
      <c r="B24" s="4" t="s">
        <v>43</v>
      </c>
      <c r="C24" s="5">
        <v>4034</v>
      </c>
      <c r="D24" s="19" t="s">
        <v>233</v>
      </c>
      <c r="E24" s="18">
        <v>0</v>
      </c>
      <c r="F24" s="18">
        <v>0</v>
      </c>
      <c r="G24" s="18">
        <v>0</v>
      </c>
      <c r="H24" s="18">
        <v>4.48E-2</v>
      </c>
      <c r="I24" s="18">
        <v>1.9199999999999998E-2</v>
      </c>
      <c r="J24" s="18">
        <v>0</v>
      </c>
      <c r="K24" s="18">
        <v>0</v>
      </c>
      <c r="L24" s="18">
        <v>0</v>
      </c>
      <c r="M24" s="18">
        <v>0.06</v>
      </c>
      <c r="N24" s="18" t="s">
        <v>237</v>
      </c>
      <c r="O24" s="15">
        <f t="shared" si="1"/>
        <v>0</v>
      </c>
      <c r="P24" s="15">
        <f t="shared" si="2"/>
        <v>0</v>
      </c>
      <c r="Q24" s="15">
        <f t="shared" si="3"/>
        <v>0</v>
      </c>
      <c r="R24" s="15">
        <f t="shared" si="4"/>
        <v>180.72319999999999</v>
      </c>
      <c r="S24" s="15">
        <f t="shared" si="5"/>
        <v>77.452799999999996</v>
      </c>
      <c r="T24" s="15">
        <f t="shared" si="6"/>
        <v>0</v>
      </c>
      <c r="U24" s="15">
        <f t="shared" si="7"/>
        <v>0</v>
      </c>
      <c r="V24" s="15">
        <f t="shared" si="8"/>
        <v>0</v>
      </c>
      <c r="W24" s="15">
        <f t="shared" si="9"/>
        <v>242.04</v>
      </c>
      <c r="Y24" s="21">
        <v>4034</v>
      </c>
    </row>
    <row r="25" spans="1:25" x14ac:dyDescent="0.25">
      <c r="A25" s="3">
        <v>22</v>
      </c>
      <c r="B25" s="4" t="s">
        <v>45</v>
      </c>
      <c r="C25" s="5">
        <v>2657</v>
      </c>
      <c r="D25" s="19" t="s">
        <v>233</v>
      </c>
      <c r="E25" s="18">
        <v>0</v>
      </c>
      <c r="F25" s="18">
        <v>0</v>
      </c>
      <c r="G25" s="18">
        <v>0</v>
      </c>
      <c r="H25" s="18">
        <v>4.48E-2</v>
      </c>
      <c r="I25" s="18">
        <v>1.9199999999999998E-2</v>
      </c>
      <c r="J25" s="18">
        <v>0</v>
      </c>
      <c r="K25" s="18">
        <v>0</v>
      </c>
      <c r="L25" s="18">
        <v>0</v>
      </c>
      <c r="M25" s="18">
        <v>0.06</v>
      </c>
      <c r="N25" s="18" t="s">
        <v>237</v>
      </c>
      <c r="O25" s="15">
        <f t="shared" si="1"/>
        <v>0</v>
      </c>
      <c r="P25" s="15">
        <f t="shared" si="2"/>
        <v>0</v>
      </c>
      <c r="Q25" s="15">
        <f t="shared" si="3"/>
        <v>0</v>
      </c>
      <c r="R25" s="15">
        <f t="shared" si="4"/>
        <v>119.03359999999999</v>
      </c>
      <c r="S25" s="15">
        <f t="shared" si="5"/>
        <v>51.014399999999995</v>
      </c>
      <c r="T25" s="15">
        <f t="shared" si="6"/>
        <v>0</v>
      </c>
      <c r="U25" s="15">
        <f t="shared" si="7"/>
        <v>0</v>
      </c>
      <c r="V25" s="15">
        <f t="shared" si="8"/>
        <v>0</v>
      </c>
      <c r="W25" s="15">
        <f t="shared" si="9"/>
        <v>159.41999999999999</v>
      </c>
      <c r="Y25" s="21">
        <v>2657</v>
      </c>
    </row>
    <row r="26" spans="1:25" x14ac:dyDescent="0.25">
      <c r="A26" s="3">
        <v>23</v>
      </c>
      <c r="B26" s="4" t="s">
        <v>47</v>
      </c>
      <c r="C26" s="5">
        <f>'LIMBAH PADAT'!D26</f>
        <v>7149.4709999999995</v>
      </c>
      <c r="D26" s="5" t="str">
        <f>'LIMBAH PADAT'!E26</f>
        <v>Ton Telur</v>
      </c>
      <c r="E26" s="11">
        <v>0</v>
      </c>
      <c r="F26" s="11">
        <v>0</v>
      </c>
      <c r="G26" s="11">
        <v>0</v>
      </c>
      <c r="H26" s="11">
        <v>0</v>
      </c>
      <c r="I26" s="11">
        <v>2.1000000000000001E-2</v>
      </c>
      <c r="J26" s="11">
        <v>0</v>
      </c>
      <c r="K26" s="11">
        <v>0</v>
      </c>
      <c r="L26" s="11">
        <v>0</v>
      </c>
      <c r="M26" s="11">
        <v>2.1000000000000001E-2</v>
      </c>
      <c r="N26" s="11" t="s">
        <v>248</v>
      </c>
      <c r="O26" s="15">
        <f t="shared" si="1"/>
        <v>0</v>
      </c>
      <c r="P26" s="15">
        <f t="shared" si="2"/>
        <v>0</v>
      </c>
      <c r="Q26" s="15">
        <f t="shared" si="3"/>
        <v>0</v>
      </c>
      <c r="R26" s="15">
        <f t="shared" si="4"/>
        <v>0</v>
      </c>
      <c r="S26" s="15">
        <f t="shared" si="5"/>
        <v>150.138891</v>
      </c>
      <c r="T26" s="15">
        <f t="shared" si="6"/>
        <v>0</v>
      </c>
      <c r="U26" s="15">
        <f t="shared" si="7"/>
        <v>0</v>
      </c>
      <c r="V26" s="15">
        <f t="shared" si="8"/>
        <v>0</v>
      </c>
      <c r="W26" s="15">
        <f t="shared" si="9"/>
        <v>150.138891</v>
      </c>
      <c r="Y26" s="21">
        <v>1509</v>
      </c>
    </row>
    <row r="27" spans="1:25" x14ac:dyDescent="0.25">
      <c r="A27" s="3">
        <v>24</v>
      </c>
      <c r="B27" s="4" t="s">
        <v>49</v>
      </c>
      <c r="C27" s="5">
        <v>11066</v>
      </c>
      <c r="D27" s="3" t="s">
        <v>233</v>
      </c>
      <c r="E27" s="11">
        <v>0</v>
      </c>
      <c r="F27" s="11">
        <v>0</v>
      </c>
      <c r="G27" s="11">
        <v>0</v>
      </c>
      <c r="H27" s="11">
        <v>4.48E-2</v>
      </c>
      <c r="I27" s="11">
        <v>1.9199999999999998E-2</v>
      </c>
      <c r="J27" s="11">
        <v>0</v>
      </c>
      <c r="K27" s="11">
        <v>0</v>
      </c>
      <c r="L27" s="11">
        <v>0</v>
      </c>
      <c r="M27" s="11">
        <v>0.06</v>
      </c>
      <c r="N27" s="11" t="s">
        <v>237</v>
      </c>
      <c r="O27" s="15">
        <f t="shared" si="1"/>
        <v>0</v>
      </c>
      <c r="P27" s="15">
        <f t="shared" si="2"/>
        <v>0</v>
      </c>
      <c r="Q27" s="15">
        <f t="shared" si="3"/>
        <v>0</v>
      </c>
      <c r="R27" s="15">
        <f t="shared" si="4"/>
        <v>495.7568</v>
      </c>
      <c r="S27" s="15">
        <f t="shared" si="5"/>
        <v>212.46719999999999</v>
      </c>
      <c r="T27" s="15">
        <f t="shared" si="6"/>
        <v>0</v>
      </c>
      <c r="U27" s="15">
        <f t="shared" si="7"/>
        <v>0</v>
      </c>
      <c r="V27" s="15">
        <f t="shared" si="8"/>
        <v>0</v>
      </c>
      <c r="W27" s="15">
        <f t="shared" si="9"/>
        <v>663.95999999999992</v>
      </c>
      <c r="Y27" s="21">
        <v>11066</v>
      </c>
    </row>
    <row r="28" spans="1:25" x14ac:dyDescent="0.25">
      <c r="A28" s="3">
        <v>25</v>
      </c>
      <c r="B28" s="4" t="s">
        <v>51</v>
      </c>
      <c r="C28" s="5">
        <v>1402</v>
      </c>
      <c r="D28" s="3" t="s">
        <v>233</v>
      </c>
      <c r="E28" s="11">
        <v>0</v>
      </c>
      <c r="F28" s="11">
        <v>0</v>
      </c>
      <c r="G28" s="11">
        <v>0</v>
      </c>
      <c r="H28" s="11">
        <v>4.48E-2</v>
      </c>
      <c r="I28" s="11">
        <v>1.9199999999999998E-2</v>
      </c>
      <c r="J28" s="11">
        <v>0</v>
      </c>
      <c r="K28" s="11">
        <v>0</v>
      </c>
      <c r="L28" s="11">
        <v>0</v>
      </c>
      <c r="M28" s="11">
        <v>0.06</v>
      </c>
      <c r="N28" s="11" t="s">
        <v>237</v>
      </c>
      <c r="O28" s="15">
        <f t="shared" si="1"/>
        <v>0</v>
      </c>
      <c r="P28" s="15">
        <f t="shared" si="2"/>
        <v>0</v>
      </c>
      <c r="Q28" s="15">
        <f t="shared" si="3"/>
        <v>0</v>
      </c>
      <c r="R28" s="15">
        <f t="shared" si="4"/>
        <v>62.809599999999996</v>
      </c>
      <c r="S28" s="15">
        <f t="shared" si="5"/>
        <v>26.918399999999998</v>
      </c>
      <c r="T28" s="15">
        <f t="shared" si="6"/>
        <v>0</v>
      </c>
      <c r="U28" s="15">
        <f t="shared" si="7"/>
        <v>0</v>
      </c>
      <c r="V28" s="15">
        <f t="shared" si="8"/>
        <v>0</v>
      </c>
      <c r="W28" s="15">
        <f t="shared" si="9"/>
        <v>84.11999999999999</v>
      </c>
      <c r="Y28" s="21">
        <v>1402</v>
      </c>
    </row>
    <row r="29" spans="1:25" x14ac:dyDescent="0.25">
      <c r="A29" s="3">
        <v>26</v>
      </c>
      <c r="B29" s="4" t="s">
        <v>53</v>
      </c>
      <c r="C29" s="5">
        <v>977</v>
      </c>
      <c r="D29" s="19" t="s">
        <v>233</v>
      </c>
      <c r="E29" s="18">
        <v>0</v>
      </c>
      <c r="F29" s="18">
        <v>0</v>
      </c>
      <c r="G29" s="18">
        <v>0</v>
      </c>
      <c r="H29" s="18">
        <v>4.48E-2</v>
      </c>
      <c r="I29" s="18">
        <v>1.9199999999999998E-2</v>
      </c>
      <c r="J29" s="18">
        <v>0</v>
      </c>
      <c r="K29" s="18">
        <v>0</v>
      </c>
      <c r="L29" s="18">
        <v>0</v>
      </c>
      <c r="M29" s="18">
        <v>0.06</v>
      </c>
      <c r="N29" s="18" t="s">
        <v>237</v>
      </c>
      <c r="O29" s="15">
        <f t="shared" si="1"/>
        <v>0</v>
      </c>
      <c r="P29" s="15">
        <f t="shared" si="2"/>
        <v>0</v>
      </c>
      <c r="Q29" s="15">
        <f t="shared" si="3"/>
        <v>0</v>
      </c>
      <c r="R29" s="15">
        <f t="shared" si="4"/>
        <v>43.769599999999997</v>
      </c>
      <c r="S29" s="15">
        <f t="shared" si="5"/>
        <v>18.758399999999998</v>
      </c>
      <c r="T29" s="15">
        <f t="shared" si="6"/>
        <v>0</v>
      </c>
      <c r="U29" s="15">
        <f t="shared" si="7"/>
        <v>0</v>
      </c>
      <c r="V29" s="15">
        <f t="shared" si="8"/>
        <v>0</v>
      </c>
      <c r="W29" s="15">
        <f t="shared" si="9"/>
        <v>58.62</v>
      </c>
      <c r="Y29" s="21">
        <v>977</v>
      </c>
    </row>
    <row r="30" spans="1:25" x14ac:dyDescent="0.25">
      <c r="A30" s="3">
        <v>27</v>
      </c>
      <c r="B30" s="6" t="s">
        <v>55</v>
      </c>
      <c r="C30" s="5">
        <v>3839</v>
      </c>
      <c r="D30" s="19" t="s">
        <v>233</v>
      </c>
      <c r="E30" s="18">
        <v>0</v>
      </c>
      <c r="F30" s="18">
        <v>0</v>
      </c>
      <c r="G30" s="18">
        <v>0</v>
      </c>
      <c r="H30" s="18">
        <v>4.48E-2</v>
      </c>
      <c r="I30" s="18">
        <v>1.9199999999999998E-2</v>
      </c>
      <c r="J30" s="18">
        <v>0</v>
      </c>
      <c r="K30" s="18">
        <v>0</v>
      </c>
      <c r="L30" s="18">
        <v>0</v>
      </c>
      <c r="M30" s="18">
        <v>0.06</v>
      </c>
      <c r="N30" s="18" t="s">
        <v>237</v>
      </c>
      <c r="O30" s="15">
        <f t="shared" si="1"/>
        <v>0</v>
      </c>
      <c r="P30" s="15">
        <f t="shared" si="2"/>
        <v>0</v>
      </c>
      <c r="Q30" s="15">
        <f t="shared" si="3"/>
        <v>0</v>
      </c>
      <c r="R30" s="15">
        <f t="shared" si="4"/>
        <v>171.9872</v>
      </c>
      <c r="S30" s="15">
        <f t="shared" si="5"/>
        <v>73.708799999999997</v>
      </c>
      <c r="T30" s="15">
        <f t="shared" si="6"/>
        <v>0</v>
      </c>
      <c r="U30" s="15">
        <f t="shared" si="7"/>
        <v>0</v>
      </c>
      <c r="V30" s="15">
        <f t="shared" si="8"/>
        <v>0</v>
      </c>
      <c r="W30" s="15">
        <f t="shared" si="9"/>
        <v>230.34</v>
      </c>
      <c r="Y30" s="21">
        <v>3839</v>
      </c>
    </row>
    <row r="31" spans="1:25" x14ac:dyDescent="0.25">
      <c r="A31" s="3">
        <v>28</v>
      </c>
      <c r="B31" s="4" t="s">
        <v>57</v>
      </c>
      <c r="C31" s="5">
        <v>129</v>
      </c>
      <c r="D31" s="19" t="s">
        <v>233</v>
      </c>
      <c r="E31" s="18">
        <v>0</v>
      </c>
      <c r="F31" s="18">
        <v>0</v>
      </c>
      <c r="G31" s="18">
        <v>0</v>
      </c>
      <c r="H31" s="18">
        <v>4.48E-2</v>
      </c>
      <c r="I31" s="18">
        <v>1.9199999999999998E-2</v>
      </c>
      <c r="J31" s="18">
        <v>0</v>
      </c>
      <c r="K31" s="18">
        <v>0</v>
      </c>
      <c r="L31" s="18">
        <v>0</v>
      </c>
      <c r="M31" s="18">
        <v>0.06</v>
      </c>
      <c r="N31" s="18" t="s">
        <v>237</v>
      </c>
      <c r="O31" s="15">
        <f t="shared" si="1"/>
        <v>0</v>
      </c>
      <c r="P31" s="15">
        <f t="shared" si="2"/>
        <v>0</v>
      </c>
      <c r="Q31" s="15">
        <f t="shared" si="3"/>
        <v>0</v>
      </c>
      <c r="R31" s="15">
        <f t="shared" si="4"/>
        <v>5.7792000000000003</v>
      </c>
      <c r="S31" s="15">
        <f t="shared" si="5"/>
        <v>2.4767999999999999</v>
      </c>
      <c r="T31" s="15">
        <f t="shared" si="6"/>
        <v>0</v>
      </c>
      <c r="U31" s="15">
        <f t="shared" si="7"/>
        <v>0</v>
      </c>
      <c r="V31" s="15">
        <f t="shared" si="8"/>
        <v>0</v>
      </c>
      <c r="W31" s="15">
        <f t="shared" si="9"/>
        <v>7.7399999999999993</v>
      </c>
      <c r="Y31" s="21">
        <v>129</v>
      </c>
    </row>
    <row r="32" spans="1:25" x14ac:dyDescent="0.25">
      <c r="A32" s="3">
        <v>29</v>
      </c>
      <c r="B32" s="4" t="s">
        <v>59</v>
      </c>
      <c r="C32" s="5">
        <v>707</v>
      </c>
      <c r="D32" s="19" t="s">
        <v>233</v>
      </c>
      <c r="E32" s="18">
        <v>0</v>
      </c>
      <c r="F32" s="18">
        <v>0</v>
      </c>
      <c r="G32" s="18">
        <v>0</v>
      </c>
      <c r="H32" s="18">
        <v>4.48E-2</v>
      </c>
      <c r="I32" s="18">
        <v>1.9199999999999998E-2</v>
      </c>
      <c r="J32" s="18">
        <v>0</v>
      </c>
      <c r="K32" s="18">
        <v>0</v>
      </c>
      <c r="L32" s="18">
        <v>0</v>
      </c>
      <c r="M32" s="18">
        <v>0.06</v>
      </c>
      <c r="N32" s="18" t="s">
        <v>237</v>
      </c>
      <c r="O32" s="15">
        <f t="shared" si="1"/>
        <v>0</v>
      </c>
      <c r="P32" s="15">
        <f t="shared" si="2"/>
        <v>0</v>
      </c>
      <c r="Q32" s="15">
        <f t="shared" si="3"/>
        <v>0</v>
      </c>
      <c r="R32" s="15">
        <f t="shared" si="4"/>
        <v>31.6736</v>
      </c>
      <c r="S32" s="15">
        <f t="shared" si="5"/>
        <v>13.574399999999999</v>
      </c>
      <c r="T32" s="15">
        <f t="shared" si="6"/>
        <v>0</v>
      </c>
      <c r="U32" s="15">
        <f t="shared" si="7"/>
        <v>0</v>
      </c>
      <c r="V32" s="15">
        <f t="shared" si="8"/>
        <v>0</v>
      </c>
      <c r="W32" s="15">
        <f t="shared" si="9"/>
        <v>42.42</v>
      </c>
      <c r="Y32" s="21">
        <v>707</v>
      </c>
    </row>
    <row r="33" spans="1:25" x14ac:dyDescent="0.25">
      <c r="A33" s="3">
        <v>30</v>
      </c>
      <c r="B33" s="4" t="s">
        <v>61</v>
      </c>
      <c r="C33" s="5">
        <f>'LIMBAH PADAT'!D33</f>
        <v>7182289</v>
      </c>
      <c r="D33" s="19" t="s">
        <v>233</v>
      </c>
      <c r="E33" s="18">
        <v>0</v>
      </c>
      <c r="F33" s="18">
        <v>0</v>
      </c>
      <c r="G33" s="18">
        <v>0</v>
      </c>
      <c r="H33" s="18">
        <v>4.48E-2</v>
      </c>
      <c r="I33" s="18">
        <v>1.9199999999999998E-2</v>
      </c>
      <c r="J33" s="18">
        <v>0</v>
      </c>
      <c r="K33" s="18">
        <v>0</v>
      </c>
      <c r="L33" s="18">
        <v>0</v>
      </c>
      <c r="M33" s="18">
        <v>0.06</v>
      </c>
      <c r="N33" s="18" t="s">
        <v>237</v>
      </c>
      <c r="O33" s="15">
        <f t="shared" si="1"/>
        <v>0</v>
      </c>
      <c r="P33" s="15">
        <f t="shared" si="2"/>
        <v>0</v>
      </c>
      <c r="Q33" s="15">
        <f t="shared" si="3"/>
        <v>0</v>
      </c>
      <c r="R33" s="15">
        <f t="shared" si="4"/>
        <v>321766.54719999997</v>
      </c>
      <c r="S33" s="15">
        <f t="shared" si="5"/>
        <v>137899.94879999998</v>
      </c>
      <c r="T33" s="15">
        <f t="shared" si="6"/>
        <v>0</v>
      </c>
      <c r="U33" s="15">
        <f t="shared" si="7"/>
        <v>0</v>
      </c>
      <c r="V33" s="15">
        <f t="shared" si="8"/>
        <v>0</v>
      </c>
      <c r="W33" s="15">
        <f t="shared" si="9"/>
        <v>430937.33999999997</v>
      </c>
      <c r="Y33" s="21">
        <v>46544</v>
      </c>
    </row>
    <row r="34" spans="1:25" x14ac:dyDescent="0.25">
      <c r="A34" s="3">
        <v>31</v>
      </c>
      <c r="B34" s="4" t="s">
        <v>63</v>
      </c>
      <c r="C34" s="5">
        <f>'LIMBAH PADAT'!D34</f>
        <v>2189541.7400000002</v>
      </c>
      <c r="D34" s="19" t="s">
        <v>233</v>
      </c>
      <c r="E34" s="18">
        <v>0</v>
      </c>
      <c r="F34" s="18">
        <v>0</v>
      </c>
      <c r="G34" s="18">
        <v>0</v>
      </c>
      <c r="H34" s="18">
        <v>4.48E-2</v>
      </c>
      <c r="I34" s="18">
        <v>1.9199999999999998E-2</v>
      </c>
      <c r="J34" s="18">
        <v>0</v>
      </c>
      <c r="K34" s="18">
        <v>0</v>
      </c>
      <c r="L34" s="18">
        <v>0</v>
      </c>
      <c r="M34" s="18">
        <v>0.06</v>
      </c>
      <c r="N34" s="18" t="s">
        <v>237</v>
      </c>
      <c r="O34" s="15">
        <f t="shared" si="1"/>
        <v>0</v>
      </c>
      <c r="P34" s="15">
        <f t="shared" si="2"/>
        <v>0</v>
      </c>
      <c r="Q34" s="15">
        <f t="shared" si="3"/>
        <v>0</v>
      </c>
      <c r="R34" s="15">
        <f t="shared" si="4"/>
        <v>98091.469952000014</v>
      </c>
      <c r="S34" s="15">
        <f t="shared" si="5"/>
        <v>42039.201408000001</v>
      </c>
      <c r="T34" s="15">
        <f t="shared" si="6"/>
        <v>0</v>
      </c>
      <c r="U34" s="15">
        <f t="shared" si="7"/>
        <v>0</v>
      </c>
      <c r="V34" s="15">
        <f t="shared" si="8"/>
        <v>0</v>
      </c>
      <c r="W34" s="15">
        <f t="shared" si="9"/>
        <v>131372.50440000001</v>
      </c>
      <c r="Y34" s="21">
        <v>7429</v>
      </c>
    </row>
    <row r="35" spans="1:25" x14ac:dyDescent="0.25">
      <c r="A35" s="3">
        <v>32</v>
      </c>
      <c r="B35" s="4" t="s">
        <v>65</v>
      </c>
      <c r="C35" s="5">
        <v>2326</v>
      </c>
      <c r="D35" s="19" t="s">
        <v>233</v>
      </c>
      <c r="E35" s="18">
        <v>0</v>
      </c>
      <c r="F35" s="18">
        <v>0</v>
      </c>
      <c r="G35" s="18">
        <v>0</v>
      </c>
      <c r="H35" s="18">
        <v>4.48E-2</v>
      </c>
      <c r="I35" s="18">
        <v>1.9199999999999998E-2</v>
      </c>
      <c r="J35" s="18">
        <v>0</v>
      </c>
      <c r="K35" s="18">
        <v>0</v>
      </c>
      <c r="L35" s="18">
        <v>0</v>
      </c>
      <c r="M35" s="18">
        <v>0.06</v>
      </c>
      <c r="N35" s="18" t="s">
        <v>237</v>
      </c>
      <c r="O35" s="15">
        <f t="shared" si="1"/>
        <v>0</v>
      </c>
      <c r="P35" s="15">
        <f t="shared" si="2"/>
        <v>0</v>
      </c>
      <c r="Q35" s="15">
        <f t="shared" si="3"/>
        <v>0</v>
      </c>
      <c r="R35" s="15">
        <f t="shared" si="4"/>
        <v>104.20480000000001</v>
      </c>
      <c r="S35" s="15">
        <f t="shared" si="5"/>
        <v>44.659199999999998</v>
      </c>
      <c r="T35" s="15">
        <f t="shared" si="6"/>
        <v>0</v>
      </c>
      <c r="U35" s="15">
        <f t="shared" si="7"/>
        <v>0</v>
      </c>
      <c r="V35" s="15">
        <f t="shared" si="8"/>
        <v>0</v>
      </c>
      <c r="W35" s="15">
        <f t="shared" si="9"/>
        <v>139.56</v>
      </c>
      <c r="Y35" s="21">
        <v>2326</v>
      </c>
    </row>
    <row r="36" spans="1:25" x14ac:dyDescent="0.25">
      <c r="A36" s="3">
        <v>33</v>
      </c>
      <c r="B36" s="4" t="s">
        <v>67</v>
      </c>
      <c r="C36" s="5">
        <f>'LIMBAH PADAT'!D36</f>
        <v>411307.96</v>
      </c>
      <c r="D36" s="19" t="s">
        <v>239</v>
      </c>
      <c r="E36" s="18">
        <v>0</v>
      </c>
      <c r="F36" s="18">
        <v>0</v>
      </c>
      <c r="G36" s="18">
        <v>0</v>
      </c>
      <c r="H36" s="18">
        <v>0</v>
      </c>
      <c r="I36" s="18">
        <v>0.50590000000000002</v>
      </c>
      <c r="J36" s="18">
        <v>0</v>
      </c>
      <c r="K36" s="18">
        <v>9.4100000000000003E-2</v>
      </c>
      <c r="L36" s="18">
        <v>0</v>
      </c>
      <c r="M36" s="18">
        <v>0.6</v>
      </c>
      <c r="N36" s="18" t="s">
        <v>217</v>
      </c>
      <c r="O36" s="15">
        <f t="shared" si="1"/>
        <v>0</v>
      </c>
      <c r="P36" s="15">
        <f t="shared" si="2"/>
        <v>0</v>
      </c>
      <c r="Q36" s="15">
        <f t="shared" si="3"/>
        <v>0</v>
      </c>
      <c r="R36" s="15">
        <f t="shared" si="4"/>
        <v>0</v>
      </c>
      <c r="S36" s="15">
        <f t="shared" si="5"/>
        <v>208080.69696400003</v>
      </c>
      <c r="T36" s="15">
        <f t="shared" si="6"/>
        <v>0</v>
      </c>
      <c r="U36" s="15">
        <f t="shared" si="7"/>
        <v>38704.079036000003</v>
      </c>
      <c r="V36" s="15">
        <f t="shared" si="8"/>
        <v>0</v>
      </c>
      <c r="W36" s="15">
        <f t="shared" si="9"/>
        <v>246784.77600000001</v>
      </c>
      <c r="Y36" s="21">
        <v>3638</v>
      </c>
    </row>
    <row r="37" spans="1:25" x14ac:dyDescent="0.25">
      <c r="A37" s="3">
        <v>34</v>
      </c>
      <c r="B37" s="6" t="s">
        <v>41</v>
      </c>
      <c r="C37" s="5">
        <f>'LIMBAH PADAT'!D37</f>
        <v>428.51</v>
      </c>
      <c r="D37" s="3" t="s">
        <v>206</v>
      </c>
      <c r="E37" s="11">
        <v>0</v>
      </c>
      <c r="F37" s="11">
        <v>0</v>
      </c>
      <c r="G37" s="11">
        <v>0</v>
      </c>
      <c r="H37" s="11">
        <v>0</v>
      </c>
      <c r="I37" s="18">
        <v>0.183</v>
      </c>
      <c r="J37" s="11">
        <v>0</v>
      </c>
      <c r="K37" s="11">
        <v>0</v>
      </c>
      <c r="L37" s="11">
        <v>0</v>
      </c>
      <c r="M37" s="11">
        <v>0.183</v>
      </c>
      <c r="N37" s="11" t="s">
        <v>217</v>
      </c>
      <c r="O37" s="15">
        <f t="shared" si="1"/>
        <v>0</v>
      </c>
      <c r="P37" s="15">
        <f t="shared" si="2"/>
        <v>0</v>
      </c>
      <c r="Q37" s="15">
        <f t="shared" si="3"/>
        <v>0</v>
      </c>
      <c r="R37" s="15">
        <f t="shared" si="4"/>
        <v>0</v>
      </c>
      <c r="S37" s="15">
        <f t="shared" si="5"/>
        <v>78.417329999999993</v>
      </c>
      <c r="T37" s="15">
        <f t="shared" si="6"/>
        <v>0</v>
      </c>
      <c r="U37" s="15">
        <f t="shared" si="7"/>
        <v>0</v>
      </c>
      <c r="V37" s="15">
        <f t="shared" si="8"/>
        <v>0</v>
      </c>
      <c r="W37" s="15">
        <f t="shared" si="9"/>
        <v>78.417329999999993</v>
      </c>
      <c r="Y37" s="21">
        <v>10420</v>
      </c>
    </row>
    <row r="38" spans="1:25" x14ac:dyDescent="0.25">
      <c r="A38" s="3">
        <v>35</v>
      </c>
      <c r="B38" s="4" t="s">
        <v>70</v>
      </c>
      <c r="C38" s="5">
        <f>'LIMBAH PADAT'!D38</f>
        <v>1300530</v>
      </c>
      <c r="D38" s="19" t="s">
        <v>206</v>
      </c>
      <c r="E38" s="18">
        <v>0</v>
      </c>
      <c r="F38" s="18">
        <v>0</v>
      </c>
      <c r="G38" s="18">
        <v>0</v>
      </c>
      <c r="H38" s="18">
        <v>0</v>
      </c>
      <c r="I38" s="18">
        <v>0.183</v>
      </c>
      <c r="J38" s="18">
        <v>0</v>
      </c>
      <c r="K38" s="18">
        <v>0</v>
      </c>
      <c r="L38" s="18">
        <v>0</v>
      </c>
      <c r="M38" s="18">
        <v>0.183</v>
      </c>
      <c r="N38" s="18" t="s">
        <v>217</v>
      </c>
      <c r="O38" s="15">
        <f t="shared" si="1"/>
        <v>0</v>
      </c>
      <c r="P38" s="15">
        <f t="shared" si="2"/>
        <v>0</v>
      </c>
      <c r="Q38" s="15">
        <f t="shared" si="3"/>
        <v>0</v>
      </c>
      <c r="R38" s="15">
        <f t="shared" si="4"/>
        <v>0</v>
      </c>
      <c r="S38" s="15">
        <f t="shared" si="5"/>
        <v>237996.99</v>
      </c>
      <c r="T38" s="15">
        <f t="shared" si="6"/>
        <v>0</v>
      </c>
      <c r="U38" s="15">
        <f t="shared" si="7"/>
        <v>0</v>
      </c>
      <c r="V38" s="15">
        <f t="shared" si="8"/>
        <v>0</v>
      </c>
      <c r="W38" s="15">
        <f t="shared" si="9"/>
        <v>237996.99</v>
      </c>
      <c r="Y38" s="21">
        <v>50527</v>
      </c>
    </row>
    <row r="39" spans="1:25" x14ac:dyDescent="0.25">
      <c r="A39" s="3">
        <v>36</v>
      </c>
      <c r="B39" s="6" t="s">
        <v>42</v>
      </c>
      <c r="C39" s="5">
        <v>25215</v>
      </c>
      <c r="D39" s="3" t="s">
        <v>233</v>
      </c>
      <c r="E39" s="11">
        <v>0</v>
      </c>
      <c r="F39" s="11">
        <v>0</v>
      </c>
      <c r="G39" s="11">
        <v>0</v>
      </c>
      <c r="H39" s="11">
        <v>4.48E-2</v>
      </c>
      <c r="I39" s="11">
        <v>1.9199999999999998E-2</v>
      </c>
      <c r="J39" s="11">
        <v>0</v>
      </c>
      <c r="K39" s="11">
        <v>0</v>
      </c>
      <c r="L39" s="11">
        <v>0</v>
      </c>
      <c r="M39" s="11">
        <v>0.06</v>
      </c>
      <c r="N39" s="11" t="s">
        <v>237</v>
      </c>
      <c r="O39" s="15">
        <f t="shared" si="1"/>
        <v>0</v>
      </c>
      <c r="P39" s="15">
        <f t="shared" si="2"/>
        <v>0</v>
      </c>
      <c r="Q39" s="15">
        <f t="shared" si="3"/>
        <v>0</v>
      </c>
      <c r="R39" s="15">
        <f t="shared" si="4"/>
        <v>1129.6320000000001</v>
      </c>
      <c r="S39" s="15">
        <f t="shared" si="5"/>
        <v>484.12799999999999</v>
      </c>
      <c r="T39" s="15">
        <f t="shared" si="6"/>
        <v>0</v>
      </c>
      <c r="U39" s="15">
        <f t="shared" si="7"/>
        <v>0</v>
      </c>
      <c r="V39" s="15">
        <f t="shared" si="8"/>
        <v>0</v>
      </c>
      <c r="W39" s="15">
        <f t="shared" si="9"/>
        <v>1512.8999999999999</v>
      </c>
      <c r="Y39" s="21">
        <v>25215</v>
      </c>
    </row>
    <row r="40" spans="1:25" x14ac:dyDescent="0.25">
      <c r="A40" s="3">
        <v>37</v>
      </c>
      <c r="B40" s="4" t="s">
        <v>73</v>
      </c>
      <c r="C40" s="5">
        <v>30595</v>
      </c>
      <c r="D40" s="19" t="s">
        <v>233</v>
      </c>
      <c r="E40" s="18">
        <v>0</v>
      </c>
      <c r="F40" s="18">
        <v>0</v>
      </c>
      <c r="G40" s="18">
        <v>0</v>
      </c>
      <c r="H40" s="18">
        <v>4.48E-2</v>
      </c>
      <c r="I40" s="18">
        <v>1.9199999999999998E-2</v>
      </c>
      <c r="J40" s="18">
        <v>0</v>
      </c>
      <c r="K40" s="18">
        <v>0</v>
      </c>
      <c r="L40" s="18">
        <v>0</v>
      </c>
      <c r="M40" s="18">
        <v>0.06</v>
      </c>
      <c r="N40" s="18" t="s">
        <v>237</v>
      </c>
      <c r="O40" s="15">
        <f t="shared" si="1"/>
        <v>0</v>
      </c>
      <c r="P40" s="15">
        <f t="shared" si="2"/>
        <v>0</v>
      </c>
      <c r="Q40" s="15">
        <f t="shared" si="3"/>
        <v>0</v>
      </c>
      <c r="R40" s="15">
        <f t="shared" si="4"/>
        <v>1370.6559999999999</v>
      </c>
      <c r="S40" s="15">
        <f t="shared" si="5"/>
        <v>587.42399999999998</v>
      </c>
      <c r="T40" s="15">
        <f t="shared" si="6"/>
        <v>0</v>
      </c>
      <c r="U40" s="15">
        <f t="shared" si="7"/>
        <v>0</v>
      </c>
      <c r="V40" s="15">
        <f t="shared" si="8"/>
        <v>0</v>
      </c>
      <c r="W40" s="15">
        <f t="shared" si="9"/>
        <v>1835.7</v>
      </c>
      <c r="Y40" s="21">
        <v>30595</v>
      </c>
    </row>
    <row r="41" spans="1:25" x14ac:dyDescent="0.25">
      <c r="A41" s="3">
        <v>38</v>
      </c>
      <c r="B41" s="4" t="s">
        <v>75</v>
      </c>
      <c r="C41" s="5">
        <v>185</v>
      </c>
      <c r="D41" s="19" t="s">
        <v>233</v>
      </c>
      <c r="E41" s="18">
        <v>0</v>
      </c>
      <c r="F41" s="18">
        <v>0</v>
      </c>
      <c r="G41" s="18">
        <v>0</v>
      </c>
      <c r="H41" s="18">
        <v>4.48E-2</v>
      </c>
      <c r="I41" s="18">
        <v>1.9199999999999998E-2</v>
      </c>
      <c r="J41" s="18">
        <v>0</v>
      </c>
      <c r="K41" s="18">
        <v>0</v>
      </c>
      <c r="L41" s="18">
        <v>0</v>
      </c>
      <c r="M41" s="18">
        <v>0.06</v>
      </c>
      <c r="N41" s="18" t="s">
        <v>237</v>
      </c>
      <c r="O41" s="15">
        <f t="shared" si="1"/>
        <v>0</v>
      </c>
      <c r="P41" s="15">
        <f t="shared" si="2"/>
        <v>0</v>
      </c>
      <c r="Q41" s="15">
        <f t="shared" si="3"/>
        <v>0</v>
      </c>
      <c r="R41" s="15">
        <f t="shared" si="4"/>
        <v>8.2880000000000003</v>
      </c>
      <c r="S41" s="15">
        <f t="shared" si="5"/>
        <v>3.5519999999999996</v>
      </c>
      <c r="T41" s="15">
        <f t="shared" si="6"/>
        <v>0</v>
      </c>
      <c r="U41" s="15">
        <f t="shared" si="7"/>
        <v>0</v>
      </c>
      <c r="V41" s="15">
        <f t="shared" si="8"/>
        <v>0</v>
      </c>
      <c r="W41" s="15">
        <f t="shared" si="9"/>
        <v>11.1</v>
      </c>
      <c r="Y41" s="21">
        <v>185</v>
      </c>
    </row>
    <row r="42" spans="1:25" x14ac:dyDescent="0.25">
      <c r="A42" s="3">
        <v>39</v>
      </c>
      <c r="B42" s="6" t="s">
        <v>77</v>
      </c>
      <c r="C42" s="5">
        <v>1450</v>
      </c>
      <c r="D42" s="19" t="s">
        <v>233</v>
      </c>
      <c r="E42" s="18">
        <v>0</v>
      </c>
      <c r="F42" s="18">
        <v>0</v>
      </c>
      <c r="G42" s="18">
        <v>0</v>
      </c>
      <c r="H42" s="18">
        <v>4.48E-2</v>
      </c>
      <c r="I42" s="18">
        <v>1.9199999999999998E-2</v>
      </c>
      <c r="J42" s="18">
        <v>0</v>
      </c>
      <c r="K42" s="18">
        <v>0</v>
      </c>
      <c r="L42" s="18">
        <v>0</v>
      </c>
      <c r="M42" s="18">
        <v>0.06</v>
      </c>
      <c r="N42" s="18" t="s">
        <v>237</v>
      </c>
      <c r="O42" s="15">
        <f t="shared" si="1"/>
        <v>0</v>
      </c>
      <c r="P42" s="15">
        <f t="shared" si="2"/>
        <v>0</v>
      </c>
      <c r="Q42" s="15">
        <f t="shared" si="3"/>
        <v>0</v>
      </c>
      <c r="R42" s="15">
        <f t="shared" si="4"/>
        <v>64.959999999999994</v>
      </c>
      <c r="S42" s="15">
        <f t="shared" si="5"/>
        <v>27.839999999999996</v>
      </c>
      <c r="T42" s="15">
        <f t="shared" si="6"/>
        <v>0</v>
      </c>
      <c r="U42" s="15">
        <f t="shared" si="7"/>
        <v>0</v>
      </c>
      <c r="V42" s="15">
        <f t="shared" si="8"/>
        <v>0</v>
      </c>
      <c r="W42" s="15">
        <f t="shared" si="9"/>
        <v>87</v>
      </c>
      <c r="Y42" s="21">
        <v>1450</v>
      </c>
    </row>
    <row r="43" spans="1:25" x14ac:dyDescent="0.25">
      <c r="A43" s="3">
        <v>40</v>
      </c>
      <c r="B43" s="4" t="s">
        <v>79</v>
      </c>
      <c r="C43" s="5">
        <v>2836</v>
      </c>
      <c r="D43" s="19" t="s">
        <v>233</v>
      </c>
      <c r="E43" s="18">
        <v>0</v>
      </c>
      <c r="F43" s="18">
        <v>0</v>
      </c>
      <c r="G43" s="18">
        <v>0</v>
      </c>
      <c r="H43" s="18">
        <v>4.48E-2</v>
      </c>
      <c r="I43" s="18">
        <v>1.9199999999999998E-2</v>
      </c>
      <c r="J43" s="18">
        <v>0</v>
      </c>
      <c r="K43" s="18">
        <v>0</v>
      </c>
      <c r="L43" s="18">
        <v>0</v>
      </c>
      <c r="M43" s="18">
        <v>0.06</v>
      </c>
      <c r="N43" s="18" t="s">
        <v>237</v>
      </c>
      <c r="O43" s="15">
        <f t="shared" si="1"/>
        <v>0</v>
      </c>
      <c r="P43" s="15">
        <f t="shared" si="2"/>
        <v>0</v>
      </c>
      <c r="Q43" s="15">
        <f t="shared" si="3"/>
        <v>0</v>
      </c>
      <c r="R43" s="15">
        <f t="shared" si="4"/>
        <v>127.0528</v>
      </c>
      <c r="S43" s="15">
        <f t="shared" si="5"/>
        <v>54.451199999999993</v>
      </c>
      <c r="T43" s="15">
        <f t="shared" si="6"/>
        <v>0</v>
      </c>
      <c r="U43" s="15">
        <f t="shared" si="7"/>
        <v>0</v>
      </c>
      <c r="V43" s="15">
        <f t="shared" si="8"/>
        <v>0</v>
      </c>
      <c r="W43" s="15">
        <f t="shared" si="9"/>
        <v>170.16</v>
      </c>
      <c r="Y43" s="21">
        <v>2836</v>
      </c>
    </row>
    <row r="44" spans="1:25" x14ac:dyDescent="0.25">
      <c r="A44" s="3">
        <v>41</v>
      </c>
      <c r="B44" s="4" t="s">
        <v>81</v>
      </c>
      <c r="C44" s="5">
        <v>24488</v>
      </c>
      <c r="D44" s="19" t="s">
        <v>233</v>
      </c>
      <c r="E44" s="18">
        <v>0</v>
      </c>
      <c r="F44" s="18">
        <v>0</v>
      </c>
      <c r="G44" s="18">
        <v>0</v>
      </c>
      <c r="H44" s="18">
        <v>4.48E-2</v>
      </c>
      <c r="I44" s="18">
        <v>1.9199999999999998E-2</v>
      </c>
      <c r="J44" s="18">
        <v>0</v>
      </c>
      <c r="K44" s="18">
        <v>0</v>
      </c>
      <c r="L44" s="18">
        <v>0</v>
      </c>
      <c r="M44" s="18">
        <v>0.06</v>
      </c>
      <c r="N44" s="18" t="s">
        <v>237</v>
      </c>
      <c r="O44" s="15">
        <f t="shared" si="1"/>
        <v>0</v>
      </c>
      <c r="P44" s="15">
        <f t="shared" si="2"/>
        <v>0</v>
      </c>
      <c r="Q44" s="15">
        <f t="shared" si="3"/>
        <v>0</v>
      </c>
      <c r="R44" s="15">
        <f t="shared" si="4"/>
        <v>1097.0624</v>
      </c>
      <c r="S44" s="15">
        <f t="shared" si="5"/>
        <v>470.16959999999995</v>
      </c>
      <c r="T44" s="15">
        <f t="shared" si="6"/>
        <v>0</v>
      </c>
      <c r="U44" s="15">
        <f t="shared" si="7"/>
        <v>0</v>
      </c>
      <c r="V44" s="15">
        <f t="shared" si="8"/>
        <v>0</v>
      </c>
      <c r="W44" s="15">
        <f t="shared" si="9"/>
        <v>1469.28</v>
      </c>
      <c r="Y44" s="21">
        <v>24488</v>
      </c>
    </row>
    <row r="45" spans="1:25" x14ac:dyDescent="0.25">
      <c r="A45" s="3">
        <v>42</v>
      </c>
      <c r="B45" s="4" t="s">
        <v>83</v>
      </c>
      <c r="C45" s="5">
        <v>6870</v>
      </c>
      <c r="D45" s="19" t="s">
        <v>233</v>
      </c>
      <c r="E45" s="18">
        <v>0</v>
      </c>
      <c r="F45" s="18">
        <v>0</v>
      </c>
      <c r="G45" s="18">
        <v>0</v>
      </c>
      <c r="H45" s="18">
        <v>4.48E-2</v>
      </c>
      <c r="I45" s="18">
        <v>1.9199999999999998E-2</v>
      </c>
      <c r="J45" s="18">
        <v>0</v>
      </c>
      <c r="K45" s="18">
        <v>0</v>
      </c>
      <c r="L45" s="18">
        <v>0</v>
      </c>
      <c r="M45" s="18">
        <v>0.06</v>
      </c>
      <c r="N45" s="18" t="s">
        <v>237</v>
      </c>
      <c r="O45" s="15">
        <f t="shared" si="1"/>
        <v>0</v>
      </c>
      <c r="P45" s="15">
        <f t="shared" si="2"/>
        <v>0</v>
      </c>
      <c r="Q45" s="15">
        <f t="shared" si="3"/>
        <v>0</v>
      </c>
      <c r="R45" s="15">
        <f t="shared" si="4"/>
        <v>307.77600000000001</v>
      </c>
      <c r="S45" s="15">
        <f t="shared" si="5"/>
        <v>131.904</v>
      </c>
      <c r="T45" s="15">
        <f t="shared" si="6"/>
        <v>0</v>
      </c>
      <c r="U45" s="15">
        <f t="shared" si="7"/>
        <v>0</v>
      </c>
      <c r="V45" s="15">
        <f t="shared" si="8"/>
        <v>0</v>
      </c>
      <c r="W45" s="15">
        <f t="shared" si="9"/>
        <v>412.2</v>
      </c>
      <c r="Y45" s="21">
        <v>6870</v>
      </c>
    </row>
    <row r="46" spans="1:25" x14ac:dyDescent="0.25">
      <c r="A46" s="3">
        <v>43</v>
      </c>
      <c r="B46" s="4" t="s">
        <v>85</v>
      </c>
      <c r="C46" s="5">
        <f>'LIMBAH PADAT'!D46</f>
        <v>273503</v>
      </c>
      <c r="D46" s="3" t="s">
        <v>254</v>
      </c>
      <c r="E46" s="11">
        <v>0</v>
      </c>
      <c r="F46" s="11">
        <v>0</v>
      </c>
      <c r="G46" s="11">
        <v>0</v>
      </c>
      <c r="H46" s="11">
        <v>0</v>
      </c>
      <c r="I46" s="11">
        <v>0.1</v>
      </c>
      <c r="J46" s="11">
        <v>0</v>
      </c>
      <c r="K46" s="11">
        <v>0</v>
      </c>
      <c r="L46" s="11">
        <v>0</v>
      </c>
      <c r="M46" s="11">
        <v>0.1</v>
      </c>
      <c r="N46" s="11" t="s">
        <v>253</v>
      </c>
      <c r="O46" s="15">
        <f t="shared" si="1"/>
        <v>0</v>
      </c>
      <c r="P46" s="15">
        <f t="shared" si="2"/>
        <v>0</v>
      </c>
      <c r="Q46" s="15">
        <f t="shared" si="3"/>
        <v>0</v>
      </c>
      <c r="R46" s="15">
        <f t="shared" si="4"/>
        <v>0</v>
      </c>
      <c r="S46" s="15">
        <f t="shared" si="5"/>
        <v>27350.300000000003</v>
      </c>
      <c r="T46" s="15">
        <f t="shared" si="6"/>
        <v>0</v>
      </c>
      <c r="U46" s="15">
        <f t="shared" si="7"/>
        <v>0</v>
      </c>
      <c r="V46" s="15">
        <f t="shared" si="8"/>
        <v>0</v>
      </c>
      <c r="W46" s="15">
        <f t="shared" si="9"/>
        <v>27350.300000000003</v>
      </c>
      <c r="Y46" s="21">
        <v>38223</v>
      </c>
    </row>
    <row r="47" spans="1:25" x14ac:dyDescent="0.25">
      <c r="A47" s="3">
        <v>44</v>
      </c>
      <c r="B47" s="4" t="s">
        <v>87</v>
      </c>
      <c r="C47" s="5">
        <f>'LIMBAH PADAT'!D47</f>
        <v>674081</v>
      </c>
      <c r="D47" s="3" t="s">
        <v>205</v>
      </c>
      <c r="E47" s="11">
        <v>0</v>
      </c>
      <c r="F47" s="11">
        <v>0</v>
      </c>
      <c r="G47" s="11">
        <v>0</v>
      </c>
      <c r="H47" s="11">
        <v>0</v>
      </c>
      <c r="I47" s="11">
        <v>162</v>
      </c>
      <c r="J47" s="11">
        <v>0</v>
      </c>
      <c r="K47" s="11">
        <v>0</v>
      </c>
      <c r="L47" s="11">
        <v>0</v>
      </c>
      <c r="M47" s="11">
        <v>162</v>
      </c>
      <c r="N47" s="11" t="s">
        <v>218</v>
      </c>
      <c r="O47" s="15">
        <f t="shared" si="1"/>
        <v>0</v>
      </c>
      <c r="P47" s="15">
        <f t="shared" si="2"/>
        <v>0</v>
      </c>
      <c r="Q47" s="15">
        <f t="shared" si="3"/>
        <v>0</v>
      </c>
      <c r="R47" s="15">
        <f t="shared" si="4"/>
        <v>0</v>
      </c>
      <c r="S47" s="15">
        <f t="shared" si="5"/>
        <v>109201122</v>
      </c>
      <c r="T47" s="15">
        <f t="shared" si="6"/>
        <v>0</v>
      </c>
      <c r="U47" s="15">
        <f t="shared" si="7"/>
        <v>0</v>
      </c>
      <c r="V47" s="15">
        <f t="shared" si="8"/>
        <v>0</v>
      </c>
      <c r="W47" s="15">
        <f t="shared" si="9"/>
        <v>109201122</v>
      </c>
      <c r="Y47" s="21">
        <v>3488</v>
      </c>
    </row>
    <row r="48" spans="1:25" x14ac:dyDescent="0.25">
      <c r="A48" s="3">
        <v>45</v>
      </c>
      <c r="B48" s="4" t="s">
        <v>89</v>
      </c>
      <c r="C48" s="5">
        <v>900</v>
      </c>
      <c r="D48" s="19" t="s">
        <v>233</v>
      </c>
      <c r="E48" s="18">
        <v>0</v>
      </c>
      <c r="F48" s="18">
        <v>0</v>
      </c>
      <c r="G48" s="18">
        <v>0</v>
      </c>
      <c r="H48" s="18">
        <v>4.48E-2</v>
      </c>
      <c r="I48" s="18">
        <v>1.9199999999999998E-2</v>
      </c>
      <c r="J48" s="18">
        <v>0</v>
      </c>
      <c r="K48" s="18">
        <v>0</v>
      </c>
      <c r="L48" s="18">
        <v>0</v>
      </c>
      <c r="M48" s="18">
        <v>0.06</v>
      </c>
      <c r="N48" s="18" t="s">
        <v>237</v>
      </c>
      <c r="O48" s="15">
        <f t="shared" si="1"/>
        <v>0</v>
      </c>
      <c r="P48" s="15">
        <f t="shared" si="2"/>
        <v>0</v>
      </c>
      <c r="Q48" s="15">
        <f t="shared" si="3"/>
        <v>0</v>
      </c>
      <c r="R48" s="15">
        <f t="shared" si="4"/>
        <v>40.32</v>
      </c>
      <c r="S48" s="15">
        <f t="shared" si="5"/>
        <v>17.279999999999998</v>
      </c>
      <c r="T48" s="15">
        <f t="shared" si="6"/>
        <v>0</v>
      </c>
      <c r="U48" s="15">
        <f t="shared" si="7"/>
        <v>0</v>
      </c>
      <c r="V48" s="15">
        <f t="shared" si="8"/>
        <v>0</v>
      </c>
      <c r="W48" s="15">
        <f t="shared" si="9"/>
        <v>54</v>
      </c>
      <c r="Y48" s="21">
        <v>900</v>
      </c>
    </row>
    <row r="49" spans="1:25" x14ac:dyDescent="0.25">
      <c r="A49" s="3">
        <v>46</v>
      </c>
      <c r="B49" s="4" t="s">
        <v>91</v>
      </c>
      <c r="C49" s="5">
        <v>903</v>
      </c>
      <c r="D49" s="19" t="s">
        <v>233</v>
      </c>
      <c r="E49" s="18">
        <v>0</v>
      </c>
      <c r="F49" s="18">
        <v>0</v>
      </c>
      <c r="G49" s="18">
        <v>0</v>
      </c>
      <c r="H49" s="18">
        <v>4.48E-2</v>
      </c>
      <c r="I49" s="18">
        <v>1.9199999999999998E-2</v>
      </c>
      <c r="J49" s="18">
        <v>0</v>
      </c>
      <c r="K49" s="18">
        <v>0</v>
      </c>
      <c r="L49" s="18">
        <v>0</v>
      </c>
      <c r="M49" s="18">
        <v>0.06</v>
      </c>
      <c r="N49" s="18" t="s">
        <v>237</v>
      </c>
      <c r="O49" s="15">
        <f t="shared" si="1"/>
        <v>0</v>
      </c>
      <c r="P49" s="15">
        <f t="shared" si="2"/>
        <v>0</v>
      </c>
      <c r="Q49" s="15">
        <f t="shared" si="3"/>
        <v>0</v>
      </c>
      <c r="R49" s="15">
        <f t="shared" si="4"/>
        <v>40.4544</v>
      </c>
      <c r="S49" s="15">
        <f t="shared" si="5"/>
        <v>17.337599999999998</v>
      </c>
      <c r="T49" s="15">
        <f t="shared" si="6"/>
        <v>0</v>
      </c>
      <c r="U49" s="15">
        <f t="shared" si="7"/>
        <v>0</v>
      </c>
      <c r="V49" s="15">
        <f t="shared" si="8"/>
        <v>0</v>
      </c>
      <c r="W49" s="15">
        <f t="shared" si="9"/>
        <v>54.18</v>
      </c>
      <c r="Y49" s="21">
        <v>903</v>
      </c>
    </row>
    <row r="50" spans="1:25" x14ac:dyDescent="0.25">
      <c r="A50" s="3">
        <v>47</v>
      </c>
      <c r="B50" s="4" t="s">
        <v>93</v>
      </c>
      <c r="C50" s="5">
        <v>29924</v>
      </c>
      <c r="D50" s="19" t="s">
        <v>233</v>
      </c>
      <c r="E50" s="18">
        <v>0</v>
      </c>
      <c r="F50" s="18">
        <v>0</v>
      </c>
      <c r="G50" s="18">
        <v>0</v>
      </c>
      <c r="H50" s="18">
        <v>4.48E-2</v>
      </c>
      <c r="I50" s="18">
        <v>1.9199999999999998E-2</v>
      </c>
      <c r="J50" s="18">
        <v>0</v>
      </c>
      <c r="K50" s="18">
        <v>0</v>
      </c>
      <c r="L50" s="18">
        <v>0</v>
      </c>
      <c r="M50" s="18">
        <v>0.06</v>
      </c>
      <c r="N50" s="18" t="s">
        <v>237</v>
      </c>
      <c r="O50" s="15">
        <f t="shared" si="1"/>
        <v>0</v>
      </c>
      <c r="P50" s="15">
        <f t="shared" si="2"/>
        <v>0</v>
      </c>
      <c r="Q50" s="15">
        <f t="shared" si="3"/>
        <v>0</v>
      </c>
      <c r="R50" s="15">
        <f t="shared" si="4"/>
        <v>1340.5952</v>
      </c>
      <c r="S50" s="15">
        <f t="shared" si="5"/>
        <v>574.54079999999999</v>
      </c>
      <c r="T50" s="15">
        <f t="shared" si="6"/>
        <v>0</v>
      </c>
      <c r="U50" s="15">
        <f t="shared" si="7"/>
        <v>0</v>
      </c>
      <c r="V50" s="15">
        <f t="shared" si="8"/>
        <v>0</v>
      </c>
      <c r="W50" s="15">
        <f t="shared" si="9"/>
        <v>1795.4399999999998</v>
      </c>
      <c r="Y50" s="21">
        <v>29924</v>
      </c>
    </row>
    <row r="51" spans="1:25" x14ac:dyDescent="0.25">
      <c r="A51" s="3">
        <v>48</v>
      </c>
      <c r="B51" s="6" t="s">
        <v>96</v>
      </c>
      <c r="C51" s="5">
        <v>25300</v>
      </c>
      <c r="D51" s="3" t="s">
        <v>233</v>
      </c>
      <c r="E51" s="11">
        <v>0</v>
      </c>
      <c r="F51" s="11">
        <v>0</v>
      </c>
      <c r="G51" s="11">
        <v>0</v>
      </c>
      <c r="H51" s="11">
        <v>4.48E-2</v>
      </c>
      <c r="I51" s="11">
        <v>1.9199999999999998E-2</v>
      </c>
      <c r="J51" s="11">
        <v>0</v>
      </c>
      <c r="K51" s="11">
        <v>0</v>
      </c>
      <c r="L51" s="11">
        <v>0</v>
      </c>
      <c r="M51" s="11">
        <v>0.06</v>
      </c>
      <c r="N51" s="11" t="s">
        <v>237</v>
      </c>
      <c r="O51" s="15">
        <f t="shared" si="1"/>
        <v>0</v>
      </c>
      <c r="P51" s="15">
        <f t="shared" si="2"/>
        <v>0</v>
      </c>
      <c r="Q51" s="15">
        <f t="shared" si="3"/>
        <v>0</v>
      </c>
      <c r="R51" s="15">
        <f t="shared" si="4"/>
        <v>1133.44</v>
      </c>
      <c r="S51" s="15">
        <f t="shared" si="5"/>
        <v>485.75999999999993</v>
      </c>
      <c r="T51" s="15">
        <f t="shared" si="6"/>
        <v>0</v>
      </c>
      <c r="U51" s="15">
        <f t="shared" si="7"/>
        <v>0</v>
      </c>
      <c r="V51" s="15">
        <f t="shared" si="8"/>
        <v>0</v>
      </c>
      <c r="W51" s="15">
        <f t="shared" si="9"/>
        <v>1518</v>
      </c>
      <c r="Y51" s="21">
        <v>25300</v>
      </c>
    </row>
    <row r="52" spans="1:25" x14ac:dyDescent="0.25">
      <c r="A52" s="3">
        <v>49</v>
      </c>
      <c r="B52" s="4" t="s">
        <v>98</v>
      </c>
      <c r="C52" s="5">
        <v>1838</v>
      </c>
      <c r="D52" s="19" t="s">
        <v>233</v>
      </c>
      <c r="E52" s="18">
        <v>0</v>
      </c>
      <c r="F52" s="18">
        <v>0</v>
      </c>
      <c r="G52" s="18">
        <v>0</v>
      </c>
      <c r="H52" s="18">
        <v>4.48E-2</v>
      </c>
      <c r="I52" s="18">
        <v>1.9199999999999998E-2</v>
      </c>
      <c r="J52" s="18">
        <v>0</v>
      </c>
      <c r="K52" s="18">
        <v>0</v>
      </c>
      <c r="L52" s="18">
        <v>0</v>
      </c>
      <c r="M52" s="18">
        <v>0.06</v>
      </c>
      <c r="N52" s="18" t="s">
        <v>237</v>
      </c>
      <c r="O52" s="15">
        <f t="shared" si="1"/>
        <v>0</v>
      </c>
      <c r="P52" s="15">
        <f t="shared" si="2"/>
        <v>0</v>
      </c>
      <c r="Q52" s="15">
        <f t="shared" si="3"/>
        <v>0</v>
      </c>
      <c r="R52" s="15">
        <f t="shared" si="4"/>
        <v>82.342399999999998</v>
      </c>
      <c r="S52" s="15">
        <f t="shared" si="5"/>
        <v>35.2896</v>
      </c>
      <c r="T52" s="15">
        <f t="shared" si="6"/>
        <v>0</v>
      </c>
      <c r="U52" s="15">
        <f t="shared" si="7"/>
        <v>0</v>
      </c>
      <c r="V52" s="15">
        <f t="shared" si="8"/>
        <v>0</v>
      </c>
      <c r="W52" s="15">
        <f t="shared" si="9"/>
        <v>110.28</v>
      </c>
      <c r="Y52" s="21">
        <v>1838</v>
      </c>
    </row>
    <row r="53" spans="1:25" x14ac:dyDescent="0.25">
      <c r="A53" s="3">
        <v>50</v>
      </c>
      <c r="B53" s="4" t="s">
        <v>100</v>
      </c>
      <c r="C53" s="5">
        <f>'LIMBAH PADAT'!D53</f>
        <v>657378.14899999998</v>
      </c>
      <c r="D53" s="3" t="s">
        <v>187</v>
      </c>
      <c r="E53" s="11">
        <v>0</v>
      </c>
      <c r="F53" s="11">
        <v>0</v>
      </c>
      <c r="G53" s="11">
        <v>0</v>
      </c>
      <c r="H53" s="11">
        <v>0</v>
      </c>
      <c r="I53" s="11">
        <v>0</v>
      </c>
      <c r="J53" s="11">
        <v>0</v>
      </c>
      <c r="K53" s="11">
        <v>0</v>
      </c>
      <c r="L53" s="11">
        <v>0</v>
      </c>
      <c r="M53" s="11">
        <v>2.0000000000000002E-5</v>
      </c>
      <c r="N53" s="11" t="s">
        <v>219</v>
      </c>
      <c r="O53" s="15">
        <f t="shared" si="1"/>
        <v>0</v>
      </c>
      <c r="P53" s="15">
        <f t="shared" si="2"/>
        <v>0</v>
      </c>
      <c r="Q53" s="15">
        <f t="shared" si="3"/>
        <v>0</v>
      </c>
      <c r="R53" s="15">
        <f t="shared" si="4"/>
        <v>0</v>
      </c>
      <c r="S53" s="15">
        <f t="shared" si="5"/>
        <v>0</v>
      </c>
      <c r="T53" s="15">
        <f t="shared" si="6"/>
        <v>0</v>
      </c>
      <c r="U53" s="15">
        <f t="shared" si="7"/>
        <v>0</v>
      </c>
      <c r="V53" s="15">
        <f t="shared" si="8"/>
        <v>0</v>
      </c>
      <c r="W53" s="15">
        <f t="shared" si="9"/>
        <v>13.14756298</v>
      </c>
      <c r="Y53" s="21">
        <v>9804</v>
      </c>
    </row>
    <row r="54" spans="1:25" x14ac:dyDescent="0.25">
      <c r="A54" s="3">
        <v>51</v>
      </c>
      <c r="B54" s="4" t="s">
        <v>102</v>
      </c>
      <c r="C54" s="5">
        <v>20325</v>
      </c>
      <c r="D54" s="19" t="s">
        <v>233</v>
      </c>
      <c r="E54" s="18">
        <v>0</v>
      </c>
      <c r="F54" s="18">
        <v>0</v>
      </c>
      <c r="G54" s="18">
        <v>0</v>
      </c>
      <c r="H54" s="18">
        <v>4.48E-2</v>
      </c>
      <c r="I54" s="18">
        <v>1.9199999999999998E-2</v>
      </c>
      <c r="J54" s="18">
        <v>0</v>
      </c>
      <c r="K54" s="18">
        <v>0</v>
      </c>
      <c r="L54" s="18">
        <v>0</v>
      </c>
      <c r="M54" s="18">
        <v>0.06</v>
      </c>
      <c r="N54" s="18" t="s">
        <v>237</v>
      </c>
      <c r="O54" s="15">
        <f t="shared" si="1"/>
        <v>0</v>
      </c>
      <c r="P54" s="15">
        <f t="shared" si="2"/>
        <v>0</v>
      </c>
      <c r="Q54" s="15">
        <f t="shared" si="3"/>
        <v>0</v>
      </c>
      <c r="R54" s="15">
        <f t="shared" si="4"/>
        <v>910.56</v>
      </c>
      <c r="S54" s="15">
        <f t="shared" si="5"/>
        <v>390.23999999999995</v>
      </c>
      <c r="T54" s="15">
        <f t="shared" si="6"/>
        <v>0</v>
      </c>
      <c r="U54" s="15">
        <f t="shared" si="7"/>
        <v>0</v>
      </c>
      <c r="V54" s="15">
        <f t="shared" si="8"/>
        <v>0</v>
      </c>
      <c r="W54" s="15">
        <f t="shared" si="9"/>
        <v>1219.5</v>
      </c>
      <c r="Y54" s="21">
        <v>20325</v>
      </c>
    </row>
    <row r="55" spans="1:25" x14ac:dyDescent="0.25">
      <c r="A55" s="3">
        <v>52</v>
      </c>
      <c r="B55" s="4" t="s">
        <v>104</v>
      </c>
      <c r="C55" s="5">
        <v>201734</v>
      </c>
      <c r="D55" s="3" t="s">
        <v>233</v>
      </c>
      <c r="E55" s="11">
        <v>0</v>
      </c>
      <c r="F55" s="11">
        <v>0</v>
      </c>
      <c r="G55" s="11">
        <v>0</v>
      </c>
      <c r="H55" s="11">
        <v>4.48E-2</v>
      </c>
      <c r="I55" s="11">
        <v>1.9199999999999998E-2</v>
      </c>
      <c r="J55" s="11">
        <v>0</v>
      </c>
      <c r="K55" s="11">
        <v>0</v>
      </c>
      <c r="L55" s="11">
        <v>0</v>
      </c>
      <c r="M55" s="11">
        <v>0.06</v>
      </c>
      <c r="N55" s="11" t="s">
        <v>237</v>
      </c>
      <c r="O55" s="15">
        <f t="shared" si="1"/>
        <v>0</v>
      </c>
      <c r="P55" s="15">
        <f t="shared" si="2"/>
        <v>0</v>
      </c>
      <c r="Q55" s="15">
        <f t="shared" si="3"/>
        <v>0</v>
      </c>
      <c r="R55" s="15">
        <f t="shared" si="4"/>
        <v>9037.6831999999995</v>
      </c>
      <c r="S55" s="15">
        <f t="shared" si="5"/>
        <v>3873.2927999999997</v>
      </c>
      <c r="T55" s="15">
        <f t="shared" si="6"/>
        <v>0</v>
      </c>
      <c r="U55" s="15">
        <f t="shared" si="7"/>
        <v>0</v>
      </c>
      <c r="V55" s="15">
        <f t="shared" si="8"/>
        <v>0</v>
      </c>
      <c r="W55" s="15">
        <f t="shared" si="9"/>
        <v>12104.039999999999</v>
      </c>
      <c r="Y55" s="21">
        <v>201734</v>
      </c>
    </row>
    <row r="56" spans="1:25" x14ac:dyDescent="0.25">
      <c r="A56" s="3">
        <v>53</v>
      </c>
      <c r="B56" s="4" t="s">
        <v>106</v>
      </c>
      <c r="C56" s="5">
        <v>51040</v>
      </c>
      <c r="D56" s="3" t="s">
        <v>233</v>
      </c>
      <c r="E56" s="11">
        <v>0</v>
      </c>
      <c r="F56" s="11">
        <v>0</v>
      </c>
      <c r="G56" s="11">
        <v>0</v>
      </c>
      <c r="H56" s="11">
        <v>4.48E-2</v>
      </c>
      <c r="I56" s="11">
        <v>1.9199999999999998E-2</v>
      </c>
      <c r="J56" s="11">
        <v>0</v>
      </c>
      <c r="K56" s="11">
        <v>0</v>
      </c>
      <c r="L56" s="11">
        <v>0</v>
      </c>
      <c r="M56" s="11">
        <v>0.06</v>
      </c>
      <c r="N56" s="11" t="s">
        <v>237</v>
      </c>
      <c r="O56" s="15">
        <f t="shared" si="1"/>
        <v>0</v>
      </c>
      <c r="P56" s="15">
        <f t="shared" si="2"/>
        <v>0</v>
      </c>
      <c r="Q56" s="15">
        <f t="shared" si="3"/>
        <v>0</v>
      </c>
      <c r="R56" s="15">
        <f t="shared" si="4"/>
        <v>2286.5920000000001</v>
      </c>
      <c r="S56" s="15">
        <f t="shared" si="5"/>
        <v>979.96799999999996</v>
      </c>
      <c r="T56" s="15">
        <f t="shared" si="6"/>
        <v>0</v>
      </c>
      <c r="U56" s="15">
        <f t="shared" si="7"/>
        <v>0</v>
      </c>
      <c r="V56" s="15">
        <f t="shared" si="8"/>
        <v>0</v>
      </c>
      <c r="W56" s="15">
        <f t="shared" si="9"/>
        <v>3062.4</v>
      </c>
      <c r="Y56" s="21">
        <v>51040</v>
      </c>
    </row>
    <row r="57" spans="1:25" x14ac:dyDescent="0.25">
      <c r="A57" s="3">
        <v>54</v>
      </c>
      <c r="B57" s="4" t="s">
        <v>108</v>
      </c>
      <c r="C57" s="5">
        <f>'LIMBAH PADAT'!D57</f>
        <v>4988</v>
      </c>
      <c r="D57" s="3" t="s">
        <v>189</v>
      </c>
      <c r="E57" s="11">
        <v>0</v>
      </c>
      <c r="F57" s="11">
        <v>0</v>
      </c>
      <c r="G57" s="11">
        <v>0</v>
      </c>
      <c r="H57" s="11">
        <v>0.1575</v>
      </c>
      <c r="I57" s="11">
        <v>6.7500000000000004E-2</v>
      </c>
      <c r="J57" s="11">
        <v>0</v>
      </c>
      <c r="K57" s="11">
        <v>0</v>
      </c>
      <c r="L57" s="11">
        <v>0</v>
      </c>
      <c r="M57" s="11">
        <v>0.23</v>
      </c>
      <c r="N57" s="11" t="s">
        <v>220</v>
      </c>
      <c r="O57" s="15">
        <f t="shared" si="1"/>
        <v>0</v>
      </c>
      <c r="P57" s="15">
        <f t="shared" si="2"/>
        <v>0</v>
      </c>
      <c r="Q57" s="15">
        <f t="shared" si="3"/>
        <v>0</v>
      </c>
      <c r="R57" s="15">
        <f t="shared" si="4"/>
        <v>785.61</v>
      </c>
      <c r="S57" s="15">
        <f t="shared" si="5"/>
        <v>336.69</v>
      </c>
      <c r="T57" s="15">
        <f t="shared" si="6"/>
        <v>0</v>
      </c>
      <c r="U57" s="15">
        <f t="shared" si="7"/>
        <v>0</v>
      </c>
      <c r="V57" s="15">
        <f t="shared" si="8"/>
        <v>0</v>
      </c>
      <c r="W57" s="15">
        <f t="shared" si="9"/>
        <v>1147.24</v>
      </c>
      <c r="Y57" s="21">
        <v>10880</v>
      </c>
    </row>
    <row r="58" spans="1:25" x14ac:dyDescent="0.25">
      <c r="A58" s="3">
        <v>55</v>
      </c>
      <c r="B58" s="4" t="s">
        <v>111</v>
      </c>
      <c r="C58" s="5">
        <f>'LIMBAH PADAT'!D58</f>
        <v>46851</v>
      </c>
      <c r="D58" s="3" t="s">
        <v>227</v>
      </c>
      <c r="E58" s="11">
        <v>0</v>
      </c>
      <c r="F58" s="11">
        <v>0</v>
      </c>
      <c r="G58" s="11">
        <v>0</v>
      </c>
      <c r="H58" s="11">
        <v>3.5000000000000003E-2</v>
      </c>
      <c r="I58" s="11">
        <v>1.4999999999999999E-2</v>
      </c>
      <c r="J58" s="11">
        <v>0</v>
      </c>
      <c r="K58" s="11">
        <v>0</v>
      </c>
      <c r="L58" s="11">
        <v>0</v>
      </c>
      <c r="M58" s="11">
        <v>0.05</v>
      </c>
      <c r="N58" s="11" t="s">
        <v>224</v>
      </c>
      <c r="O58" s="15">
        <f t="shared" si="1"/>
        <v>0</v>
      </c>
      <c r="P58" s="15">
        <f t="shared" si="2"/>
        <v>0</v>
      </c>
      <c r="Q58" s="15">
        <f t="shared" si="3"/>
        <v>0</v>
      </c>
      <c r="R58" s="15">
        <f t="shared" si="4"/>
        <v>1639.7850000000001</v>
      </c>
      <c r="S58" s="15">
        <f t="shared" si="5"/>
        <v>702.76499999999999</v>
      </c>
      <c r="T58" s="15">
        <f t="shared" si="6"/>
        <v>0</v>
      </c>
      <c r="U58" s="15">
        <f t="shared" si="7"/>
        <v>0</v>
      </c>
      <c r="V58" s="15">
        <f t="shared" si="8"/>
        <v>0</v>
      </c>
      <c r="W58" s="15">
        <f t="shared" si="9"/>
        <v>2342.5500000000002</v>
      </c>
      <c r="Y58" s="21">
        <v>11793</v>
      </c>
    </row>
    <row r="59" spans="1:25" x14ac:dyDescent="0.25">
      <c r="A59" s="3">
        <v>56</v>
      </c>
      <c r="B59" s="4" t="s">
        <v>113</v>
      </c>
      <c r="C59" s="5">
        <v>35065</v>
      </c>
      <c r="D59" s="3" t="s">
        <v>233</v>
      </c>
      <c r="E59" s="11">
        <v>0</v>
      </c>
      <c r="F59" s="11">
        <v>0</v>
      </c>
      <c r="G59" s="11">
        <v>0</v>
      </c>
      <c r="H59" s="11">
        <v>4.48E-2</v>
      </c>
      <c r="I59" s="11">
        <v>1.9199999999999998E-2</v>
      </c>
      <c r="J59" s="11">
        <v>0</v>
      </c>
      <c r="K59" s="11">
        <v>0</v>
      </c>
      <c r="L59" s="11">
        <v>0</v>
      </c>
      <c r="M59" s="11">
        <v>0.06</v>
      </c>
      <c r="N59" s="11" t="s">
        <v>237</v>
      </c>
      <c r="O59" s="15">
        <f t="shared" si="1"/>
        <v>0</v>
      </c>
      <c r="P59" s="15">
        <f t="shared" si="2"/>
        <v>0</v>
      </c>
      <c r="Q59" s="15">
        <f t="shared" si="3"/>
        <v>0</v>
      </c>
      <c r="R59" s="15">
        <f t="shared" si="4"/>
        <v>1570.912</v>
      </c>
      <c r="S59" s="15">
        <f t="shared" si="5"/>
        <v>673.24799999999993</v>
      </c>
      <c r="T59" s="15">
        <f t="shared" si="6"/>
        <v>0</v>
      </c>
      <c r="U59" s="15">
        <f t="shared" si="7"/>
        <v>0</v>
      </c>
      <c r="V59" s="15">
        <f t="shared" si="8"/>
        <v>0</v>
      </c>
      <c r="W59" s="15">
        <f t="shared" si="9"/>
        <v>2103.9</v>
      </c>
      <c r="Y59" s="21">
        <v>35065</v>
      </c>
    </row>
    <row r="60" spans="1:25" x14ac:dyDescent="0.25">
      <c r="A60" s="3">
        <v>57</v>
      </c>
      <c r="B60" s="4" t="s">
        <v>114</v>
      </c>
      <c r="C60" s="5">
        <v>5333</v>
      </c>
      <c r="D60" s="3" t="s">
        <v>233</v>
      </c>
      <c r="E60" s="11">
        <v>0</v>
      </c>
      <c r="F60" s="11">
        <v>0</v>
      </c>
      <c r="G60" s="11">
        <v>0</v>
      </c>
      <c r="H60" s="11">
        <v>4.48E-2</v>
      </c>
      <c r="I60" s="11">
        <v>1.9199999999999998E-2</v>
      </c>
      <c r="J60" s="11">
        <v>0</v>
      </c>
      <c r="K60" s="11">
        <v>0</v>
      </c>
      <c r="L60" s="11">
        <v>0</v>
      </c>
      <c r="M60" s="11">
        <v>0.06</v>
      </c>
      <c r="N60" s="11" t="s">
        <v>237</v>
      </c>
      <c r="O60" s="15">
        <f t="shared" si="1"/>
        <v>0</v>
      </c>
      <c r="P60" s="15">
        <f t="shared" si="2"/>
        <v>0</v>
      </c>
      <c r="Q60" s="15">
        <f t="shared" si="3"/>
        <v>0</v>
      </c>
      <c r="R60" s="15">
        <f t="shared" si="4"/>
        <v>238.91839999999999</v>
      </c>
      <c r="S60" s="15">
        <f t="shared" si="5"/>
        <v>102.39359999999999</v>
      </c>
      <c r="T60" s="15">
        <f t="shared" si="6"/>
        <v>0</v>
      </c>
      <c r="U60" s="15">
        <f t="shared" si="7"/>
        <v>0</v>
      </c>
      <c r="V60" s="15">
        <f t="shared" si="8"/>
        <v>0</v>
      </c>
      <c r="W60" s="15">
        <f t="shared" si="9"/>
        <v>319.97999999999996</v>
      </c>
      <c r="Y60" s="21">
        <v>5333</v>
      </c>
    </row>
    <row r="61" spans="1:25" x14ac:dyDescent="0.25">
      <c r="A61" s="3">
        <v>58</v>
      </c>
      <c r="B61" s="4" t="s">
        <v>117</v>
      </c>
      <c r="C61" s="5">
        <v>6504</v>
      </c>
      <c r="D61" s="3" t="s">
        <v>233</v>
      </c>
      <c r="E61" s="11">
        <v>0</v>
      </c>
      <c r="F61" s="11">
        <v>0</v>
      </c>
      <c r="G61" s="11">
        <v>0</v>
      </c>
      <c r="H61" s="11">
        <v>4.48E-2</v>
      </c>
      <c r="I61" s="11">
        <v>1.9199999999999998E-2</v>
      </c>
      <c r="J61" s="11">
        <v>0</v>
      </c>
      <c r="K61" s="11">
        <v>0</v>
      </c>
      <c r="L61" s="11">
        <v>0</v>
      </c>
      <c r="M61" s="11">
        <v>0.06</v>
      </c>
      <c r="N61" s="11" t="s">
        <v>237</v>
      </c>
      <c r="O61" s="15">
        <f t="shared" si="1"/>
        <v>0</v>
      </c>
      <c r="P61" s="15">
        <f t="shared" si="2"/>
        <v>0</v>
      </c>
      <c r="Q61" s="15">
        <f t="shared" si="3"/>
        <v>0</v>
      </c>
      <c r="R61" s="15">
        <f t="shared" si="4"/>
        <v>291.37919999999997</v>
      </c>
      <c r="S61" s="15">
        <f t="shared" si="5"/>
        <v>124.87679999999999</v>
      </c>
      <c r="T61" s="15">
        <f t="shared" si="6"/>
        <v>0</v>
      </c>
      <c r="U61" s="15">
        <f t="shared" si="7"/>
        <v>0</v>
      </c>
      <c r="V61" s="15">
        <f t="shared" si="8"/>
        <v>0</v>
      </c>
      <c r="W61" s="15">
        <f t="shared" si="9"/>
        <v>390.24</v>
      </c>
      <c r="Y61" s="21">
        <v>6504</v>
      </c>
    </row>
    <row r="62" spans="1:25" x14ac:dyDescent="0.25">
      <c r="A62" s="3">
        <v>59</v>
      </c>
      <c r="B62" s="4" t="s">
        <v>119</v>
      </c>
      <c r="C62" s="5">
        <f>'LIMBAH PADAT'!D62</f>
        <v>704124</v>
      </c>
      <c r="D62" s="3" t="s">
        <v>232</v>
      </c>
      <c r="E62" s="11">
        <v>0</v>
      </c>
      <c r="F62" s="11">
        <v>0</v>
      </c>
      <c r="G62" s="11">
        <v>4.3299999999999998E-2</v>
      </c>
      <c r="H62" s="11">
        <v>3.0300000000000001E-2</v>
      </c>
      <c r="I62" s="11">
        <v>1.2999999999999999E-2</v>
      </c>
      <c r="J62" s="11">
        <v>0</v>
      </c>
      <c r="K62" s="11">
        <v>0</v>
      </c>
      <c r="L62" s="11">
        <v>0</v>
      </c>
      <c r="M62" s="11">
        <v>0.04</v>
      </c>
      <c r="N62" s="11" t="s">
        <v>221</v>
      </c>
      <c r="O62" s="15">
        <f t="shared" si="1"/>
        <v>0</v>
      </c>
      <c r="P62" s="15">
        <f t="shared" si="2"/>
        <v>0</v>
      </c>
      <c r="Q62" s="15">
        <f t="shared" si="3"/>
        <v>30488.569199999998</v>
      </c>
      <c r="R62" s="15">
        <f t="shared" si="4"/>
        <v>21334.957200000001</v>
      </c>
      <c r="S62" s="15">
        <f t="shared" si="5"/>
        <v>9153.6119999999992</v>
      </c>
      <c r="T62" s="15">
        <f t="shared" si="6"/>
        <v>0</v>
      </c>
      <c r="U62" s="15">
        <f t="shared" si="7"/>
        <v>0</v>
      </c>
      <c r="V62" s="15">
        <f t="shared" si="8"/>
        <v>0</v>
      </c>
      <c r="W62" s="15">
        <f t="shared" si="9"/>
        <v>28164.959999999999</v>
      </c>
      <c r="Y62" s="21">
        <v>11573</v>
      </c>
    </row>
    <row r="63" spans="1:25" x14ac:dyDescent="0.25">
      <c r="A63" s="3">
        <v>60</v>
      </c>
      <c r="B63" s="4" t="s">
        <v>121</v>
      </c>
      <c r="C63" s="5">
        <v>5402</v>
      </c>
      <c r="D63" s="3" t="s">
        <v>233</v>
      </c>
      <c r="E63" s="11">
        <v>0</v>
      </c>
      <c r="F63" s="11">
        <v>0</v>
      </c>
      <c r="G63" s="11">
        <v>0</v>
      </c>
      <c r="H63" s="11">
        <v>4.48E-2</v>
      </c>
      <c r="I63" s="11">
        <v>1.9199999999999998E-2</v>
      </c>
      <c r="J63" s="11">
        <v>0</v>
      </c>
      <c r="K63" s="11">
        <v>0</v>
      </c>
      <c r="L63" s="11">
        <v>0</v>
      </c>
      <c r="M63" s="11">
        <v>0.06</v>
      </c>
      <c r="N63" s="11" t="s">
        <v>237</v>
      </c>
      <c r="O63" s="15">
        <f t="shared" si="1"/>
        <v>0</v>
      </c>
      <c r="P63" s="15">
        <f t="shared" si="2"/>
        <v>0</v>
      </c>
      <c r="Q63" s="15">
        <f t="shared" si="3"/>
        <v>0</v>
      </c>
      <c r="R63" s="15">
        <f t="shared" si="4"/>
        <v>242.00960000000001</v>
      </c>
      <c r="S63" s="15">
        <f t="shared" si="5"/>
        <v>103.71839999999999</v>
      </c>
      <c r="T63" s="15">
        <f t="shared" si="6"/>
        <v>0</v>
      </c>
      <c r="U63" s="15">
        <f t="shared" si="7"/>
        <v>0</v>
      </c>
      <c r="V63" s="15">
        <f t="shared" si="8"/>
        <v>0</v>
      </c>
      <c r="W63" s="15">
        <f t="shared" si="9"/>
        <v>324.12</v>
      </c>
      <c r="Y63" s="21">
        <v>5402</v>
      </c>
    </row>
    <row r="64" spans="1:25" x14ac:dyDescent="0.25">
      <c r="A64" s="3">
        <v>61</v>
      </c>
      <c r="B64" s="4" t="s">
        <v>123</v>
      </c>
      <c r="C64" s="5">
        <v>7951</v>
      </c>
      <c r="D64" s="3" t="s">
        <v>233</v>
      </c>
      <c r="E64" s="11">
        <v>4.9700000000000001E-2</v>
      </c>
      <c r="F64" s="11">
        <v>0</v>
      </c>
      <c r="G64" s="11">
        <v>0</v>
      </c>
      <c r="H64" s="11">
        <v>3.4799999999999998E-2</v>
      </c>
      <c r="I64" s="11">
        <v>1.49E-2</v>
      </c>
      <c r="J64" s="11">
        <v>0</v>
      </c>
      <c r="K64" s="11">
        <v>0</v>
      </c>
      <c r="L64" s="11">
        <v>0</v>
      </c>
      <c r="M64" s="11">
        <v>0.05</v>
      </c>
      <c r="N64" s="11" t="s">
        <v>237</v>
      </c>
      <c r="O64" s="15">
        <f t="shared" si="1"/>
        <v>395.16469999999998</v>
      </c>
      <c r="P64" s="15">
        <f t="shared" si="2"/>
        <v>0</v>
      </c>
      <c r="Q64" s="15">
        <f t="shared" si="3"/>
        <v>0</v>
      </c>
      <c r="R64" s="15">
        <f t="shared" si="4"/>
        <v>276.69479999999999</v>
      </c>
      <c r="S64" s="15">
        <f t="shared" si="5"/>
        <v>118.4699</v>
      </c>
      <c r="T64" s="15">
        <f t="shared" si="6"/>
        <v>0</v>
      </c>
      <c r="U64" s="15">
        <f t="shared" si="7"/>
        <v>0</v>
      </c>
      <c r="V64" s="15">
        <f t="shared" si="8"/>
        <v>0</v>
      </c>
      <c r="W64" s="15">
        <f t="shared" si="9"/>
        <v>397.55</v>
      </c>
      <c r="Y64" s="21">
        <v>7951</v>
      </c>
    </row>
    <row r="65" spans="1:25" x14ac:dyDescent="0.25">
      <c r="A65" s="3">
        <v>62</v>
      </c>
      <c r="B65" s="4" t="s">
        <v>125</v>
      </c>
      <c r="C65" s="5">
        <v>27362</v>
      </c>
      <c r="D65" s="3" t="s">
        <v>233</v>
      </c>
      <c r="E65" s="11">
        <v>0</v>
      </c>
      <c r="F65" s="11">
        <v>0</v>
      </c>
      <c r="G65" s="11">
        <v>0</v>
      </c>
      <c r="H65" s="11">
        <v>4.48E-2</v>
      </c>
      <c r="I65" s="11">
        <v>1.9199999999999998E-2</v>
      </c>
      <c r="J65" s="11">
        <v>0</v>
      </c>
      <c r="K65" s="11">
        <v>0</v>
      </c>
      <c r="L65" s="11">
        <v>0</v>
      </c>
      <c r="M65" s="11">
        <v>0.06</v>
      </c>
      <c r="N65" s="11" t="s">
        <v>237</v>
      </c>
      <c r="O65" s="15">
        <f t="shared" si="1"/>
        <v>0</v>
      </c>
      <c r="P65" s="15">
        <f t="shared" si="2"/>
        <v>0</v>
      </c>
      <c r="Q65" s="15">
        <f t="shared" si="3"/>
        <v>0</v>
      </c>
      <c r="R65" s="15">
        <f t="shared" si="4"/>
        <v>1225.8176000000001</v>
      </c>
      <c r="S65" s="15">
        <f t="shared" si="5"/>
        <v>525.35039999999992</v>
      </c>
      <c r="T65" s="15">
        <f t="shared" si="6"/>
        <v>0</v>
      </c>
      <c r="U65" s="15">
        <f t="shared" si="7"/>
        <v>0</v>
      </c>
      <c r="V65" s="15">
        <f t="shared" si="8"/>
        <v>0</v>
      </c>
      <c r="W65" s="15">
        <f t="shared" si="9"/>
        <v>1641.72</v>
      </c>
      <c r="Y65" s="21">
        <v>27362</v>
      </c>
    </row>
    <row r="66" spans="1:25" x14ac:dyDescent="0.25">
      <c r="A66" s="3">
        <v>63</v>
      </c>
      <c r="B66" s="4" t="s">
        <v>129</v>
      </c>
      <c r="C66" s="5">
        <v>2497</v>
      </c>
      <c r="D66" s="3" t="s">
        <v>233</v>
      </c>
      <c r="E66" s="11">
        <v>0</v>
      </c>
      <c r="F66" s="11">
        <v>0</v>
      </c>
      <c r="G66" s="11">
        <v>0</v>
      </c>
      <c r="H66" s="11">
        <v>4.48E-2</v>
      </c>
      <c r="I66" s="11">
        <v>1.9199999999999998E-2</v>
      </c>
      <c r="J66" s="11">
        <v>0</v>
      </c>
      <c r="K66" s="11">
        <v>0</v>
      </c>
      <c r="L66" s="11">
        <v>0</v>
      </c>
      <c r="M66" s="11">
        <v>0.06</v>
      </c>
      <c r="N66" s="11" t="s">
        <v>237</v>
      </c>
      <c r="O66" s="15">
        <f t="shared" si="1"/>
        <v>0</v>
      </c>
      <c r="P66" s="15">
        <f t="shared" si="2"/>
        <v>0</v>
      </c>
      <c r="Q66" s="15">
        <f t="shared" si="3"/>
        <v>0</v>
      </c>
      <c r="R66" s="15">
        <f t="shared" si="4"/>
        <v>111.8656</v>
      </c>
      <c r="S66" s="15">
        <f t="shared" si="5"/>
        <v>47.942399999999999</v>
      </c>
      <c r="T66" s="15">
        <f t="shared" si="6"/>
        <v>0</v>
      </c>
      <c r="U66" s="15">
        <f t="shared" si="7"/>
        <v>0</v>
      </c>
      <c r="V66" s="15">
        <f t="shared" si="8"/>
        <v>0</v>
      </c>
      <c r="W66" s="15">
        <f t="shared" si="9"/>
        <v>149.82</v>
      </c>
      <c r="Y66" s="21">
        <v>2497</v>
      </c>
    </row>
    <row r="67" spans="1:25" x14ac:dyDescent="0.25">
      <c r="A67" s="3">
        <v>64</v>
      </c>
      <c r="B67" s="4" t="s">
        <v>128</v>
      </c>
      <c r="C67" s="5">
        <v>10620</v>
      </c>
      <c r="D67" s="3" t="s">
        <v>233</v>
      </c>
      <c r="E67" s="11">
        <v>0</v>
      </c>
      <c r="F67" s="11">
        <v>0</v>
      </c>
      <c r="G67" s="11">
        <v>0</v>
      </c>
      <c r="H67" s="11">
        <v>4.48E-2</v>
      </c>
      <c r="I67" s="11">
        <v>1.9199999999999998E-2</v>
      </c>
      <c r="J67" s="11">
        <v>0</v>
      </c>
      <c r="K67" s="11">
        <v>0</v>
      </c>
      <c r="L67" s="11">
        <v>0</v>
      </c>
      <c r="M67" s="11">
        <v>0.06</v>
      </c>
      <c r="N67" s="11" t="s">
        <v>237</v>
      </c>
      <c r="O67" s="15">
        <f t="shared" si="1"/>
        <v>0</v>
      </c>
      <c r="P67" s="15">
        <f t="shared" si="2"/>
        <v>0</v>
      </c>
      <c r="Q67" s="15">
        <f t="shared" si="3"/>
        <v>0</v>
      </c>
      <c r="R67" s="15">
        <f t="shared" si="4"/>
        <v>475.77600000000001</v>
      </c>
      <c r="S67" s="15">
        <f t="shared" si="5"/>
        <v>203.90399999999997</v>
      </c>
      <c r="T67" s="15">
        <f t="shared" si="6"/>
        <v>0</v>
      </c>
      <c r="U67" s="15">
        <f t="shared" si="7"/>
        <v>0</v>
      </c>
      <c r="V67" s="15">
        <f t="shared" si="8"/>
        <v>0</v>
      </c>
      <c r="W67" s="15">
        <f t="shared" si="9"/>
        <v>637.19999999999993</v>
      </c>
      <c r="Y67" s="21">
        <v>10620</v>
      </c>
    </row>
    <row r="68" spans="1:25" x14ac:dyDescent="0.25">
      <c r="A68" s="3">
        <v>65</v>
      </c>
      <c r="B68" s="4" t="s">
        <v>131</v>
      </c>
      <c r="C68" s="5">
        <v>3978</v>
      </c>
      <c r="D68" s="3" t="s">
        <v>233</v>
      </c>
      <c r="E68" s="11">
        <v>0</v>
      </c>
      <c r="F68" s="11">
        <v>0</v>
      </c>
      <c r="G68" s="11">
        <v>0</v>
      </c>
      <c r="H68" s="11">
        <v>4.48E-2</v>
      </c>
      <c r="I68" s="11">
        <v>1.9199999999999998E-2</v>
      </c>
      <c r="J68" s="11">
        <v>0</v>
      </c>
      <c r="K68" s="11">
        <v>0</v>
      </c>
      <c r="L68" s="11">
        <v>0</v>
      </c>
      <c r="M68" s="11">
        <v>0.06</v>
      </c>
      <c r="N68" s="11" t="s">
        <v>237</v>
      </c>
      <c r="O68" s="15">
        <f t="shared" si="1"/>
        <v>0</v>
      </c>
      <c r="P68" s="15">
        <f t="shared" si="2"/>
        <v>0</v>
      </c>
      <c r="Q68" s="15">
        <f t="shared" si="3"/>
        <v>0</v>
      </c>
      <c r="R68" s="15">
        <f t="shared" si="4"/>
        <v>178.21440000000001</v>
      </c>
      <c r="S68" s="15">
        <f t="shared" si="5"/>
        <v>76.377599999999987</v>
      </c>
      <c r="T68" s="15">
        <f t="shared" si="6"/>
        <v>0</v>
      </c>
      <c r="U68" s="15">
        <f t="shared" si="7"/>
        <v>0</v>
      </c>
      <c r="V68" s="15">
        <f t="shared" si="8"/>
        <v>0</v>
      </c>
      <c r="W68" s="15">
        <f t="shared" si="9"/>
        <v>238.67999999999998</v>
      </c>
      <c r="Y68" s="21">
        <v>3978</v>
      </c>
    </row>
    <row r="69" spans="1:25" x14ac:dyDescent="0.25">
      <c r="A69" s="3">
        <v>66</v>
      </c>
      <c r="B69" s="4" t="s">
        <v>133</v>
      </c>
      <c r="C69" s="5">
        <v>18090</v>
      </c>
      <c r="D69" s="3" t="s">
        <v>233</v>
      </c>
      <c r="E69" s="11">
        <v>0</v>
      </c>
      <c r="F69" s="11">
        <v>0</v>
      </c>
      <c r="G69" s="11">
        <v>0</v>
      </c>
      <c r="H69" s="11">
        <v>4.48E-2</v>
      </c>
      <c r="I69" s="11">
        <v>1.9199999999999998E-2</v>
      </c>
      <c r="J69" s="11">
        <v>0</v>
      </c>
      <c r="K69" s="11">
        <v>0</v>
      </c>
      <c r="L69" s="11">
        <v>0</v>
      </c>
      <c r="M69" s="11">
        <v>0.06</v>
      </c>
      <c r="N69" s="11" t="s">
        <v>237</v>
      </c>
      <c r="O69" s="15">
        <f t="shared" ref="O69:O73" si="10">$C69*E69</f>
        <v>0</v>
      </c>
      <c r="P69" s="15">
        <f t="shared" ref="P69:P73" si="11">$C69*F69</f>
        <v>0</v>
      </c>
      <c r="Q69" s="15">
        <f t="shared" ref="Q69:Q73" si="12">$C69*G69</f>
        <v>0</v>
      </c>
      <c r="R69" s="15">
        <f t="shared" ref="R69:R73" si="13">$C69*H69</f>
        <v>810.43200000000002</v>
      </c>
      <c r="S69" s="15">
        <f t="shared" ref="S69:S73" si="14">$C69*I69</f>
        <v>347.32799999999997</v>
      </c>
      <c r="T69" s="15">
        <f t="shared" ref="T69:T73" si="15">$C69*J69</f>
        <v>0</v>
      </c>
      <c r="U69" s="15">
        <f t="shared" ref="U69:U73" si="16">$C69*K69</f>
        <v>0</v>
      </c>
      <c r="V69" s="15">
        <f t="shared" ref="V69:V73" si="17">$C69*L69</f>
        <v>0</v>
      </c>
      <c r="W69" s="15">
        <f t="shared" ref="W69:W73" si="18">$C69*M69</f>
        <v>1085.3999999999999</v>
      </c>
      <c r="Y69" s="21">
        <v>18090</v>
      </c>
    </row>
    <row r="70" spans="1:25" x14ac:dyDescent="0.25">
      <c r="A70" s="3">
        <v>67</v>
      </c>
      <c r="B70" s="4" t="s">
        <v>135</v>
      </c>
      <c r="C70" s="5">
        <v>213846</v>
      </c>
      <c r="D70" s="3" t="s">
        <v>233</v>
      </c>
      <c r="E70" s="11">
        <v>0</v>
      </c>
      <c r="F70" s="11">
        <v>0</v>
      </c>
      <c r="G70" s="11">
        <v>0</v>
      </c>
      <c r="H70" s="11">
        <v>4.48E-2</v>
      </c>
      <c r="I70" s="11">
        <v>1.9199999999999998E-2</v>
      </c>
      <c r="J70" s="11">
        <v>0</v>
      </c>
      <c r="K70" s="11">
        <v>0</v>
      </c>
      <c r="L70" s="11">
        <v>0</v>
      </c>
      <c r="M70" s="11">
        <v>0.06</v>
      </c>
      <c r="N70" s="11" t="s">
        <v>237</v>
      </c>
      <c r="O70" s="15">
        <f t="shared" si="10"/>
        <v>0</v>
      </c>
      <c r="P70" s="15">
        <f t="shared" si="11"/>
        <v>0</v>
      </c>
      <c r="Q70" s="15">
        <f t="shared" si="12"/>
        <v>0</v>
      </c>
      <c r="R70" s="15">
        <f t="shared" si="13"/>
        <v>9580.3007999999991</v>
      </c>
      <c r="S70" s="15">
        <f t="shared" si="14"/>
        <v>4105.8431999999993</v>
      </c>
      <c r="T70" s="15">
        <f t="shared" si="15"/>
        <v>0</v>
      </c>
      <c r="U70" s="15">
        <f t="shared" si="16"/>
        <v>0</v>
      </c>
      <c r="V70" s="15">
        <f t="shared" si="17"/>
        <v>0</v>
      </c>
      <c r="W70" s="15">
        <f t="shared" si="18"/>
        <v>12830.76</v>
      </c>
      <c r="Y70" s="21">
        <v>213846</v>
      </c>
    </row>
    <row r="71" spans="1:25" x14ac:dyDescent="0.25">
      <c r="A71" s="3">
        <v>68</v>
      </c>
      <c r="B71" s="4" t="s">
        <v>137</v>
      </c>
      <c r="C71" s="5">
        <v>48881</v>
      </c>
      <c r="D71" s="3" t="s">
        <v>233</v>
      </c>
      <c r="E71" s="11">
        <v>0</v>
      </c>
      <c r="F71" s="11">
        <v>0</v>
      </c>
      <c r="G71" s="11">
        <v>0</v>
      </c>
      <c r="H71" s="11">
        <v>4.48E-2</v>
      </c>
      <c r="I71" s="11">
        <v>1.9199999999999998E-2</v>
      </c>
      <c r="J71" s="11">
        <v>0</v>
      </c>
      <c r="K71" s="11">
        <v>0</v>
      </c>
      <c r="L71" s="11">
        <v>0</v>
      </c>
      <c r="M71" s="11">
        <v>0.06</v>
      </c>
      <c r="N71" s="11" t="s">
        <v>237</v>
      </c>
      <c r="O71" s="15">
        <f t="shared" si="10"/>
        <v>0</v>
      </c>
      <c r="P71" s="15">
        <f t="shared" si="11"/>
        <v>0</v>
      </c>
      <c r="Q71" s="15">
        <f t="shared" si="12"/>
        <v>0</v>
      </c>
      <c r="R71" s="15">
        <f t="shared" si="13"/>
        <v>2189.8688000000002</v>
      </c>
      <c r="S71" s="15">
        <f t="shared" si="14"/>
        <v>938.51519999999994</v>
      </c>
      <c r="T71" s="15">
        <f t="shared" si="15"/>
        <v>0</v>
      </c>
      <c r="U71" s="15">
        <f t="shared" si="16"/>
        <v>0</v>
      </c>
      <c r="V71" s="15">
        <f t="shared" si="17"/>
        <v>0</v>
      </c>
      <c r="W71" s="15">
        <f t="shared" si="18"/>
        <v>2932.8599999999997</v>
      </c>
      <c r="Y71" s="21">
        <v>48881</v>
      </c>
    </row>
    <row r="72" spans="1:25" x14ac:dyDescent="0.25">
      <c r="A72" s="3">
        <v>69</v>
      </c>
      <c r="B72" s="4" t="s">
        <v>139</v>
      </c>
      <c r="C72" s="5">
        <v>38278</v>
      </c>
      <c r="D72" s="3" t="s">
        <v>233</v>
      </c>
      <c r="E72" s="11">
        <v>0</v>
      </c>
      <c r="F72" s="11">
        <v>0</v>
      </c>
      <c r="G72" s="11">
        <v>0</v>
      </c>
      <c r="H72" s="11">
        <v>4.48E-2</v>
      </c>
      <c r="I72" s="11">
        <v>1.9199999999999998E-2</v>
      </c>
      <c r="J72" s="11">
        <v>0</v>
      </c>
      <c r="K72" s="11">
        <v>0</v>
      </c>
      <c r="L72" s="11">
        <v>0</v>
      </c>
      <c r="M72" s="11">
        <v>0.06</v>
      </c>
      <c r="N72" s="11" t="s">
        <v>237</v>
      </c>
      <c r="O72" s="15">
        <f t="shared" si="10"/>
        <v>0</v>
      </c>
      <c r="P72" s="15">
        <f t="shared" si="11"/>
        <v>0</v>
      </c>
      <c r="Q72" s="15">
        <f t="shared" si="12"/>
        <v>0</v>
      </c>
      <c r="R72" s="15">
        <f t="shared" si="13"/>
        <v>1714.8543999999999</v>
      </c>
      <c r="S72" s="15">
        <f t="shared" si="14"/>
        <v>734.93759999999997</v>
      </c>
      <c r="T72" s="15">
        <f t="shared" si="15"/>
        <v>0</v>
      </c>
      <c r="U72" s="15">
        <f t="shared" si="16"/>
        <v>0</v>
      </c>
      <c r="V72" s="15">
        <f t="shared" si="17"/>
        <v>0</v>
      </c>
      <c r="W72" s="15">
        <f t="shared" si="18"/>
        <v>2296.6799999999998</v>
      </c>
      <c r="Y72" s="21">
        <v>38278</v>
      </c>
    </row>
    <row r="73" spans="1:25" x14ac:dyDescent="0.25">
      <c r="A73" s="3">
        <v>70</v>
      </c>
      <c r="B73" s="4" t="s">
        <v>141</v>
      </c>
      <c r="C73" s="5">
        <v>389</v>
      </c>
      <c r="D73" s="3" t="s">
        <v>233</v>
      </c>
      <c r="E73" s="11">
        <v>0</v>
      </c>
      <c r="F73" s="11">
        <v>0</v>
      </c>
      <c r="G73" s="11">
        <v>0</v>
      </c>
      <c r="H73" s="11">
        <v>4.48E-2</v>
      </c>
      <c r="I73" s="11">
        <v>1.9199999999999998E-2</v>
      </c>
      <c r="J73" s="11">
        <v>0</v>
      </c>
      <c r="K73" s="11">
        <v>0</v>
      </c>
      <c r="L73" s="11">
        <v>0</v>
      </c>
      <c r="M73" s="11">
        <v>0.06</v>
      </c>
      <c r="N73" s="11" t="s">
        <v>237</v>
      </c>
      <c r="O73" s="15">
        <f t="shared" si="10"/>
        <v>0</v>
      </c>
      <c r="P73" s="15">
        <f t="shared" si="11"/>
        <v>0</v>
      </c>
      <c r="Q73" s="15">
        <f t="shared" si="12"/>
        <v>0</v>
      </c>
      <c r="R73" s="15">
        <f t="shared" si="13"/>
        <v>17.427199999999999</v>
      </c>
      <c r="S73" s="15">
        <f t="shared" si="14"/>
        <v>7.468799999999999</v>
      </c>
      <c r="T73" s="15">
        <f t="shared" si="15"/>
        <v>0</v>
      </c>
      <c r="U73" s="15">
        <f t="shared" si="16"/>
        <v>0</v>
      </c>
      <c r="V73" s="15">
        <f t="shared" si="17"/>
        <v>0</v>
      </c>
      <c r="W73" s="15">
        <f t="shared" si="18"/>
        <v>23.34</v>
      </c>
      <c r="Y73" s="21">
        <v>389</v>
      </c>
    </row>
  </sheetData>
  <mergeCells count="6">
    <mergeCell ref="O2:W2"/>
    <mergeCell ref="A2:A3"/>
    <mergeCell ref="B2:B3"/>
    <mergeCell ref="C2:D2"/>
    <mergeCell ref="E2:M2"/>
    <mergeCell ref="N2:N3"/>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LIMBAH PADAT</vt:lpstr>
      <vt:lpstr>LIMBAH CAIR</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7</dc:creator>
  <cp:lastModifiedBy>windows 7</cp:lastModifiedBy>
  <dcterms:created xsi:type="dcterms:W3CDTF">2019-08-30T04:21:16Z</dcterms:created>
  <dcterms:modified xsi:type="dcterms:W3CDTF">2019-09-02T10:42:29Z</dcterms:modified>
</cp:coreProperties>
</file>