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100057\Documents\youdu\14886714-100097-j100057\file\"/>
    </mc:Choice>
  </mc:AlternateContent>
  <bookViews>
    <workbookView xWindow="480" yWindow="105" windowWidth="15630" windowHeight="6465" firstSheet="1" activeTab="2"/>
  </bookViews>
  <sheets>
    <sheet name="Sheet1" sheetId="1" r:id="rId1"/>
    <sheet name="人员信息" sheetId="3" r:id="rId2"/>
    <sheet name="工资统计" sheetId="8" r:id="rId3"/>
    <sheet name="出勤统计" sheetId="4" r:id="rId4"/>
    <sheet name="会计表" sheetId="9" r:id="rId5"/>
  </sheets>
  <definedNames>
    <definedName name="_xlnm._FilterDatabase" localSheetId="2" hidden="1">工资统计!$A$1:$H$22</definedName>
    <definedName name="_xlnm._FilterDatabase" localSheetId="4" hidden="1">会计表!$A$1:$L$22</definedName>
  </definedNames>
  <calcPr calcId="162913"/>
</workbook>
</file>

<file path=xl/calcChain.xml><?xml version="1.0" encoding="utf-8"?>
<calcChain xmlns="http://schemas.openxmlformats.org/spreadsheetml/2006/main">
  <c r="C17" i="8" l="1"/>
  <c r="A18" i="4" l="1"/>
  <c r="A4" i="9" l="1"/>
  <c r="F3" i="8" l="1"/>
  <c r="H3" i="9" s="1"/>
  <c r="F4" i="8"/>
  <c r="H4" i="9" s="1"/>
  <c r="F5" i="8"/>
  <c r="H5" i="9" s="1"/>
  <c r="F6" i="8"/>
  <c r="H6" i="9" s="1"/>
  <c r="F7" i="8"/>
  <c r="H7" i="9" s="1"/>
  <c r="F8" i="8"/>
  <c r="H8" i="9" s="1"/>
  <c r="F9" i="8"/>
  <c r="H9" i="9" s="1"/>
  <c r="F10" i="8"/>
  <c r="H10" i="9" s="1"/>
  <c r="F11" i="8"/>
  <c r="H11" i="9" s="1"/>
  <c r="F12" i="8"/>
  <c r="H12" i="9" s="1"/>
  <c r="F13" i="8"/>
  <c r="H13" i="9" s="1"/>
  <c r="F14" i="8"/>
  <c r="H14" i="9" s="1"/>
  <c r="F15" i="8"/>
  <c r="H15" i="9" s="1"/>
  <c r="F16" i="8"/>
  <c r="H16" i="9" s="1"/>
  <c r="F17" i="8"/>
  <c r="H17" i="9" s="1"/>
  <c r="F18" i="8"/>
  <c r="H18" i="9" s="1"/>
  <c r="F19" i="8"/>
  <c r="H19" i="9" s="1"/>
  <c r="F20" i="8"/>
  <c r="H20" i="9" s="1"/>
  <c r="F21" i="8"/>
  <c r="H21" i="9" s="1"/>
  <c r="F22" i="8"/>
  <c r="H22" i="9" s="1"/>
  <c r="F2" i="8"/>
  <c r="H2" i="9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" i="8"/>
  <c r="B12" i="4"/>
  <c r="C12" i="8" s="1"/>
  <c r="C3" i="8"/>
  <c r="C4" i="8"/>
  <c r="C5" i="8"/>
  <c r="C6" i="8"/>
  <c r="C7" i="8"/>
  <c r="C8" i="8"/>
  <c r="C9" i="8"/>
  <c r="C10" i="8"/>
  <c r="C11" i="8"/>
  <c r="C13" i="8"/>
  <c r="C14" i="8"/>
  <c r="C15" i="8"/>
  <c r="C16" i="8"/>
  <c r="C18" i="8"/>
  <c r="C19" i="8"/>
  <c r="C20" i="8"/>
  <c r="C21" i="8"/>
  <c r="C22" i="8"/>
  <c r="C2" i="8"/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1" i="9"/>
  <c r="B22" i="9"/>
  <c r="B2" i="9"/>
  <c r="A3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" i="9"/>
  <c r="A22" i="4" l="1"/>
  <c r="A22" i="8"/>
  <c r="G22" i="8"/>
  <c r="I22" i="9" s="1"/>
  <c r="G3" i="8"/>
  <c r="I3" i="9" s="1"/>
  <c r="G4" i="8"/>
  <c r="I4" i="9" s="1"/>
  <c r="G5" i="8"/>
  <c r="I5" i="9" s="1"/>
  <c r="G6" i="8"/>
  <c r="I6" i="9" s="1"/>
  <c r="G7" i="8"/>
  <c r="I7" i="9" s="1"/>
  <c r="G8" i="8"/>
  <c r="I8" i="9" s="1"/>
  <c r="G9" i="8"/>
  <c r="I9" i="9" s="1"/>
  <c r="G10" i="8"/>
  <c r="I10" i="9" s="1"/>
  <c r="G11" i="8"/>
  <c r="I11" i="9" s="1"/>
  <c r="G12" i="8"/>
  <c r="I12" i="9" s="1"/>
  <c r="G13" i="8"/>
  <c r="I13" i="9" s="1"/>
  <c r="G14" i="8"/>
  <c r="I14" i="9" s="1"/>
  <c r="G15" i="8"/>
  <c r="I15" i="9" s="1"/>
  <c r="G16" i="8"/>
  <c r="I16" i="9" s="1"/>
  <c r="G17" i="8"/>
  <c r="I17" i="9" s="1"/>
  <c r="G18" i="8"/>
  <c r="I18" i="9" s="1"/>
  <c r="G19" i="8"/>
  <c r="I19" i="9" s="1"/>
  <c r="G20" i="8"/>
  <c r="I20" i="9" s="1"/>
  <c r="G21" i="8"/>
  <c r="I21" i="9" s="1"/>
  <c r="G2" i="8"/>
  <c r="I2" i="9" s="1"/>
  <c r="D22" i="8" l="1"/>
  <c r="H22" i="8" s="1"/>
  <c r="J22" i="9" s="1"/>
  <c r="K22" i="9" s="1"/>
  <c r="D22" i="9" l="1"/>
  <c r="E22" i="9" s="1"/>
  <c r="A21" i="4"/>
  <c r="A20" i="4"/>
  <c r="A19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0" i="8"/>
  <c r="A21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" i="8"/>
  <c r="L22" i="9" l="1"/>
  <c r="D20" i="8"/>
  <c r="H20" i="8" s="1"/>
  <c r="J20" i="9" s="1"/>
  <c r="K20" i="9" s="1"/>
  <c r="D12" i="8"/>
  <c r="H12" i="8" s="1"/>
  <c r="J12" i="9" s="1"/>
  <c r="K12" i="9" s="1"/>
  <c r="D19" i="8"/>
  <c r="D11" i="8"/>
  <c r="H11" i="8" s="1"/>
  <c r="J11" i="9" s="1"/>
  <c r="K11" i="9" s="1"/>
  <c r="D18" i="8"/>
  <c r="H18" i="8" s="1"/>
  <c r="J18" i="9" s="1"/>
  <c r="K18" i="9" s="1"/>
  <c r="D10" i="8"/>
  <c r="H10" i="8" s="1"/>
  <c r="J10" i="9" s="1"/>
  <c r="K10" i="9" s="1"/>
  <c r="D16" i="8"/>
  <c r="H16" i="8" s="1"/>
  <c r="J16" i="9" s="1"/>
  <c r="K16" i="9" s="1"/>
  <c r="D8" i="8"/>
  <c r="H8" i="8" s="1"/>
  <c r="J8" i="9" s="1"/>
  <c r="K8" i="9" s="1"/>
  <c r="D15" i="8"/>
  <c r="H15" i="8" s="1"/>
  <c r="J15" i="9" s="1"/>
  <c r="K15" i="9" s="1"/>
  <c r="D7" i="8"/>
  <c r="H7" i="8" s="1"/>
  <c r="J7" i="9" s="1"/>
  <c r="K7" i="9" s="1"/>
  <c r="D9" i="8"/>
  <c r="H9" i="8" s="1"/>
  <c r="J9" i="9" s="1"/>
  <c r="K9" i="9" s="1"/>
  <c r="D17" i="8"/>
  <c r="H17" i="8" s="1"/>
  <c r="J17" i="9" s="1"/>
  <c r="K17" i="9" s="1"/>
  <c r="D2" i="8"/>
  <c r="H2" i="8" s="1"/>
  <c r="J2" i="9" s="1"/>
  <c r="K2" i="9" s="1"/>
  <c r="D14" i="8"/>
  <c r="H14" i="8" s="1"/>
  <c r="J14" i="9" s="1"/>
  <c r="K14" i="9" s="1"/>
  <c r="D6" i="8"/>
  <c r="H6" i="8" s="1"/>
  <c r="J6" i="9" s="1"/>
  <c r="K6" i="9" s="1"/>
  <c r="D21" i="8"/>
  <c r="D13" i="8"/>
  <c r="H13" i="8" s="1"/>
  <c r="J13" i="9" s="1"/>
  <c r="K13" i="9" s="1"/>
  <c r="D5" i="8"/>
  <c r="H5" i="8" s="1"/>
  <c r="J5" i="9" s="1"/>
  <c r="K5" i="9" s="1"/>
  <c r="D4" i="8"/>
  <c r="H4" i="8" s="1"/>
  <c r="J4" i="9" s="1"/>
  <c r="K4" i="9" s="1"/>
  <c r="D3" i="8"/>
  <c r="H3" i="8" s="1"/>
  <c r="J3" i="9" s="1"/>
  <c r="K3" i="9" s="1"/>
  <c r="H19" i="8" l="1"/>
  <c r="J19" i="9" s="1"/>
  <c r="K19" i="9" s="1"/>
  <c r="H21" i="8"/>
  <c r="J21" i="9" s="1"/>
  <c r="K21" i="9" s="1"/>
  <c r="L16" i="9"/>
  <c r="L11" i="9"/>
  <c r="D18" i="9"/>
  <c r="E18" i="9" s="1"/>
  <c r="L17" i="9"/>
  <c r="L13" i="9"/>
  <c r="L15" i="9"/>
  <c r="D4" i="9"/>
  <c r="E4" i="9" s="1"/>
  <c r="L10" i="9"/>
  <c r="L9" i="9"/>
  <c r="L8" i="9"/>
  <c r="D6" i="9"/>
  <c r="E6" i="9" s="1"/>
  <c r="L5" i="9"/>
  <c r="L3" i="9"/>
  <c r="D14" i="9"/>
  <c r="E14" i="9" s="1"/>
  <c r="D12" i="9"/>
  <c r="E12" i="9" s="1"/>
  <c r="L7" i="9"/>
  <c r="D20" i="9"/>
  <c r="E20" i="9" s="1"/>
  <c r="L20" i="9"/>
  <c r="D2" i="9"/>
  <c r="E2" i="9" s="1"/>
  <c r="L2" i="9"/>
  <c r="D13" i="9"/>
  <c r="E13" i="9" s="1"/>
  <c r="D21" i="9"/>
  <c r="E21" i="9" s="1"/>
  <c r="D8" i="9"/>
  <c r="E8" i="9" s="1"/>
  <c r="D16" i="9"/>
  <c r="E16" i="9" s="1"/>
  <c r="D10" i="9"/>
  <c r="E10" i="9" s="1"/>
  <c r="D3" i="9"/>
  <c r="E3" i="9" s="1"/>
  <c r="D17" i="9"/>
  <c r="E17" i="9" s="1"/>
  <c r="D11" i="9"/>
  <c r="E11" i="9" s="1"/>
  <c r="D9" i="9"/>
  <c r="E9" i="9" s="1"/>
  <c r="D19" i="9"/>
  <c r="E19" i="9" s="1"/>
  <c r="D7" i="9"/>
  <c r="E7" i="9" s="1"/>
  <c r="D5" i="9"/>
  <c r="E5" i="9" s="1"/>
  <c r="D15" i="9"/>
  <c r="E15" i="9" s="1"/>
  <c r="L21" i="9" l="1"/>
  <c r="L19" i="9"/>
  <c r="L18" i="9"/>
  <c r="L4" i="9"/>
  <c r="L6" i="9"/>
  <c r="L14" i="9"/>
  <c r="L12" i="9"/>
</calcChain>
</file>

<file path=xl/sharedStrings.xml><?xml version="1.0" encoding="utf-8"?>
<sst xmlns="http://schemas.openxmlformats.org/spreadsheetml/2006/main" count="235" uniqueCount="91">
  <si>
    <t>组织单元</t>
    <phoneticPr fontId="1" type="noConversion"/>
  </si>
  <si>
    <t>南京</t>
    <phoneticPr fontId="1" type="noConversion"/>
  </si>
  <si>
    <t>滁州</t>
    <phoneticPr fontId="1" type="noConversion"/>
  </si>
  <si>
    <t>辛强英</t>
    <phoneticPr fontId="1" type="noConversion"/>
  </si>
  <si>
    <t>李颖</t>
    <phoneticPr fontId="1" type="noConversion"/>
  </si>
  <si>
    <t>殷佳</t>
    <phoneticPr fontId="1" type="noConversion"/>
  </si>
  <si>
    <t>郭仪妹</t>
    <phoneticPr fontId="1" type="noConversion"/>
  </si>
  <si>
    <t>黄麟雯</t>
    <phoneticPr fontId="1" type="noConversion"/>
  </si>
  <si>
    <t>姓名</t>
    <phoneticPr fontId="1" type="noConversion"/>
  </si>
  <si>
    <t>实际基本工资</t>
    <phoneticPr fontId="1" type="noConversion"/>
  </si>
  <si>
    <t>所属部门</t>
    <phoneticPr fontId="1" type="noConversion"/>
  </si>
  <si>
    <t>南京办公室</t>
  </si>
  <si>
    <t>南京办公室</t>
    <phoneticPr fontId="1" type="noConversion"/>
  </si>
  <si>
    <t>南京实验室</t>
    <phoneticPr fontId="1" type="noConversion"/>
  </si>
  <si>
    <t>张映菲</t>
    <phoneticPr fontId="1" type="noConversion"/>
  </si>
  <si>
    <t>蔡锟</t>
    <phoneticPr fontId="1" type="noConversion"/>
  </si>
  <si>
    <t>黄吉</t>
    <phoneticPr fontId="1" type="noConversion"/>
  </si>
  <si>
    <t>丁颖</t>
    <phoneticPr fontId="1" type="noConversion"/>
  </si>
  <si>
    <t>靳渭盟</t>
    <phoneticPr fontId="1" type="noConversion"/>
  </si>
  <si>
    <t>马铁群</t>
    <phoneticPr fontId="1" type="noConversion"/>
  </si>
  <si>
    <t>朱兆冬</t>
    <phoneticPr fontId="1" type="noConversion"/>
  </si>
  <si>
    <t>吴艳琴</t>
    <phoneticPr fontId="1" type="noConversion"/>
  </si>
  <si>
    <t>纪俊林</t>
    <phoneticPr fontId="1" type="noConversion"/>
  </si>
  <si>
    <t>田珉宇</t>
    <phoneticPr fontId="1" type="noConversion"/>
  </si>
  <si>
    <t>裴雷</t>
    <phoneticPr fontId="1" type="noConversion"/>
  </si>
  <si>
    <t>曹港华</t>
    <phoneticPr fontId="1" type="noConversion"/>
  </si>
  <si>
    <t>华心语</t>
    <phoneticPr fontId="1" type="noConversion"/>
  </si>
  <si>
    <t>朱雨中</t>
    <phoneticPr fontId="1" type="noConversion"/>
  </si>
  <si>
    <t>姓名</t>
    <phoneticPr fontId="1" type="noConversion"/>
  </si>
  <si>
    <t>殷钥</t>
    <phoneticPr fontId="1" type="noConversion"/>
  </si>
  <si>
    <t>月工资包</t>
    <phoneticPr fontId="1" type="noConversion"/>
  </si>
  <si>
    <t>试用期</t>
    <phoneticPr fontId="1" type="noConversion"/>
  </si>
  <si>
    <t>是</t>
  </si>
  <si>
    <t>是</t>
    <phoneticPr fontId="1" type="noConversion"/>
  </si>
  <si>
    <t>否</t>
    <phoneticPr fontId="1" type="noConversion"/>
  </si>
  <si>
    <t>特殊情况说明</t>
    <phoneticPr fontId="1" type="noConversion"/>
  </si>
  <si>
    <t>十一月社保费用上家公司已付， 发十二月工资时返还该笔费用</t>
    <phoneticPr fontId="1" type="noConversion"/>
  </si>
  <si>
    <t>公积金</t>
  </si>
  <si>
    <t>公积金</t>
    <phoneticPr fontId="1" type="noConversion"/>
  </si>
  <si>
    <t>交通补贴</t>
  </si>
  <si>
    <t>交通补贴</t>
    <phoneticPr fontId="1" type="noConversion"/>
  </si>
  <si>
    <t>社保</t>
  </si>
  <si>
    <t>社保</t>
    <phoneticPr fontId="1" type="noConversion"/>
  </si>
  <si>
    <t>罗胜男</t>
    <phoneticPr fontId="1" type="noConversion"/>
  </si>
  <si>
    <t>姓名</t>
  </si>
  <si>
    <t>身份证</t>
    <phoneticPr fontId="1" type="noConversion"/>
  </si>
  <si>
    <t>联系电话</t>
    <phoneticPr fontId="1" type="noConversion"/>
  </si>
  <si>
    <t>360622199210070028</t>
    <phoneticPr fontId="3" type="noConversion"/>
  </si>
  <si>
    <t>320382199601261625</t>
    <phoneticPr fontId="3" type="noConversion"/>
  </si>
  <si>
    <t>370686199101044625</t>
    <phoneticPr fontId="3" type="noConversion"/>
  </si>
  <si>
    <t>321002199308056123</t>
    <phoneticPr fontId="3" type="noConversion"/>
  </si>
  <si>
    <t>341122199501071629</t>
    <phoneticPr fontId="3" type="noConversion"/>
  </si>
  <si>
    <t>450205199404140024</t>
    <phoneticPr fontId="3" type="noConversion"/>
  </si>
  <si>
    <t>360727199305060022</t>
  </si>
  <si>
    <t>420117199002033116</t>
  </si>
  <si>
    <t>320107199210195041</t>
  </si>
  <si>
    <t>320125199411061720</t>
  </si>
  <si>
    <t>211202199402221290</t>
  </si>
  <si>
    <t>320623199206203376</t>
  </si>
  <si>
    <t>341122199410033029</t>
  </si>
  <si>
    <t>36242619920208432X</t>
  </si>
  <si>
    <t>321323198909225571</t>
  </si>
  <si>
    <t>320705198709010013</t>
  </si>
  <si>
    <t>身份证号</t>
  </si>
  <si>
    <t>基本工资</t>
  </si>
  <si>
    <t>岗位津贴</t>
  </si>
  <si>
    <t>餐费补贴</t>
  </si>
  <si>
    <t>实发工资</t>
  </si>
  <si>
    <t>个税</t>
  </si>
  <si>
    <t>电话</t>
    <phoneticPr fontId="3" type="noConversion"/>
  </si>
  <si>
    <t>应纳税所得额</t>
    <phoneticPr fontId="1" type="noConversion"/>
  </si>
  <si>
    <t>实习生</t>
    <phoneticPr fontId="1" type="noConversion"/>
  </si>
  <si>
    <t>劳务派遣</t>
    <phoneticPr fontId="1" type="noConversion"/>
  </si>
  <si>
    <t>应纳税所得额</t>
    <phoneticPr fontId="1" type="noConversion"/>
  </si>
  <si>
    <t>考勤工资</t>
    <phoneticPr fontId="1" type="noConversion"/>
  </si>
  <si>
    <t>13120627805</t>
    <phoneticPr fontId="1" type="noConversion"/>
  </si>
  <si>
    <t>412822199012274828</t>
  </si>
  <si>
    <t>13305148824</t>
  </si>
  <si>
    <t>210105198803244010</t>
  </si>
  <si>
    <t>15212265636</t>
  </si>
  <si>
    <t>340221199702111269</t>
  </si>
  <si>
    <t>15295669239</t>
  </si>
  <si>
    <t>320107199504285042</t>
  </si>
  <si>
    <t>18752116754</t>
  </si>
  <si>
    <t>321324199204090073</t>
    <phoneticPr fontId="1" type="noConversion"/>
  </si>
  <si>
    <t>出勤天数(满勤21天）</t>
    <phoneticPr fontId="1" type="noConversion"/>
  </si>
  <si>
    <t>交通补贴天数</t>
    <phoneticPr fontId="1" type="noConversion"/>
  </si>
  <si>
    <t>编辑提成</t>
    <phoneticPr fontId="1" type="noConversion"/>
  </si>
  <si>
    <t>姓名</t>
    <phoneticPr fontId="1" type="noConversion"/>
  </si>
  <si>
    <t>是</t>
    <phoneticPr fontId="1" type="noConversion"/>
  </si>
  <si>
    <t>工资卡号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</si>
</sst>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_ "/>
    <numFmt numFmtId="178" formatCode="0.000_);[Red]\(0.000\)"/>
    <numFmt numFmtId="179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4" fillId="2" borderId="2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179" fontId="2" fillId="0" borderId="4" xfId="0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  <xf numFmtId="179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Protection="1">
      <alignment vertical="center"/>
      <protection locked="0"/>
    </xf>
    <xf numFmtId="179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3.5" x14ac:dyDescent="0.15"/>
  <cols>
    <col min="1" max="1" width="22.5" customWidth="1"/>
  </cols>
  <sheetData>
    <row r="1" spans="1:1" ht="54.6" customHeigh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26" sqref="D26"/>
    </sheetView>
  </sheetViews>
  <sheetFormatPr defaultRowHeight="13.5" x14ac:dyDescent="0.15"/>
  <cols>
    <col min="2" max="2" width="14.625" bestFit="1" customWidth="1"/>
    <col min="3" max="3" width="12.375" bestFit="1" customWidth="1"/>
    <col min="4" max="4" width="20.5" style="15" bestFit="1" customWidth="1"/>
    <col min="5" max="6" width="15.75" style="17" customWidth="1"/>
    <col min="8" max="8" width="11.75" customWidth="1"/>
    <col min="9" max="9" width="11.25" customWidth="1"/>
    <col min="15" max="15" width="56.5" customWidth="1"/>
  </cols>
  <sheetData>
    <row r="1" spans="1:15" s="2" customFormat="1" x14ac:dyDescent="0.15">
      <c r="A1" s="2" t="s">
        <v>8</v>
      </c>
      <c r="B1" s="2" t="s">
        <v>9</v>
      </c>
      <c r="C1" s="2" t="s">
        <v>10</v>
      </c>
      <c r="D1" s="12" t="s">
        <v>45</v>
      </c>
      <c r="E1" s="12" t="s">
        <v>46</v>
      </c>
      <c r="F1" s="12" t="s">
        <v>90</v>
      </c>
      <c r="G1" s="2" t="s">
        <v>42</v>
      </c>
      <c r="H1" s="2" t="s">
        <v>38</v>
      </c>
      <c r="I1" s="2" t="s">
        <v>40</v>
      </c>
      <c r="J1" s="2" t="s">
        <v>31</v>
      </c>
      <c r="K1" s="2" t="s">
        <v>71</v>
      </c>
      <c r="L1" s="2" t="s">
        <v>72</v>
      </c>
      <c r="O1" s="2" t="s">
        <v>35</v>
      </c>
    </row>
    <row r="2" spans="1:15" x14ac:dyDescent="0.15">
      <c r="A2" s="4" t="s">
        <v>3</v>
      </c>
      <c r="B2" s="3">
        <v>2000</v>
      </c>
      <c r="C2" t="s">
        <v>12</v>
      </c>
      <c r="D2" s="13" t="s">
        <v>47</v>
      </c>
      <c r="E2" s="14">
        <v>18651862972</v>
      </c>
      <c r="F2" s="14"/>
      <c r="G2" t="s">
        <v>33</v>
      </c>
      <c r="H2" t="s">
        <v>33</v>
      </c>
      <c r="I2" t="s">
        <v>33</v>
      </c>
      <c r="J2" t="s">
        <v>34</v>
      </c>
      <c r="K2" t="s">
        <v>34</v>
      </c>
      <c r="L2" t="s">
        <v>34</v>
      </c>
    </row>
    <row r="3" spans="1:15" x14ac:dyDescent="0.15">
      <c r="A3" s="4" t="s">
        <v>29</v>
      </c>
      <c r="B3" s="3">
        <v>2001</v>
      </c>
      <c r="C3" t="s">
        <v>11</v>
      </c>
      <c r="D3" s="13" t="s">
        <v>48</v>
      </c>
      <c r="E3" s="14">
        <v>15651658665</v>
      </c>
      <c r="F3" s="14"/>
      <c r="G3" t="s">
        <v>33</v>
      </c>
      <c r="H3" t="s">
        <v>33</v>
      </c>
      <c r="I3" t="s">
        <v>33</v>
      </c>
      <c r="J3" t="s">
        <v>34</v>
      </c>
      <c r="K3" t="s">
        <v>34</v>
      </c>
      <c r="L3" t="s">
        <v>34</v>
      </c>
    </row>
    <row r="4" spans="1:15" x14ac:dyDescent="0.15">
      <c r="A4" s="4" t="s">
        <v>4</v>
      </c>
      <c r="B4" s="3">
        <v>2002</v>
      </c>
      <c r="C4" t="s">
        <v>11</v>
      </c>
      <c r="D4" s="13" t="s">
        <v>49</v>
      </c>
      <c r="E4" s="14">
        <v>18342209172</v>
      </c>
      <c r="F4" s="14"/>
      <c r="G4" t="s">
        <v>33</v>
      </c>
      <c r="H4" t="s">
        <v>33</v>
      </c>
      <c r="I4" t="s">
        <v>33</v>
      </c>
      <c r="J4" t="s">
        <v>34</v>
      </c>
      <c r="K4" t="s">
        <v>34</v>
      </c>
      <c r="L4" t="s">
        <v>34</v>
      </c>
    </row>
    <row r="5" spans="1:15" x14ac:dyDescent="0.15">
      <c r="A5" s="4" t="s">
        <v>5</v>
      </c>
      <c r="B5" s="3">
        <v>2003</v>
      </c>
      <c r="C5" t="s">
        <v>11</v>
      </c>
      <c r="D5" s="13" t="s">
        <v>50</v>
      </c>
      <c r="E5" s="14">
        <v>15951853524</v>
      </c>
      <c r="F5" s="14"/>
      <c r="G5" t="s">
        <v>33</v>
      </c>
      <c r="H5" t="s">
        <v>33</v>
      </c>
      <c r="I5" t="s">
        <v>33</v>
      </c>
      <c r="J5" t="s">
        <v>34</v>
      </c>
      <c r="K5" t="s">
        <v>34</v>
      </c>
      <c r="L5" t="s">
        <v>34</v>
      </c>
    </row>
    <row r="6" spans="1:15" s="6" customFormat="1" x14ac:dyDescent="0.15">
      <c r="A6" s="5" t="s">
        <v>6</v>
      </c>
      <c r="B6" s="3">
        <v>2004</v>
      </c>
      <c r="C6" s="6" t="s">
        <v>11</v>
      </c>
      <c r="D6" s="13" t="s">
        <v>51</v>
      </c>
      <c r="E6" s="15">
        <v>18715391087</v>
      </c>
      <c r="F6" s="15"/>
      <c r="G6" t="s">
        <v>33</v>
      </c>
      <c r="H6" s="6" t="s">
        <v>33</v>
      </c>
      <c r="I6" t="s">
        <v>33</v>
      </c>
      <c r="J6" t="s">
        <v>34</v>
      </c>
      <c r="K6" t="s">
        <v>34</v>
      </c>
      <c r="L6" t="s">
        <v>34</v>
      </c>
    </row>
    <row r="7" spans="1:15" x14ac:dyDescent="0.15">
      <c r="A7" s="4" t="s">
        <v>7</v>
      </c>
      <c r="B7" s="3">
        <v>2005</v>
      </c>
      <c r="C7" t="s">
        <v>11</v>
      </c>
      <c r="D7" s="13" t="s">
        <v>52</v>
      </c>
      <c r="E7" s="15">
        <v>13218070771</v>
      </c>
      <c r="F7" s="15"/>
      <c r="G7" t="s">
        <v>33</v>
      </c>
      <c r="H7" t="s">
        <v>33</v>
      </c>
      <c r="I7" t="s">
        <v>33</v>
      </c>
      <c r="J7" t="s">
        <v>34</v>
      </c>
      <c r="K7" t="s">
        <v>34</v>
      </c>
      <c r="L7" t="s">
        <v>34</v>
      </c>
    </row>
    <row r="8" spans="1:15" x14ac:dyDescent="0.15">
      <c r="A8" s="4" t="s">
        <v>14</v>
      </c>
      <c r="B8" s="3">
        <v>2006</v>
      </c>
      <c r="C8" t="s">
        <v>13</v>
      </c>
      <c r="D8" s="13" t="s">
        <v>53</v>
      </c>
      <c r="E8" s="15">
        <v>13544392829</v>
      </c>
      <c r="F8" s="15"/>
      <c r="G8" t="s">
        <v>33</v>
      </c>
      <c r="H8" t="s">
        <v>33</v>
      </c>
      <c r="I8" t="s">
        <v>33</v>
      </c>
      <c r="J8" t="s">
        <v>34</v>
      </c>
      <c r="K8" t="s">
        <v>34</v>
      </c>
      <c r="L8" t="s">
        <v>34</v>
      </c>
    </row>
    <row r="9" spans="1:15" x14ac:dyDescent="0.15">
      <c r="A9" s="4" t="s">
        <v>15</v>
      </c>
      <c r="B9" s="3">
        <v>2007</v>
      </c>
      <c r="C9" t="s">
        <v>13</v>
      </c>
      <c r="D9" s="13" t="s">
        <v>54</v>
      </c>
      <c r="E9" s="15">
        <v>18819133417</v>
      </c>
      <c r="F9" s="15"/>
      <c r="G9" t="s">
        <v>33</v>
      </c>
      <c r="H9" t="s">
        <v>33</v>
      </c>
      <c r="I9" t="s">
        <v>33</v>
      </c>
      <c r="J9" t="s">
        <v>34</v>
      </c>
      <c r="K9" t="s">
        <v>34</v>
      </c>
      <c r="L9" t="s">
        <v>34</v>
      </c>
    </row>
    <row r="10" spans="1:15" x14ac:dyDescent="0.15">
      <c r="A10" s="4" t="s">
        <v>16</v>
      </c>
      <c r="B10" s="3">
        <v>2008</v>
      </c>
      <c r="C10" t="s">
        <v>12</v>
      </c>
      <c r="D10" s="14" t="s">
        <v>55</v>
      </c>
      <c r="E10" s="15">
        <v>19941641019</v>
      </c>
      <c r="F10" s="15"/>
      <c r="G10" t="s">
        <v>33</v>
      </c>
      <c r="H10" t="s">
        <v>33</v>
      </c>
      <c r="I10" t="s">
        <v>34</v>
      </c>
      <c r="J10" t="s">
        <v>33</v>
      </c>
      <c r="K10" t="s">
        <v>34</v>
      </c>
      <c r="L10" t="s">
        <v>34</v>
      </c>
    </row>
    <row r="11" spans="1:15" x14ac:dyDescent="0.15">
      <c r="A11" s="4" t="s">
        <v>17</v>
      </c>
      <c r="B11" s="3">
        <v>2009</v>
      </c>
      <c r="C11" t="s">
        <v>12</v>
      </c>
      <c r="D11" s="16" t="s">
        <v>56</v>
      </c>
      <c r="E11" s="15">
        <v>18451113163</v>
      </c>
      <c r="F11" s="15"/>
      <c r="G11" t="s">
        <v>33</v>
      </c>
      <c r="H11" t="s">
        <v>33</v>
      </c>
      <c r="I11" t="s">
        <v>34</v>
      </c>
      <c r="J11" t="s">
        <v>33</v>
      </c>
      <c r="K11" t="s">
        <v>34</v>
      </c>
      <c r="L11" t="s">
        <v>34</v>
      </c>
    </row>
    <row r="12" spans="1:15" x14ac:dyDescent="0.15">
      <c r="A12" s="4" t="s">
        <v>18</v>
      </c>
      <c r="B12" s="3">
        <v>2010</v>
      </c>
      <c r="C12" t="s">
        <v>12</v>
      </c>
      <c r="D12" s="11" t="s">
        <v>57</v>
      </c>
      <c r="E12" s="15">
        <v>18893729746</v>
      </c>
      <c r="F12" s="15"/>
      <c r="G12" t="s">
        <v>33</v>
      </c>
      <c r="H12" t="s">
        <v>33</v>
      </c>
      <c r="I12" t="s">
        <v>34</v>
      </c>
      <c r="J12" t="s">
        <v>33</v>
      </c>
      <c r="K12" t="s">
        <v>34</v>
      </c>
      <c r="L12" t="s">
        <v>34</v>
      </c>
    </row>
    <row r="13" spans="1:15" x14ac:dyDescent="0.15">
      <c r="A13" s="4" t="s">
        <v>19</v>
      </c>
      <c r="B13" s="3">
        <v>2011</v>
      </c>
      <c r="C13" t="s">
        <v>13</v>
      </c>
      <c r="D13" s="11" t="s">
        <v>58</v>
      </c>
      <c r="E13" s="15">
        <v>18801587536</v>
      </c>
      <c r="F13" s="15"/>
      <c r="G13" t="s">
        <v>33</v>
      </c>
      <c r="H13" t="s">
        <v>33</v>
      </c>
      <c r="I13" t="s">
        <v>34</v>
      </c>
      <c r="J13" t="s">
        <v>33</v>
      </c>
      <c r="K13" t="s">
        <v>34</v>
      </c>
      <c r="L13" t="s">
        <v>34</v>
      </c>
    </row>
    <row r="14" spans="1:15" x14ac:dyDescent="0.15">
      <c r="A14" s="4" t="s">
        <v>20</v>
      </c>
      <c r="B14" s="3">
        <v>2012</v>
      </c>
      <c r="C14" t="s">
        <v>12</v>
      </c>
      <c r="D14" s="11" t="s">
        <v>59</v>
      </c>
      <c r="E14" s="15">
        <v>15705593547</v>
      </c>
      <c r="F14" s="15"/>
      <c r="G14" t="s">
        <v>33</v>
      </c>
      <c r="H14" t="s">
        <v>33</v>
      </c>
      <c r="I14" t="s">
        <v>34</v>
      </c>
      <c r="J14" t="s">
        <v>33</v>
      </c>
      <c r="K14" t="s">
        <v>34</v>
      </c>
      <c r="L14" t="s">
        <v>34</v>
      </c>
    </row>
    <row r="15" spans="1:15" x14ac:dyDescent="0.15">
      <c r="A15" s="4" t="s">
        <v>21</v>
      </c>
      <c r="B15" s="3">
        <v>2013</v>
      </c>
      <c r="C15" t="s">
        <v>12</v>
      </c>
      <c r="D15" s="11" t="s">
        <v>60</v>
      </c>
      <c r="E15" s="15">
        <v>18602567879</v>
      </c>
      <c r="F15" s="15"/>
      <c r="G15" t="s">
        <v>33</v>
      </c>
      <c r="H15" t="s">
        <v>33</v>
      </c>
      <c r="I15" t="s">
        <v>34</v>
      </c>
      <c r="J15" t="s">
        <v>33</v>
      </c>
      <c r="K15" t="s">
        <v>34</v>
      </c>
      <c r="L15" t="s">
        <v>34</v>
      </c>
    </row>
    <row r="16" spans="1:15" x14ac:dyDescent="0.15">
      <c r="A16" s="4" t="s">
        <v>22</v>
      </c>
      <c r="B16" s="3">
        <v>2014</v>
      </c>
      <c r="C16" t="s">
        <v>12</v>
      </c>
      <c r="D16" s="11" t="s">
        <v>61</v>
      </c>
      <c r="E16" s="15">
        <v>15195988793</v>
      </c>
      <c r="F16" s="15"/>
      <c r="G16" t="s">
        <v>89</v>
      </c>
      <c r="H16" t="s">
        <v>34</v>
      </c>
      <c r="I16" t="s">
        <v>34</v>
      </c>
      <c r="J16" t="s">
        <v>33</v>
      </c>
      <c r="K16" t="s">
        <v>32</v>
      </c>
      <c r="L16" t="s">
        <v>34</v>
      </c>
    </row>
    <row r="17" spans="1:15" s="8" customFormat="1" x14ac:dyDescent="0.15">
      <c r="A17" s="7" t="s">
        <v>23</v>
      </c>
      <c r="B17" s="3">
        <v>2015</v>
      </c>
      <c r="C17" s="8" t="s">
        <v>12</v>
      </c>
      <c r="D17" s="11" t="s">
        <v>62</v>
      </c>
      <c r="E17" s="15">
        <v>13505141912</v>
      </c>
      <c r="F17" s="15"/>
      <c r="G17" s="8" t="s">
        <v>33</v>
      </c>
      <c r="H17" s="8" t="s">
        <v>33</v>
      </c>
      <c r="I17" s="8" t="s">
        <v>34</v>
      </c>
      <c r="J17" t="s">
        <v>33</v>
      </c>
      <c r="K17" t="s">
        <v>34</v>
      </c>
      <c r="L17" t="s">
        <v>34</v>
      </c>
      <c r="O17" s="8" t="s">
        <v>36</v>
      </c>
    </row>
    <row r="18" spans="1:15" x14ac:dyDescent="0.15">
      <c r="A18" s="4" t="s">
        <v>24</v>
      </c>
      <c r="B18" s="3">
        <v>2016</v>
      </c>
      <c r="C18" t="s">
        <v>12</v>
      </c>
      <c r="D18" s="15" t="s">
        <v>78</v>
      </c>
      <c r="E18" s="15" t="s">
        <v>77</v>
      </c>
      <c r="F18" s="15"/>
      <c r="G18" t="s">
        <v>33</v>
      </c>
      <c r="H18" t="s">
        <v>33</v>
      </c>
      <c r="I18" t="s">
        <v>34</v>
      </c>
      <c r="J18" t="s">
        <v>32</v>
      </c>
      <c r="K18" t="s">
        <v>34</v>
      </c>
      <c r="L18" t="s">
        <v>34</v>
      </c>
    </row>
    <row r="19" spans="1:15" x14ac:dyDescent="0.15">
      <c r="A19" s="4" t="s">
        <v>25</v>
      </c>
      <c r="B19" s="3">
        <v>2017</v>
      </c>
      <c r="C19" t="s">
        <v>13</v>
      </c>
      <c r="D19" s="15" t="s">
        <v>80</v>
      </c>
      <c r="E19" s="15" t="s">
        <v>79</v>
      </c>
      <c r="F19" s="15"/>
      <c r="G19" t="s">
        <v>33</v>
      </c>
      <c r="H19" t="s">
        <v>33</v>
      </c>
      <c r="I19" t="s">
        <v>34</v>
      </c>
      <c r="J19" t="s">
        <v>32</v>
      </c>
      <c r="K19" t="s">
        <v>34</v>
      </c>
      <c r="L19" t="s">
        <v>34</v>
      </c>
    </row>
    <row r="20" spans="1:15" x14ac:dyDescent="0.15">
      <c r="A20" s="4" t="s">
        <v>26</v>
      </c>
      <c r="B20" s="3">
        <v>2018</v>
      </c>
      <c r="C20" t="s">
        <v>12</v>
      </c>
      <c r="D20" s="15" t="s">
        <v>82</v>
      </c>
      <c r="E20" s="15" t="s">
        <v>81</v>
      </c>
      <c r="F20" s="15"/>
      <c r="G20" t="s">
        <v>34</v>
      </c>
      <c r="H20" t="s">
        <v>34</v>
      </c>
      <c r="I20" t="s">
        <v>34</v>
      </c>
      <c r="J20" t="s">
        <v>32</v>
      </c>
      <c r="K20" t="s">
        <v>32</v>
      </c>
      <c r="L20" t="s">
        <v>34</v>
      </c>
    </row>
    <row r="21" spans="1:15" x14ac:dyDescent="0.15">
      <c r="A21" s="4" t="s">
        <v>27</v>
      </c>
      <c r="B21" s="3">
        <v>2019</v>
      </c>
      <c r="C21" t="s">
        <v>12</v>
      </c>
      <c r="D21" s="15" t="s">
        <v>84</v>
      </c>
      <c r="E21" s="15" t="s">
        <v>83</v>
      </c>
      <c r="F21" s="15"/>
      <c r="G21" t="s">
        <v>33</v>
      </c>
      <c r="H21" t="s">
        <v>33</v>
      </c>
      <c r="I21" t="s">
        <v>34</v>
      </c>
      <c r="J21" t="s">
        <v>32</v>
      </c>
      <c r="K21" t="s">
        <v>34</v>
      </c>
      <c r="L21" t="s">
        <v>34</v>
      </c>
    </row>
    <row r="22" spans="1:15" x14ac:dyDescent="0.15">
      <c r="A22" s="4" t="s">
        <v>43</v>
      </c>
      <c r="B22" s="3">
        <v>2020</v>
      </c>
      <c r="C22" t="s">
        <v>12</v>
      </c>
      <c r="D22" s="15" t="s">
        <v>76</v>
      </c>
      <c r="E22" s="15" t="s">
        <v>75</v>
      </c>
      <c r="F22" s="15"/>
      <c r="G22" t="s">
        <v>34</v>
      </c>
      <c r="H22" t="s">
        <v>34</v>
      </c>
      <c r="I22" t="s">
        <v>34</v>
      </c>
      <c r="J22" t="s">
        <v>32</v>
      </c>
      <c r="K22" t="s">
        <v>33</v>
      </c>
      <c r="L2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5" sqref="B15"/>
    </sheetView>
  </sheetViews>
  <sheetFormatPr defaultRowHeight="13.5" x14ac:dyDescent="0.15"/>
  <cols>
    <col min="2" max="2" width="18.625" customWidth="1"/>
    <col min="3" max="3" width="18" style="27" customWidth="1"/>
    <col min="4" max="4" width="17.75" style="30" customWidth="1"/>
    <col min="5" max="5" width="14.5" bestFit="1" customWidth="1"/>
    <col min="6" max="6" width="10.25" bestFit="1" customWidth="1"/>
    <col min="7" max="7" width="12.375" bestFit="1" customWidth="1"/>
    <col min="8" max="8" width="19.125" style="26" bestFit="1" customWidth="1"/>
  </cols>
  <sheetData>
    <row r="1" spans="1:8" s="2" customFormat="1" x14ac:dyDescent="0.15">
      <c r="A1" s="2" t="s">
        <v>28</v>
      </c>
      <c r="B1" s="2" t="s">
        <v>87</v>
      </c>
      <c r="C1" s="28" t="s">
        <v>74</v>
      </c>
      <c r="D1" s="29" t="s">
        <v>30</v>
      </c>
      <c r="E1" s="2" t="s">
        <v>40</v>
      </c>
      <c r="F1" s="2" t="s">
        <v>42</v>
      </c>
      <c r="G1" s="2" t="s">
        <v>38</v>
      </c>
      <c r="H1" s="25" t="s">
        <v>73</v>
      </c>
    </row>
    <row r="2" spans="1:8" x14ac:dyDescent="0.15">
      <c r="A2" t="str">
        <f>人员信息!A2</f>
        <v>辛强英</v>
      </c>
      <c r="B2">
        <v>500</v>
      </c>
      <c r="C2" s="27">
        <f>人员信息!B2 + 人员信息!B2/21.75 * (出勤统计!B2 - 21)</f>
        <v>2000</v>
      </c>
      <c r="D2" s="30">
        <f>B2 + C2</f>
        <v>2500</v>
      </c>
      <c r="E2">
        <f>IF(人员信息!I2="是", 10*(出勤统计!C2), 0)</f>
        <v>210</v>
      </c>
      <c r="F2" s="10">
        <f>IF(人员信息!G2 = "是", 328.15, 0)</f>
        <v>328.15</v>
      </c>
      <c r="G2">
        <f>IF(人员信息!H2 = "是", 162, 0)</f>
        <v>162</v>
      </c>
      <c r="H2" s="26">
        <f>D2 + E2 - F2 - G2</f>
        <v>2219.85</v>
      </c>
    </row>
    <row r="3" spans="1:8" x14ac:dyDescent="0.15">
      <c r="A3" t="str">
        <f>人员信息!A3</f>
        <v>殷钥</v>
      </c>
      <c r="B3">
        <v>1000</v>
      </c>
      <c r="C3" s="27">
        <f>人员信息!B3 + 人员信息!B3/21.75 * (出勤统计!B3 - 21)</f>
        <v>2001</v>
      </c>
      <c r="D3" s="30">
        <f t="shared" ref="D3:D21" si="0">B3 + C3</f>
        <v>3001</v>
      </c>
      <c r="E3">
        <f>IF(人员信息!I3="是", 10*(出勤统计!C3), 0)</f>
        <v>210</v>
      </c>
      <c r="F3" s="10">
        <f>IF(人员信息!G3 = "是", 328.15, 0)</f>
        <v>328.15</v>
      </c>
      <c r="G3">
        <f>IF(人员信息!H3 = "是", 162, 0)</f>
        <v>162</v>
      </c>
      <c r="H3" s="26">
        <f t="shared" ref="H3:H22" si="1">D3 + E3 - F3 - G3</f>
        <v>2720.85</v>
      </c>
    </row>
    <row r="4" spans="1:8" x14ac:dyDescent="0.15">
      <c r="A4" t="str">
        <f>人员信息!A4</f>
        <v>李颖</v>
      </c>
      <c r="B4">
        <v>1500</v>
      </c>
      <c r="C4" s="27">
        <f>人员信息!B4 + 人员信息!B4/21.75 * (出勤统计!B4 - 21)</f>
        <v>1863.9310344827586</v>
      </c>
      <c r="D4" s="30">
        <f t="shared" si="0"/>
        <v>3363.9310344827586</v>
      </c>
      <c r="E4">
        <f>IF(人员信息!I4="是", 10*(出勤统计!C4), 0)</f>
        <v>200</v>
      </c>
      <c r="F4" s="10">
        <f>IF(人员信息!G4 = "是", 328.15, 0)</f>
        <v>328.15</v>
      </c>
      <c r="G4">
        <f>IF(人员信息!H4 = "是", 162, 0)</f>
        <v>162</v>
      </c>
      <c r="H4" s="26">
        <f t="shared" si="1"/>
        <v>3073.7810344827585</v>
      </c>
    </row>
    <row r="5" spans="1:8" x14ac:dyDescent="0.15">
      <c r="A5" t="str">
        <f>人员信息!A5</f>
        <v>殷佳</v>
      </c>
      <c r="B5">
        <v>2000</v>
      </c>
      <c r="C5" s="27">
        <f>人员信息!B5 + 人员信息!B5/21.75 * (出勤统计!B5 - 21)</f>
        <v>2003</v>
      </c>
      <c r="D5" s="30">
        <f t="shared" si="0"/>
        <v>4003</v>
      </c>
      <c r="E5">
        <f>IF(人员信息!I5="是", 10*(出勤统计!C5), 0)</f>
        <v>210</v>
      </c>
      <c r="F5" s="10">
        <f>IF(人员信息!G5 = "是", 328.15, 0)</f>
        <v>328.15</v>
      </c>
      <c r="G5">
        <f>IF(人员信息!H5 = "是", 162, 0)</f>
        <v>162</v>
      </c>
      <c r="H5" s="26">
        <f t="shared" si="1"/>
        <v>3722.85</v>
      </c>
    </row>
    <row r="6" spans="1:8" x14ac:dyDescent="0.15">
      <c r="A6" t="str">
        <f>人员信息!A6</f>
        <v>郭仪妹</v>
      </c>
      <c r="B6">
        <v>0</v>
      </c>
      <c r="C6" s="27">
        <f>人员信息!B6 + 人员信息!B6/21.75 * (出勤统计!B6 - 21)</f>
        <v>2004</v>
      </c>
      <c r="D6" s="30">
        <f t="shared" si="0"/>
        <v>2004</v>
      </c>
      <c r="E6">
        <f>IF(人员信息!I6="是", 10*(出勤统计!C6), 0)</f>
        <v>210</v>
      </c>
      <c r="F6" s="10">
        <f>IF(人员信息!G6 = "是", 328.15, 0)</f>
        <v>328.15</v>
      </c>
      <c r="G6">
        <f>IF(人员信息!H6 = "是", 162, 0)</f>
        <v>162</v>
      </c>
      <c r="H6" s="26">
        <f t="shared" si="1"/>
        <v>1723.85</v>
      </c>
    </row>
    <row r="7" spans="1:8" x14ac:dyDescent="0.15">
      <c r="A7" t="str">
        <f>人员信息!A7</f>
        <v>黄麟雯</v>
      </c>
      <c r="B7">
        <v>0</v>
      </c>
      <c r="C7" s="27">
        <f>人员信息!B7 + 人员信息!B7/21.75 * (出勤统计!B7 - 21)</f>
        <v>2005</v>
      </c>
      <c r="D7" s="30">
        <f t="shared" si="0"/>
        <v>2005</v>
      </c>
      <c r="E7">
        <f>IF(人员信息!I7="是", 10*(出勤统计!C7), 0)</f>
        <v>210</v>
      </c>
      <c r="F7" s="10">
        <f>IF(人员信息!G7 = "是", 328.15, 0)</f>
        <v>328.15</v>
      </c>
      <c r="G7">
        <f>IF(人员信息!H7 = "是", 162, 0)</f>
        <v>162</v>
      </c>
      <c r="H7" s="26">
        <f t="shared" si="1"/>
        <v>1724.85</v>
      </c>
    </row>
    <row r="8" spans="1:8" x14ac:dyDescent="0.15">
      <c r="A8" t="str">
        <f>人员信息!A8</f>
        <v>张映菲</v>
      </c>
      <c r="B8">
        <v>0</v>
      </c>
      <c r="C8" s="27">
        <f>人员信息!B8 + 人员信息!B8/21.75 * (出勤统计!B8 - 21)</f>
        <v>2006</v>
      </c>
      <c r="D8" s="30">
        <f t="shared" si="0"/>
        <v>2006</v>
      </c>
      <c r="E8">
        <f>IF(人员信息!I8="是", 10*(出勤统计!C8), 0)</f>
        <v>210</v>
      </c>
      <c r="F8" s="10">
        <f>IF(人员信息!G8 = "是", 328.15, 0)</f>
        <v>328.15</v>
      </c>
      <c r="G8">
        <f>IF(人员信息!H8 = "是", 162, 0)</f>
        <v>162</v>
      </c>
      <c r="H8" s="26">
        <f t="shared" si="1"/>
        <v>1725.85</v>
      </c>
    </row>
    <row r="9" spans="1:8" x14ac:dyDescent="0.15">
      <c r="A9" t="str">
        <f>人员信息!A9</f>
        <v>蔡锟</v>
      </c>
      <c r="B9">
        <v>0</v>
      </c>
      <c r="C9" s="27">
        <f>人员信息!B9 + 人员信息!B9/21.75 * (出勤统计!B9 - 21)</f>
        <v>2007</v>
      </c>
      <c r="D9" s="30">
        <f t="shared" si="0"/>
        <v>2007</v>
      </c>
      <c r="E9">
        <f>IF(人员信息!I9="是", 10*(出勤统计!C9), 0)</f>
        <v>210</v>
      </c>
      <c r="F9" s="10">
        <f>IF(人员信息!G9 = "是", 328.15, 0)</f>
        <v>328.15</v>
      </c>
      <c r="G9">
        <f>IF(人员信息!H9 = "是", 162, 0)</f>
        <v>162</v>
      </c>
      <c r="H9" s="26">
        <f t="shared" si="1"/>
        <v>1726.85</v>
      </c>
    </row>
    <row r="10" spans="1:8" x14ac:dyDescent="0.15">
      <c r="A10" t="str">
        <f>人员信息!A10</f>
        <v>黄吉</v>
      </c>
      <c r="B10">
        <v>0</v>
      </c>
      <c r="C10" s="27">
        <f>人员信息!B10 + 人员信息!B10/21.75 * (出勤统计!B10 - 21)</f>
        <v>1961.8390804597702</v>
      </c>
      <c r="D10" s="30">
        <f t="shared" si="0"/>
        <v>1961.8390804597702</v>
      </c>
      <c r="E10">
        <f>IF(人员信息!I10="是", 10*(出勤统计!C10), 0)</f>
        <v>0</v>
      </c>
      <c r="F10" s="10">
        <f>IF(人员信息!G10 = "是", 328.15, 0)</f>
        <v>328.15</v>
      </c>
      <c r="G10">
        <f>IF(人员信息!H10 = "是", 162, 0)</f>
        <v>162</v>
      </c>
      <c r="H10" s="26">
        <f t="shared" si="1"/>
        <v>1471.6890804597701</v>
      </c>
    </row>
    <row r="11" spans="1:8" x14ac:dyDescent="0.15">
      <c r="A11" t="str">
        <f>人员信息!A11</f>
        <v>丁颖</v>
      </c>
      <c r="B11">
        <v>0</v>
      </c>
      <c r="C11" s="27">
        <f>人员信息!B11 + 人员信息!B11/21.75 * (出勤统计!B11 - 21)</f>
        <v>1316.2413793103447</v>
      </c>
      <c r="D11" s="30">
        <f t="shared" si="0"/>
        <v>1316.2413793103447</v>
      </c>
      <c r="E11">
        <f>IF(人员信息!I11="是", 10*(出勤统计!C11), 0)</f>
        <v>0</v>
      </c>
      <c r="F11" s="10">
        <f>IF(人员信息!G11 = "是", 328.15, 0)</f>
        <v>328.15</v>
      </c>
      <c r="G11">
        <f>IF(人员信息!H11 = "是", 162, 0)</f>
        <v>162</v>
      </c>
      <c r="H11" s="26">
        <f t="shared" si="1"/>
        <v>826.09137931034468</v>
      </c>
    </row>
    <row r="12" spans="1:8" x14ac:dyDescent="0.15">
      <c r="A12" t="str">
        <f>人员信息!A12</f>
        <v>靳渭盟</v>
      </c>
      <c r="B12">
        <v>0</v>
      </c>
      <c r="C12" s="27">
        <f>人员信息!B12 + 人员信息!B12/21.75 * (出勤统计!B12 - 21)</f>
        <v>1871.3793103448277</v>
      </c>
      <c r="D12" s="30">
        <f t="shared" si="0"/>
        <v>1871.3793103448277</v>
      </c>
      <c r="E12">
        <f>IF(人员信息!I12="是", 10*(出勤统计!C12), 0)</f>
        <v>0</v>
      </c>
      <c r="F12" s="10">
        <f>IF(人员信息!G12 = "是", 328.15, 0)</f>
        <v>328.15</v>
      </c>
      <c r="G12">
        <f>IF(人员信息!H12 = "是", 162, 0)</f>
        <v>162</v>
      </c>
      <c r="H12" s="26">
        <f t="shared" si="1"/>
        <v>1381.2293103448278</v>
      </c>
    </row>
    <row r="13" spans="1:8" x14ac:dyDescent="0.15">
      <c r="A13" t="str">
        <f>人员信息!A13</f>
        <v>马铁群</v>
      </c>
      <c r="B13">
        <v>0</v>
      </c>
      <c r="C13" s="27">
        <f>人员信息!B13 + 人员信息!B13/21.75 * (出勤统计!B13 - 21)</f>
        <v>2011</v>
      </c>
      <c r="D13" s="30">
        <f t="shared" si="0"/>
        <v>2011</v>
      </c>
      <c r="E13">
        <f>IF(人员信息!I13="是", 10*(出勤统计!C13), 0)</f>
        <v>0</v>
      </c>
      <c r="F13" s="10">
        <f>IF(人员信息!G13 = "是", 328.15, 0)</f>
        <v>328.15</v>
      </c>
      <c r="G13">
        <f>IF(人员信息!H13 = "是", 162, 0)</f>
        <v>162</v>
      </c>
      <c r="H13" s="26">
        <f t="shared" si="1"/>
        <v>1520.85</v>
      </c>
    </row>
    <row r="14" spans="1:8" x14ac:dyDescent="0.15">
      <c r="A14" t="str">
        <f>人员信息!A14</f>
        <v>朱兆冬</v>
      </c>
      <c r="B14">
        <v>0</v>
      </c>
      <c r="C14" s="27">
        <f>人员信息!B14 + 人员信息!B14/21.75 * (出勤统计!B14 - 21)</f>
        <v>1919.4942528735633</v>
      </c>
      <c r="D14" s="30">
        <f t="shared" si="0"/>
        <v>1919.4942528735633</v>
      </c>
      <c r="E14">
        <f>IF(人员信息!I14="是", 10*(出勤统计!C14), 0)</f>
        <v>0</v>
      </c>
      <c r="F14" s="10">
        <f>IF(人员信息!G14 = "是", 328.15, 0)</f>
        <v>328.15</v>
      </c>
      <c r="G14">
        <f>IF(人员信息!H14 = "是", 162, 0)</f>
        <v>162</v>
      </c>
      <c r="H14" s="26">
        <f t="shared" si="1"/>
        <v>1429.3442528735632</v>
      </c>
    </row>
    <row r="15" spans="1:8" x14ac:dyDescent="0.15">
      <c r="A15" t="str">
        <f>人员信息!A15</f>
        <v>吴艳琴</v>
      </c>
      <c r="B15">
        <v>0</v>
      </c>
      <c r="C15" s="27">
        <f>人员信息!B15 + 人员信息!B15/21.75 * (出勤统计!B15 - 21)</f>
        <v>1966.7241379310344</v>
      </c>
      <c r="D15" s="30">
        <f t="shared" si="0"/>
        <v>1966.7241379310344</v>
      </c>
      <c r="E15">
        <f>IF(人员信息!I15="是", 10*(出勤统计!C15), 0)</f>
        <v>0</v>
      </c>
      <c r="F15" s="10">
        <f>IF(人员信息!G15 = "是", 328.15, 0)</f>
        <v>328.15</v>
      </c>
      <c r="G15">
        <f>IF(人员信息!H15 = "是", 162, 0)</f>
        <v>162</v>
      </c>
      <c r="H15" s="26">
        <f t="shared" si="1"/>
        <v>1476.5741379310343</v>
      </c>
    </row>
    <row r="16" spans="1:8" x14ac:dyDescent="0.15">
      <c r="A16" t="str">
        <f>人员信息!A16</f>
        <v>纪俊林</v>
      </c>
      <c r="B16">
        <v>0</v>
      </c>
      <c r="C16" s="27">
        <f>人员信息!B16 + 人员信息!B16/21.75 * (出勤统计!B16 - 21)</f>
        <v>2014</v>
      </c>
      <c r="D16" s="30">
        <f t="shared" si="0"/>
        <v>2014</v>
      </c>
      <c r="E16">
        <f>IF(人员信息!I16="是", 10*(出勤统计!C16), 0)</f>
        <v>0</v>
      </c>
      <c r="F16" s="10">
        <f>IF(人员信息!G16 = "是", 328.15, 0)</f>
        <v>328.15</v>
      </c>
      <c r="G16">
        <f>IF(人员信息!H16 = "是", 162, 0)</f>
        <v>0</v>
      </c>
      <c r="H16" s="26">
        <f t="shared" si="1"/>
        <v>1685.85</v>
      </c>
    </row>
    <row r="17" spans="1:8" x14ac:dyDescent="0.15">
      <c r="A17" t="str">
        <f>人员信息!A17</f>
        <v>田珉宇</v>
      </c>
      <c r="B17">
        <v>0</v>
      </c>
      <c r="C17" s="42">
        <f>人员信息!B17 + 人员信息!B17/21.75 * (出勤统计!B17 - 21) + 328.15</f>
        <v>2343.15</v>
      </c>
      <c r="D17" s="30">
        <f t="shared" si="0"/>
        <v>2343.15</v>
      </c>
      <c r="E17">
        <f>IF(人员信息!I17="是", 10*(出勤统计!C17), 0)</f>
        <v>0</v>
      </c>
      <c r="F17" s="10">
        <f>IF(人员信息!G17 = "是", 328.15, 0)</f>
        <v>328.15</v>
      </c>
      <c r="G17">
        <f>IF(人员信息!H17 = "是", 162, 0)</f>
        <v>162</v>
      </c>
      <c r="H17" s="26">
        <f t="shared" si="1"/>
        <v>1853</v>
      </c>
    </row>
    <row r="18" spans="1:8" x14ac:dyDescent="0.15">
      <c r="A18" t="str">
        <f>人员信息!A18</f>
        <v>裴雷</v>
      </c>
      <c r="B18">
        <v>0</v>
      </c>
      <c r="C18" s="27">
        <f>人员信息!B18 + 人员信息!B18/21.75 * (出勤统计!B18 - 21)</f>
        <v>1089.1034482758621</v>
      </c>
      <c r="D18" s="30">
        <f t="shared" si="0"/>
        <v>1089.1034482758621</v>
      </c>
      <c r="E18">
        <f>IF(人员信息!I18="是", 10*(出勤统计!C18), 0)</f>
        <v>0</v>
      </c>
      <c r="F18" s="10">
        <f>IF(人员信息!G18 = "是", 328.15, 0)</f>
        <v>328.15</v>
      </c>
      <c r="G18">
        <f>IF(人员信息!H18 = "是", 162, 0)</f>
        <v>162</v>
      </c>
      <c r="H18" s="26">
        <f t="shared" si="1"/>
        <v>598.95344827586212</v>
      </c>
    </row>
    <row r="19" spans="1:8" x14ac:dyDescent="0.15">
      <c r="A19" t="str">
        <f>人员信息!A19</f>
        <v>曹港华</v>
      </c>
      <c r="B19">
        <v>0</v>
      </c>
      <c r="C19" s="27">
        <f>人员信息!B19 + 人员信息!B19/21.75 * (出勤统计!B19 - 21)</f>
        <v>1553.3218390804598</v>
      </c>
      <c r="D19" s="30">
        <f t="shared" si="0"/>
        <v>1553.3218390804598</v>
      </c>
      <c r="E19">
        <f>IF(人员信息!I19="是", 10*(出勤统计!C19), 0)</f>
        <v>0</v>
      </c>
      <c r="F19" s="10">
        <f>IF(人员信息!G19 = "是", 328.15, 0)</f>
        <v>328.15</v>
      </c>
      <c r="G19">
        <f>IF(人员信息!H19 = "是", 162, 0)</f>
        <v>162</v>
      </c>
      <c r="H19" s="26">
        <f t="shared" si="1"/>
        <v>1063.1718390804599</v>
      </c>
    </row>
    <row r="20" spans="1:8" x14ac:dyDescent="0.15">
      <c r="A20" t="str">
        <f>人员信息!A20</f>
        <v>华心语</v>
      </c>
      <c r="B20">
        <v>0</v>
      </c>
      <c r="C20" s="27">
        <f>人员信息!B20 + 人员信息!B20/21.75 * (出勤统计!B20 - 21)</f>
        <v>1832.4367816091954</v>
      </c>
      <c r="D20" s="30">
        <f t="shared" si="0"/>
        <v>1832.4367816091954</v>
      </c>
      <c r="E20">
        <f>IF(人员信息!I20="是", 10*(出勤统计!C20), 0)</f>
        <v>0</v>
      </c>
      <c r="F20" s="10">
        <f>IF(人员信息!G20 = "是", 328.15, 0)</f>
        <v>0</v>
      </c>
      <c r="G20">
        <f>IF(人员信息!H20 = "是", 162, 0)</f>
        <v>0</v>
      </c>
      <c r="H20" s="26">
        <f t="shared" si="1"/>
        <v>1832.4367816091954</v>
      </c>
    </row>
    <row r="21" spans="1:8" x14ac:dyDescent="0.15">
      <c r="A21" t="str">
        <f>人员信息!A21</f>
        <v>朱雨中</v>
      </c>
      <c r="B21">
        <v>0</v>
      </c>
      <c r="C21" s="27">
        <f>人员信息!B21 + 人员信息!B21/21.75 * (出勤统计!B21 - 21)</f>
        <v>626.58620689655163</v>
      </c>
      <c r="D21" s="30">
        <f t="shared" si="0"/>
        <v>626.58620689655163</v>
      </c>
      <c r="E21">
        <f>IF(人员信息!I21="是", 10*(出勤统计!C21), 0)</f>
        <v>0</v>
      </c>
      <c r="F21" s="10">
        <f>IF(人员信息!G21 = "是", 328.15, 0)</f>
        <v>328.15</v>
      </c>
      <c r="G21">
        <f>IF(人员信息!H21 = "是", 162, 0)</f>
        <v>162</v>
      </c>
      <c r="H21" s="26">
        <f t="shared" si="1"/>
        <v>136.43620689655165</v>
      </c>
    </row>
    <row r="22" spans="1:8" x14ac:dyDescent="0.15">
      <c r="A22" t="str">
        <f>人员信息!A22</f>
        <v>罗胜男</v>
      </c>
      <c r="B22">
        <v>0</v>
      </c>
      <c r="C22" s="27">
        <f>人员信息!B22 + 人员信息!B22/21.75 * (出勤统计!B22 - 21)</f>
        <v>951.95402298850581</v>
      </c>
      <c r="D22" s="30">
        <f t="shared" ref="D22" si="2">B22 + C22</f>
        <v>951.95402298850581</v>
      </c>
      <c r="E22">
        <f>IF(人员信息!I22="是", 10*(出勤统计!C22), 0)</f>
        <v>0</v>
      </c>
      <c r="F22" s="10">
        <f>IF(人员信息!G22 = "是", 328.15, 0)</f>
        <v>0</v>
      </c>
      <c r="G22">
        <f>IF(人员信息!H22 = "是", 162, 0)</f>
        <v>0</v>
      </c>
      <c r="H22" s="26">
        <f t="shared" si="1"/>
        <v>951.95402298850581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5" sqref="D5"/>
    </sheetView>
  </sheetViews>
  <sheetFormatPr defaultRowHeight="13.5" x14ac:dyDescent="0.15"/>
  <cols>
    <col min="1" max="1" width="15.75" customWidth="1"/>
    <col min="2" max="2" width="22.875" bestFit="1" customWidth="1"/>
    <col min="3" max="3" width="14.625" bestFit="1" customWidth="1"/>
    <col min="4" max="4" width="16.875" bestFit="1" customWidth="1"/>
    <col min="6" max="6" width="14.375" customWidth="1"/>
    <col min="8" max="8" width="14.75" bestFit="1" customWidth="1"/>
  </cols>
  <sheetData>
    <row r="1" spans="1:3" s="2" customFormat="1" x14ac:dyDescent="0.15">
      <c r="A1" s="2" t="s">
        <v>88</v>
      </c>
      <c r="B1" s="2" t="s">
        <v>85</v>
      </c>
      <c r="C1" s="2" t="s">
        <v>86</v>
      </c>
    </row>
    <row r="2" spans="1:3" x14ac:dyDescent="0.15">
      <c r="A2" t="str">
        <f>人员信息!A2</f>
        <v>辛强英</v>
      </c>
      <c r="B2" s="24">
        <v>21</v>
      </c>
      <c r="C2" s="24">
        <v>21</v>
      </c>
    </row>
    <row r="3" spans="1:3" x14ac:dyDescent="0.15">
      <c r="A3" t="str">
        <f>人员信息!A3</f>
        <v>殷钥</v>
      </c>
      <c r="B3" s="24">
        <v>21</v>
      </c>
      <c r="C3" s="24">
        <v>21</v>
      </c>
    </row>
    <row r="4" spans="1:3" s="31" customFormat="1" x14ac:dyDescent="0.15">
      <c r="A4" s="31" t="str">
        <f>人员信息!A4</f>
        <v>李颖</v>
      </c>
      <c r="B4" s="32">
        <v>19.5</v>
      </c>
      <c r="C4" s="32">
        <v>20</v>
      </c>
    </row>
    <row r="5" spans="1:3" x14ac:dyDescent="0.15">
      <c r="A5" t="str">
        <f>人员信息!A5</f>
        <v>殷佳</v>
      </c>
      <c r="B5" s="24">
        <v>21</v>
      </c>
      <c r="C5" s="24">
        <v>21</v>
      </c>
    </row>
    <row r="6" spans="1:3" x14ac:dyDescent="0.15">
      <c r="A6" t="str">
        <f>人员信息!A6</f>
        <v>郭仪妹</v>
      </c>
      <c r="B6" s="24">
        <v>21</v>
      </c>
      <c r="C6" s="24">
        <v>21</v>
      </c>
    </row>
    <row r="7" spans="1:3" x14ac:dyDescent="0.15">
      <c r="A7" t="str">
        <f>人员信息!A7</f>
        <v>黄麟雯</v>
      </c>
      <c r="B7" s="24">
        <v>21</v>
      </c>
      <c r="C7" s="24">
        <v>21</v>
      </c>
    </row>
    <row r="8" spans="1:3" x14ac:dyDescent="0.15">
      <c r="A8" t="str">
        <f>人员信息!A8</f>
        <v>张映菲</v>
      </c>
      <c r="B8" s="24">
        <v>21</v>
      </c>
      <c r="C8" s="24">
        <v>21</v>
      </c>
    </row>
    <row r="9" spans="1:3" x14ac:dyDescent="0.15">
      <c r="A9" t="str">
        <f>人员信息!A9</f>
        <v>蔡锟</v>
      </c>
      <c r="B9" s="24">
        <v>21</v>
      </c>
      <c r="C9" s="24">
        <v>21</v>
      </c>
    </row>
    <row r="10" spans="1:3" x14ac:dyDescent="0.15">
      <c r="A10" t="str">
        <f>人员信息!A10</f>
        <v>黄吉</v>
      </c>
      <c r="B10" s="24">
        <v>20.5</v>
      </c>
      <c r="C10" s="24">
        <v>21</v>
      </c>
    </row>
    <row r="11" spans="1:3" x14ac:dyDescent="0.15">
      <c r="A11" t="str">
        <f>人员信息!A11</f>
        <v>丁颖</v>
      </c>
      <c r="B11" s="24">
        <v>13.5</v>
      </c>
      <c r="C11" s="24">
        <v>14</v>
      </c>
    </row>
    <row r="12" spans="1:3" x14ac:dyDescent="0.15">
      <c r="A12" t="str">
        <f>人员信息!A12</f>
        <v>靳渭盟</v>
      </c>
      <c r="B12" s="24">
        <f>21-1.5</f>
        <v>19.5</v>
      </c>
      <c r="C12" s="24">
        <v>20</v>
      </c>
    </row>
    <row r="13" spans="1:3" x14ac:dyDescent="0.15">
      <c r="A13" t="str">
        <f>人员信息!A13</f>
        <v>马铁群</v>
      </c>
      <c r="B13" s="24">
        <v>21</v>
      </c>
      <c r="C13" s="24">
        <v>21</v>
      </c>
    </row>
    <row r="14" spans="1:3" x14ac:dyDescent="0.15">
      <c r="A14" t="str">
        <f>人员信息!A14</f>
        <v>朱兆冬</v>
      </c>
      <c r="B14" s="24">
        <v>20</v>
      </c>
      <c r="C14" s="24">
        <v>20</v>
      </c>
    </row>
    <row r="15" spans="1:3" x14ac:dyDescent="0.15">
      <c r="A15" t="str">
        <f>人员信息!A15</f>
        <v>吴艳琴</v>
      </c>
      <c r="B15" s="24">
        <v>20.5</v>
      </c>
      <c r="C15" s="24">
        <v>21</v>
      </c>
    </row>
    <row r="16" spans="1:3" x14ac:dyDescent="0.15">
      <c r="A16" t="str">
        <f>人员信息!A16</f>
        <v>纪俊林</v>
      </c>
      <c r="B16" s="24">
        <v>21</v>
      </c>
      <c r="C16" s="24">
        <v>21</v>
      </c>
    </row>
    <row r="17" spans="1:3" x14ac:dyDescent="0.15">
      <c r="A17" t="str">
        <f>人员信息!A17</f>
        <v>田珉宇</v>
      </c>
      <c r="B17" s="24">
        <v>21</v>
      </c>
      <c r="C17" s="24">
        <v>21</v>
      </c>
    </row>
    <row r="18" spans="1:3" x14ac:dyDescent="0.15">
      <c r="A18" t="str">
        <f>人员信息!A18</f>
        <v>裴雷</v>
      </c>
      <c r="B18" s="24">
        <v>11</v>
      </c>
      <c r="C18" s="24">
        <v>11</v>
      </c>
    </row>
    <row r="19" spans="1:3" x14ac:dyDescent="0.15">
      <c r="A19" t="str">
        <f>人员信息!A19</f>
        <v>曹港华</v>
      </c>
      <c r="B19" s="24">
        <v>16</v>
      </c>
      <c r="C19" s="24">
        <v>16</v>
      </c>
    </row>
    <row r="20" spans="1:3" x14ac:dyDescent="0.15">
      <c r="A20" t="str">
        <f>人员信息!A20</f>
        <v>华心语</v>
      </c>
      <c r="B20" s="24">
        <v>19</v>
      </c>
      <c r="C20" s="24">
        <v>19</v>
      </c>
    </row>
    <row r="21" spans="1:3" x14ac:dyDescent="0.15">
      <c r="A21" t="str">
        <f>人员信息!A21</f>
        <v>朱雨中</v>
      </c>
      <c r="B21" s="24">
        <v>6</v>
      </c>
      <c r="C21" s="24">
        <v>6</v>
      </c>
    </row>
    <row r="22" spans="1:3" s="31" customFormat="1" x14ac:dyDescent="0.15">
      <c r="A22" s="31" t="str">
        <f>人员信息!A22</f>
        <v>罗胜男</v>
      </c>
      <c r="B22" s="32">
        <v>9.5</v>
      </c>
      <c r="C22" s="3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"/>
    </sheetView>
  </sheetViews>
  <sheetFormatPr defaultRowHeight="13.5" x14ac:dyDescent="0.15"/>
  <cols>
    <col min="2" max="2" width="20.5" style="9" bestFit="1" customWidth="1"/>
    <col min="3" max="3" width="12.75" style="19" bestFit="1" customWidth="1"/>
    <col min="4" max="4" width="12.75" style="34" bestFit="1" customWidth="1"/>
    <col min="5" max="5" width="15.625" style="34" customWidth="1"/>
    <col min="8" max="8" width="10.125" customWidth="1"/>
    <col min="10" max="10" width="14.625" style="34" bestFit="1" customWidth="1"/>
    <col min="11" max="11" width="18.125" style="34" customWidth="1"/>
    <col min="12" max="12" width="12.625" style="26" customWidth="1"/>
  </cols>
  <sheetData>
    <row r="1" spans="1:12" s="2" customFormat="1" x14ac:dyDescent="0.15">
      <c r="A1" s="21" t="s">
        <v>44</v>
      </c>
      <c r="B1" s="22" t="s">
        <v>63</v>
      </c>
      <c r="C1" s="23" t="s">
        <v>69</v>
      </c>
      <c r="D1" s="33" t="s">
        <v>64</v>
      </c>
      <c r="E1" s="33" t="s">
        <v>65</v>
      </c>
      <c r="F1" s="21" t="s">
        <v>39</v>
      </c>
      <c r="G1" s="21" t="s">
        <v>66</v>
      </c>
      <c r="H1" s="20" t="s">
        <v>41</v>
      </c>
      <c r="I1" s="20" t="s">
        <v>37</v>
      </c>
      <c r="J1" s="33" t="s">
        <v>70</v>
      </c>
      <c r="K1" s="35" t="s">
        <v>68</v>
      </c>
      <c r="L1" s="36" t="s">
        <v>67</v>
      </c>
    </row>
    <row r="2" spans="1:12" x14ac:dyDescent="0.15">
      <c r="A2" t="str">
        <f>人员信息!A2</f>
        <v>辛强英</v>
      </c>
      <c r="B2" s="9" t="str">
        <f>人员信息!D2</f>
        <v>360622199210070028</v>
      </c>
      <c r="C2" s="18">
        <f>人员信息!E2</f>
        <v>18651862972</v>
      </c>
      <c r="D2" s="34">
        <f>IF(工资统计!D2 &gt; 3030, 3030, 工资统计!D2)</f>
        <v>2500</v>
      </c>
      <c r="E2" s="34">
        <f>(工资统计!D2 - D2)</f>
        <v>0</v>
      </c>
      <c r="F2">
        <f>工资统计!E2</f>
        <v>210</v>
      </c>
      <c r="G2">
        <v>0</v>
      </c>
      <c r="H2">
        <f>工资统计!F2</f>
        <v>328.15</v>
      </c>
      <c r="I2">
        <f>工资统计!G2</f>
        <v>162</v>
      </c>
      <c r="J2" s="34">
        <f>工资统计!H2</f>
        <v>2219.85</v>
      </c>
      <c r="K2" s="34">
        <f>ROUND(MAX((J2-5000)*{0.03,0.1,0.2,0.25,0.3,0.35,0.45}-{0,105,555,1005,2755,5505,13505},0),3)</f>
        <v>0</v>
      </c>
      <c r="L2" s="26">
        <f>J2-K2</f>
        <v>2219.85</v>
      </c>
    </row>
    <row r="3" spans="1:12" x14ac:dyDescent="0.15">
      <c r="A3" t="str">
        <f>人员信息!A3</f>
        <v>殷钥</v>
      </c>
      <c r="B3" s="9" t="str">
        <f>人员信息!D3</f>
        <v>320382199601261625</v>
      </c>
      <c r="C3" s="18">
        <f>人员信息!E3</f>
        <v>15651658665</v>
      </c>
      <c r="D3" s="34">
        <f>IF(工资统计!D3 &gt; 3030, 3030, 工资统计!D3)</f>
        <v>3001</v>
      </c>
      <c r="E3" s="34">
        <f>(工资统计!D3 - D3)</f>
        <v>0</v>
      </c>
      <c r="F3">
        <f>工资统计!E3</f>
        <v>210</v>
      </c>
      <c r="G3">
        <v>0</v>
      </c>
      <c r="H3">
        <f>工资统计!F3</f>
        <v>328.15</v>
      </c>
      <c r="I3">
        <f>工资统计!G3</f>
        <v>162</v>
      </c>
      <c r="J3" s="34">
        <f>工资统计!H3</f>
        <v>2720.85</v>
      </c>
      <c r="K3" s="34">
        <f>ROUND(MAX((J3-5000)*{0.03,0.1,0.2,0.25,0.3,0.35,0.45}-{0,105,555,1005,2755,5505,13505},0),3)</f>
        <v>0</v>
      </c>
      <c r="L3" s="26">
        <f t="shared" ref="L3:L22" si="0">J3-K3</f>
        <v>2720.85</v>
      </c>
    </row>
    <row r="4" spans="1:12" x14ac:dyDescent="0.15">
      <c r="A4" t="str">
        <f>人员信息!A4</f>
        <v>李颖</v>
      </c>
      <c r="B4" s="9" t="str">
        <f>人员信息!D4</f>
        <v>370686199101044625</v>
      </c>
      <c r="C4" s="18">
        <f>人员信息!E4</f>
        <v>18342209172</v>
      </c>
      <c r="D4" s="34">
        <f>IF(工资统计!D4 &gt; 3030, 3030, 工资统计!D4)</f>
        <v>3030</v>
      </c>
      <c r="E4" s="34">
        <f>(工资统计!D4 - D4)</f>
        <v>333.93103448275861</v>
      </c>
      <c r="F4">
        <f>工资统计!E4</f>
        <v>200</v>
      </c>
      <c r="G4">
        <v>0</v>
      </c>
      <c r="H4">
        <f>工资统计!F4</f>
        <v>328.15</v>
      </c>
      <c r="I4">
        <f>工资统计!G4</f>
        <v>162</v>
      </c>
      <c r="J4" s="34">
        <f>工资统计!H4</f>
        <v>3073.7810344827585</v>
      </c>
      <c r="K4" s="34">
        <f>ROUND(MAX((J4-5000)*{0.03,0.1,0.2,0.25,0.3,0.35,0.45}-{0,105,555,1005,2755,5505,13505},0),3)</f>
        <v>0</v>
      </c>
      <c r="L4" s="26">
        <f t="shared" si="0"/>
        <v>3073.7810344827585</v>
      </c>
    </row>
    <row r="5" spans="1:12" x14ac:dyDescent="0.15">
      <c r="A5" t="str">
        <f>人员信息!A5</f>
        <v>殷佳</v>
      </c>
      <c r="B5" s="9" t="str">
        <f>人员信息!D5</f>
        <v>321002199308056123</v>
      </c>
      <c r="C5" s="18">
        <f>人员信息!E5</f>
        <v>15951853524</v>
      </c>
      <c r="D5" s="34">
        <f>IF(工资统计!D5 &gt; 3030, 3030, 工资统计!D5)</f>
        <v>3030</v>
      </c>
      <c r="E5" s="34">
        <f>(工资统计!D5 - D5)</f>
        <v>973</v>
      </c>
      <c r="F5">
        <f>工资统计!E5</f>
        <v>210</v>
      </c>
      <c r="G5">
        <v>0</v>
      </c>
      <c r="H5">
        <f>工资统计!F5</f>
        <v>328.15</v>
      </c>
      <c r="I5">
        <f>工资统计!G5</f>
        <v>162</v>
      </c>
      <c r="J5" s="34">
        <f>工资统计!H5</f>
        <v>3722.85</v>
      </c>
      <c r="K5" s="34">
        <f>ROUND(MAX((J5-5000)*{0.03,0.1,0.2,0.25,0.3,0.35,0.45}-{0,105,555,1005,2755,5505,13505},0),3)</f>
        <v>0</v>
      </c>
      <c r="L5" s="26">
        <f t="shared" si="0"/>
        <v>3722.85</v>
      </c>
    </row>
    <row r="6" spans="1:12" x14ac:dyDescent="0.15">
      <c r="A6" t="str">
        <f>人员信息!A6</f>
        <v>郭仪妹</v>
      </c>
      <c r="B6" s="9" t="str">
        <f>人员信息!D6</f>
        <v>341122199501071629</v>
      </c>
      <c r="C6" s="18">
        <f>人员信息!E6</f>
        <v>18715391087</v>
      </c>
      <c r="D6" s="34">
        <f>IF(工资统计!D6 &gt; 3030, 3030, 工资统计!D6)</f>
        <v>2004</v>
      </c>
      <c r="E6" s="34">
        <f>(工资统计!D6 - D6)</f>
        <v>0</v>
      </c>
      <c r="F6">
        <f>工资统计!E6</f>
        <v>210</v>
      </c>
      <c r="G6">
        <v>0</v>
      </c>
      <c r="H6">
        <f>工资统计!F6</f>
        <v>328.15</v>
      </c>
      <c r="I6">
        <f>工资统计!G6</f>
        <v>162</v>
      </c>
      <c r="J6" s="34">
        <f>工资统计!H6</f>
        <v>1723.85</v>
      </c>
      <c r="K6" s="34">
        <f>ROUND(MAX((J6-5000)*{0.03,0.1,0.2,0.25,0.3,0.35,0.45}-{0,105,555,1005,2755,5505,13505},0),3)</f>
        <v>0</v>
      </c>
      <c r="L6" s="26">
        <f t="shared" si="0"/>
        <v>1723.85</v>
      </c>
    </row>
    <row r="7" spans="1:12" x14ac:dyDescent="0.15">
      <c r="A7" t="str">
        <f>人员信息!A7</f>
        <v>黄麟雯</v>
      </c>
      <c r="B7" s="9" t="str">
        <f>人员信息!D7</f>
        <v>450205199404140024</v>
      </c>
      <c r="C7" s="18">
        <f>人员信息!E7</f>
        <v>13218070771</v>
      </c>
      <c r="D7" s="34">
        <f>IF(工资统计!D7 &gt; 3030, 3030, 工资统计!D7)</f>
        <v>2005</v>
      </c>
      <c r="E7" s="34">
        <f>(工资统计!D7 - D7)</f>
        <v>0</v>
      </c>
      <c r="F7">
        <f>工资统计!E7</f>
        <v>210</v>
      </c>
      <c r="G7">
        <v>0</v>
      </c>
      <c r="H7">
        <f>工资统计!F7</f>
        <v>328.15</v>
      </c>
      <c r="I7">
        <f>工资统计!G7</f>
        <v>162</v>
      </c>
      <c r="J7" s="34">
        <f>工资统计!H7</f>
        <v>1724.85</v>
      </c>
      <c r="K7" s="34">
        <f>ROUND(MAX((J7-5000)*{0.03,0.1,0.2,0.25,0.3,0.35,0.45}-{0,105,555,1005,2755,5505,13505},0),3)</f>
        <v>0</v>
      </c>
      <c r="L7" s="26">
        <f t="shared" si="0"/>
        <v>1724.85</v>
      </c>
    </row>
    <row r="8" spans="1:12" x14ac:dyDescent="0.15">
      <c r="A8" t="str">
        <f>人员信息!A8</f>
        <v>张映菲</v>
      </c>
      <c r="B8" s="9" t="str">
        <f>人员信息!D8</f>
        <v>360727199305060022</v>
      </c>
      <c r="C8" s="18">
        <f>人员信息!E8</f>
        <v>13544392829</v>
      </c>
      <c r="D8" s="34">
        <f>IF(工资统计!D8 &gt; 3030, 3030, 工资统计!D8)</f>
        <v>2006</v>
      </c>
      <c r="E8" s="34">
        <f>(工资统计!D8 - D8)</f>
        <v>0</v>
      </c>
      <c r="F8">
        <f>工资统计!E8</f>
        <v>210</v>
      </c>
      <c r="G8">
        <v>0</v>
      </c>
      <c r="H8">
        <f>工资统计!F8</f>
        <v>328.15</v>
      </c>
      <c r="I8">
        <f>工资统计!G8</f>
        <v>162</v>
      </c>
      <c r="J8" s="34">
        <f>工资统计!H8</f>
        <v>1725.85</v>
      </c>
      <c r="K8" s="34">
        <f>ROUND(MAX((J8-5000)*{0.03,0.1,0.2,0.25,0.3,0.35,0.45}-{0,105,555,1005,2755,5505,13505},0),3)</f>
        <v>0</v>
      </c>
      <c r="L8" s="26">
        <f t="shared" si="0"/>
        <v>1725.85</v>
      </c>
    </row>
    <row r="9" spans="1:12" x14ac:dyDescent="0.15">
      <c r="A9" t="str">
        <f>人员信息!A9</f>
        <v>蔡锟</v>
      </c>
      <c r="B9" s="9" t="str">
        <f>人员信息!D9</f>
        <v>420117199002033116</v>
      </c>
      <c r="C9" s="18">
        <f>人员信息!E9</f>
        <v>18819133417</v>
      </c>
      <c r="D9" s="34">
        <f>IF(工资统计!D9 &gt; 3030, 3030, 工资统计!D9)</f>
        <v>2007</v>
      </c>
      <c r="E9" s="34">
        <f>(工资统计!D9 - D9)</f>
        <v>0</v>
      </c>
      <c r="F9">
        <f>工资统计!E9</f>
        <v>210</v>
      </c>
      <c r="G9">
        <v>0</v>
      </c>
      <c r="H9">
        <f>工资统计!F9</f>
        <v>328.15</v>
      </c>
      <c r="I9">
        <f>工资统计!G9</f>
        <v>162</v>
      </c>
      <c r="J9" s="34">
        <f>工资统计!H9</f>
        <v>1726.85</v>
      </c>
      <c r="K9" s="34">
        <f>ROUND(MAX((J9-5000)*{0.03,0.1,0.2,0.25,0.3,0.35,0.45}-{0,105,555,1005,2755,5505,13505},0),3)</f>
        <v>0</v>
      </c>
      <c r="L9" s="26">
        <f t="shared" si="0"/>
        <v>1726.85</v>
      </c>
    </row>
    <row r="10" spans="1:12" x14ac:dyDescent="0.15">
      <c r="A10" t="str">
        <f>人员信息!A10</f>
        <v>黄吉</v>
      </c>
      <c r="B10" s="9" t="str">
        <f>人员信息!D10</f>
        <v>320107199210195041</v>
      </c>
      <c r="C10" s="18">
        <f>人员信息!E10</f>
        <v>19941641019</v>
      </c>
      <c r="D10" s="34">
        <f>IF(工资统计!D10 &gt; 3030, 3030, 工资统计!D10)</f>
        <v>1961.8390804597702</v>
      </c>
      <c r="E10" s="34">
        <f>(工资统计!D10 - D10)</f>
        <v>0</v>
      </c>
      <c r="F10">
        <f>工资统计!E10</f>
        <v>0</v>
      </c>
      <c r="G10">
        <v>0</v>
      </c>
      <c r="H10">
        <f>工资统计!F10</f>
        <v>328.15</v>
      </c>
      <c r="I10">
        <f>工资统计!G10</f>
        <v>162</v>
      </c>
      <c r="J10" s="34">
        <f>工资统计!H10</f>
        <v>1471.6890804597701</v>
      </c>
      <c r="K10" s="34">
        <f>ROUND(MAX((J10-5000)*{0.03,0.1,0.2,0.25,0.3,0.35,0.45}-{0,105,555,1005,2755,5505,13505},0),3)</f>
        <v>0</v>
      </c>
      <c r="L10" s="26">
        <f t="shared" si="0"/>
        <v>1471.6890804597701</v>
      </c>
    </row>
    <row r="11" spans="1:12" x14ac:dyDescent="0.15">
      <c r="A11" t="str">
        <f>人员信息!A11</f>
        <v>丁颖</v>
      </c>
      <c r="B11" s="9" t="str">
        <f>人员信息!D11</f>
        <v>320125199411061720</v>
      </c>
      <c r="C11" s="18">
        <f>人员信息!E11</f>
        <v>18451113163</v>
      </c>
      <c r="D11" s="34">
        <f>IF(工资统计!D11 &gt; 3030, 3030, 工资统计!D11)</f>
        <v>1316.2413793103447</v>
      </c>
      <c r="E11" s="34">
        <f>(工资统计!D11 - D11)</f>
        <v>0</v>
      </c>
      <c r="F11">
        <f>工资统计!E11</f>
        <v>0</v>
      </c>
      <c r="G11">
        <v>0</v>
      </c>
      <c r="H11">
        <f>工资统计!F11</f>
        <v>328.15</v>
      </c>
      <c r="I11">
        <f>工资统计!G11</f>
        <v>162</v>
      </c>
      <c r="J11" s="34">
        <f>工资统计!H11</f>
        <v>826.09137931034468</v>
      </c>
      <c r="K11" s="34">
        <f>ROUND(MAX((J11-5000)*{0.03,0.1,0.2,0.25,0.3,0.35,0.45}-{0,105,555,1005,2755,5505,13505},0),3)</f>
        <v>0</v>
      </c>
      <c r="L11" s="26">
        <f t="shared" si="0"/>
        <v>826.09137931034468</v>
      </c>
    </row>
    <row r="12" spans="1:12" x14ac:dyDescent="0.15">
      <c r="A12" t="str">
        <f>人员信息!A12</f>
        <v>靳渭盟</v>
      </c>
      <c r="B12" s="9" t="str">
        <f>人员信息!D12</f>
        <v>211202199402221290</v>
      </c>
      <c r="C12" s="18">
        <f>人员信息!E12</f>
        <v>18893729746</v>
      </c>
      <c r="D12" s="34">
        <f>IF(工资统计!D12 &gt; 3030, 3030, 工资统计!D12)</f>
        <v>1871.3793103448277</v>
      </c>
      <c r="E12" s="34">
        <f>(工资统计!D12 - D12)</f>
        <v>0</v>
      </c>
      <c r="F12">
        <f>工资统计!E12</f>
        <v>0</v>
      </c>
      <c r="G12">
        <v>0</v>
      </c>
      <c r="H12">
        <f>工资统计!F12</f>
        <v>328.15</v>
      </c>
      <c r="I12">
        <f>工资统计!G12</f>
        <v>162</v>
      </c>
      <c r="J12" s="34">
        <f>工资统计!H12</f>
        <v>1381.2293103448278</v>
      </c>
      <c r="K12" s="34">
        <f>ROUND(MAX((J12-5000)*{0.03,0.1,0.2,0.25,0.3,0.35,0.45}-{0,105,555,1005,2755,5505,13505},0),3)</f>
        <v>0</v>
      </c>
      <c r="L12" s="26">
        <f t="shared" si="0"/>
        <v>1381.2293103448278</v>
      </c>
    </row>
    <row r="13" spans="1:12" x14ac:dyDescent="0.15">
      <c r="A13" t="str">
        <f>人员信息!A13</f>
        <v>马铁群</v>
      </c>
      <c r="B13" s="9" t="str">
        <f>人员信息!D13</f>
        <v>320623199206203376</v>
      </c>
      <c r="C13" s="18">
        <f>人员信息!E13</f>
        <v>18801587536</v>
      </c>
      <c r="D13" s="34">
        <f>IF(工资统计!D13 &gt; 3030, 3030, 工资统计!D13)</f>
        <v>2011</v>
      </c>
      <c r="E13" s="34">
        <f>(工资统计!D13 - D13)</f>
        <v>0</v>
      </c>
      <c r="F13">
        <f>工资统计!E13</f>
        <v>0</v>
      </c>
      <c r="G13">
        <v>0</v>
      </c>
      <c r="H13">
        <f>工资统计!F13</f>
        <v>328.15</v>
      </c>
      <c r="I13">
        <f>工资统计!G13</f>
        <v>162</v>
      </c>
      <c r="J13" s="34">
        <f>工资统计!H13</f>
        <v>1520.85</v>
      </c>
      <c r="K13" s="34">
        <f>ROUND(MAX((J13-5000)*{0.03,0.1,0.2,0.25,0.3,0.35,0.45}-{0,105,555,1005,2755,5505,13505},0),3)</f>
        <v>0</v>
      </c>
      <c r="L13" s="26">
        <f t="shared" si="0"/>
        <v>1520.85</v>
      </c>
    </row>
    <row r="14" spans="1:12" x14ac:dyDescent="0.15">
      <c r="A14" t="str">
        <f>人员信息!A14</f>
        <v>朱兆冬</v>
      </c>
      <c r="B14" s="9" t="str">
        <f>人员信息!D14</f>
        <v>341122199410033029</v>
      </c>
      <c r="C14" s="18">
        <f>人员信息!E14</f>
        <v>15705593547</v>
      </c>
      <c r="D14" s="34">
        <f>IF(工资统计!D14 &gt; 3030, 3030, 工资统计!D14)</f>
        <v>1919.4942528735633</v>
      </c>
      <c r="E14" s="34">
        <f>(工资统计!D14 - D14)</f>
        <v>0</v>
      </c>
      <c r="F14">
        <f>工资统计!E14</f>
        <v>0</v>
      </c>
      <c r="G14">
        <v>0</v>
      </c>
      <c r="H14">
        <f>工资统计!F14</f>
        <v>328.15</v>
      </c>
      <c r="I14">
        <f>工资统计!G14</f>
        <v>162</v>
      </c>
      <c r="J14" s="34">
        <f>工资统计!H14</f>
        <v>1429.3442528735632</v>
      </c>
      <c r="K14" s="34">
        <f>ROUND(MAX((J14-5000)*{0.03,0.1,0.2,0.25,0.3,0.35,0.45}-{0,105,555,1005,2755,5505,13505},0),3)</f>
        <v>0</v>
      </c>
      <c r="L14" s="26">
        <f t="shared" si="0"/>
        <v>1429.3442528735632</v>
      </c>
    </row>
    <row r="15" spans="1:12" x14ac:dyDescent="0.15">
      <c r="A15" t="str">
        <f>人员信息!A15</f>
        <v>吴艳琴</v>
      </c>
      <c r="B15" s="9" t="str">
        <f>人员信息!D15</f>
        <v>36242619920208432X</v>
      </c>
      <c r="C15" s="18">
        <f>人员信息!E15</f>
        <v>18602567879</v>
      </c>
      <c r="D15" s="34">
        <f>IF(工资统计!D15 &gt; 3030, 3030, 工资统计!D15)</f>
        <v>1966.7241379310344</v>
      </c>
      <c r="E15" s="34">
        <f>(工资统计!D15 - D15)</f>
        <v>0</v>
      </c>
      <c r="F15">
        <f>工资统计!E15</f>
        <v>0</v>
      </c>
      <c r="G15">
        <v>0</v>
      </c>
      <c r="H15">
        <f>工资统计!F15</f>
        <v>328.15</v>
      </c>
      <c r="I15">
        <f>工资统计!G15</f>
        <v>162</v>
      </c>
      <c r="J15" s="34">
        <f>工资统计!H15</f>
        <v>1476.5741379310343</v>
      </c>
      <c r="K15" s="34">
        <f>ROUND(MAX((J15-5000)*{0.03,0.1,0.2,0.25,0.3,0.35,0.45}-{0,105,555,1005,2755,5505,13505},0),3)</f>
        <v>0</v>
      </c>
      <c r="L15" s="26">
        <f t="shared" si="0"/>
        <v>1476.5741379310343</v>
      </c>
    </row>
    <row r="16" spans="1:12" s="31" customFormat="1" x14ac:dyDescent="0.15">
      <c r="A16" s="31" t="str">
        <f>人员信息!A16</f>
        <v>纪俊林</v>
      </c>
      <c r="B16" s="37" t="str">
        <f>人员信息!D16</f>
        <v>321323198909225571</v>
      </c>
      <c r="C16" s="38">
        <f>人员信息!E16</f>
        <v>15195988793</v>
      </c>
      <c r="D16" s="39">
        <f>IF(工资统计!D16 &gt; 3030, 3030, 工资统计!D16)</f>
        <v>2014</v>
      </c>
      <c r="E16" s="39">
        <f>(工资统计!D16 - D16)</f>
        <v>0</v>
      </c>
      <c r="F16" s="31">
        <f>工资统计!E16</f>
        <v>0</v>
      </c>
      <c r="G16" s="31">
        <v>0</v>
      </c>
      <c r="H16" s="41">
        <f>工资统计!F16</f>
        <v>328.15</v>
      </c>
      <c r="I16" s="6">
        <f>工资统计!G16</f>
        <v>0</v>
      </c>
      <c r="J16" s="39">
        <f>工资统计!H16</f>
        <v>1685.85</v>
      </c>
      <c r="K16" s="39">
        <f>ROUND(MAX((J16-5000)*{0.03,0.1,0.2,0.25,0.3,0.35,0.45}-{0,105,555,1005,2755,5505,13505},0),3)</f>
        <v>0</v>
      </c>
      <c r="L16" s="40">
        <f t="shared" si="0"/>
        <v>1685.85</v>
      </c>
    </row>
    <row r="17" spans="1:12" s="31" customFormat="1" x14ac:dyDescent="0.15">
      <c r="A17" s="31" t="str">
        <f>人员信息!A17</f>
        <v>田珉宇</v>
      </c>
      <c r="B17" s="37" t="str">
        <f>人员信息!D17</f>
        <v>320705198709010013</v>
      </c>
      <c r="C17" s="38">
        <f>人员信息!E17</f>
        <v>13505141912</v>
      </c>
      <c r="D17" s="39">
        <f>IF(工资统计!D17 &gt; 3030, 3030, 工资统计!D17)</f>
        <v>2343.15</v>
      </c>
      <c r="E17" s="39">
        <f>(工资统计!D17 - D17)</f>
        <v>0</v>
      </c>
      <c r="F17" s="31">
        <f>工资统计!E17</f>
        <v>0</v>
      </c>
      <c r="G17" s="31">
        <v>0</v>
      </c>
      <c r="H17" s="31">
        <f>工资统计!F17</f>
        <v>328.15</v>
      </c>
      <c r="I17" s="31">
        <f>工资统计!G17</f>
        <v>162</v>
      </c>
      <c r="J17" s="39">
        <f>工资统计!H17</f>
        <v>1853</v>
      </c>
      <c r="K17" s="39">
        <f>ROUND(MAX((J17-5000)*{0.03,0.1,0.2,0.25,0.3,0.35,0.45}-{0,105,555,1005,2755,5505,13505},0),3)</f>
        <v>0</v>
      </c>
      <c r="L17" s="40">
        <f t="shared" si="0"/>
        <v>1853</v>
      </c>
    </row>
    <row r="18" spans="1:12" x14ac:dyDescent="0.15">
      <c r="A18" t="str">
        <f>人员信息!A18</f>
        <v>裴雷</v>
      </c>
      <c r="B18" s="9" t="str">
        <f>人员信息!D18</f>
        <v>210105198803244010</v>
      </c>
      <c r="C18" s="18" t="str">
        <f>人员信息!E18</f>
        <v>13305148824</v>
      </c>
      <c r="D18" s="34">
        <f>IF(工资统计!D18 &gt; 3030, 3030, 工资统计!D18)</f>
        <v>1089.1034482758621</v>
      </c>
      <c r="E18" s="34">
        <f>(工资统计!D18 - D18)</f>
        <v>0</v>
      </c>
      <c r="F18">
        <f>工资统计!E18</f>
        <v>0</v>
      </c>
      <c r="G18">
        <v>0</v>
      </c>
      <c r="H18">
        <f>工资统计!F18</f>
        <v>328.15</v>
      </c>
      <c r="I18">
        <f>工资统计!G18</f>
        <v>162</v>
      </c>
      <c r="J18" s="34">
        <f>工资统计!H18</f>
        <v>598.95344827586212</v>
      </c>
      <c r="K18" s="34">
        <f>ROUND(MAX((J18-5000)*{0.03,0.1,0.2,0.25,0.3,0.35,0.45}-{0,105,555,1005,2755,5505,13505},0),3)</f>
        <v>0</v>
      </c>
      <c r="L18" s="26">
        <f t="shared" si="0"/>
        <v>598.95344827586212</v>
      </c>
    </row>
    <row r="19" spans="1:12" x14ac:dyDescent="0.15">
      <c r="A19" t="str">
        <f>人员信息!A19</f>
        <v>曹港华</v>
      </c>
      <c r="B19" s="9" t="str">
        <f>人员信息!D19</f>
        <v>340221199702111269</v>
      </c>
      <c r="C19" s="18" t="str">
        <f>人员信息!E19</f>
        <v>15212265636</v>
      </c>
      <c r="D19" s="34">
        <f>IF(工资统计!D19 &gt; 3030, 3030, 工资统计!D19)</f>
        <v>1553.3218390804598</v>
      </c>
      <c r="E19" s="34">
        <f>(工资统计!D19 - D19)</f>
        <v>0</v>
      </c>
      <c r="F19">
        <f>工资统计!E19</f>
        <v>0</v>
      </c>
      <c r="G19">
        <v>0</v>
      </c>
      <c r="H19">
        <f>工资统计!F19</f>
        <v>328.15</v>
      </c>
      <c r="I19">
        <f>工资统计!G19</f>
        <v>162</v>
      </c>
      <c r="J19" s="34">
        <f>工资统计!H19</f>
        <v>1063.1718390804599</v>
      </c>
      <c r="K19" s="34">
        <f>ROUND(MAX((J19-5000)*{0.03,0.1,0.2,0.25,0.3,0.35,0.45}-{0,105,555,1005,2755,5505,13505},0),3)</f>
        <v>0</v>
      </c>
      <c r="L19" s="26">
        <f t="shared" si="0"/>
        <v>1063.1718390804599</v>
      </c>
    </row>
    <row r="20" spans="1:12" x14ac:dyDescent="0.15">
      <c r="A20" t="str">
        <f>人员信息!A20</f>
        <v>华心语</v>
      </c>
      <c r="B20" s="9" t="s">
        <v>82</v>
      </c>
      <c r="C20" s="18" t="str">
        <f>人员信息!E20</f>
        <v>15295669239</v>
      </c>
      <c r="D20" s="34">
        <f>IF(工资统计!D20 &gt; 3030, 3030, 工资统计!D20)</f>
        <v>1832.4367816091954</v>
      </c>
      <c r="E20" s="34">
        <f>(工资统计!D20 - D20)</f>
        <v>0</v>
      </c>
      <c r="F20">
        <f>工资统计!E20</f>
        <v>0</v>
      </c>
      <c r="G20">
        <v>0</v>
      </c>
      <c r="H20">
        <f>工资统计!F20</f>
        <v>0</v>
      </c>
      <c r="I20">
        <f>工资统计!G20</f>
        <v>0</v>
      </c>
      <c r="J20" s="34">
        <f>工资统计!H20</f>
        <v>1832.4367816091954</v>
      </c>
      <c r="K20" s="34">
        <f>ROUND(MAX((J20-5000)*{0.03,0.1,0.2,0.25,0.3,0.35,0.45}-{0,105,555,1005,2755,5505,13505},0),3)</f>
        <v>0</v>
      </c>
      <c r="L20" s="26">
        <f t="shared" si="0"/>
        <v>1832.4367816091954</v>
      </c>
    </row>
    <row r="21" spans="1:12" x14ac:dyDescent="0.15">
      <c r="A21" t="str">
        <f>人员信息!A21</f>
        <v>朱雨中</v>
      </c>
      <c r="B21" s="9" t="str">
        <f>人员信息!D21</f>
        <v>321324199204090073</v>
      </c>
      <c r="C21" s="18" t="str">
        <f>人员信息!E21</f>
        <v>18752116754</v>
      </c>
      <c r="D21" s="34">
        <f>IF(工资统计!D21 &gt; 3030, 3030, 工资统计!D21)</f>
        <v>626.58620689655163</v>
      </c>
      <c r="E21" s="34">
        <f>(工资统计!D21 - D21)</f>
        <v>0</v>
      </c>
      <c r="F21">
        <f>工资统计!E21</f>
        <v>0</v>
      </c>
      <c r="G21">
        <v>0</v>
      </c>
      <c r="H21">
        <f>工资统计!F21</f>
        <v>328.15</v>
      </c>
      <c r="I21">
        <f>工资统计!G21</f>
        <v>162</v>
      </c>
      <c r="J21" s="34">
        <f>工资统计!H21</f>
        <v>136.43620689655165</v>
      </c>
      <c r="K21" s="34">
        <f>ROUND(MAX((J21-5000)*{0.03,0.1,0.2,0.25,0.3,0.35,0.45}-{0,105,555,1005,2755,5505,13505},0),3)</f>
        <v>0</v>
      </c>
      <c r="L21" s="26">
        <f t="shared" si="0"/>
        <v>136.43620689655165</v>
      </c>
    </row>
    <row r="22" spans="1:12" x14ac:dyDescent="0.15">
      <c r="A22" t="str">
        <f>人员信息!A22</f>
        <v>罗胜男</v>
      </c>
      <c r="B22" s="9" t="str">
        <f>人员信息!D22</f>
        <v>412822199012274828</v>
      </c>
      <c r="C22" s="18" t="str">
        <f>人员信息!E22</f>
        <v>13120627805</v>
      </c>
      <c r="D22" s="34">
        <f>IF(工资统计!D22 &gt; 3030, 3030, 工资统计!D22)</f>
        <v>951.95402298850581</v>
      </c>
      <c r="E22" s="34">
        <f>(工资统计!D22 - D22)</f>
        <v>0</v>
      </c>
      <c r="F22">
        <f>工资统计!E22</f>
        <v>0</v>
      </c>
      <c r="G22">
        <v>0</v>
      </c>
      <c r="H22">
        <f>工资统计!F22</f>
        <v>0</v>
      </c>
      <c r="I22">
        <f>工资统计!G22</f>
        <v>0</v>
      </c>
      <c r="J22" s="34">
        <f>工资统计!H22</f>
        <v>951.95402298850581</v>
      </c>
      <c r="K22" s="34">
        <f>ROUND(MAX((J22-5000)*{0.03,0.1,0.2,0.25,0.3,0.35,0.45}-{0,105,555,1005,2755,5505,13505},0),3)</f>
        <v>0</v>
      </c>
      <c r="L22" s="26">
        <f t="shared" si="0"/>
        <v>951.95402298850581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人员信息</vt:lpstr>
      <vt:lpstr>工资统计</vt:lpstr>
      <vt:lpstr>出勤统计</vt:lpstr>
      <vt:lpstr>会计表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2019-01-04T03:29:09Z</dcterms:created>
  <dcterms:modified xsi:type="dcterms:W3CDTF">2019-01-10T09:18:21Z</dcterms:modified>
</cp:coreProperties>
</file>