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salma\Desktop\SAE reporting\"/>
    </mc:Choice>
  </mc:AlternateContent>
  <xr:revisionPtr revIDLastSave="0" documentId="13_ncr:1_{94906552-1E7E-402B-9271-59605A74CFBC}" xr6:coauthVersionLast="47" xr6:coauthVersionMax="47" xr10:uidLastSave="{00000000-0000-0000-0000-000000000000}"/>
  <bookViews>
    <workbookView xWindow="-108" yWindow="-108" windowWidth="23256" windowHeight="12456" xr2:uid="{00000000-000D-0000-FFFF-FFFF00000000}"/>
  </bookViews>
  <sheets>
    <sheet name="ACCUEIL" sheetId="9" r:id="rId1"/>
    <sheet name="REFERENTIEL" sheetId="10" r:id="rId2"/>
    <sheet name="NOTE" sheetId="13" r:id="rId3"/>
    <sheet name="DECISION" sheetId="14" r:id="rId4"/>
    <sheet name="GUIDE" sheetId="26" r:id="rId5"/>
    <sheet name="synthèse" sheetId="24" r:id="rId6"/>
  </sheets>
  <externalReferences>
    <externalReference r:id="rId7"/>
  </externalReferences>
  <definedNames>
    <definedName name="_xleta.T" hidden="1" xlm="1">#NAME?</definedName>
    <definedName name="compétence1_S1">#REF!</definedName>
    <definedName name="compétence1_S2">#REF!,#REF!</definedName>
    <definedName name="compétence2_S1">#REF!,#REF!,#REF!</definedName>
    <definedName name="compétence2_S2">#REF!,#REF!</definedName>
    <definedName name="compétence3_S1">#REF!,#REF!</definedName>
    <definedName name="compétence3_S2">#REF!,#REF!</definedName>
    <definedName name="matièreS1">#REF!</definedName>
    <definedName name="matiereS2">#REF!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8" i="14" l="1" a="1"/>
  <c r="E68" i="14" s="1"/>
  <c r="M42" i="10"/>
  <c r="N42" i="10" s="1"/>
  <c r="M43" i="10"/>
  <c r="N43" i="10" s="1"/>
  <c r="M44" i="10"/>
  <c r="N44" i="10" s="1"/>
  <c r="M45" i="10"/>
  <c r="N45" i="10" s="1"/>
  <c r="M46" i="10"/>
  <c r="N46" i="10" s="1"/>
  <c r="M47" i="10"/>
  <c r="N47" i="10" s="1"/>
  <c r="M48" i="10"/>
  <c r="N48" i="10" s="1"/>
  <c r="M49" i="10"/>
  <c r="N49" i="10" s="1"/>
  <c r="M50" i="10"/>
  <c r="N50" i="10" s="1"/>
  <c r="M51" i="10"/>
  <c r="N51" i="10" s="1"/>
  <c r="M52" i="10"/>
  <c r="N52" i="10" s="1"/>
  <c r="M53" i="10"/>
  <c r="N53" i="10" s="1"/>
  <c r="M54" i="10"/>
  <c r="N54" i="10" s="1"/>
  <c r="M55" i="10"/>
  <c r="N55" i="10" s="1"/>
  <c r="M56" i="10"/>
  <c r="N56" i="10" s="1"/>
  <c r="M57" i="10"/>
  <c r="N57" i="10" s="1"/>
  <c r="M58" i="10"/>
  <c r="N58" i="10" s="1"/>
  <c r="M59" i="10"/>
  <c r="N59" i="10" s="1"/>
  <c r="M60" i="10"/>
  <c r="N60" i="10" s="1"/>
  <c r="G36" i="14" s="1"/>
  <c r="M61" i="10"/>
  <c r="N61" i="10" s="1"/>
  <c r="M36" i="10"/>
  <c r="N36" i="10" s="1"/>
  <c r="M37" i="10"/>
  <c r="N37" i="10" s="1"/>
  <c r="M38" i="10"/>
  <c r="N38" i="10" s="1"/>
  <c r="M39" i="10"/>
  <c r="N39" i="10" s="1"/>
  <c r="M40" i="10"/>
  <c r="N40" i="10" s="1"/>
  <c r="M41" i="10"/>
  <c r="N41" i="10" s="1"/>
  <c r="M35" i="10"/>
  <c r="N35" i="10" s="1"/>
  <c r="M16" i="10"/>
  <c r="N16" i="10" s="1"/>
  <c r="M17" i="10"/>
  <c r="N17" i="10" s="1"/>
  <c r="M18" i="10"/>
  <c r="N18" i="10" s="1"/>
  <c r="M19" i="10"/>
  <c r="N19" i="10" s="1"/>
  <c r="M20" i="10"/>
  <c r="N20" i="10" s="1"/>
  <c r="M21" i="10"/>
  <c r="N21" i="10" s="1"/>
  <c r="M22" i="10"/>
  <c r="N22" i="10" s="1"/>
  <c r="M23" i="10"/>
  <c r="N23" i="10" s="1"/>
  <c r="M24" i="10"/>
  <c r="N24" i="10" s="1"/>
  <c r="M25" i="10"/>
  <c r="N25" i="10" s="1"/>
  <c r="M26" i="10"/>
  <c r="N26" i="10" s="1"/>
  <c r="M27" i="10"/>
  <c r="N27" i="10" s="1"/>
  <c r="M28" i="10"/>
  <c r="N28" i="10" s="1"/>
  <c r="M29" i="10"/>
  <c r="N29" i="10" s="1"/>
  <c r="M30" i="10"/>
  <c r="N30" i="10" s="1"/>
  <c r="M31" i="10"/>
  <c r="N31" i="10" s="1"/>
  <c r="M32" i="10"/>
  <c r="N32" i="10" s="1"/>
  <c r="M15" i="10"/>
  <c r="N15" i="10" s="1"/>
  <c r="A30" i="14"/>
  <c r="F60" i="9"/>
  <c r="G60" i="9" s="1"/>
  <c r="E60" i="9"/>
  <c r="D60" i="9"/>
  <c r="F59" i="9"/>
  <c r="G59" i="9" s="1"/>
  <c r="E59" i="9"/>
  <c r="D59" i="9"/>
  <c r="F58" i="9"/>
  <c r="G58" i="9" s="1"/>
  <c r="E58" i="9"/>
  <c r="D58" i="9"/>
  <c r="J109" i="13"/>
  <c r="J108" i="13"/>
  <c r="J107" i="13"/>
  <c r="J106" i="13"/>
  <c r="J105" i="13"/>
  <c r="J104" i="13"/>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M21" i="24" s="1"/>
  <c r="J59" i="13"/>
  <c r="M36" i="24" s="1"/>
  <c r="O36" i="24" s="1"/>
  <c r="J58" i="13"/>
  <c r="M32" i="24" s="1"/>
  <c r="O32" i="24" s="1"/>
  <c r="J57" i="13"/>
  <c r="M31" i="24" s="1"/>
  <c r="O31" i="24" s="1"/>
  <c r="J56" i="13"/>
  <c r="J55" i="13"/>
  <c r="J54" i="13"/>
  <c r="M27" i="24" s="1"/>
  <c r="O27" i="24" s="1"/>
  <c r="J53" i="13"/>
  <c r="J52" i="13"/>
  <c r="M24" i="24" s="1"/>
  <c r="O24" i="24" s="1"/>
  <c r="J51" i="13"/>
  <c r="M23" i="24" s="1"/>
  <c r="O23" i="24" s="1"/>
  <c r="J50" i="13"/>
  <c r="M22" i="24" s="1"/>
  <c r="O22" i="24" s="1"/>
  <c r="J49" i="13"/>
  <c r="M20" i="24" s="1"/>
  <c r="O20" i="24" s="1"/>
  <c r="J48" i="13"/>
  <c r="J47" i="13"/>
  <c r="M19" i="24" s="1"/>
  <c r="O19" i="24" s="1"/>
  <c r="J46" i="13"/>
  <c r="M18" i="24" s="1"/>
  <c r="O18" i="24" s="1"/>
  <c r="J45" i="13"/>
  <c r="M17" i="24" s="1"/>
  <c r="O17" i="24" s="1"/>
  <c r="J44" i="13"/>
  <c r="J43" i="13"/>
  <c r="M15" i="24" s="1"/>
  <c r="O15" i="24" s="1"/>
  <c r="J42" i="13"/>
  <c r="J41" i="13"/>
  <c r="M13" i="24" s="1"/>
  <c r="O13" i="24" s="1"/>
  <c r="J40" i="13"/>
  <c r="J39" i="13"/>
  <c r="M12" i="24" s="1"/>
  <c r="O12" i="24" s="1"/>
  <c r="J38" i="13"/>
  <c r="F29" i="24" s="1"/>
  <c r="H29" i="24" s="1"/>
  <c r="J37" i="13"/>
  <c r="F28" i="24" s="1"/>
  <c r="H28" i="24" s="1"/>
  <c r="J36" i="13"/>
  <c r="F27" i="24" s="1"/>
  <c r="H27" i="24" s="1"/>
  <c r="J35" i="13"/>
  <c r="F26" i="24" s="1"/>
  <c r="H26" i="24" s="1"/>
  <c r="J34" i="13"/>
  <c r="F25" i="24" s="1"/>
  <c r="H25" i="24" s="1"/>
  <c r="J33" i="13"/>
  <c r="F24" i="24" s="1"/>
  <c r="H24" i="24" s="1"/>
  <c r="J32" i="13"/>
  <c r="J31" i="13"/>
  <c r="J30" i="13"/>
  <c r="F22" i="24" s="1"/>
  <c r="H22" i="24" s="1"/>
  <c r="J29" i="13"/>
  <c r="F21" i="24" s="1"/>
  <c r="H21" i="24" s="1"/>
  <c r="J28" i="13"/>
  <c r="F16" i="24" s="1"/>
  <c r="H16" i="24" s="1"/>
  <c r="J27" i="13"/>
  <c r="F20" i="24" s="1"/>
  <c r="H20" i="24" s="1"/>
  <c r="J26" i="13"/>
  <c r="J25" i="13"/>
  <c r="F18" i="24" s="1"/>
  <c r="H18" i="24" s="1"/>
  <c r="J24" i="13"/>
  <c r="F17" i="24" s="1"/>
  <c r="H17" i="24" s="1"/>
  <c r="J23" i="13"/>
  <c r="F12" i="24" s="1"/>
  <c r="H12" i="24" s="1"/>
  <c r="J22" i="13"/>
  <c r="J21" i="13"/>
  <c r="F14" i="24" s="1"/>
  <c r="H14" i="24" s="1"/>
  <c r="J20" i="13"/>
  <c r="M14" i="24" s="1"/>
  <c r="O14" i="24" s="1"/>
  <c r="J19" i="13"/>
  <c r="F13" i="24" s="1"/>
  <c r="H13" i="24" s="1"/>
  <c r="J18" i="13"/>
  <c r="F34" i="14" l="1"/>
  <c r="G34" i="14"/>
  <c r="F36" i="14"/>
  <c r="L36" i="14" s="1"/>
  <c r="P32" i="14"/>
  <c r="N32" i="14"/>
  <c r="F35" i="14"/>
  <c r="G35" i="14"/>
  <c r="AF27" i="14"/>
  <c r="AN44" i="14"/>
  <c r="AO43" i="14"/>
  <c r="AG28" i="14"/>
  <c r="AO44" i="14"/>
  <c r="AG29" i="14"/>
  <c r="AG27" i="14"/>
  <c r="AO42" i="14"/>
  <c r="AF29" i="14"/>
  <c r="AF28" i="14"/>
  <c r="AN43" i="14"/>
  <c r="M34" i="24"/>
  <c r="O34" i="24" s="1"/>
  <c r="M38" i="24"/>
  <c r="O38" i="24" s="1"/>
  <c r="M29" i="24"/>
  <c r="O29" i="24" s="1"/>
  <c r="M33" i="24"/>
  <c r="O33" i="24" s="1"/>
  <c r="M37" i="24"/>
  <c r="O37" i="24" s="1"/>
  <c r="M28" i="24"/>
  <c r="O28" i="24" s="1"/>
  <c r="M35" i="24"/>
  <c r="O35" i="24" s="1"/>
  <c r="M26" i="24"/>
  <c r="M30" i="24"/>
  <c r="O30" i="24" s="1"/>
  <c r="M16" i="24"/>
  <c r="O16" i="24" s="1"/>
  <c r="M25" i="24"/>
  <c r="O25" i="24" s="1"/>
  <c r="F15" i="24"/>
  <c r="H15" i="24" s="1"/>
  <c r="F19" i="24"/>
  <c r="H19" i="24" s="1"/>
  <c r="F23" i="24"/>
  <c r="H23" i="24" s="1"/>
  <c r="O26" i="24"/>
  <c r="O21" i="24"/>
  <c r="L34" i="14" l="1"/>
  <c r="AL27" i="14"/>
  <c r="AH27" i="14"/>
  <c r="E87" i="14" s="1"/>
  <c r="AH29" i="14"/>
  <c r="E89" i="14" s="1"/>
  <c r="L35" i="14"/>
  <c r="AH28" i="14"/>
  <c r="E88" i="14" s="1"/>
  <c r="H36" i="14"/>
  <c r="I36" i="14" s="1"/>
  <c r="H35" i="14"/>
  <c r="H34" i="14"/>
  <c r="I34" i="14" s="1"/>
  <c r="AF30" i="14"/>
  <c r="AL28" i="14"/>
  <c r="AU27" i="14" s="1"/>
  <c r="AU28" i="14" s="1"/>
  <c r="AL29" i="14"/>
  <c r="I35" i="14" l="1"/>
  <c r="E39" i="14" s="1" a="1"/>
  <c r="E39" i="14" s="1"/>
  <c r="Q15" i="14"/>
  <c r="AL31" i="14"/>
  <c r="AL30" i="14"/>
  <c r="E105" i="14"/>
  <c r="AH33" i="14"/>
  <c r="AE42" i="14"/>
  <c r="AX27" i="14"/>
  <c r="AX28" i="14" s="1"/>
  <c r="AR27" i="14"/>
  <c r="AR28" i="14" s="1"/>
  <c r="E43" i="14" l="1" a="1"/>
  <c r="E43" i="14" s="1"/>
  <c r="E41" i="14" a="1"/>
  <c r="E41" i="1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<sst xmlns="http://schemas.openxmlformats.org/spreadsheetml/2006/main" count="304" uniqueCount="99">
  <si>
    <t>Compétence</t>
  </si>
  <si>
    <t>S1</t>
  </si>
  <si>
    <t>S2</t>
  </si>
  <si>
    <t>Année</t>
  </si>
  <si>
    <t>Statut</t>
  </si>
  <si>
    <t>C1</t>
  </si>
  <si>
    <t>C2</t>
  </si>
  <si>
    <t>C3</t>
  </si>
  <si>
    <t>Type</t>
  </si>
  <si>
    <t>Module</t>
  </si>
  <si>
    <t>Coefficient</t>
  </si>
  <si>
    <t>Notes 1</t>
  </si>
  <si>
    <t>Notes 2</t>
  </si>
  <si>
    <t>Notes 3</t>
  </si>
  <si>
    <t>Notes 4</t>
  </si>
  <si>
    <t>Notes 5</t>
  </si>
  <si>
    <t>Moyenne pondéré</t>
  </si>
  <si>
    <t>Notes coeff</t>
  </si>
  <si>
    <t>ABI</t>
  </si>
  <si>
    <r>
      <t xml:space="preserve">                                                      </t>
    </r>
    <r>
      <rPr>
        <sz val="16"/>
        <color theme="1"/>
        <rFont val="Aptos Narrow"/>
        <family val="2"/>
        <scheme val="minor"/>
      </rPr>
      <t xml:space="preserve"> SEMESTRE 1</t>
    </r>
  </si>
  <si>
    <t>ressource</t>
  </si>
  <si>
    <t>Tableur et Reporting</t>
  </si>
  <si>
    <t>Bases de données relationnelles 1</t>
  </si>
  <si>
    <t>Bases de la programmation 1</t>
  </si>
  <si>
    <t>SAE</t>
  </si>
  <si>
    <t>SAÉ - Reporting à partir de données stockées dans un SGBD relationnel</t>
  </si>
  <si>
    <t>SAÉ - Écriture et lecture de fichiers de données</t>
  </si>
  <si>
    <t>PPP</t>
  </si>
  <si>
    <t>Statistique descriptive 1</t>
  </si>
  <si>
    <t>Probabilités 1</t>
  </si>
  <si>
    <t>Mathématiques - analyse</t>
  </si>
  <si>
    <t>SAÉ - Préparation et synthèse d'un tableau de données en vue d'une analyse exploratoire simple</t>
  </si>
  <si>
    <t>Initiation à l'anglais de spécialité</t>
  </si>
  <si>
    <t>Communication de l'information et recherche documentaire</t>
  </si>
  <si>
    <t xml:space="preserve">Découverte des données de l’environnement entrepreneurial et économique </t>
  </si>
  <si>
    <t>SAÉ - Apprendre en situation la production de données en entreprise</t>
  </si>
  <si>
    <t>SAÉ - Présentation en anglais d'un territoire économique et culturel</t>
  </si>
  <si>
    <t>SAÉ - Mise en oeuvre d'une enquête</t>
  </si>
  <si>
    <t>Moyenne Pondéré</t>
  </si>
  <si>
    <r>
      <t xml:space="preserve">          </t>
    </r>
    <r>
      <rPr>
        <sz val="16"/>
        <color theme="1"/>
        <rFont val="Aptos Narrow"/>
        <family val="2"/>
        <scheme val="minor"/>
      </rPr>
      <t xml:space="preserve">                                 SEMESTRE  2</t>
    </r>
  </si>
  <si>
    <t>Bases de données relationnelles 2</t>
  </si>
  <si>
    <t>Bases de la programmation 2</t>
  </si>
  <si>
    <t>Programmation statistique</t>
  </si>
  <si>
    <t>Reporting et datavisualisation</t>
  </si>
  <si>
    <t>SAE - Analyse de données, reporting et datavisualisation</t>
  </si>
  <si>
    <t>SAE - Conception et implémentation d'une base de données</t>
  </si>
  <si>
    <t>SAE - Datavisualisation</t>
  </si>
  <si>
    <t>SAE- Portfolio</t>
  </si>
  <si>
    <t xml:space="preserve">PPP 2 </t>
  </si>
  <si>
    <t>Statistique descriptive 2</t>
  </si>
  <si>
    <t>Statistique inférentielle</t>
  </si>
  <si>
    <t>Probabilités 2</t>
  </si>
  <si>
    <t>Base de   l’algèbre</t>
  </si>
  <si>
    <t>SAE - Estimation par échantillonnage</t>
  </si>
  <si>
    <t>SAE - Régression sur des données réelles</t>
  </si>
  <si>
    <t xml:space="preserve">PPP2 </t>
  </si>
  <si>
    <t>Approfondissement de l'anglais de spécialité</t>
  </si>
  <si>
    <t xml:space="preserve">Communication et sémiologie </t>
  </si>
  <si>
    <t>Etude des données de l'environnement entrepreneurial et économique</t>
  </si>
  <si>
    <t>SAE - Construction et présentation d’indicateurs de performance</t>
  </si>
  <si>
    <t>abi</t>
  </si>
  <si>
    <t>Oui</t>
  </si>
  <si>
    <t>Semestre</t>
  </si>
  <si>
    <t>compétence</t>
  </si>
  <si>
    <t>module</t>
  </si>
  <si>
    <t xml:space="preserve">evalutation </t>
  </si>
  <si>
    <t>note</t>
  </si>
  <si>
    <t xml:space="preserve">coefficient </t>
  </si>
  <si>
    <t>note avec coeff</t>
  </si>
  <si>
    <t>matière S1</t>
  </si>
  <si>
    <t>Moyenne pondérée (/20)</t>
  </si>
  <si>
    <t>coeff</t>
  </si>
  <si>
    <t>Note coeff</t>
  </si>
  <si>
    <t>matière S2</t>
  </si>
  <si>
    <t>Note Coeff</t>
  </si>
  <si>
    <t>Semestre 1</t>
  </si>
  <si>
    <t>semestre 2</t>
  </si>
  <si>
    <t>annee</t>
  </si>
  <si>
    <t>moyenne g</t>
  </si>
  <si>
    <t>annuelle</t>
  </si>
  <si>
    <t>compétences validées</t>
  </si>
  <si>
    <t>Décision du jury :</t>
  </si>
  <si>
    <t>Élément</t>
  </si>
  <si>
    <t>Valeur</t>
  </si>
  <si>
    <t>Atteint</t>
  </si>
  <si>
    <t>Restant</t>
  </si>
  <si>
    <t>C1: Traiter des données à des fins décisionnelles</t>
  </si>
  <si>
    <t>C2: Analyser statistiquement les données</t>
  </si>
  <si>
    <t>C3:  Valoriser une production dans un contexte professionnel</t>
  </si>
  <si>
    <t>compétences</t>
  </si>
  <si>
    <t>moyenne annuelle</t>
  </si>
  <si>
    <t>statut</t>
  </si>
  <si>
    <t>· Les compétences requises sont-elles validées ?</t>
  </si>
  <si>
    <t>· Les seuils réglementaires sont-ils respectés ?</t>
  </si>
  <si>
    <t>Régles de passage en BUT 2:</t>
  </si>
  <si>
    <t>. Moyenne annuelle ≥ 10 dans au moins 2 compétences</t>
  </si>
  <si>
    <t>· Aucune compétence avec une moyenne &lt; 8</t>
  </si>
  <si>
    <t>Existe-t-il une amélioration suffisante au semestre 2 ?</t>
  </si>
  <si>
    <t xml:space="preserve">PPP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</si>
</sst>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quot; /20&quot;"/>
  </numFmts>
  <fonts count="22" x14ac:knownFonts="1">
    <font>
      <sz val="11"/>
      <color theme="1"/>
      <name val="Aptos Narrow"/>
      <family val="2"/>
      <scheme val="minor"/>
    </font>
    <font>
      <sz val="11"/>
      <color rgb="FF242424"/>
      <name val="Calibri"/>
      <family val="2"/>
    </font>
    <font>
      <i/>
      <sz val="9"/>
      <color theme="1"/>
      <name val="Arial"/>
      <family val="2"/>
      <charset val="1"/>
    </font>
    <font>
      <b/>
      <sz val="11"/>
      <color theme="0"/>
      <name val="Aptos Narrow"/>
      <family val="2"/>
      <scheme val="minor"/>
    </font>
    <font>
      <sz val="22"/>
      <color theme="1"/>
      <name val="Arial Rounded MT Bold"/>
      <family val="2"/>
    </font>
    <font>
      <sz val="16"/>
      <color theme="1"/>
      <name val="Aptos Narrow"/>
      <family val="2"/>
      <scheme val="minor"/>
    </font>
    <font>
      <sz val="11"/>
      <color theme="0"/>
      <name val="Aptos Narrow"/>
      <family val="2"/>
      <scheme val="minor"/>
    </font>
    <font>
      <b/>
      <sz val="22"/>
      <color theme="1"/>
      <name val="Arial Rounded MT Bold"/>
      <family val="2"/>
    </font>
    <font>
      <sz val="20"/>
      <color theme="1"/>
      <name val="Arial Rounded MT Bold"/>
      <family val="2"/>
    </font>
    <font>
      <sz val="11"/>
      <name val="Aptos Narrow"/>
      <family val="2"/>
      <scheme val="minor"/>
    </font>
    <font>
      <sz val="11"/>
      <color theme="1"/>
      <name val="Aptos Narrow"/>
      <family val="2"/>
      <scheme val="minor"/>
    </font>
    <font>
      <sz val="8"/>
      <name val="Aptos Narrow"/>
      <family val="2"/>
      <scheme val="minor"/>
    </font>
    <font>
      <sz val="26"/>
      <color theme="1"/>
      <name val="Arial Rounded MT Bold"/>
      <family val="2"/>
    </font>
    <font>
      <sz val="22"/>
      <color theme="1"/>
      <name val="Aptos Narrow"/>
      <family val="2"/>
      <scheme val="minor"/>
    </font>
    <font>
      <sz val="24"/>
      <color theme="1"/>
      <name val="Arial Rounded MT Bold"/>
      <family val="2"/>
    </font>
    <font>
      <sz val="28"/>
      <color theme="1"/>
      <name val="Aptos Narrow"/>
      <family val="2"/>
      <scheme val="minor"/>
    </font>
    <font>
      <sz val="11"/>
      <color rgb="FFFAF9FD"/>
      <name val="Aptos Narrow"/>
      <family val="2"/>
      <scheme val="minor"/>
    </font>
    <font>
      <sz val="36"/>
      <color theme="1"/>
      <name val="Arial Rounded MT Bold"/>
      <family val="2"/>
    </font>
    <font>
      <sz val="11"/>
      <color theme="1"/>
      <name val="Arial Rounded MT Bold"/>
      <family val="2"/>
    </font>
    <font>
      <sz val="18"/>
      <name val="Arial Rounded MT Bold"/>
      <family val="2"/>
    </font>
    <font>
      <sz val="14"/>
      <color theme="0"/>
      <name val="Arial Rounded MT Bold"/>
      <family val="2"/>
    </font>
    <font>
      <sz val="11"/>
      <color theme="0"/>
      <name val="Arial Rounded MT Bold"/>
      <family val="2"/>
    </font>
  </fonts>
  <fills count="2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9311"/>
        <bgColor indexed="64"/>
      </patternFill>
    </fill>
    <fill>
      <patternFill patternType="solid">
        <fgColor rgb="FFFF21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9.9978637043366805E-2"/>
        <bgColor indexed="64"/>
      </patternFill>
    </fill>
    <fill>
      <patternFill patternType="solid">
        <fgColor theme="1"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4"/>
        <bgColor indexed="64"/>
      </patternFill>
    </fill>
    <fill>
      <patternFill patternType="solid">
        <fgColor rgb="FFFAF9FD"/>
        <bgColor indexed="64"/>
      </patternFill>
    </fill>
    <fill>
      <patternFill patternType="solid">
        <fgColor rgb="FFE8D6EA"/>
        <bgColor indexed="64"/>
      </patternFill>
    </fill>
    <fill>
      <patternFill patternType="solid">
        <fgColor rgb="FFCAEEFB"/>
        <bgColor indexed="64"/>
      </patternFill>
    </fill>
    <fill>
      <patternFill patternType="solid">
        <fgColor rgb="FFFADADD"/>
        <bgColor indexed="64"/>
      </patternFill>
    </fill>
    <fill>
      <patternFill patternType="solid">
        <fgColor rgb="FFE7D3E9"/>
        <bgColor indexed="64"/>
      </patternFill>
    </fill>
    <fill>
      <patternFill patternType="solid">
        <fgColor rgb="FFE0C7E3"/>
        <bgColor indexed="64"/>
      </patternFill>
    </fill>
  </fills>
  <borders count="29">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ck">
        <color theme="3"/>
      </left>
      <right style="thick">
        <color theme="3"/>
      </right>
      <top style="thick">
        <color theme="3"/>
      </top>
      <bottom style="thick">
        <color theme="3"/>
      </bottom>
      <diagonal/>
    </border>
    <border>
      <left style="thick">
        <color theme="3"/>
      </left>
      <right style="thick">
        <color theme="3"/>
      </right>
      <top/>
      <bottom style="thick">
        <color theme="3"/>
      </bottom>
      <diagonal/>
    </border>
    <border>
      <left style="thick">
        <color theme="3"/>
      </left>
      <right style="thick">
        <color theme="3"/>
      </right>
      <top style="thick">
        <color theme="3"/>
      </top>
      <bottom/>
      <diagonal/>
    </border>
    <border>
      <left style="thick">
        <color theme="3"/>
      </left>
      <right style="thick">
        <color theme="3"/>
      </right>
      <top/>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style="thick">
        <color indexed="64"/>
      </left>
      <right style="thick">
        <color indexed="64"/>
      </right>
      <top style="thick">
        <color indexed="64"/>
      </top>
      <bottom/>
      <diagonal/>
    </border>
    <border>
      <left style="thin">
        <color indexed="64"/>
      </left>
      <right/>
      <top/>
      <bottom/>
      <diagonal/>
    </border>
    <border>
      <left/>
      <right style="thick">
        <color indexed="64"/>
      </right>
      <top style="thick">
        <color indexed="64"/>
      </top>
      <bottom style="thick">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10" fillId="0" borderId="0" applyFont="0" applyFill="0" applyBorder="0" applyAlignment="0" applyProtection="0"/>
  </cellStyleXfs>
  <cellXfs count="142">
    <xf numFmtId="0" fontId="0" fillId="0" borderId="0" xfId="0"/>
    <xf numFmtId="0" fontId="3" fillId="2" borderId="1" xfId="0" applyFont="1" applyFill="1" applyBorder="1"/>
    <xf numFmtId="0" fontId="3" fillId="2" borderId="2" xfId="0" applyFont="1" applyFill="1" applyBorder="1"/>
    <xf numFmtId="0" fontId="3" fillId="2" borderId="3" xfId="0" applyFont="1" applyFill="1" applyBorder="1"/>
    <xf numFmtId="0" fontId="0" fillId="3" borderId="1" xfId="0" applyFill="1" applyBorder="1"/>
    <xf numFmtId="0" fontId="0" fillId="3" borderId="2" xfId="0" applyFill="1" applyBorder="1"/>
    <xf numFmtId="0" fontId="0" fillId="3" borderId="3" xfId="0" applyFill="1" applyBorder="1"/>
    <xf numFmtId="0" fontId="0" fillId="0" borderId="1" xfId="0" applyBorder="1"/>
    <xf numFmtId="0" fontId="0" fillId="0" borderId="2" xfId="0" applyBorder="1"/>
    <xf numFmtId="0" fontId="0" fillId="0" borderId="3" xfId="0" applyBorder="1"/>
    <xf numFmtId="0" fontId="0" fillId="0" borderId="0" xfId="0" applyAlignment="1">
      <alignment wrapText="1"/>
    </xf>
    <xf numFmtId="0" fontId="0" fillId="0" borderId="10" xfId="0" applyBorder="1"/>
    <xf numFmtId="0" fontId="0" fillId="0" borderId="10" xfId="0" applyBorder="1" applyAlignment="1">
      <alignment horizontal="center" vertical="center"/>
    </xf>
    <xf numFmtId="0" fontId="0" fillId="8" borderId="10" xfId="0" applyFill="1" applyBorder="1"/>
    <xf numFmtId="0" fontId="1" fillId="8" borderId="10" xfId="0" applyFont="1" applyFill="1" applyBorder="1"/>
    <xf numFmtId="0" fontId="1" fillId="8" borderId="10" xfId="0" applyFont="1" applyFill="1" applyBorder="1" applyAlignment="1">
      <alignment horizontal="left" vertical="center"/>
    </xf>
    <xf numFmtId="0" fontId="2" fillId="8" borderId="10" xfId="0" applyFont="1" applyFill="1" applyBorder="1"/>
    <xf numFmtId="0" fontId="0" fillId="4" borderId="10" xfId="0" applyFill="1" applyBorder="1" applyAlignment="1">
      <alignment horizontal="center" vertical="center"/>
    </xf>
    <xf numFmtId="0" fontId="0" fillId="4" borderId="10" xfId="0" applyFill="1" applyBorder="1"/>
    <xf numFmtId="0" fontId="0" fillId="5" borderId="10" xfId="0" applyFill="1" applyBorder="1" applyAlignment="1">
      <alignment horizontal="center" vertical="center"/>
    </xf>
    <xf numFmtId="0" fontId="0" fillId="5" borderId="10" xfId="0" applyFill="1" applyBorder="1"/>
    <xf numFmtId="0" fontId="0" fillId="6" borderId="10" xfId="0" applyFill="1" applyBorder="1"/>
    <xf numFmtId="0" fontId="0" fillId="6" borderId="10" xfId="0" applyFill="1" applyBorder="1" applyAlignment="1">
      <alignment horizontal="center" vertical="center"/>
    </xf>
    <xf numFmtId="0" fontId="0" fillId="9" borderId="11" xfId="0" applyFill="1" applyBorder="1"/>
    <xf numFmtId="0" fontId="0" fillId="7" borderId="11" xfId="0" applyFill="1" applyBorder="1"/>
    <xf numFmtId="0" fontId="0" fillId="10" borderId="11" xfId="0" applyFill="1" applyBorder="1"/>
    <xf numFmtId="0" fontId="0" fillId="11" borderId="11" xfId="0" applyFill="1" applyBorder="1"/>
    <xf numFmtId="0" fontId="0" fillId="12" borderId="11" xfId="0" applyFill="1" applyBorder="1"/>
    <xf numFmtId="0" fontId="0" fillId="13" borderId="11" xfId="0" applyFill="1" applyBorder="1"/>
    <xf numFmtId="0" fontId="0" fillId="0" borderId="0" xfId="0" applyAlignment="1">
      <alignment horizontal="center"/>
    </xf>
    <xf numFmtId="0" fontId="2" fillId="0" borderId="0" xfId="0" applyFont="1"/>
    <xf numFmtId="0" fontId="0" fillId="14" borderId="11" xfId="0" applyFill="1" applyBorder="1"/>
    <xf numFmtId="0" fontId="0" fillId="15" borderId="11" xfId="0" applyFill="1" applyBorder="1"/>
    <xf numFmtId="0" fontId="2" fillId="14" borderId="11" xfId="0" applyFont="1" applyFill="1" applyBorder="1"/>
    <xf numFmtId="0" fontId="0" fillId="0" borderId="0" xfId="0" applyAlignment="1">
      <alignment horizontal="center" textRotation="90"/>
    </xf>
    <xf numFmtId="0" fontId="0" fillId="0" borderId="11" xfId="0" applyBorder="1"/>
    <xf numFmtId="0" fontId="0" fillId="0" borderId="0" xfId="0" applyAlignment="1">
      <alignment textRotation="90"/>
    </xf>
    <xf numFmtId="0" fontId="0" fillId="9" borderId="15" xfId="0" applyFill="1" applyBorder="1"/>
    <xf numFmtId="0" fontId="0" fillId="0" borderId="15" xfId="0" applyBorder="1"/>
    <xf numFmtId="0" fontId="0" fillId="0" borderId="15" xfId="0" applyBorder="1" applyAlignment="1">
      <alignment horizontal="center"/>
    </xf>
    <xf numFmtId="0" fontId="0" fillId="16" borderId="0" xfId="0" applyFill="1"/>
    <xf numFmtId="164" fontId="4" fillId="16" borderId="0" xfId="0" applyNumberFormat="1" applyFont="1" applyFill="1"/>
    <xf numFmtId="164" fontId="4" fillId="16" borderId="0" xfId="0" applyNumberFormat="1" applyFont="1" applyFill="1" applyAlignment="1">
      <alignment horizontal="center"/>
    </xf>
    <xf numFmtId="0" fontId="4" fillId="16" borderId="0" xfId="0" applyFont="1" applyFill="1"/>
    <xf numFmtId="0" fontId="7" fillId="17" borderId="10" xfId="0" applyFont="1" applyFill="1" applyBorder="1" applyAlignment="1">
      <alignment horizontal="center" vertical="center" wrapText="1"/>
    </xf>
    <xf numFmtId="0" fontId="4" fillId="17" borderId="10" xfId="0" applyFont="1" applyFill="1" applyBorder="1" applyAlignment="1">
      <alignment vertical="center" wrapText="1"/>
    </xf>
    <xf numFmtId="2" fontId="8" fillId="0" borderId="10" xfId="0" applyNumberFormat="1" applyFont="1" applyBorder="1" applyAlignment="1">
      <alignment horizontal="right" vertical="center" wrapText="1"/>
    </xf>
    <xf numFmtId="0" fontId="8" fillId="0" borderId="10" xfId="0" applyFont="1" applyBorder="1" applyAlignment="1">
      <alignment horizontal="right" vertical="center" wrapText="1"/>
    </xf>
    <xf numFmtId="0" fontId="9" fillId="9" borderId="11" xfId="0" applyFont="1" applyFill="1" applyBorder="1"/>
    <xf numFmtId="0" fontId="0" fillId="0" borderId="16" xfId="0" applyBorder="1"/>
    <xf numFmtId="0" fontId="0" fillId="9" borderId="17" xfId="0" applyFill="1" applyBorder="1"/>
    <xf numFmtId="0" fontId="0" fillId="0" borderId="15" xfId="0" applyBorder="1" applyAlignment="1">
      <alignment textRotation="255"/>
    </xf>
    <xf numFmtId="0" fontId="0" fillId="10" borderId="11" xfId="0" applyFill="1" applyBorder="1" applyAlignment="1">
      <alignment horizontal="center"/>
    </xf>
    <xf numFmtId="0" fontId="0" fillId="9" borderId="19" xfId="0" applyFill="1" applyBorder="1"/>
    <xf numFmtId="0" fontId="0" fillId="7" borderId="19" xfId="0" applyFill="1" applyBorder="1"/>
    <xf numFmtId="0" fontId="0" fillId="10" borderId="19" xfId="0" applyFill="1" applyBorder="1"/>
    <xf numFmtId="0" fontId="0" fillId="11" borderId="19" xfId="0" applyFill="1" applyBorder="1"/>
    <xf numFmtId="0" fontId="0" fillId="12" borderId="19" xfId="0" applyFill="1" applyBorder="1"/>
    <xf numFmtId="0" fontId="1" fillId="7" borderId="11" xfId="0" applyFont="1" applyFill="1" applyBorder="1"/>
    <xf numFmtId="0" fontId="1" fillId="7" borderId="11" xfId="0" applyFont="1" applyFill="1" applyBorder="1" applyAlignment="1">
      <alignment horizontal="left" vertical="center"/>
    </xf>
    <xf numFmtId="0" fontId="1" fillId="10" borderId="11" xfId="0" applyFont="1" applyFill="1" applyBorder="1" applyAlignment="1">
      <alignment horizontal="left" vertical="center"/>
    </xf>
    <xf numFmtId="0" fontId="1" fillId="11" borderId="11" xfId="0" applyFont="1" applyFill="1" applyBorder="1" applyAlignment="1">
      <alignment horizontal="left" vertical="center"/>
    </xf>
    <xf numFmtId="0" fontId="1" fillId="12" borderId="11" xfId="0" applyFont="1" applyFill="1" applyBorder="1" applyAlignment="1">
      <alignment horizontal="left" vertical="center"/>
    </xf>
    <xf numFmtId="0" fontId="0" fillId="18" borderId="4" xfId="0" applyFill="1" applyBorder="1"/>
    <xf numFmtId="0" fontId="0" fillId="18" borderId="5" xfId="0" applyFill="1" applyBorder="1"/>
    <xf numFmtId="0" fontId="0" fillId="18" borderId="6" xfId="0" applyFill="1" applyBorder="1"/>
    <xf numFmtId="0" fontId="0" fillId="18" borderId="18" xfId="0" applyFill="1" applyBorder="1"/>
    <xf numFmtId="0" fontId="0" fillId="18" borderId="0" xfId="0" applyFill="1"/>
    <xf numFmtId="0" fontId="0" fillId="18" borderId="20" xfId="0" applyFill="1" applyBorder="1"/>
    <xf numFmtId="0" fontId="12" fillId="18" borderId="0" xfId="0" applyFont="1" applyFill="1"/>
    <xf numFmtId="0" fontId="4" fillId="18" borderId="0" xfId="0" applyFont="1" applyFill="1"/>
    <xf numFmtId="0" fontId="13" fillId="18" borderId="0" xfId="0" applyFont="1" applyFill="1"/>
    <xf numFmtId="0" fontId="0" fillId="18" borderId="7" xfId="0" applyFill="1" applyBorder="1"/>
    <xf numFmtId="0" fontId="0" fillId="18" borderId="8" xfId="0" applyFill="1" applyBorder="1"/>
    <xf numFmtId="0" fontId="0" fillId="18" borderId="9" xfId="0" applyFill="1" applyBorder="1"/>
    <xf numFmtId="0" fontId="0" fillId="19" borderId="4" xfId="0" applyFill="1" applyBorder="1"/>
    <xf numFmtId="0" fontId="0" fillId="19" borderId="5" xfId="0" applyFill="1" applyBorder="1"/>
    <xf numFmtId="0" fontId="0" fillId="19" borderId="6" xfId="0" applyFill="1" applyBorder="1"/>
    <xf numFmtId="0" fontId="0" fillId="19" borderId="18" xfId="0" applyFill="1" applyBorder="1"/>
    <xf numFmtId="0" fontId="0" fillId="19" borderId="0" xfId="0" applyFill="1"/>
    <xf numFmtId="0" fontId="0" fillId="19" borderId="20" xfId="0" applyFill="1" applyBorder="1"/>
    <xf numFmtId="0" fontId="14" fillId="19" borderId="0" xfId="0" applyFont="1" applyFill="1"/>
    <xf numFmtId="0" fontId="13" fillId="19" borderId="0" xfId="0" applyFont="1" applyFill="1"/>
    <xf numFmtId="0" fontId="0" fillId="19" borderId="7" xfId="0" applyFill="1" applyBorder="1"/>
    <xf numFmtId="0" fontId="0" fillId="19" borderId="8" xfId="0" applyFill="1" applyBorder="1"/>
    <xf numFmtId="0" fontId="0" fillId="19" borderId="9" xfId="0" applyFill="1" applyBorder="1"/>
    <xf numFmtId="0" fontId="6" fillId="16" borderId="0" xfId="0" applyFont="1" applyFill="1"/>
    <xf numFmtId="0" fontId="0" fillId="20" borderId="4" xfId="0" applyFill="1" applyBorder="1"/>
    <xf numFmtId="0" fontId="0" fillId="20" borderId="5" xfId="0" applyFill="1" applyBorder="1"/>
    <xf numFmtId="0" fontId="0" fillId="20" borderId="6" xfId="0" applyFill="1" applyBorder="1"/>
    <xf numFmtId="0" fontId="0" fillId="20" borderId="18" xfId="0" applyFill="1" applyBorder="1"/>
    <xf numFmtId="0" fontId="0" fillId="20" borderId="0" xfId="0" applyFill="1"/>
    <xf numFmtId="0" fontId="0" fillId="20" borderId="20" xfId="0" applyFill="1" applyBorder="1"/>
    <xf numFmtId="0" fontId="12" fillId="20" borderId="0" xfId="0" applyFont="1" applyFill="1"/>
    <xf numFmtId="0" fontId="12" fillId="20" borderId="10" xfId="0" applyFont="1" applyFill="1" applyBorder="1"/>
    <xf numFmtId="0" fontId="12" fillId="20" borderId="10" xfId="0" applyFont="1" applyFill="1" applyBorder="1" applyAlignment="1">
      <alignment horizontal="right"/>
    </xf>
    <xf numFmtId="2" fontId="12" fillId="20" borderId="10" xfId="0" applyNumberFormat="1" applyFont="1" applyFill="1" applyBorder="1" applyAlignment="1">
      <alignment horizontal="right"/>
    </xf>
    <xf numFmtId="0" fontId="13" fillId="20" borderId="0" xfId="0" applyFont="1" applyFill="1"/>
    <xf numFmtId="0" fontId="0" fillId="20" borderId="7" xfId="0" applyFill="1" applyBorder="1"/>
    <xf numFmtId="0" fontId="0" fillId="20" borderId="8" xfId="0" applyFill="1" applyBorder="1"/>
    <xf numFmtId="0" fontId="0" fillId="20" borderId="9" xfId="0" applyFill="1" applyBorder="1"/>
    <xf numFmtId="0" fontId="16" fillId="16" borderId="0" xfId="0" applyFont="1" applyFill="1"/>
    <xf numFmtId="2" fontId="16" fillId="16" borderId="0" xfId="0" applyNumberFormat="1" applyFont="1" applyFill="1"/>
    <xf numFmtId="9" fontId="16" fillId="16" borderId="0" xfId="1" applyFont="1" applyFill="1"/>
    <xf numFmtId="0" fontId="0" fillId="21" borderId="24" xfId="0" applyFill="1" applyBorder="1"/>
    <xf numFmtId="0" fontId="0" fillId="21" borderId="0" xfId="0" applyFill="1" applyBorder="1"/>
    <xf numFmtId="0" fontId="0" fillId="21" borderId="25" xfId="0" applyFill="1" applyBorder="1"/>
    <xf numFmtId="0" fontId="9" fillId="16" borderId="0" xfId="0" applyFont="1" applyFill="1"/>
    <xf numFmtId="2" fontId="6" fillId="16" borderId="0" xfId="0" applyNumberFormat="1" applyFont="1" applyFill="1"/>
    <xf numFmtId="2" fontId="6" fillId="16" borderId="0" xfId="0" applyNumberFormat="1" applyFont="1" applyFill="1" applyAlignment="1">
      <alignment horizontal="right"/>
    </xf>
    <xf numFmtId="9" fontId="6" fillId="16" borderId="0" xfId="1" applyFont="1" applyFill="1"/>
    <xf numFmtId="164" fontId="6" fillId="16" borderId="0" xfId="0" applyNumberFormat="1" applyFont="1" applyFill="1"/>
    <xf numFmtId="0" fontId="0" fillId="0" borderId="0" xfId="0" applyAlignment="1">
      <alignment horizontal="center"/>
    </xf>
    <xf numFmtId="0" fontId="0" fillId="0" borderId="13" xfId="0" applyBorder="1" applyAlignment="1">
      <alignment horizontal="center" textRotation="90"/>
    </xf>
    <xf numFmtId="0" fontId="0" fillId="0" borderId="14" xfId="0" applyBorder="1" applyAlignment="1">
      <alignment horizontal="center" textRotation="90"/>
    </xf>
    <xf numFmtId="0" fontId="0" fillId="0" borderId="12" xfId="0" applyBorder="1" applyAlignment="1">
      <alignment horizontal="center" textRotation="90"/>
    </xf>
    <xf numFmtId="0" fontId="0" fillId="13" borderId="11" xfId="0" applyFill="1" applyBorder="1" applyAlignment="1">
      <alignment horizontal="center"/>
    </xf>
    <xf numFmtId="0" fontId="0" fillId="11" borderId="11" xfId="0" applyFill="1" applyBorder="1" applyAlignment="1">
      <alignment horizontal="center"/>
    </xf>
    <xf numFmtId="0" fontId="0" fillId="14" borderId="11" xfId="0" applyFill="1" applyBorder="1" applyAlignment="1">
      <alignment horizontal="center"/>
    </xf>
    <xf numFmtId="0" fontId="0" fillId="0" borderId="4" xfId="0" applyBorder="1" applyAlignment="1">
      <alignment horizontal="center" textRotation="90"/>
    </xf>
    <xf numFmtId="0" fontId="0" fillId="0" borderId="18" xfId="0" applyBorder="1" applyAlignment="1">
      <alignment horizontal="center" textRotation="90"/>
    </xf>
    <xf numFmtId="0" fontId="0" fillId="0" borderId="7" xfId="0" applyBorder="1" applyAlignment="1">
      <alignment horizontal="center" textRotation="90"/>
    </xf>
    <xf numFmtId="0" fontId="0" fillId="7" borderId="11" xfId="0" applyFill="1" applyBorder="1" applyAlignment="1">
      <alignment horizontal="center"/>
    </xf>
    <xf numFmtId="0" fontId="0" fillId="12" borderId="11" xfId="0" applyFill="1" applyBorder="1" applyAlignment="1">
      <alignment horizontal="center"/>
    </xf>
    <xf numFmtId="0" fontId="19" fillId="16" borderId="0" xfId="0" applyFont="1" applyFill="1" applyAlignment="1">
      <alignment horizontal="center" vertical="center"/>
    </xf>
    <xf numFmtId="0" fontId="21" fillId="16" borderId="0" xfId="0" applyFont="1" applyFill="1" applyAlignment="1">
      <alignment horizontal="center" vertical="center"/>
    </xf>
    <xf numFmtId="0" fontId="17" fillId="21" borderId="24" xfId="0" applyFont="1" applyFill="1" applyBorder="1" applyAlignment="1">
      <alignment horizontal="center" vertical="top"/>
    </xf>
    <xf numFmtId="0" fontId="17" fillId="21" borderId="0" xfId="0" applyFont="1" applyFill="1" applyBorder="1" applyAlignment="1">
      <alignment horizontal="center" vertical="top"/>
    </xf>
    <xf numFmtId="0" fontId="17" fillId="21" borderId="25" xfId="0" applyFont="1" applyFill="1" applyBorder="1" applyAlignment="1">
      <alignment horizontal="center" vertical="top"/>
    </xf>
    <xf numFmtId="0" fontId="17" fillId="21" borderId="26" xfId="0" applyFont="1" applyFill="1" applyBorder="1" applyAlignment="1">
      <alignment horizontal="center" vertical="top"/>
    </xf>
    <xf numFmtId="0" fontId="17" fillId="21" borderId="27" xfId="0" applyFont="1" applyFill="1" applyBorder="1" applyAlignment="1">
      <alignment horizontal="center" vertical="top"/>
    </xf>
    <xf numFmtId="0" fontId="17" fillId="21" borderId="28" xfId="0" applyFont="1" applyFill="1" applyBorder="1" applyAlignment="1">
      <alignment horizontal="center" vertical="top"/>
    </xf>
    <xf numFmtId="0" fontId="15" fillId="16" borderId="0" xfId="0" applyFont="1" applyFill="1" applyAlignment="1">
      <alignment horizontal="center" vertical="center"/>
    </xf>
    <xf numFmtId="0" fontId="20" fillId="16" borderId="0" xfId="0" applyFont="1" applyFill="1" applyAlignment="1">
      <alignment horizontal="center" vertical="center"/>
    </xf>
    <xf numFmtId="0" fontId="6" fillId="16" borderId="0" xfId="0" applyFont="1" applyFill="1" applyAlignment="1">
      <alignment horizontal="center" vertical="center"/>
    </xf>
    <xf numFmtId="0" fontId="9" fillId="16" borderId="0" xfId="0" applyFont="1" applyFill="1" applyAlignment="1">
      <alignment horizontal="center" vertical="center"/>
    </xf>
    <xf numFmtId="0" fontId="17" fillId="21" borderId="21" xfId="0" applyFont="1" applyFill="1" applyBorder="1" applyAlignment="1">
      <alignment horizontal="center" vertical="center"/>
    </xf>
    <xf numFmtId="0" fontId="18" fillId="21" borderId="22" xfId="0" applyFont="1" applyFill="1" applyBorder="1" applyAlignment="1">
      <alignment horizontal="center" vertical="center"/>
    </xf>
    <xf numFmtId="0" fontId="18" fillId="21" borderId="23" xfId="0" applyFont="1" applyFill="1" applyBorder="1" applyAlignment="1">
      <alignment horizontal="center" vertical="center"/>
    </xf>
    <xf numFmtId="0" fontId="18" fillId="21" borderId="24" xfId="0" applyFont="1" applyFill="1" applyBorder="1" applyAlignment="1">
      <alignment horizontal="center" vertical="center"/>
    </xf>
    <xf numFmtId="0" fontId="18" fillId="21" borderId="0" xfId="0" applyFont="1" applyFill="1" applyBorder="1" applyAlignment="1">
      <alignment horizontal="center" vertical="center"/>
    </xf>
    <xf numFmtId="0" fontId="18" fillId="21" borderId="25" xfId="0" applyFont="1" applyFill="1" applyBorder="1" applyAlignment="1">
      <alignment horizontal="center" vertical="center"/>
    </xf>
  </cellXfs>
  <cellStyles count="2">
    <cellStyle name="Normal" xfId="0" builtinId="0"/>
    <cellStyle name="Pourcentage" xfId="1" builtinId="5"/>
  </cellStyles>
  <dxfs count="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Medium9"/>
  <colors>
    <mruColors>
      <color rgb="FFEEF4F1"/>
      <color rgb="FFB5CFC2"/>
      <color rgb="FFF4B2B8"/>
      <color rgb="FFFADADD"/>
      <color rgb="FFE0C7E3"/>
      <color rgb="FFC496CA"/>
      <color rgb="FFD2AED6"/>
      <color rgb="FFBFD8F3"/>
      <color rgb="FF9DC3ED"/>
      <color rgb="FFE7D3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solidFill>
                  <a:sysClr val="windowText" lastClr="000000"/>
                </a:solidFill>
                <a:effectLst/>
              </a:rPr>
              <a:t>Évolution des moyennes par compétence</a:t>
            </a:r>
            <a:endParaRPr lang="fr-FR">
              <a:solidFill>
                <a:sysClr val="windowText" lastClr="000000"/>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DECISION!$AF$26</c:f>
              <c:strCache>
                <c:ptCount val="1"/>
                <c:pt idx="0">
                  <c:v>Semestre 1</c:v>
                </c:pt>
              </c:strCache>
            </c:strRef>
          </c:tx>
          <c:spPr>
            <a:solidFill>
              <a:srgbClr val="E8D6EA"/>
            </a:solidFill>
            <a:ln>
              <a:solidFill>
                <a:srgbClr val="D9BADC"/>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DECISION!$AE$27:$AE$29</c:f>
              <c:strCache>
                <c:ptCount val="3"/>
                <c:pt idx="0">
                  <c:v>C1</c:v>
                </c:pt>
                <c:pt idx="1">
                  <c:v>C2</c:v>
                </c:pt>
                <c:pt idx="2">
                  <c:v>C3</c:v>
                </c:pt>
              </c:strCache>
            </c:strRef>
          </c:cat>
          <c:val>
            <c:numRef>
              <c:f>DECISION!$AF$27:$AF$29</c:f>
              <c:numCache>
                <c:formatCode>0.00</c:formatCode>
                <c:ptCount val="3"/>
                <c:pt idx="0">
                  <c:v>0</c:v>
                </c:pt>
                <c:pt idx="1">
                  <c:v>0</c:v>
                </c:pt>
                <c:pt idx="2">
                  <c:v>0</c:v>
                </c:pt>
              </c:numCache>
            </c:numRef>
          </c:val>
          <c:extLst>
            <c:ext xmlns:c16="http://schemas.microsoft.com/office/drawing/2014/chart" uri="{C3380CC4-5D6E-409C-BE32-E72D297353CC}">
              <c16:uniqueId val="{00000000-E633-4DA2-852E-CC52B347BF66}"/>
            </c:ext>
          </c:extLst>
        </c:ser>
        <c:ser>
          <c:idx val="1"/>
          <c:order val="1"/>
          <c:tx>
            <c:strRef>
              <c:f>DECISION!$AG$26</c:f>
              <c:strCache>
                <c:ptCount val="1"/>
                <c:pt idx="0">
                  <c:v>semestre 2</c:v>
                </c:pt>
              </c:strCache>
            </c:strRef>
          </c:tx>
          <c:spPr>
            <a:solidFill>
              <a:srgbClr val="BFD8F3"/>
            </a:solidFill>
            <a:ln>
              <a:solidFill>
                <a:srgbClr val="9DC3E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DECISION!$AE$27:$AE$29</c:f>
              <c:strCache>
                <c:ptCount val="3"/>
                <c:pt idx="0">
                  <c:v>C1</c:v>
                </c:pt>
                <c:pt idx="1">
                  <c:v>C2</c:v>
                </c:pt>
                <c:pt idx="2">
                  <c:v>C3</c:v>
                </c:pt>
              </c:strCache>
            </c:strRef>
          </c:cat>
          <c:val>
            <c:numRef>
              <c:f>DECISION!$AG$27:$AG$29</c:f>
              <c:numCache>
                <c:formatCode>0.00</c:formatCode>
                <c:ptCount val="3"/>
                <c:pt idx="0">
                  <c:v>0</c:v>
                </c:pt>
                <c:pt idx="1">
                  <c:v>0</c:v>
                </c:pt>
                <c:pt idx="2">
                  <c:v>0</c:v>
                </c:pt>
              </c:numCache>
            </c:numRef>
          </c:val>
          <c:extLst>
            <c:ext xmlns:c16="http://schemas.microsoft.com/office/drawing/2014/chart" uri="{C3380CC4-5D6E-409C-BE32-E72D297353CC}">
              <c16:uniqueId val="{00000001-E633-4DA2-852E-CC52B347BF66}"/>
            </c:ext>
          </c:extLst>
        </c:ser>
        <c:dLbls>
          <c:showLegendKey val="0"/>
          <c:showVal val="0"/>
          <c:showCatName val="0"/>
          <c:showSerName val="0"/>
          <c:showPercent val="0"/>
          <c:showBubbleSize val="0"/>
        </c:dLbls>
        <c:gapWidth val="219"/>
        <c:overlap val="-27"/>
        <c:axId val="1025400959"/>
        <c:axId val="1025411039"/>
      </c:barChart>
      <c:catAx>
        <c:axId val="1025400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025411039"/>
        <c:crosses val="autoZero"/>
        <c:auto val="1"/>
        <c:lblAlgn val="ctr"/>
        <c:lblOffset val="100"/>
        <c:noMultiLvlLbl val="0"/>
      </c:catAx>
      <c:valAx>
        <c:axId val="1025411039"/>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25400959"/>
        <c:crosses val="autoZero"/>
        <c:crossBetween val="between"/>
        <c:majorUnit val="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Compétence</a:t>
            </a:r>
            <a:r>
              <a:rPr lang="fr-FR" baseline="0"/>
              <a:t> 1</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spPr>
            <a:solidFill>
              <a:srgbClr val="BFD8F3"/>
            </a:solidFill>
          </c:spPr>
          <c:dPt>
            <c:idx val="0"/>
            <c:bubble3D val="0"/>
            <c:spPr>
              <a:solidFill>
                <a:srgbClr val="D9BADC"/>
              </a:solidFill>
              <a:ln w="19050">
                <a:solidFill>
                  <a:schemeClr val="lt1"/>
                </a:solidFill>
              </a:ln>
              <a:effectLst/>
            </c:spPr>
            <c:extLst>
              <c:ext xmlns:c16="http://schemas.microsoft.com/office/drawing/2014/chart" uri="{C3380CC4-5D6E-409C-BE32-E72D297353CC}">
                <c16:uniqueId val="{00000001-0F12-4CC4-BD8D-DB3AEE144DE0}"/>
              </c:ext>
            </c:extLst>
          </c:dPt>
          <c:dPt>
            <c:idx val="1"/>
            <c:bubble3D val="0"/>
            <c:spPr>
              <a:solidFill>
                <a:srgbClr val="BFD8F3"/>
              </a:solidFill>
              <a:ln w="19050">
                <a:solidFill>
                  <a:schemeClr val="lt1"/>
                </a:solidFill>
              </a:ln>
              <a:effectLst/>
            </c:spPr>
            <c:extLst>
              <c:ext xmlns:c16="http://schemas.microsoft.com/office/drawing/2014/chart" uri="{C3380CC4-5D6E-409C-BE32-E72D297353CC}">
                <c16:uniqueId val="{00000003-0F12-4CC4-BD8D-DB3AEE144DE0}"/>
              </c:ext>
            </c:extLst>
          </c:dPt>
          <c:cat>
            <c:strRef>
              <c:f>DECISION!$AQ$27:$AQ$28</c:f>
              <c:strCache>
                <c:ptCount val="2"/>
                <c:pt idx="0">
                  <c:v>Atteint</c:v>
                </c:pt>
                <c:pt idx="1">
                  <c:v>Restant</c:v>
                </c:pt>
              </c:strCache>
            </c:strRef>
          </c:cat>
          <c:val>
            <c:numRef>
              <c:f>DECISION!$AR$27:$AR$28</c:f>
              <c:numCache>
                <c:formatCode>0%</c:formatCode>
                <c:ptCount val="2"/>
                <c:pt idx="0">
                  <c:v>0</c:v>
                </c:pt>
                <c:pt idx="1">
                  <c:v>1</c:v>
                </c:pt>
              </c:numCache>
            </c:numRef>
          </c:val>
          <c:extLst>
            <c:ext xmlns:c16="http://schemas.microsoft.com/office/drawing/2014/chart" uri="{C3380CC4-5D6E-409C-BE32-E72D297353CC}">
              <c16:uniqueId val="{00000004-0F12-4CC4-BD8D-DB3AEE144DE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Compétence 2</a:t>
            </a:r>
          </a:p>
        </c:rich>
      </c:tx>
      <c:layout>
        <c:manualLayout>
          <c:xMode val="edge"/>
          <c:yMode val="edge"/>
          <c:x val="0.24434963908814003"/>
          <c:y val="4.706004416974224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D9BADC"/>
              </a:solidFill>
              <a:ln w="19050">
                <a:solidFill>
                  <a:schemeClr val="lt1"/>
                </a:solidFill>
              </a:ln>
              <a:effectLst/>
            </c:spPr>
            <c:extLst>
              <c:ext xmlns:c16="http://schemas.microsoft.com/office/drawing/2014/chart" uri="{C3380CC4-5D6E-409C-BE32-E72D297353CC}">
                <c16:uniqueId val="{00000001-5E11-48ED-94F5-4FD7B8AE8A77}"/>
              </c:ext>
            </c:extLst>
          </c:dPt>
          <c:dPt>
            <c:idx val="1"/>
            <c:bubble3D val="0"/>
            <c:spPr>
              <a:solidFill>
                <a:srgbClr val="BFD8F3"/>
              </a:solidFill>
              <a:ln w="19050">
                <a:solidFill>
                  <a:schemeClr val="lt1"/>
                </a:solidFill>
              </a:ln>
              <a:effectLst/>
            </c:spPr>
            <c:extLst>
              <c:ext xmlns:c16="http://schemas.microsoft.com/office/drawing/2014/chart" uri="{C3380CC4-5D6E-409C-BE32-E72D297353CC}">
                <c16:uniqueId val="{00000003-5E11-48ED-94F5-4FD7B8AE8A77}"/>
              </c:ext>
            </c:extLst>
          </c:dPt>
          <c:cat>
            <c:strRef>
              <c:f>DECISION!$AT$27:$AT$28</c:f>
              <c:strCache>
                <c:ptCount val="2"/>
                <c:pt idx="0">
                  <c:v>Atteint</c:v>
                </c:pt>
                <c:pt idx="1">
                  <c:v>Restant</c:v>
                </c:pt>
              </c:strCache>
            </c:strRef>
          </c:cat>
          <c:val>
            <c:numRef>
              <c:f>DECISION!$AU$27:$AU$28</c:f>
              <c:numCache>
                <c:formatCode>0%</c:formatCode>
                <c:ptCount val="2"/>
                <c:pt idx="0">
                  <c:v>0</c:v>
                </c:pt>
                <c:pt idx="1">
                  <c:v>1</c:v>
                </c:pt>
              </c:numCache>
            </c:numRef>
          </c:val>
          <c:extLst>
            <c:ext xmlns:c16="http://schemas.microsoft.com/office/drawing/2014/chart" uri="{C3380CC4-5D6E-409C-BE32-E72D297353CC}">
              <c16:uniqueId val="{00000004-5E11-48ED-94F5-4FD7B8AE8A7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Compétence</a:t>
            </a:r>
            <a:r>
              <a:rPr lang="fr-FR" baseline="0"/>
              <a:t> 3</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D9BADC"/>
              </a:solidFill>
              <a:ln w="19050">
                <a:solidFill>
                  <a:schemeClr val="lt1"/>
                </a:solidFill>
              </a:ln>
              <a:effectLst/>
            </c:spPr>
            <c:extLst>
              <c:ext xmlns:c16="http://schemas.microsoft.com/office/drawing/2014/chart" uri="{C3380CC4-5D6E-409C-BE32-E72D297353CC}">
                <c16:uniqueId val="{00000001-CECB-4EF4-A12E-BB7C42037C98}"/>
              </c:ext>
            </c:extLst>
          </c:dPt>
          <c:dPt>
            <c:idx val="1"/>
            <c:bubble3D val="0"/>
            <c:spPr>
              <a:solidFill>
                <a:srgbClr val="BFD8F3"/>
              </a:solidFill>
              <a:ln w="19050">
                <a:solidFill>
                  <a:schemeClr val="lt1"/>
                </a:solidFill>
              </a:ln>
              <a:effectLst/>
            </c:spPr>
            <c:extLst>
              <c:ext xmlns:c16="http://schemas.microsoft.com/office/drawing/2014/chart" uri="{C3380CC4-5D6E-409C-BE32-E72D297353CC}">
                <c16:uniqueId val="{00000003-CECB-4EF4-A12E-BB7C42037C98}"/>
              </c:ext>
            </c:extLst>
          </c:dPt>
          <c:cat>
            <c:strRef>
              <c:f>DECISION!$AW$27:$AW$28</c:f>
              <c:strCache>
                <c:ptCount val="2"/>
                <c:pt idx="0">
                  <c:v>Atteint</c:v>
                </c:pt>
                <c:pt idx="1">
                  <c:v>Restant</c:v>
                </c:pt>
              </c:strCache>
            </c:strRef>
          </c:cat>
          <c:val>
            <c:numRef>
              <c:f>DECISION!$AX$27:$AX$28</c:f>
              <c:numCache>
                <c:formatCode>0%</c:formatCode>
                <c:ptCount val="2"/>
                <c:pt idx="0">
                  <c:v>0</c:v>
                </c:pt>
                <c:pt idx="1">
                  <c:v>1</c:v>
                </c:pt>
              </c:numCache>
            </c:numRef>
          </c:val>
          <c:extLst>
            <c:ext xmlns:c16="http://schemas.microsoft.com/office/drawing/2014/chart" uri="{C3380CC4-5D6E-409C-BE32-E72D297353CC}">
              <c16:uniqueId val="{00000004-CECB-4EF4-A12E-BB7C42037C9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Progression des compétences  S1 vs S2</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rgbClr val="EEF4F1"/>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DECISION!$E$34:$E$36</c:f>
              <c:strCache>
                <c:ptCount val="3"/>
                <c:pt idx="0">
                  <c:v>C1</c:v>
                </c:pt>
                <c:pt idx="1">
                  <c:v>C2</c:v>
                </c:pt>
                <c:pt idx="2">
                  <c:v>C3</c:v>
                </c:pt>
              </c:strCache>
            </c:strRef>
          </c:cat>
          <c:val>
            <c:numRef>
              <c:f>DECISION!$L$34:$L$36</c:f>
              <c:numCache>
                <c:formatCode>0.00</c:formatCode>
                <c:ptCount val="3"/>
                <c:pt idx="0">
                  <c:v>0</c:v>
                </c:pt>
                <c:pt idx="1">
                  <c:v>0</c:v>
                </c:pt>
                <c:pt idx="2">
                  <c:v>0</c:v>
                </c:pt>
              </c:numCache>
            </c:numRef>
          </c:val>
          <c:extLst>
            <c:ext xmlns:c14="http://schemas.microsoft.com/office/drawing/2007/8/2/chart" uri="{6F2FDCE9-48DA-4B69-8628-5D25D57E5C99}">
              <c14:invertSolidFillFmt>
                <c14:spPr xmlns:c14="http://schemas.microsoft.com/office/drawing/2007/8/2/chart">
                  <a:solidFill>
                    <a:srgbClr val="F4B2B8"/>
                  </a:solidFill>
                  <a:ln>
                    <a:noFill/>
                  </a:ln>
                  <a:effectLst/>
                </c14:spPr>
              </c14:invertSolidFillFmt>
            </c:ext>
            <c:ext xmlns:c16="http://schemas.microsoft.com/office/drawing/2014/chart" uri="{C3380CC4-5D6E-409C-BE32-E72D297353CC}">
              <c16:uniqueId val="{00000000-9C80-442C-B8A0-A6BB8E7C4539}"/>
            </c:ext>
          </c:extLst>
        </c:ser>
        <c:dLbls>
          <c:showLegendKey val="0"/>
          <c:showVal val="0"/>
          <c:showCatName val="0"/>
          <c:showSerName val="0"/>
          <c:showPercent val="0"/>
          <c:showBubbleSize val="0"/>
        </c:dLbls>
        <c:gapWidth val="219"/>
        <c:overlap val="-27"/>
        <c:axId val="952526560"/>
        <c:axId val="952497760"/>
      </c:barChart>
      <c:catAx>
        <c:axId val="952526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2497760"/>
        <c:crosses val="autoZero"/>
        <c:auto val="1"/>
        <c:lblAlgn val="ctr"/>
        <c:lblOffset val="100"/>
        <c:noMultiLvlLbl val="0"/>
      </c:catAx>
      <c:valAx>
        <c:axId val="95249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252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8.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8.png"/><Relationship Id="rId4" Type="http://schemas.openxmlformats.org/officeDocument/2006/relationships/image" Target="../media/image9.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8.png"/><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sv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13.png"/><Relationship Id="rId5" Type="http://schemas.openxmlformats.org/officeDocument/2006/relationships/image" Target="../media/image8.png"/><Relationship Id="rId10" Type="http://schemas.openxmlformats.org/officeDocument/2006/relationships/image" Target="../media/image17.png"/><Relationship Id="rId4" Type="http://schemas.openxmlformats.org/officeDocument/2006/relationships/image" Target="../media/image12.png"/><Relationship Id="rId9" Type="http://schemas.openxmlformats.org/officeDocument/2006/relationships/image" Target="../media/image16.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8.png"/><Relationship Id="rId4"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10</xdr:row>
      <xdr:rowOff>166933</xdr:rowOff>
    </xdr:from>
    <xdr:to>
      <xdr:col>15</xdr:col>
      <xdr:colOff>59956</xdr:colOff>
      <xdr:row>16</xdr:row>
      <xdr:rowOff>29459</xdr:rowOff>
    </xdr:to>
    <xdr:sp macro="" textlink="">
      <xdr:nvSpPr>
        <xdr:cNvPr id="26" name="ZoneTexte 25">
          <a:extLst>
            <a:ext uri="{FF2B5EF4-FFF2-40B4-BE49-F238E27FC236}">
              <a16:creationId xmlns:a16="http://schemas.microsoft.com/office/drawing/2014/main" id="{00000000-0008-0000-0000-00001A000000}"/>
            </a:ext>
          </a:extLst>
        </xdr:cNvPr>
        <xdr:cNvSpPr txBox="1">
          <a:spLocks noChangeAspect="1"/>
        </xdr:cNvSpPr>
      </xdr:nvSpPr>
      <xdr:spPr>
        <a:xfrm>
          <a:off x="590550" y="2071933"/>
          <a:ext cx="12432276" cy="1005526"/>
        </a:xfrm>
        <a:prstGeom prst="rect">
          <a:avLst/>
        </a:prstGeom>
        <a:solidFill>
          <a:srgbClr val="EAF1F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3200">
              <a:latin typeface="Arial Rounded MT Bold" panose="020F0704030504030204" pitchFamily="34" charset="0"/>
            </a:rPr>
            <a:t>🎓 Tableau de bord – BUT SD1</a:t>
          </a:r>
        </a:p>
      </xdr:txBody>
    </xdr:sp>
    <xdr:clientData/>
  </xdr:twoCellAnchor>
  <xdr:twoCellAnchor editAs="absolute">
    <xdr:from>
      <xdr:col>2</xdr:col>
      <xdr:colOff>5442</xdr:colOff>
      <xdr:row>3</xdr:row>
      <xdr:rowOff>0</xdr:rowOff>
    </xdr:from>
    <xdr:to>
      <xdr:col>3</xdr:col>
      <xdr:colOff>3914</xdr:colOff>
      <xdr:row>9</xdr:row>
      <xdr:rowOff>71844</xdr:rowOff>
    </xdr:to>
    <xdr:grpSp>
      <xdr:nvGrpSpPr>
        <xdr:cNvPr id="1050" name="Groupe 1049">
          <a:extLst>
            <a:ext uri="{FF2B5EF4-FFF2-40B4-BE49-F238E27FC236}">
              <a16:creationId xmlns:a16="http://schemas.microsoft.com/office/drawing/2014/main" id="{00000000-0008-0000-0000-00001A040000}"/>
            </a:ext>
          </a:extLst>
        </xdr:cNvPr>
        <xdr:cNvGrpSpPr>
          <a:grpSpLocks noChangeAspect="1"/>
        </xdr:cNvGrpSpPr>
      </xdr:nvGrpSpPr>
      <xdr:grpSpPr>
        <a:xfrm>
          <a:off x="1216827" y="556846"/>
          <a:ext cx="2079318" cy="1185536"/>
          <a:chOff x="1216406" y="520947"/>
          <a:chExt cx="1757999" cy="1197989"/>
        </a:xfrm>
      </xdr:grpSpPr>
      <xdr:grpSp>
        <xdr:nvGrpSpPr>
          <xdr:cNvPr id="1067" name="Groupe 1066">
            <a:extLst>
              <a:ext uri="{FF2B5EF4-FFF2-40B4-BE49-F238E27FC236}">
                <a16:creationId xmlns:a16="http://schemas.microsoft.com/office/drawing/2014/main" id="{00000000-0008-0000-0000-00002B040000}"/>
              </a:ext>
            </a:extLst>
          </xdr:cNvPr>
          <xdr:cNvGrpSpPr/>
        </xdr:nvGrpSpPr>
        <xdr:grpSpPr>
          <a:xfrm>
            <a:off x="1216406" y="520947"/>
            <a:ext cx="1757999" cy="1197989"/>
            <a:chOff x="1216406" y="520947"/>
            <a:chExt cx="1757999" cy="1197989"/>
          </a:xfrm>
        </xdr:grpSpPr>
        <xdr:sp macro="[0]!Aller_Accueil" textlink="">
          <xdr:nvSpPr>
            <xdr:cNvPr id="1069" name="Rectangle : coins arrondis 1068">
              <a:extLst>
                <a:ext uri="{FF2B5EF4-FFF2-40B4-BE49-F238E27FC236}">
                  <a16:creationId xmlns:a16="http://schemas.microsoft.com/office/drawing/2014/main" id="{00000000-0008-0000-0000-00002D040000}"/>
                </a:ext>
              </a:extLst>
            </xdr:cNvPr>
            <xdr:cNvSpPr/>
          </xdr:nvSpPr>
          <xdr:spPr>
            <a:xfrm>
              <a:off x="1216406" y="520947"/>
              <a:ext cx="1757999" cy="1197989"/>
            </a:xfrm>
            <a:prstGeom prst="roundRect">
              <a:avLst/>
            </a:prstGeom>
            <a:solidFill>
              <a:srgbClr val="F6C1CC"/>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Accueil">
          <xdr:nvPicPr>
            <xdr:cNvPr id="1070" name="Image 1069">
              <a:extLst>
                <a:ext uri="{FF2B5EF4-FFF2-40B4-BE49-F238E27FC236}">
                  <a16:creationId xmlns:a16="http://schemas.microsoft.com/office/drawing/2014/main" id="{00000000-0008-0000-0000-00002E04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049" t="15854" r="24796" b="43021"/>
            <a:stretch>
              <a:fillRect/>
            </a:stretch>
          </xdr:blipFill>
          <xdr:spPr>
            <a:xfrm>
              <a:off x="1472938" y="540078"/>
              <a:ext cx="1355103" cy="883763"/>
            </a:xfrm>
            <a:prstGeom prst="rect">
              <a:avLst/>
            </a:prstGeom>
          </xdr:spPr>
        </xdr:pic>
      </xdr:grpSp>
      <xdr:sp macro="[0]!Aller_Accueil" textlink="">
        <xdr:nvSpPr>
          <xdr:cNvPr id="1068" name="ZoneTexte 1067">
            <a:extLst>
              <a:ext uri="{FF2B5EF4-FFF2-40B4-BE49-F238E27FC236}">
                <a16:creationId xmlns:a16="http://schemas.microsoft.com/office/drawing/2014/main" id="{00000000-0008-0000-0000-00002C040000}"/>
              </a:ext>
            </a:extLst>
          </xdr:cNvPr>
          <xdr:cNvSpPr txBox="1"/>
        </xdr:nvSpPr>
        <xdr:spPr>
          <a:xfrm>
            <a:off x="1364922" y="1355102"/>
            <a:ext cx="1404201" cy="255310"/>
          </a:xfrm>
          <a:prstGeom prst="rect">
            <a:avLst/>
          </a:prstGeom>
          <a:solidFill>
            <a:srgbClr val="F6C1CC"/>
          </a:solidFill>
          <a:ln w="9525" cmpd="sng">
            <a:solidFill>
              <a:srgbClr val="F6C1C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Tableau de bord</a:t>
            </a:r>
          </a:p>
          <a:p>
            <a:endParaRPr lang="fr-FR" sz="1100"/>
          </a:p>
        </xdr:txBody>
      </xdr:sp>
    </xdr:grpSp>
    <xdr:clientData/>
  </xdr:twoCellAnchor>
  <xdr:twoCellAnchor editAs="absolute">
    <xdr:from>
      <xdr:col>3</xdr:col>
      <xdr:colOff>356347</xdr:colOff>
      <xdr:row>3</xdr:row>
      <xdr:rowOff>9156</xdr:rowOff>
    </xdr:from>
    <xdr:to>
      <xdr:col>5</xdr:col>
      <xdr:colOff>3886</xdr:colOff>
      <xdr:row>9</xdr:row>
      <xdr:rowOff>81000</xdr:rowOff>
    </xdr:to>
    <xdr:grpSp>
      <xdr:nvGrpSpPr>
        <xdr:cNvPr id="1051" name="Groupe 1050">
          <a:extLst>
            <a:ext uri="{FF2B5EF4-FFF2-40B4-BE49-F238E27FC236}">
              <a16:creationId xmlns:a16="http://schemas.microsoft.com/office/drawing/2014/main" id="{00000000-0008-0000-0000-00001B040000}"/>
            </a:ext>
          </a:extLst>
        </xdr:cNvPr>
        <xdr:cNvGrpSpPr/>
      </xdr:nvGrpSpPr>
      <xdr:grpSpPr>
        <a:xfrm>
          <a:off x="3648578" y="566002"/>
          <a:ext cx="1757693" cy="1185536"/>
          <a:chOff x="3544871" y="549896"/>
          <a:chExt cx="1757999" cy="1197989"/>
        </a:xfrm>
      </xdr:grpSpPr>
      <xdr:sp macro="[0]!suivi_note" textlink="">
        <xdr:nvSpPr>
          <xdr:cNvPr id="1064" name="Rectangle : coins arrondis 1063">
            <a:extLst>
              <a:ext uri="{FF2B5EF4-FFF2-40B4-BE49-F238E27FC236}">
                <a16:creationId xmlns:a16="http://schemas.microsoft.com/office/drawing/2014/main" id="{00000000-0008-0000-0000-000028040000}"/>
              </a:ext>
            </a:extLst>
          </xdr:cNvPr>
          <xdr:cNvSpPr/>
        </xdr:nvSpPr>
        <xdr:spPr>
          <a:xfrm>
            <a:off x="3544871" y="54989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suivi_note">
        <xdr:nvPicPr>
          <xdr:cNvPr id="1065" name="Image 1064">
            <a:extLst>
              <a:ext uri="{FF2B5EF4-FFF2-40B4-BE49-F238E27FC236}">
                <a16:creationId xmlns:a16="http://schemas.microsoft.com/office/drawing/2014/main" id="{00000000-0008-0000-0000-00002904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6036" t="15977" r="24655" b="45611"/>
          <a:stretch>
            <a:fillRect/>
          </a:stretch>
        </xdr:blipFill>
        <xdr:spPr>
          <a:xfrm>
            <a:off x="3760903" y="573207"/>
            <a:ext cx="1423840" cy="817504"/>
          </a:xfrm>
          <a:prstGeom prst="rect">
            <a:avLst/>
          </a:prstGeom>
        </xdr:spPr>
      </xdr:pic>
      <xdr:sp macro="[0]!suivi_note" textlink="">
        <xdr:nvSpPr>
          <xdr:cNvPr id="1066" name="ZoneTexte 1065">
            <a:extLst>
              <a:ext uri="{FF2B5EF4-FFF2-40B4-BE49-F238E27FC236}">
                <a16:creationId xmlns:a16="http://schemas.microsoft.com/office/drawing/2014/main" id="{00000000-0008-0000-0000-00002A040000}"/>
              </a:ext>
            </a:extLst>
          </xdr:cNvPr>
          <xdr:cNvSpPr txBox="1"/>
        </xdr:nvSpPr>
        <xdr:spPr>
          <a:xfrm>
            <a:off x="3613608"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a:latin typeface="Arial Rounded MT Bold" panose="020F0704030504030204" pitchFamily="34" charset="0"/>
              </a:rPr>
              <a:t>Gestion des notes</a:t>
            </a:r>
          </a:p>
          <a:p>
            <a:endParaRPr lang="fr-FR" sz="1100"/>
          </a:p>
        </xdr:txBody>
      </xdr:sp>
    </xdr:grpSp>
    <xdr:clientData/>
  </xdr:twoCellAnchor>
  <xdr:twoCellAnchor editAs="absolute">
    <xdr:from>
      <xdr:col>5</xdr:col>
      <xdr:colOff>696638</xdr:colOff>
      <xdr:row>3</xdr:row>
      <xdr:rowOff>9156</xdr:rowOff>
    </xdr:from>
    <xdr:to>
      <xdr:col>6</xdr:col>
      <xdr:colOff>1046728</xdr:colOff>
      <xdr:row>9</xdr:row>
      <xdr:rowOff>81000</xdr:rowOff>
    </xdr:to>
    <xdr:grpSp>
      <xdr:nvGrpSpPr>
        <xdr:cNvPr id="1052" name="Groupe 1051">
          <a:extLst>
            <a:ext uri="{FF2B5EF4-FFF2-40B4-BE49-F238E27FC236}">
              <a16:creationId xmlns:a16="http://schemas.microsoft.com/office/drawing/2014/main" id="{00000000-0008-0000-0000-00001C040000}"/>
            </a:ext>
          </a:extLst>
        </xdr:cNvPr>
        <xdr:cNvGrpSpPr/>
      </xdr:nvGrpSpPr>
      <xdr:grpSpPr>
        <a:xfrm>
          <a:off x="6099023" y="566002"/>
          <a:ext cx="1717782" cy="1185536"/>
          <a:chOff x="5906678" y="564822"/>
          <a:chExt cx="1757999" cy="1197989"/>
        </a:xfrm>
      </xdr:grpSpPr>
      <xdr:sp macro="[0]!aller_données" textlink="">
        <xdr:nvSpPr>
          <xdr:cNvPr id="1061" name="Rectangle : coins arrondis 1060">
            <a:extLst>
              <a:ext uri="{FF2B5EF4-FFF2-40B4-BE49-F238E27FC236}">
                <a16:creationId xmlns:a16="http://schemas.microsoft.com/office/drawing/2014/main" id="{00000000-0008-0000-0000-000025040000}"/>
              </a:ext>
            </a:extLst>
          </xdr:cNvPr>
          <xdr:cNvSpPr/>
        </xdr:nvSpPr>
        <xdr:spPr>
          <a:xfrm>
            <a:off x="5906678" y="564822"/>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onnées">
        <xdr:nvPicPr>
          <xdr:cNvPr id="1062" name="Image 1061">
            <a:extLst>
              <a:ext uri="{FF2B5EF4-FFF2-40B4-BE49-F238E27FC236}">
                <a16:creationId xmlns:a16="http://schemas.microsoft.com/office/drawing/2014/main" id="{00000000-0008-0000-0000-00002604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4969" t="21319" r="35889" b="50822"/>
          <a:stretch>
            <a:fillRect/>
          </a:stretch>
        </xdr:blipFill>
        <xdr:spPr>
          <a:xfrm>
            <a:off x="6264897" y="589266"/>
            <a:ext cx="1091732" cy="785386"/>
          </a:xfrm>
          <a:prstGeom prst="rect">
            <a:avLst/>
          </a:prstGeom>
        </xdr:spPr>
      </xdr:pic>
      <xdr:sp macro="[0]!aller_données" textlink="">
        <xdr:nvSpPr>
          <xdr:cNvPr id="1063" name="ZoneTexte 1062">
            <a:extLst>
              <a:ext uri="{FF2B5EF4-FFF2-40B4-BE49-F238E27FC236}">
                <a16:creationId xmlns:a16="http://schemas.microsoft.com/office/drawing/2014/main" id="{00000000-0008-0000-0000-000027040000}"/>
              </a:ext>
            </a:extLst>
          </xdr:cNvPr>
          <xdr:cNvSpPr txBox="1"/>
        </xdr:nvSpPr>
        <xdr:spPr>
          <a:xfrm>
            <a:off x="6004874"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Données</a:t>
            </a:r>
          </a:p>
          <a:p>
            <a:endParaRPr lang="fr-FR" sz="1100"/>
          </a:p>
        </xdr:txBody>
      </xdr:sp>
    </xdr:grpSp>
    <xdr:clientData/>
  </xdr:twoCellAnchor>
  <xdr:twoCellAnchor editAs="absolute">
    <xdr:from>
      <xdr:col>7</xdr:col>
      <xdr:colOff>564998</xdr:colOff>
      <xdr:row>3</xdr:row>
      <xdr:rowOff>9180</xdr:rowOff>
    </xdr:from>
    <xdr:to>
      <xdr:col>10</xdr:col>
      <xdr:colOff>38247</xdr:colOff>
      <xdr:row>9</xdr:row>
      <xdr:rowOff>80977</xdr:rowOff>
    </xdr:to>
    <xdr:grpSp>
      <xdr:nvGrpSpPr>
        <xdr:cNvPr id="1053" name="Groupe 1052">
          <a:extLst>
            <a:ext uri="{FF2B5EF4-FFF2-40B4-BE49-F238E27FC236}">
              <a16:creationId xmlns:a16="http://schemas.microsoft.com/office/drawing/2014/main" id="{00000000-0008-0000-0000-00001D040000}"/>
            </a:ext>
          </a:extLst>
        </xdr:cNvPr>
        <xdr:cNvGrpSpPr/>
      </xdr:nvGrpSpPr>
      <xdr:grpSpPr>
        <a:xfrm>
          <a:off x="8565998" y="566026"/>
          <a:ext cx="1739711" cy="1185489"/>
          <a:chOff x="8268093" y="564627"/>
          <a:chExt cx="1757999" cy="1212718"/>
        </a:xfrm>
      </xdr:grpSpPr>
      <xdr:sp macro="[0]!aller_DescJury" textlink="">
        <xdr:nvSpPr>
          <xdr:cNvPr id="1058" name="Rectangle : coins arrondis 1057">
            <a:extLst>
              <a:ext uri="{FF2B5EF4-FFF2-40B4-BE49-F238E27FC236}">
                <a16:creationId xmlns:a16="http://schemas.microsoft.com/office/drawing/2014/main" id="{00000000-0008-0000-0000-000022040000}"/>
              </a:ext>
            </a:extLst>
          </xdr:cNvPr>
          <xdr:cNvSpPr/>
        </xdr:nvSpPr>
        <xdr:spPr>
          <a:xfrm>
            <a:off x="8268093" y="57935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escJury">
        <xdr:nvPicPr>
          <xdr:cNvPr id="1059" name="Image 1058">
            <a:extLst>
              <a:ext uri="{FF2B5EF4-FFF2-40B4-BE49-F238E27FC236}">
                <a16:creationId xmlns:a16="http://schemas.microsoft.com/office/drawing/2014/main" id="{00000000-0008-0000-0000-00002304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9348" t="15506" r="37990" b="50501"/>
          <a:stretch>
            <a:fillRect/>
          </a:stretch>
        </xdr:blipFill>
        <xdr:spPr>
          <a:xfrm>
            <a:off x="8788531" y="564627"/>
            <a:ext cx="834666" cy="834665"/>
          </a:xfrm>
          <a:prstGeom prst="rect">
            <a:avLst/>
          </a:prstGeom>
        </xdr:spPr>
      </xdr:pic>
      <xdr:sp macro="[0]!aller_DescJury" textlink="">
        <xdr:nvSpPr>
          <xdr:cNvPr id="1060" name="ZoneTexte 1059">
            <a:extLst>
              <a:ext uri="{FF2B5EF4-FFF2-40B4-BE49-F238E27FC236}">
                <a16:creationId xmlns:a16="http://schemas.microsoft.com/office/drawing/2014/main" id="{00000000-0008-0000-0000-000024040000}"/>
              </a:ext>
            </a:extLst>
          </xdr:cNvPr>
          <xdr:cNvSpPr txBox="1"/>
        </xdr:nvSpPr>
        <xdr:spPr>
          <a:xfrm>
            <a:off x="833683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Décision</a:t>
            </a:r>
            <a:r>
              <a:rPr lang="fr-FR" sz="1200" baseline="0">
                <a:latin typeface="Arial Rounded MT Bold" panose="020F0704030504030204" pitchFamily="34" charset="0"/>
              </a:rPr>
              <a:t> du jury</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11</xdr:col>
      <xdr:colOff>55186</xdr:colOff>
      <xdr:row>3</xdr:row>
      <xdr:rowOff>9156</xdr:rowOff>
    </xdr:from>
    <xdr:to>
      <xdr:col>14</xdr:col>
      <xdr:colOff>43205</xdr:colOff>
      <xdr:row>9</xdr:row>
      <xdr:rowOff>81000</xdr:rowOff>
    </xdr:to>
    <xdr:grpSp>
      <xdr:nvGrpSpPr>
        <xdr:cNvPr id="1054" name="Groupe 1053">
          <a:extLst>
            <a:ext uri="{FF2B5EF4-FFF2-40B4-BE49-F238E27FC236}">
              <a16:creationId xmlns:a16="http://schemas.microsoft.com/office/drawing/2014/main" id="{00000000-0008-0000-0000-00001E040000}"/>
            </a:ext>
          </a:extLst>
        </xdr:cNvPr>
        <xdr:cNvGrpSpPr>
          <a:grpSpLocks/>
        </xdr:cNvGrpSpPr>
      </xdr:nvGrpSpPr>
      <xdr:grpSpPr>
        <a:xfrm>
          <a:off x="10928340" y="566002"/>
          <a:ext cx="1805096" cy="1185536"/>
          <a:chOff x="10624794" y="549897"/>
          <a:chExt cx="1757999" cy="1197989"/>
        </a:xfrm>
      </xdr:grpSpPr>
      <xdr:sp macro="[0]!guide" textlink="">
        <xdr:nvSpPr>
          <xdr:cNvPr id="1055" name="Rectangle : coins arrondis 1054">
            <a:extLst>
              <a:ext uri="{FF2B5EF4-FFF2-40B4-BE49-F238E27FC236}">
                <a16:creationId xmlns:a16="http://schemas.microsoft.com/office/drawing/2014/main" id="{00000000-0008-0000-0000-00001F040000}"/>
              </a:ext>
            </a:extLst>
          </xdr:cNvPr>
          <xdr:cNvSpPr/>
        </xdr:nvSpPr>
        <xdr:spPr>
          <a:xfrm>
            <a:off x="10624794" y="549897"/>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guide">
        <xdr:nvPicPr>
          <xdr:cNvPr id="1056" name="Image 1055">
            <a:extLst>
              <a:ext uri="{FF2B5EF4-FFF2-40B4-BE49-F238E27FC236}">
                <a16:creationId xmlns:a16="http://schemas.microsoft.com/office/drawing/2014/main" id="{00000000-0008-0000-0000-00002004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7958" t="26437" r="32195" b="31034"/>
          <a:stretch>
            <a:fillRect/>
          </a:stretch>
        </xdr:blipFill>
        <xdr:spPr>
          <a:xfrm>
            <a:off x="10880103" y="573219"/>
            <a:ext cx="1148893" cy="817481"/>
          </a:xfrm>
          <a:prstGeom prst="rect">
            <a:avLst/>
          </a:prstGeom>
        </xdr:spPr>
      </xdr:pic>
      <xdr:sp macro="[0]!guide" textlink="">
        <xdr:nvSpPr>
          <xdr:cNvPr id="1057" name="ZoneTexte 1056">
            <a:extLst>
              <a:ext uri="{FF2B5EF4-FFF2-40B4-BE49-F238E27FC236}">
                <a16:creationId xmlns:a16="http://schemas.microsoft.com/office/drawing/2014/main" id="{00000000-0008-0000-0000-000021040000}"/>
              </a:ext>
            </a:extLst>
          </xdr:cNvPr>
          <xdr:cNvSpPr txBox="1"/>
        </xdr:nvSpPr>
        <xdr:spPr>
          <a:xfrm>
            <a:off x="1070335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Guide</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2</xdr:col>
      <xdr:colOff>0</xdr:colOff>
      <xdr:row>20</xdr:row>
      <xdr:rowOff>0</xdr:rowOff>
    </xdr:from>
    <xdr:to>
      <xdr:col>3</xdr:col>
      <xdr:colOff>536620</xdr:colOff>
      <xdr:row>28</xdr:row>
      <xdr:rowOff>64063</xdr:rowOff>
    </xdr:to>
    <xdr:grpSp>
      <xdr:nvGrpSpPr>
        <xdr:cNvPr id="6" name="Groupe 5">
          <a:extLst>
            <a:ext uri="{FF2B5EF4-FFF2-40B4-BE49-F238E27FC236}">
              <a16:creationId xmlns:a16="http://schemas.microsoft.com/office/drawing/2014/main" id="{7B34393A-A65F-4097-94E9-353CA04B63C7}"/>
            </a:ext>
          </a:extLst>
        </xdr:cNvPr>
        <xdr:cNvGrpSpPr>
          <a:grpSpLocks noChangeAspect="1"/>
        </xdr:cNvGrpSpPr>
      </xdr:nvGrpSpPr>
      <xdr:grpSpPr>
        <a:xfrm>
          <a:off x="1211385" y="3731846"/>
          <a:ext cx="2617466" cy="1627140"/>
          <a:chOff x="1347439" y="3717073"/>
          <a:chExt cx="2877215" cy="1550892"/>
        </a:xfrm>
      </xdr:grpSpPr>
      <xdr:sp macro="" textlink="">
        <xdr:nvSpPr>
          <xdr:cNvPr id="30" name="Rectangle : coins arrondis 29">
            <a:extLst>
              <a:ext uri="{FF2B5EF4-FFF2-40B4-BE49-F238E27FC236}">
                <a16:creationId xmlns:a16="http://schemas.microsoft.com/office/drawing/2014/main" id="{9A60BE6B-4D23-4D3B-8372-59D7320382F9}"/>
              </a:ext>
            </a:extLst>
          </xdr:cNvPr>
          <xdr:cNvSpPr/>
        </xdr:nvSpPr>
        <xdr:spPr>
          <a:xfrm>
            <a:off x="1347439" y="3726598"/>
            <a:ext cx="2877215" cy="1541367"/>
          </a:xfrm>
          <a:prstGeom prst="roundRect">
            <a:avLst/>
          </a:prstGeom>
          <a:solidFill>
            <a:sysClr val="window" lastClr="FFFFFF"/>
          </a:solidFill>
          <a:ln>
            <a:solidFill>
              <a:srgbClr val="E8D6E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1" name="Rectangle : coins arrondis 35">
            <a:extLst>
              <a:ext uri="{FF2B5EF4-FFF2-40B4-BE49-F238E27FC236}">
                <a16:creationId xmlns:a16="http://schemas.microsoft.com/office/drawing/2014/main" id="{618B54F4-AB3A-4178-A281-F88C6DF77861}"/>
              </a:ext>
            </a:extLst>
          </xdr:cNvPr>
          <xdr:cNvSpPr/>
        </xdr:nvSpPr>
        <xdr:spPr>
          <a:xfrm>
            <a:off x="1356964" y="3717073"/>
            <a:ext cx="2858165" cy="486951"/>
          </a:xfrm>
          <a:custGeom>
            <a:avLst/>
            <a:gdLst>
              <a:gd name="connsiteX0" fmla="*/ 0 w 2918951"/>
              <a:gd name="connsiteY0" fmla="*/ 250932 h 1505564"/>
              <a:gd name="connsiteX1" fmla="*/ 250932 w 2918951"/>
              <a:gd name="connsiteY1" fmla="*/ 0 h 1505564"/>
              <a:gd name="connsiteX2" fmla="*/ 2668019 w 2918951"/>
              <a:gd name="connsiteY2" fmla="*/ 0 h 1505564"/>
              <a:gd name="connsiteX3" fmla="*/ 2918951 w 2918951"/>
              <a:gd name="connsiteY3" fmla="*/ 250932 h 1505564"/>
              <a:gd name="connsiteX4" fmla="*/ 2918951 w 2918951"/>
              <a:gd name="connsiteY4" fmla="*/ 1254632 h 1505564"/>
              <a:gd name="connsiteX5" fmla="*/ 2668019 w 2918951"/>
              <a:gd name="connsiteY5" fmla="*/ 1505564 h 1505564"/>
              <a:gd name="connsiteX6" fmla="*/ 250932 w 2918951"/>
              <a:gd name="connsiteY6" fmla="*/ 1505564 h 1505564"/>
              <a:gd name="connsiteX7" fmla="*/ 0 w 2918951"/>
              <a:gd name="connsiteY7" fmla="*/ 1254632 h 1505564"/>
              <a:gd name="connsiteX8" fmla="*/ 0 w 2918951"/>
              <a:gd name="connsiteY8" fmla="*/ 250932 h 1505564"/>
              <a:gd name="connsiteX0" fmla="*/ 0 w 2918951"/>
              <a:gd name="connsiteY0" fmla="*/ 250932 h 1505564"/>
              <a:gd name="connsiteX1" fmla="*/ 250932 w 2918951"/>
              <a:gd name="connsiteY1" fmla="*/ 0 h 1505564"/>
              <a:gd name="connsiteX2" fmla="*/ 2668019 w 2918951"/>
              <a:gd name="connsiteY2" fmla="*/ 0 h 1505564"/>
              <a:gd name="connsiteX3" fmla="*/ 2918951 w 2918951"/>
              <a:gd name="connsiteY3" fmla="*/ 250932 h 1505564"/>
              <a:gd name="connsiteX4" fmla="*/ 2918951 w 2918951"/>
              <a:gd name="connsiteY4" fmla="*/ 1254632 h 1505564"/>
              <a:gd name="connsiteX5" fmla="*/ 2668019 w 2918951"/>
              <a:gd name="connsiteY5" fmla="*/ 1505564 h 1505564"/>
              <a:gd name="connsiteX6" fmla="*/ 174732 w 2918951"/>
              <a:gd name="connsiteY6" fmla="*/ 448289 h 1505564"/>
              <a:gd name="connsiteX7" fmla="*/ 0 w 2918951"/>
              <a:gd name="connsiteY7" fmla="*/ 1254632 h 1505564"/>
              <a:gd name="connsiteX8" fmla="*/ 0 w 2918951"/>
              <a:gd name="connsiteY8" fmla="*/ 250932 h 1505564"/>
              <a:gd name="connsiteX0" fmla="*/ 0 w 2918951"/>
              <a:gd name="connsiteY0" fmla="*/ 250932 h 1268903"/>
              <a:gd name="connsiteX1" fmla="*/ 250932 w 2918951"/>
              <a:gd name="connsiteY1" fmla="*/ 0 h 1268903"/>
              <a:gd name="connsiteX2" fmla="*/ 2668019 w 2918951"/>
              <a:gd name="connsiteY2" fmla="*/ 0 h 1268903"/>
              <a:gd name="connsiteX3" fmla="*/ 2918951 w 2918951"/>
              <a:gd name="connsiteY3" fmla="*/ 250932 h 1268903"/>
              <a:gd name="connsiteX4" fmla="*/ 2918951 w 2918951"/>
              <a:gd name="connsiteY4" fmla="*/ 1254632 h 1268903"/>
              <a:gd name="connsiteX5" fmla="*/ 2734694 w 2918951"/>
              <a:gd name="connsiteY5" fmla="*/ 476864 h 1268903"/>
              <a:gd name="connsiteX6" fmla="*/ 174732 w 2918951"/>
              <a:gd name="connsiteY6" fmla="*/ 448289 h 1268903"/>
              <a:gd name="connsiteX7" fmla="*/ 0 w 2918951"/>
              <a:gd name="connsiteY7" fmla="*/ 1254632 h 1268903"/>
              <a:gd name="connsiteX8" fmla="*/ 0 w 2918951"/>
              <a:gd name="connsiteY8" fmla="*/ 250932 h 1268903"/>
              <a:gd name="connsiteX0" fmla="*/ 0 w 2918951"/>
              <a:gd name="connsiteY0" fmla="*/ 250932 h 1268511"/>
              <a:gd name="connsiteX1" fmla="*/ 250932 w 2918951"/>
              <a:gd name="connsiteY1" fmla="*/ 0 h 1268511"/>
              <a:gd name="connsiteX2" fmla="*/ 2668019 w 2918951"/>
              <a:gd name="connsiteY2" fmla="*/ 0 h 1268511"/>
              <a:gd name="connsiteX3" fmla="*/ 2918951 w 2918951"/>
              <a:gd name="connsiteY3" fmla="*/ 250932 h 1268511"/>
              <a:gd name="connsiteX4" fmla="*/ 2890376 w 2918951"/>
              <a:gd name="connsiteY4" fmla="*/ 397382 h 1268511"/>
              <a:gd name="connsiteX5" fmla="*/ 2734694 w 2918951"/>
              <a:gd name="connsiteY5" fmla="*/ 476864 h 1268511"/>
              <a:gd name="connsiteX6" fmla="*/ 174732 w 2918951"/>
              <a:gd name="connsiteY6" fmla="*/ 448289 h 1268511"/>
              <a:gd name="connsiteX7" fmla="*/ 0 w 2918951"/>
              <a:gd name="connsiteY7" fmla="*/ 1254632 h 1268511"/>
              <a:gd name="connsiteX8" fmla="*/ 0 w 2918951"/>
              <a:gd name="connsiteY8" fmla="*/ 250932 h 1268511"/>
              <a:gd name="connsiteX0" fmla="*/ 0 w 2918951"/>
              <a:gd name="connsiteY0" fmla="*/ 250932 h 489387"/>
              <a:gd name="connsiteX1" fmla="*/ 250932 w 2918951"/>
              <a:gd name="connsiteY1" fmla="*/ 0 h 489387"/>
              <a:gd name="connsiteX2" fmla="*/ 2668019 w 2918951"/>
              <a:gd name="connsiteY2" fmla="*/ 0 h 489387"/>
              <a:gd name="connsiteX3" fmla="*/ 2918951 w 2918951"/>
              <a:gd name="connsiteY3" fmla="*/ 250932 h 489387"/>
              <a:gd name="connsiteX4" fmla="*/ 2890376 w 2918951"/>
              <a:gd name="connsiteY4" fmla="*/ 397382 h 489387"/>
              <a:gd name="connsiteX5" fmla="*/ 2734694 w 2918951"/>
              <a:gd name="connsiteY5" fmla="*/ 476864 h 489387"/>
              <a:gd name="connsiteX6" fmla="*/ 174732 w 2918951"/>
              <a:gd name="connsiteY6" fmla="*/ 448289 h 489387"/>
              <a:gd name="connsiteX7" fmla="*/ 66675 w 2918951"/>
              <a:gd name="connsiteY7" fmla="*/ 302132 h 489387"/>
              <a:gd name="connsiteX8" fmla="*/ 0 w 2918951"/>
              <a:gd name="connsiteY8" fmla="*/ 250932 h 489387"/>
              <a:gd name="connsiteX0" fmla="*/ 0 w 2918951"/>
              <a:gd name="connsiteY0" fmla="*/ 250932 h 489387"/>
              <a:gd name="connsiteX1" fmla="*/ 250932 w 2918951"/>
              <a:gd name="connsiteY1" fmla="*/ 0 h 489387"/>
              <a:gd name="connsiteX2" fmla="*/ 2668019 w 2918951"/>
              <a:gd name="connsiteY2" fmla="*/ 0 h 489387"/>
              <a:gd name="connsiteX3" fmla="*/ 2918951 w 2918951"/>
              <a:gd name="connsiteY3" fmla="*/ 250932 h 489387"/>
              <a:gd name="connsiteX4" fmla="*/ 2890376 w 2918951"/>
              <a:gd name="connsiteY4" fmla="*/ 397382 h 489387"/>
              <a:gd name="connsiteX5" fmla="*/ 2734694 w 2918951"/>
              <a:gd name="connsiteY5" fmla="*/ 476864 h 489387"/>
              <a:gd name="connsiteX6" fmla="*/ 174732 w 2918951"/>
              <a:gd name="connsiteY6" fmla="*/ 448289 h 489387"/>
              <a:gd name="connsiteX7" fmla="*/ 0 w 2918951"/>
              <a:gd name="connsiteY7" fmla="*/ 340232 h 489387"/>
              <a:gd name="connsiteX8" fmla="*/ 0 w 2918951"/>
              <a:gd name="connsiteY8" fmla="*/ 250932 h 489387"/>
              <a:gd name="connsiteX0" fmla="*/ 0 w 2918951"/>
              <a:gd name="connsiteY0" fmla="*/ 250932 h 476865"/>
              <a:gd name="connsiteX1" fmla="*/ 250932 w 2918951"/>
              <a:gd name="connsiteY1" fmla="*/ 0 h 476865"/>
              <a:gd name="connsiteX2" fmla="*/ 2668019 w 2918951"/>
              <a:gd name="connsiteY2" fmla="*/ 0 h 476865"/>
              <a:gd name="connsiteX3" fmla="*/ 2918951 w 2918951"/>
              <a:gd name="connsiteY3" fmla="*/ 250932 h 476865"/>
              <a:gd name="connsiteX4" fmla="*/ 2890376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918951"/>
              <a:gd name="connsiteY0" fmla="*/ 250932 h 476865"/>
              <a:gd name="connsiteX1" fmla="*/ 250932 w 2918951"/>
              <a:gd name="connsiteY1" fmla="*/ 0 h 476865"/>
              <a:gd name="connsiteX2" fmla="*/ 2668019 w 2918951"/>
              <a:gd name="connsiteY2" fmla="*/ 0 h 476865"/>
              <a:gd name="connsiteX3" fmla="*/ 2918951 w 2918951"/>
              <a:gd name="connsiteY3" fmla="*/ 250932 h 476865"/>
              <a:gd name="connsiteX4" fmla="*/ 2918951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928476"/>
              <a:gd name="connsiteY0" fmla="*/ 250932 h 476865"/>
              <a:gd name="connsiteX1" fmla="*/ 250932 w 2928476"/>
              <a:gd name="connsiteY1" fmla="*/ 0 h 476865"/>
              <a:gd name="connsiteX2" fmla="*/ 2668019 w 2928476"/>
              <a:gd name="connsiteY2" fmla="*/ 0 h 476865"/>
              <a:gd name="connsiteX3" fmla="*/ 2928476 w 2928476"/>
              <a:gd name="connsiteY3" fmla="*/ 222357 h 476865"/>
              <a:gd name="connsiteX4" fmla="*/ 2918951 w 2928476"/>
              <a:gd name="connsiteY4" fmla="*/ 340232 h 476865"/>
              <a:gd name="connsiteX5" fmla="*/ 2734694 w 2928476"/>
              <a:gd name="connsiteY5" fmla="*/ 476864 h 476865"/>
              <a:gd name="connsiteX6" fmla="*/ 174732 w 2928476"/>
              <a:gd name="connsiteY6" fmla="*/ 448289 h 476865"/>
              <a:gd name="connsiteX7" fmla="*/ 0 w 2928476"/>
              <a:gd name="connsiteY7" fmla="*/ 340232 h 476865"/>
              <a:gd name="connsiteX8" fmla="*/ 0 w 2928476"/>
              <a:gd name="connsiteY8" fmla="*/ 250932 h 476865"/>
              <a:gd name="connsiteX0" fmla="*/ 0 w 2918951"/>
              <a:gd name="connsiteY0" fmla="*/ 250932 h 476865"/>
              <a:gd name="connsiteX1" fmla="*/ 250932 w 2918951"/>
              <a:gd name="connsiteY1" fmla="*/ 0 h 476865"/>
              <a:gd name="connsiteX2" fmla="*/ 2668019 w 2918951"/>
              <a:gd name="connsiteY2" fmla="*/ 0 h 476865"/>
              <a:gd name="connsiteX3" fmla="*/ 2890376 w 2918951"/>
              <a:gd name="connsiteY3" fmla="*/ 212832 h 476865"/>
              <a:gd name="connsiteX4" fmla="*/ 2918951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890376"/>
              <a:gd name="connsiteY0" fmla="*/ 250932 h 482238"/>
              <a:gd name="connsiteX1" fmla="*/ 250932 w 2890376"/>
              <a:gd name="connsiteY1" fmla="*/ 0 h 482238"/>
              <a:gd name="connsiteX2" fmla="*/ 2668019 w 2890376"/>
              <a:gd name="connsiteY2" fmla="*/ 0 h 482238"/>
              <a:gd name="connsiteX3" fmla="*/ 2890376 w 2890376"/>
              <a:gd name="connsiteY3" fmla="*/ 212832 h 482238"/>
              <a:gd name="connsiteX4" fmla="*/ 2880851 w 2890376"/>
              <a:gd name="connsiteY4" fmla="*/ 378332 h 482238"/>
              <a:gd name="connsiteX5" fmla="*/ 2734694 w 2890376"/>
              <a:gd name="connsiteY5" fmla="*/ 476864 h 482238"/>
              <a:gd name="connsiteX6" fmla="*/ 174732 w 2890376"/>
              <a:gd name="connsiteY6" fmla="*/ 448289 h 482238"/>
              <a:gd name="connsiteX7" fmla="*/ 0 w 2890376"/>
              <a:gd name="connsiteY7" fmla="*/ 340232 h 482238"/>
              <a:gd name="connsiteX8" fmla="*/ 0 w 2890376"/>
              <a:gd name="connsiteY8" fmla="*/ 250932 h 482238"/>
              <a:gd name="connsiteX0" fmla="*/ 0 w 2899901"/>
              <a:gd name="connsiteY0" fmla="*/ 250932 h 478000"/>
              <a:gd name="connsiteX1" fmla="*/ 250932 w 2899901"/>
              <a:gd name="connsiteY1" fmla="*/ 0 h 478000"/>
              <a:gd name="connsiteX2" fmla="*/ 2668019 w 2899901"/>
              <a:gd name="connsiteY2" fmla="*/ 0 h 478000"/>
              <a:gd name="connsiteX3" fmla="*/ 2890376 w 2899901"/>
              <a:gd name="connsiteY3" fmla="*/ 212832 h 478000"/>
              <a:gd name="connsiteX4" fmla="*/ 2899901 w 2899901"/>
              <a:gd name="connsiteY4" fmla="*/ 359282 h 478000"/>
              <a:gd name="connsiteX5" fmla="*/ 2734694 w 2899901"/>
              <a:gd name="connsiteY5" fmla="*/ 476864 h 478000"/>
              <a:gd name="connsiteX6" fmla="*/ 174732 w 2899901"/>
              <a:gd name="connsiteY6" fmla="*/ 448289 h 478000"/>
              <a:gd name="connsiteX7" fmla="*/ 0 w 2899901"/>
              <a:gd name="connsiteY7" fmla="*/ 340232 h 478000"/>
              <a:gd name="connsiteX8" fmla="*/ 0 w 2899901"/>
              <a:gd name="connsiteY8" fmla="*/ 250932 h 47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99901" h="478000">
                <a:moveTo>
                  <a:pt x="0" y="250932"/>
                </a:moveTo>
                <a:cubicBezTo>
                  <a:pt x="0" y="112346"/>
                  <a:pt x="112346" y="0"/>
                  <a:pt x="250932" y="0"/>
                </a:cubicBezTo>
                <a:lnTo>
                  <a:pt x="2668019" y="0"/>
                </a:lnTo>
                <a:cubicBezTo>
                  <a:pt x="2806605" y="0"/>
                  <a:pt x="2890376" y="74246"/>
                  <a:pt x="2890376" y="212832"/>
                </a:cubicBezTo>
                <a:lnTo>
                  <a:pt x="2899901" y="359282"/>
                </a:lnTo>
                <a:cubicBezTo>
                  <a:pt x="2899901" y="497868"/>
                  <a:pt x="2873280" y="476864"/>
                  <a:pt x="2734694" y="476864"/>
                </a:cubicBezTo>
                <a:cubicBezTo>
                  <a:pt x="1928998" y="476864"/>
                  <a:pt x="980428" y="448289"/>
                  <a:pt x="174732" y="448289"/>
                </a:cubicBezTo>
                <a:cubicBezTo>
                  <a:pt x="36146" y="448289"/>
                  <a:pt x="0" y="478818"/>
                  <a:pt x="0" y="340232"/>
                </a:cubicBezTo>
                <a:lnTo>
                  <a:pt x="0" y="250932"/>
                </a:lnTo>
                <a:close/>
              </a:path>
            </a:pathLst>
          </a:custGeom>
          <a:solidFill>
            <a:srgbClr val="E8D6EA"/>
          </a:solidFill>
          <a:ln>
            <a:solidFill>
              <a:srgbClr val="E3CC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8" name="ZoneTexte 37">
            <a:extLst>
              <a:ext uri="{FF2B5EF4-FFF2-40B4-BE49-F238E27FC236}">
                <a16:creationId xmlns:a16="http://schemas.microsoft.com/office/drawing/2014/main" id="{0E839812-6143-44E4-9691-7B9B429A6C29}"/>
              </a:ext>
            </a:extLst>
          </xdr:cNvPr>
          <xdr:cNvSpPr txBox="1"/>
        </xdr:nvSpPr>
        <xdr:spPr>
          <a:xfrm>
            <a:off x="1588540" y="3817085"/>
            <a:ext cx="2421535" cy="294701"/>
          </a:xfrm>
          <a:prstGeom prst="rect">
            <a:avLst/>
          </a:prstGeom>
          <a:solidFill>
            <a:srgbClr val="E8D6EA"/>
          </a:solidFill>
          <a:ln w="9525" cmpd="sng">
            <a:solidFill>
              <a:srgbClr val="E8D6EA"/>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latin typeface="Arial Rounded MT Bold" panose="020F0704030504030204" pitchFamily="34" charset="0"/>
              </a:rPr>
              <a:t>Moyenne annuelle</a:t>
            </a:r>
          </a:p>
          <a:p>
            <a:endParaRPr lang="fr-FR" sz="1100"/>
          </a:p>
        </xdr:txBody>
      </xdr:sp>
      <xdr:sp macro="" textlink="DECISION!AL30">
        <xdr:nvSpPr>
          <xdr:cNvPr id="42" name="ZoneTexte 41">
            <a:extLst>
              <a:ext uri="{FF2B5EF4-FFF2-40B4-BE49-F238E27FC236}">
                <a16:creationId xmlns:a16="http://schemas.microsoft.com/office/drawing/2014/main" id="{67B665FB-5912-4EFA-B06E-6C15069EB75F}"/>
              </a:ext>
            </a:extLst>
          </xdr:cNvPr>
          <xdr:cNvSpPr txBox="1"/>
        </xdr:nvSpPr>
        <xdr:spPr>
          <a:xfrm>
            <a:off x="1808326" y="4432044"/>
            <a:ext cx="2174788" cy="5633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37599-A97C-403B-9258-3D9CC94968C0}" type="TxLink">
              <a:rPr lang="en-US" sz="3200" b="0" i="0" u="none" strike="noStrike">
                <a:solidFill>
                  <a:srgbClr val="000000"/>
                </a:solidFill>
                <a:latin typeface="Arial Rounded MT Bold" panose="020F0704030504030204" pitchFamily="34" charset="0"/>
              </a:rPr>
              <a:pPr/>
              <a:t> </a:t>
            </a:fld>
            <a:endParaRPr lang="fr-FR" sz="3200">
              <a:latin typeface="Arial Rounded MT Bold" panose="020F0704030504030204" pitchFamily="34" charset="0"/>
            </a:endParaRPr>
          </a:p>
        </xdr:txBody>
      </xdr:sp>
    </xdr:grpSp>
    <xdr:clientData/>
  </xdr:twoCellAnchor>
  <xdr:twoCellAnchor editAs="absolute">
    <xdr:from>
      <xdr:col>4</xdr:col>
      <xdr:colOff>1626</xdr:colOff>
      <xdr:row>20</xdr:row>
      <xdr:rowOff>9524</xdr:rowOff>
    </xdr:from>
    <xdr:to>
      <xdr:col>6</xdr:col>
      <xdr:colOff>352765</xdr:colOff>
      <xdr:row>28</xdr:row>
      <xdr:rowOff>101548</xdr:rowOff>
    </xdr:to>
    <xdr:grpSp>
      <xdr:nvGrpSpPr>
        <xdr:cNvPr id="5" name="Groupe 4">
          <a:extLst>
            <a:ext uri="{FF2B5EF4-FFF2-40B4-BE49-F238E27FC236}">
              <a16:creationId xmlns:a16="http://schemas.microsoft.com/office/drawing/2014/main" id="{410EBDAF-8E5E-4F12-B901-CE58F9835EE6}"/>
            </a:ext>
          </a:extLst>
        </xdr:cNvPr>
        <xdr:cNvGrpSpPr>
          <a:grpSpLocks noChangeAspect="1"/>
        </xdr:cNvGrpSpPr>
      </xdr:nvGrpSpPr>
      <xdr:grpSpPr>
        <a:xfrm>
          <a:off x="4348934" y="3741370"/>
          <a:ext cx="2773908" cy="1655101"/>
          <a:chOff x="4806197" y="3726597"/>
          <a:chExt cx="3084923" cy="1578853"/>
        </a:xfrm>
      </xdr:grpSpPr>
      <xdr:sp macro="" textlink="">
        <xdr:nvSpPr>
          <xdr:cNvPr id="32" name="Rectangle : coins arrondis 31">
            <a:extLst>
              <a:ext uri="{FF2B5EF4-FFF2-40B4-BE49-F238E27FC236}">
                <a16:creationId xmlns:a16="http://schemas.microsoft.com/office/drawing/2014/main" id="{6795FB79-3E4A-4C34-85C3-A42EE0B10BEB}"/>
              </a:ext>
            </a:extLst>
          </xdr:cNvPr>
          <xdr:cNvSpPr/>
        </xdr:nvSpPr>
        <xdr:spPr>
          <a:xfrm>
            <a:off x="4806197" y="3736122"/>
            <a:ext cx="3084923" cy="1569328"/>
          </a:xfrm>
          <a:prstGeom prst="roundRect">
            <a:avLst/>
          </a:prstGeom>
          <a:solidFill>
            <a:sysClr val="window" lastClr="FFFFFF"/>
          </a:solidFill>
          <a:ln>
            <a:solidFill>
              <a:srgbClr val="E3CC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 name="Rectangle : coins arrondis 35">
            <a:extLst>
              <a:ext uri="{FF2B5EF4-FFF2-40B4-BE49-F238E27FC236}">
                <a16:creationId xmlns:a16="http://schemas.microsoft.com/office/drawing/2014/main" id="{255C639E-784D-4082-A1CD-3822AAB83E91}"/>
              </a:ext>
            </a:extLst>
          </xdr:cNvPr>
          <xdr:cNvSpPr/>
        </xdr:nvSpPr>
        <xdr:spPr>
          <a:xfrm>
            <a:off x="4815722" y="3726597"/>
            <a:ext cx="3064517" cy="495828"/>
          </a:xfrm>
          <a:custGeom>
            <a:avLst/>
            <a:gdLst>
              <a:gd name="connsiteX0" fmla="*/ 0 w 2918951"/>
              <a:gd name="connsiteY0" fmla="*/ 250932 h 1505564"/>
              <a:gd name="connsiteX1" fmla="*/ 250932 w 2918951"/>
              <a:gd name="connsiteY1" fmla="*/ 0 h 1505564"/>
              <a:gd name="connsiteX2" fmla="*/ 2668019 w 2918951"/>
              <a:gd name="connsiteY2" fmla="*/ 0 h 1505564"/>
              <a:gd name="connsiteX3" fmla="*/ 2918951 w 2918951"/>
              <a:gd name="connsiteY3" fmla="*/ 250932 h 1505564"/>
              <a:gd name="connsiteX4" fmla="*/ 2918951 w 2918951"/>
              <a:gd name="connsiteY4" fmla="*/ 1254632 h 1505564"/>
              <a:gd name="connsiteX5" fmla="*/ 2668019 w 2918951"/>
              <a:gd name="connsiteY5" fmla="*/ 1505564 h 1505564"/>
              <a:gd name="connsiteX6" fmla="*/ 250932 w 2918951"/>
              <a:gd name="connsiteY6" fmla="*/ 1505564 h 1505564"/>
              <a:gd name="connsiteX7" fmla="*/ 0 w 2918951"/>
              <a:gd name="connsiteY7" fmla="*/ 1254632 h 1505564"/>
              <a:gd name="connsiteX8" fmla="*/ 0 w 2918951"/>
              <a:gd name="connsiteY8" fmla="*/ 250932 h 1505564"/>
              <a:gd name="connsiteX0" fmla="*/ 0 w 2918951"/>
              <a:gd name="connsiteY0" fmla="*/ 250932 h 1505564"/>
              <a:gd name="connsiteX1" fmla="*/ 250932 w 2918951"/>
              <a:gd name="connsiteY1" fmla="*/ 0 h 1505564"/>
              <a:gd name="connsiteX2" fmla="*/ 2668019 w 2918951"/>
              <a:gd name="connsiteY2" fmla="*/ 0 h 1505564"/>
              <a:gd name="connsiteX3" fmla="*/ 2918951 w 2918951"/>
              <a:gd name="connsiteY3" fmla="*/ 250932 h 1505564"/>
              <a:gd name="connsiteX4" fmla="*/ 2918951 w 2918951"/>
              <a:gd name="connsiteY4" fmla="*/ 1254632 h 1505564"/>
              <a:gd name="connsiteX5" fmla="*/ 2668019 w 2918951"/>
              <a:gd name="connsiteY5" fmla="*/ 1505564 h 1505564"/>
              <a:gd name="connsiteX6" fmla="*/ 174732 w 2918951"/>
              <a:gd name="connsiteY6" fmla="*/ 448289 h 1505564"/>
              <a:gd name="connsiteX7" fmla="*/ 0 w 2918951"/>
              <a:gd name="connsiteY7" fmla="*/ 1254632 h 1505564"/>
              <a:gd name="connsiteX8" fmla="*/ 0 w 2918951"/>
              <a:gd name="connsiteY8" fmla="*/ 250932 h 1505564"/>
              <a:gd name="connsiteX0" fmla="*/ 0 w 2918951"/>
              <a:gd name="connsiteY0" fmla="*/ 250932 h 1268903"/>
              <a:gd name="connsiteX1" fmla="*/ 250932 w 2918951"/>
              <a:gd name="connsiteY1" fmla="*/ 0 h 1268903"/>
              <a:gd name="connsiteX2" fmla="*/ 2668019 w 2918951"/>
              <a:gd name="connsiteY2" fmla="*/ 0 h 1268903"/>
              <a:gd name="connsiteX3" fmla="*/ 2918951 w 2918951"/>
              <a:gd name="connsiteY3" fmla="*/ 250932 h 1268903"/>
              <a:gd name="connsiteX4" fmla="*/ 2918951 w 2918951"/>
              <a:gd name="connsiteY4" fmla="*/ 1254632 h 1268903"/>
              <a:gd name="connsiteX5" fmla="*/ 2734694 w 2918951"/>
              <a:gd name="connsiteY5" fmla="*/ 476864 h 1268903"/>
              <a:gd name="connsiteX6" fmla="*/ 174732 w 2918951"/>
              <a:gd name="connsiteY6" fmla="*/ 448289 h 1268903"/>
              <a:gd name="connsiteX7" fmla="*/ 0 w 2918951"/>
              <a:gd name="connsiteY7" fmla="*/ 1254632 h 1268903"/>
              <a:gd name="connsiteX8" fmla="*/ 0 w 2918951"/>
              <a:gd name="connsiteY8" fmla="*/ 250932 h 1268903"/>
              <a:gd name="connsiteX0" fmla="*/ 0 w 2918951"/>
              <a:gd name="connsiteY0" fmla="*/ 250932 h 1268511"/>
              <a:gd name="connsiteX1" fmla="*/ 250932 w 2918951"/>
              <a:gd name="connsiteY1" fmla="*/ 0 h 1268511"/>
              <a:gd name="connsiteX2" fmla="*/ 2668019 w 2918951"/>
              <a:gd name="connsiteY2" fmla="*/ 0 h 1268511"/>
              <a:gd name="connsiteX3" fmla="*/ 2918951 w 2918951"/>
              <a:gd name="connsiteY3" fmla="*/ 250932 h 1268511"/>
              <a:gd name="connsiteX4" fmla="*/ 2890376 w 2918951"/>
              <a:gd name="connsiteY4" fmla="*/ 397382 h 1268511"/>
              <a:gd name="connsiteX5" fmla="*/ 2734694 w 2918951"/>
              <a:gd name="connsiteY5" fmla="*/ 476864 h 1268511"/>
              <a:gd name="connsiteX6" fmla="*/ 174732 w 2918951"/>
              <a:gd name="connsiteY6" fmla="*/ 448289 h 1268511"/>
              <a:gd name="connsiteX7" fmla="*/ 0 w 2918951"/>
              <a:gd name="connsiteY7" fmla="*/ 1254632 h 1268511"/>
              <a:gd name="connsiteX8" fmla="*/ 0 w 2918951"/>
              <a:gd name="connsiteY8" fmla="*/ 250932 h 1268511"/>
              <a:gd name="connsiteX0" fmla="*/ 0 w 2918951"/>
              <a:gd name="connsiteY0" fmla="*/ 250932 h 489387"/>
              <a:gd name="connsiteX1" fmla="*/ 250932 w 2918951"/>
              <a:gd name="connsiteY1" fmla="*/ 0 h 489387"/>
              <a:gd name="connsiteX2" fmla="*/ 2668019 w 2918951"/>
              <a:gd name="connsiteY2" fmla="*/ 0 h 489387"/>
              <a:gd name="connsiteX3" fmla="*/ 2918951 w 2918951"/>
              <a:gd name="connsiteY3" fmla="*/ 250932 h 489387"/>
              <a:gd name="connsiteX4" fmla="*/ 2890376 w 2918951"/>
              <a:gd name="connsiteY4" fmla="*/ 397382 h 489387"/>
              <a:gd name="connsiteX5" fmla="*/ 2734694 w 2918951"/>
              <a:gd name="connsiteY5" fmla="*/ 476864 h 489387"/>
              <a:gd name="connsiteX6" fmla="*/ 174732 w 2918951"/>
              <a:gd name="connsiteY6" fmla="*/ 448289 h 489387"/>
              <a:gd name="connsiteX7" fmla="*/ 66675 w 2918951"/>
              <a:gd name="connsiteY7" fmla="*/ 302132 h 489387"/>
              <a:gd name="connsiteX8" fmla="*/ 0 w 2918951"/>
              <a:gd name="connsiteY8" fmla="*/ 250932 h 489387"/>
              <a:gd name="connsiteX0" fmla="*/ 0 w 2918951"/>
              <a:gd name="connsiteY0" fmla="*/ 250932 h 489387"/>
              <a:gd name="connsiteX1" fmla="*/ 250932 w 2918951"/>
              <a:gd name="connsiteY1" fmla="*/ 0 h 489387"/>
              <a:gd name="connsiteX2" fmla="*/ 2668019 w 2918951"/>
              <a:gd name="connsiteY2" fmla="*/ 0 h 489387"/>
              <a:gd name="connsiteX3" fmla="*/ 2918951 w 2918951"/>
              <a:gd name="connsiteY3" fmla="*/ 250932 h 489387"/>
              <a:gd name="connsiteX4" fmla="*/ 2890376 w 2918951"/>
              <a:gd name="connsiteY4" fmla="*/ 397382 h 489387"/>
              <a:gd name="connsiteX5" fmla="*/ 2734694 w 2918951"/>
              <a:gd name="connsiteY5" fmla="*/ 476864 h 489387"/>
              <a:gd name="connsiteX6" fmla="*/ 174732 w 2918951"/>
              <a:gd name="connsiteY6" fmla="*/ 448289 h 489387"/>
              <a:gd name="connsiteX7" fmla="*/ 0 w 2918951"/>
              <a:gd name="connsiteY7" fmla="*/ 340232 h 489387"/>
              <a:gd name="connsiteX8" fmla="*/ 0 w 2918951"/>
              <a:gd name="connsiteY8" fmla="*/ 250932 h 489387"/>
              <a:gd name="connsiteX0" fmla="*/ 0 w 2918951"/>
              <a:gd name="connsiteY0" fmla="*/ 250932 h 476865"/>
              <a:gd name="connsiteX1" fmla="*/ 250932 w 2918951"/>
              <a:gd name="connsiteY1" fmla="*/ 0 h 476865"/>
              <a:gd name="connsiteX2" fmla="*/ 2668019 w 2918951"/>
              <a:gd name="connsiteY2" fmla="*/ 0 h 476865"/>
              <a:gd name="connsiteX3" fmla="*/ 2918951 w 2918951"/>
              <a:gd name="connsiteY3" fmla="*/ 250932 h 476865"/>
              <a:gd name="connsiteX4" fmla="*/ 2890376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918951"/>
              <a:gd name="connsiteY0" fmla="*/ 250932 h 476865"/>
              <a:gd name="connsiteX1" fmla="*/ 250932 w 2918951"/>
              <a:gd name="connsiteY1" fmla="*/ 0 h 476865"/>
              <a:gd name="connsiteX2" fmla="*/ 2668019 w 2918951"/>
              <a:gd name="connsiteY2" fmla="*/ 0 h 476865"/>
              <a:gd name="connsiteX3" fmla="*/ 2918951 w 2918951"/>
              <a:gd name="connsiteY3" fmla="*/ 250932 h 476865"/>
              <a:gd name="connsiteX4" fmla="*/ 2918951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928476"/>
              <a:gd name="connsiteY0" fmla="*/ 250932 h 476865"/>
              <a:gd name="connsiteX1" fmla="*/ 250932 w 2928476"/>
              <a:gd name="connsiteY1" fmla="*/ 0 h 476865"/>
              <a:gd name="connsiteX2" fmla="*/ 2668019 w 2928476"/>
              <a:gd name="connsiteY2" fmla="*/ 0 h 476865"/>
              <a:gd name="connsiteX3" fmla="*/ 2928476 w 2928476"/>
              <a:gd name="connsiteY3" fmla="*/ 222357 h 476865"/>
              <a:gd name="connsiteX4" fmla="*/ 2918951 w 2928476"/>
              <a:gd name="connsiteY4" fmla="*/ 340232 h 476865"/>
              <a:gd name="connsiteX5" fmla="*/ 2734694 w 2928476"/>
              <a:gd name="connsiteY5" fmla="*/ 476864 h 476865"/>
              <a:gd name="connsiteX6" fmla="*/ 174732 w 2928476"/>
              <a:gd name="connsiteY6" fmla="*/ 448289 h 476865"/>
              <a:gd name="connsiteX7" fmla="*/ 0 w 2928476"/>
              <a:gd name="connsiteY7" fmla="*/ 340232 h 476865"/>
              <a:gd name="connsiteX8" fmla="*/ 0 w 2928476"/>
              <a:gd name="connsiteY8" fmla="*/ 250932 h 476865"/>
              <a:gd name="connsiteX0" fmla="*/ 0 w 2918951"/>
              <a:gd name="connsiteY0" fmla="*/ 250932 h 476865"/>
              <a:gd name="connsiteX1" fmla="*/ 250932 w 2918951"/>
              <a:gd name="connsiteY1" fmla="*/ 0 h 476865"/>
              <a:gd name="connsiteX2" fmla="*/ 2668019 w 2918951"/>
              <a:gd name="connsiteY2" fmla="*/ 0 h 476865"/>
              <a:gd name="connsiteX3" fmla="*/ 2890376 w 2918951"/>
              <a:gd name="connsiteY3" fmla="*/ 212832 h 476865"/>
              <a:gd name="connsiteX4" fmla="*/ 2918951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890376"/>
              <a:gd name="connsiteY0" fmla="*/ 250932 h 482238"/>
              <a:gd name="connsiteX1" fmla="*/ 250932 w 2890376"/>
              <a:gd name="connsiteY1" fmla="*/ 0 h 482238"/>
              <a:gd name="connsiteX2" fmla="*/ 2668019 w 2890376"/>
              <a:gd name="connsiteY2" fmla="*/ 0 h 482238"/>
              <a:gd name="connsiteX3" fmla="*/ 2890376 w 2890376"/>
              <a:gd name="connsiteY3" fmla="*/ 212832 h 482238"/>
              <a:gd name="connsiteX4" fmla="*/ 2880851 w 2890376"/>
              <a:gd name="connsiteY4" fmla="*/ 378332 h 482238"/>
              <a:gd name="connsiteX5" fmla="*/ 2734694 w 2890376"/>
              <a:gd name="connsiteY5" fmla="*/ 476864 h 482238"/>
              <a:gd name="connsiteX6" fmla="*/ 174732 w 2890376"/>
              <a:gd name="connsiteY6" fmla="*/ 448289 h 482238"/>
              <a:gd name="connsiteX7" fmla="*/ 0 w 2890376"/>
              <a:gd name="connsiteY7" fmla="*/ 340232 h 482238"/>
              <a:gd name="connsiteX8" fmla="*/ 0 w 2890376"/>
              <a:gd name="connsiteY8" fmla="*/ 250932 h 482238"/>
              <a:gd name="connsiteX0" fmla="*/ 0 w 2899901"/>
              <a:gd name="connsiteY0" fmla="*/ 250932 h 478000"/>
              <a:gd name="connsiteX1" fmla="*/ 250932 w 2899901"/>
              <a:gd name="connsiteY1" fmla="*/ 0 h 478000"/>
              <a:gd name="connsiteX2" fmla="*/ 2668019 w 2899901"/>
              <a:gd name="connsiteY2" fmla="*/ 0 h 478000"/>
              <a:gd name="connsiteX3" fmla="*/ 2890376 w 2899901"/>
              <a:gd name="connsiteY3" fmla="*/ 212832 h 478000"/>
              <a:gd name="connsiteX4" fmla="*/ 2899901 w 2899901"/>
              <a:gd name="connsiteY4" fmla="*/ 359282 h 478000"/>
              <a:gd name="connsiteX5" fmla="*/ 2734694 w 2899901"/>
              <a:gd name="connsiteY5" fmla="*/ 476864 h 478000"/>
              <a:gd name="connsiteX6" fmla="*/ 174732 w 2899901"/>
              <a:gd name="connsiteY6" fmla="*/ 448289 h 478000"/>
              <a:gd name="connsiteX7" fmla="*/ 0 w 2899901"/>
              <a:gd name="connsiteY7" fmla="*/ 340232 h 478000"/>
              <a:gd name="connsiteX8" fmla="*/ 0 w 2899901"/>
              <a:gd name="connsiteY8" fmla="*/ 250932 h 47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99901" h="478000">
                <a:moveTo>
                  <a:pt x="0" y="250932"/>
                </a:moveTo>
                <a:cubicBezTo>
                  <a:pt x="0" y="112346"/>
                  <a:pt x="112346" y="0"/>
                  <a:pt x="250932" y="0"/>
                </a:cubicBezTo>
                <a:lnTo>
                  <a:pt x="2668019" y="0"/>
                </a:lnTo>
                <a:cubicBezTo>
                  <a:pt x="2806605" y="0"/>
                  <a:pt x="2890376" y="74246"/>
                  <a:pt x="2890376" y="212832"/>
                </a:cubicBezTo>
                <a:lnTo>
                  <a:pt x="2899901" y="359282"/>
                </a:lnTo>
                <a:cubicBezTo>
                  <a:pt x="2899901" y="497868"/>
                  <a:pt x="2873280" y="476864"/>
                  <a:pt x="2734694" y="476864"/>
                </a:cubicBezTo>
                <a:cubicBezTo>
                  <a:pt x="1928998" y="476864"/>
                  <a:pt x="980428" y="448289"/>
                  <a:pt x="174732" y="448289"/>
                </a:cubicBezTo>
                <a:cubicBezTo>
                  <a:pt x="36146" y="448289"/>
                  <a:pt x="0" y="478818"/>
                  <a:pt x="0" y="340232"/>
                </a:cubicBezTo>
                <a:lnTo>
                  <a:pt x="0" y="250932"/>
                </a:lnTo>
                <a:close/>
              </a:path>
            </a:pathLst>
          </a:custGeom>
          <a:solidFill>
            <a:srgbClr val="BFD8F3"/>
          </a:solidFill>
          <a:ln>
            <a:solidFill>
              <a:srgbClr val="E3CC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9" name="ZoneTexte 38">
            <a:extLst>
              <a:ext uri="{FF2B5EF4-FFF2-40B4-BE49-F238E27FC236}">
                <a16:creationId xmlns:a16="http://schemas.microsoft.com/office/drawing/2014/main" id="{2BAF048A-59F8-40C9-90AF-D5B5E30B0BCB}"/>
              </a:ext>
            </a:extLst>
          </xdr:cNvPr>
          <xdr:cNvSpPr txBox="1"/>
        </xdr:nvSpPr>
        <xdr:spPr>
          <a:xfrm>
            <a:off x="4944982" y="3817085"/>
            <a:ext cx="2831838" cy="294701"/>
          </a:xfrm>
          <a:prstGeom prst="rect">
            <a:avLst/>
          </a:prstGeom>
          <a:solidFill>
            <a:srgbClr val="BFD8F3"/>
          </a:solidFill>
          <a:ln w="9525" cmpd="sng">
            <a:solidFill>
              <a:srgbClr val="BFD8F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latin typeface="Arial Rounded MT Bold" panose="020F0704030504030204" pitchFamily="34" charset="0"/>
              </a:rPr>
              <a:t>Compétences validées</a:t>
            </a:r>
          </a:p>
          <a:p>
            <a:endParaRPr lang="fr-FR" sz="1100"/>
          </a:p>
        </xdr:txBody>
      </xdr:sp>
      <xdr:sp macro="" textlink="DECISION!AL31">
        <xdr:nvSpPr>
          <xdr:cNvPr id="43" name="ZoneTexte 42">
            <a:extLst>
              <a:ext uri="{FF2B5EF4-FFF2-40B4-BE49-F238E27FC236}">
                <a16:creationId xmlns:a16="http://schemas.microsoft.com/office/drawing/2014/main" id="{B709B405-C407-4CA6-AFDC-D08AAD5C12D5}"/>
              </a:ext>
            </a:extLst>
          </xdr:cNvPr>
          <xdr:cNvSpPr txBox="1"/>
        </xdr:nvSpPr>
        <xdr:spPr>
          <a:xfrm>
            <a:off x="5770689" y="4432044"/>
            <a:ext cx="1686689" cy="5633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248EC21-CEE1-4A12-B606-7C8F0082FA09}" type="TxLink">
              <a:rPr lang="en-US" sz="3200" b="0" i="0" u="none" strike="noStrike">
                <a:solidFill>
                  <a:srgbClr val="000000"/>
                </a:solidFill>
                <a:latin typeface="Arial Rounded MT Bold" panose="020F0704030504030204" pitchFamily="34" charset="0"/>
              </a:rPr>
              <a:pPr/>
              <a:t>0 / 3</a:t>
            </a:fld>
            <a:endParaRPr lang="fr-FR" sz="3200">
              <a:latin typeface="Arial Rounded MT Bold" panose="020F0704030504030204" pitchFamily="34" charset="0"/>
            </a:endParaRPr>
          </a:p>
        </xdr:txBody>
      </xdr:sp>
    </xdr:grpSp>
    <xdr:clientData/>
  </xdr:twoCellAnchor>
  <xdr:twoCellAnchor editAs="absolute">
    <xdr:from>
      <xdr:col>6</xdr:col>
      <xdr:colOff>780461</xdr:colOff>
      <xdr:row>20</xdr:row>
      <xdr:rowOff>19050</xdr:rowOff>
    </xdr:from>
    <xdr:to>
      <xdr:col>10</xdr:col>
      <xdr:colOff>164703</xdr:colOff>
      <xdr:row>28</xdr:row>
      <xdr:rowOff>83113</xdr:rowOff>
    </xdr:to>
    <xdr:grpSp>
      <xdr:nvGrpSpPr>
        <xdr:cNvPr id="3" name="Groupe 2">
          <a:extLst>
            <a:ext uri="{FF2B5EF4-FFF2-40B4-BE49-F238E27FC236}">
              <a16:creationId xmlns:a16="http://schemas.microsoft.com/office/drawing/2014/main" id="{6767C9B3-2599-44C1-B3AF-916C511E1B87}"/>
            </a:ext>
          </a:extLst>
        </xdr:cNvPr>
        <xdr:cNvGrpSpPr>
          <a:grpSpLocks noChangeAspect="1"/>
        </xdr:cNvGrpSpPr>
      </xdr:nvGrpSpPr>
      <xdr:grpSpPr>
        <a:xfrm>
          <a:off x="7550538" y="3750896"/>
          <a:ext cx="2881627" cy="1627140"/>
          <a:chOff x="8313406" y="3736123"/>
          <a:chExt cx="2883764" cy="1550892"/>
        </a:xfrm>
      </xdr:grpSpPr>
      <xdr:sp macro="" textlink="">
        <xdr:nvSpPr>
          <xdr:cNvPr id="34" name="Rectangle : coins arrondis 33">
            <a:extLst>
              <a:ext uri="{FF2B5EF4-FFF2-40B4-BE49-F238E27FC236}">
                <a16:creationId xmlns:a16="http://schemas.microsoft.com/office/drawing/2014/main" id="{68362D17-66D0-49B9-BE92-F59DFC552D1B}"/>
              </a:ext>
            </a:extLst>
          </xdr:cNvPr>
          <xdr:cNvSpPr/>
        </xdr:nvSpPr>
        <xdr:spPr>
          <a:xfrm>
            <a:off x="8313406" y="3745648"/>
            <a:ext cx="2883764" cy="1541367"/>
          </a:xfrm>
          <a:prstGeom prst="roundRect">
            <a:avLst/>
          </a:prstGeom>
          <a:solidFill>
            <a:sysClr val="window" lastClr="FFFFFF"/>
          </a:solidFill>
          <a:ln>
            <a:solidFill>
              <a:srgbClr val="E3CC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5" name="Rectangle : coins arrondis 35">
            <a:extLst>
              <a:ext uri="{FF2B5EF4-FFF2-40B4-BE49-F238E27FC236}">
                <a16:creationId xmlns:a16="http://schemas.microsoft.com/office/drawing/2014/main" id="{3360A96B-6023-4F3F-89F3-AEED5E7C4F8A}"/>
              </a:ext>
            </a:extLst>
          </xdr:cNvPr>
          <xdr:cNvSpPr/>
        </xdr:nvSpPr>
        <xdr:spPr>
          <a:xfrm>
            <a:off x="8322931" y="3736123"/>
            <a:ext cx="2864714" cy="486951"/>
          </a:xfrm>
          <a:custGeom>
            <a:avLst/>
            <a:gdLst>
              <a:gd name="connsiteX0" fmla="*/ 0 w 2918951"/>
              <a:gd name="connsiteY0" fmla="*/ 250932 h 1505564"/>
              <a:gd name="connsiteX1" fmla="*/ 250932 w 2918951"/>
              <a:gd name="connsiteY1" fmla="*/ 0 h 1505564"/>
              <a:gd name="connsiteX2" fmla="*/ 2668019 w 2918951"/>
              <a:gd name="connsiteY2" fmla="*/ 0 h 1505564"/>
              <a:gd name="connsiteX3" fmla="*/ 2918951 w 2918951"/>
              <a:gd name="connsiteY3" fmla="*/ 250932 h 1505564"/>
              <a:gd name="connsiteX4" fmla="*/ 2918951 w 2918951"/>
              <a:gd name="connsiteY4" fmla="*/ 1254632 h 1505564"/>
              <a:gd name="connsiteX5" fmla="*/ 2668019 w 2918951"/>
              <a:gd name="connsiteY5" fmla="*/ 1505564 h 1505564"/>
              <a:gd name="connsiteX6" fmla="*/ 250932 w 2918951"/>
              <a:gd name="connsiteY6" fmla="*/ 1505564 h 1505564"/>
              <a:gd name="connsiteX7" fmla="*/ 0 w 2918951"/>
              <a:gd name="connsiteY7" fmla="*/ 1254632 h 1505564"/>
              <a:gd name="connsiteX8" fmla="*/ 0 w 2918951"/>
              <a:gd name="connsiteY8" fmla="*/ 250932 h 1505564"/>
              <a:gd name="connsiteX0" fmla="*/ 0 w 2918951"/>
              <a:gd name="connsiteY0" fmla="*/ 250932 h 1505564"/>
              <a:gd name="connsiteX1" fmla="*/ 250932 w 2918951"/>
              <a:gd name="connsiteY1" fmla="*/ 0 h 1505564"/>
              <a:gd name="connsiteX2" fmla="*/ 2668019 w 2918951"/>
              <a:gd name="connsiteY2" fmla="*/ 0 h 1505564"/>
              <a:gd name="connsiteX3" fmla="*/ 2918951 w 2918951"/>
              <a:gd name="connsiteY3" fmla="*/ 250932 h 1505564"/>
              <a:gd name="connsiteX4" fmla="*/ 2918951 w 2918951"/>
              <a:gd name="connsiteY4" fmla="*/ 1254632 h 1505564"/>
              <a:gd name="connsiteX5" fmla="*/ 2668019 w 2918951"/>
              <a:gd name="connsiteY5" fmla="*/ 1505564 h 1505564"/>
              <a:gd name="connsiteX6" fmla="*/ 174732 w 2918951"/>
              <a:gd name="connsiteY6" fmla="*/ 448289 h 1505564"/>
              <a:gd name="connsiteX7" fmla="*/ 0 w 2918951"/>
              <a:gd name="connsiteY7" fmla="*/ 1254632 h 1505564"/>
              <a:gd name="connsiteX8" fmla="*/ 0 w 2918951"/>
              <a:gd name="connsiteY8" fmla="*/ 250932 h 1505564"/>
              <a:gd name="connsiteX0" fmla="*/ 0 w 2918951"/>
              <a:gd name="connsiteY0" fmla="*/ 250932 h 1268903"/>
              <a:gd name="connsiteX1" fmla="*/ 250932 w 2918951"/>
              <a:gd name="connsiteY1" fmla="*/ 0 h 1268903"/>
              <a:gd name="connsiteX2" fmla="*/ 2668019 w 2918951"/>
              <a:gd name="connsiteY2" fmla="*/ 0 h 1268903"/>
              <a:gd name="connsiteX3" fmla="*/ 2918951 w 2918951"/>
              <a:gd name="connsiteY3" fmla="*/ 250932 h 1268903"/>
              <a:gd name="connsiteX4" fmla="*/ 2918951 w 2918951"/>
              <a:gd name="connsiteY4" fmla="*/ 1254632 h 1268903"/>
              <a:gd name="connsiteX5" fmla="*/ 2734694 w 2918951"/>
              <a:gd name="connsiteY5" fmla="*/ 476864 h 1268903"/>
              <a:gd name="connsiteX6" fmla="*/ 174732 w 2918951"/>
              <a:gd name="connsiteY6" fmla="*/ 448289 h 1268903"/>
              <a:gd name="connsiteX7" fmla="*/ 0 w 2918951"/>
              <a:gd name="connsiteY7" fmla="*/ 1254632 h 1268903"/>
              <a:gd name="connsiteX8" fmla="*/ 0 w 2918951"/>
              <a:gd name="connsiteY8" fmla="*/ 250932 h 1268903"/>
              <a:gd name="connsiteX0" fmla="*/ 0 w 2918951"/>
              <a:gd name="connsiteY0" fmla="*/ 250932 h 1268511"/>
              <a:gd name="connsiteX1" fmla="*/ 250932 w 2918951"/>
              <a:gd name="connsiteY1" fmla="*/ 0 h 1268511"/>
              <a:gd name="connsiteX2" fmla="*/ 2668019 w 2918951"/>
              <a:gd name="connsiteY2" fmla="*/ 0 h 1268511"/>
              <a:gd name="connsiteX3" fmla="*/ 2918951 w 2918951"/>
              <a:gd name="connsiteY3" fmla="*/ 250932 h 1268511"/>
              <a:gd name="connsiteX4" fmla="*/ 2890376 w 2918951"/>
              <a:gd name="connsiteY4" fmla="*/ 397382 h 1268511"/>
              <a:gd name="connsiteX5" fmla="*/ 2734694 w 2918951"/>
              <a:gd name="connsiteY5" fmla="*/ 476864 h 1268511"/>
              <a:gd name="connsiteX6" fmla="*/ 174732 w 2918951"/>
              <a:gd name="connsiteY6" fmla="*/ 448289 h 1268511"/>
              <a:gd name="connsiteX7" fmla="*/ 0 w 2918951"/>
              <a:gd name="connsiteY7" fmla="*/ 1254632 h 1268511"/>
              <a:gd name="connsiteX8" fmla="*/ 0 w 2918951"/>
              <a:gd name="connsiteY8" fmla="*/ 250932 h 1268511"/>
              <a:gd name="connsiteX0" fmla="*/ 0 w 2918951"/>
              <a:gd name="connsiteY0" fmla="*/ 250932 h 489387"/>
              <a:gd name="connsiteX1" fmla="*/ 250932 w 2918951"/>
              <a:gd name="connsiteY1" fmla="*/ 0 h 489387"/>
              <a:gd name="connsiteX2" fmla="*/ 2668019 w 2918951"/>
              <a:gd name="connsiteY2" fmla="*/ 0 h 489387"/>
              <a:gd name="connsiteX3" fmla="*/ 2918951 w 2918951"/>
              <a:gd name="connsiteY3" fmla="*/ 250932 h 489387"/>
              <a:gd name="connsiteX4" fmla="*/ 2890376 w 2918951"/>
              <a:gd name="connsiteY4" fmla="*/ 397382 h 489387"/>
              <a:gd name="connsiteX5" fmla="*/ 2734694 w 2918951"/>
              <a:gd name="connsiteY5" fmla="*/ 476864 h 489387"/>
              <a:gd name="connsiteX6" fmla="*/ 174732 w 2918951"/>
              <a:gd name="connsiteY6" fmla="*/ 448289 h 489387"/>
              <a:gd name="connsiteX7" fmla="*/ 66675 w 2918951"/>
              <a:gd name="connsiteY7" fmla="*/ 302132 h 489387"/>
              <a:gd name="connsiteX8" fmla="*/ 0 w 2918951"/>
              <a:gd name="connsiteY8" fmla="*/ 250932 h 489387"/>
              <a:gd name="connsiteX0" fmla="*/ 0 w 2918951"/>
              <a:gd name="connsiteY0" fmla="*/ 250932 h 489387"/>
              <a:gd name="connsiteX1" fmla="*/ 250932 w 2918951"/>
              <a:gd name="connsiteY1" fmla="*/ 0 h 489387"/>
              <a:gd name="connsiteX2" fmla="*/ 2668019 w 2918951"/>
              <a:gd name="connsiteY2" fmla="*/ 0 h 489387"/>
              <a:gd name="connsiteX3" fmla="*/ 2918951 w 2918951"/>
              <a:gd name="connsiteY3" fmla="*/ 250932 h 489387"/>
              <a:gd name="connsiteX4" fmla="*/ 2890376 w 2918951"/>
              <a:gd name="connsiteY4" fmla="*/ 397382 h 489387"/>
              <a:gd name="connsiteX5" fmla="*/ 2734694 w 2918951"/>
              <a:gd name="connsiteY5" fmla="*/ 476864 h 489387"/>
              <a:gd name="connsiteX6" fmla="*/ 174732 w 2918951"/>
              <a:gd name="connsiteY6" fmla="*/ 448289 h 489387"/>
              <a:gd name="connsiteX7" fmla="*/ 0 w 2918951"/>
              <a:gd name="connsiteY7" fmla="*/ 340232 h 489387"/>
              <a:gd name="connsiteX8" fmla="*/ 0 w 2918951"/>
              <a:gd name="connsiteY8" fmla="*/ 250932 h 489387"/>
              <a:gd name="connsiteX0" fmla="*/ 0 w 2918951"/>
              <a:gd name="connsiteY0" fmla="*/ 250932 h 476865"/>
              <a:gd name="connsiteX1" fmla="*/ 250932 w 2918951"/>
              <a:gd name="connsiteY1" fmla="*/ 0 h 476865"/>
              <a:gd name="connsiteX2" fmla="*/ 2668019 w 2918951"/>
              <a:gd name="connsiteY2" fmla="*/ 0 h 476865"/>
              <a:gd name="connsiteX3" fmla="*/ 2918951 w 2918951"/>
              <a:gd name="connsiteY3" fmla="*/ 250932 h 476865"/>
              <a:gd name="connsiteX4" fmla="*/ 2890376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918951"/>
              <a:gd name="connsiteY0" fmla="*/ 250932 h 476865"/>
              <a:gd name="connsiteX1" fmla="*/ 250932 w 2918951"/>
              <a:gd name="connsiteY1" fmla="*/ 0 h 476865"/>
              <a:gd name="connsiteX2" fmla="*/ 2668019 w 2918951"/>
              <a:gd name="connsiteY2" fmla="*/ 0 h 476865"/>
              <a:gd name="connsiteX3" fmla="*/ 2918951 w 2918951"/>
              <a:gd name="connsiteY3" fmla="*/ 250932 h 476865"/>
              <a:gd name="connsiteX4" fmla="*/ 2918951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928476"/>
              <a:gd name="connsiteY0" fmla="*/ 250932 h 476865"/>
              <a:gd name="connsiteX1" fmla="*/ 250932 w 2928476"/>
              <a:gd name="connsiteY1" fmla="*/ 0 h 476865"/>
              <a:gd name="connsiteX2" fmla="*/ 2668019 w 2928476"/>
              <a:gd name="connsiteY2" fmla="*/ 0 h 476865"/>
              <a:gd name="connsiteX3" fmla="*/ 2928476 w 2928476"/>
              <a:gd name="connsiteY3" fmla="*/ 222357 h 476865"/>
              <a:gd name="connsiteX4" fmla="*/ 2918951 w 2928476"/>
              <a:gd name="connsiteY4" fmla="*/ 340232 h 476865"/>
              <a:gd name="connsiteX5" fmla="*/ 2734694 w 2928476"/>
              <a:gd name="connsiteY5" fmla="*/ 476864 h 476865"/>
              <a:gd name="connsiteX6" fmla="*/ 174732 w 2928476"/>
              <a:gd name="connsiteY6" fmla="*/ 448289 h 476865"/>
              <a:gd name="connsiteX7" fmla="*/ 0 w 2928476"/>
              <a:gd name="connsiteY7" fmla="*/ 340232 h 476865"/>
              <a:gd name="connsiteX8" fmla="*/ 0 w 2928476"/>
              <a:gd name="connsiteY8" fmla="*/ 250932 h 476865"/>
              <a:gd name="connsiteX0" fmla="*/ 0 w 2918951"/>
              <a:gd name="connsiteY0" fmla="*/ 250932 h 476865"/>
              <a:gd name="connsiteX1" fmla="*/ 250932 w 2918951"/>
              <a:gd name="connsiteY1" fmla="*/ 0 h 476865"/>
              <a:gd name="connsiteX2" fmla="*/ 2668019 w 2918951"/>
              <a:gd name="connsiteY2" fmla="*/ 0 h 476865"/>
              <a:gd name="connsiteX3" fmla="*/ 2890376 w 2918951"/>
              <a:gd name="connsiteY3" fmla="*/ 212832 h 476865"/>
              <a:gd name="connsiteX4" fmla="*/ 2918951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890376"/>
              <a:gd name="connsiteY0" fmla="*/ 250932 h 482238"/>
              <a:gd name="connsiteX1" fmla="*/ 250932 w 2890376"/>
              <a:gd name="connsiteY1" fmla="*/ 0 h 482238"/>
              <a:gd name="connsiteX2" fmla="*/ 2668019 w 2890376"/>
              <a:gd name="connsiteY2" fmla="*/ 0 h 482238"/>
              <a:gd name="connsiteX3" fmla="*/ 2890376 w 2890376"/>
              <a:gd name="connsiteY3" fmla="*/ 212832 h 482238"/>
              <a:gd name="connsiteX4" fmla="*/ 2880851 w 2890376"/>
              <a:gd name="connsiteY4" fmla="*/ 378332 h 482238"/>
              <a:gd name="connsiteX5" fmla="*/ 2734694 w 2890376"/>
              <a:gd name="connsiteY5" fmla="*/ 476864 h 482238"/>
              <a:gd name="connsiteX6" fmla="*/ 174732 w 2890376"/>
              <a:gd name="connsiteY6" fmla="*/ 448289 h 482238"/>
              <a:gd name="connsiteX7" fmla="*/ 0 w 2890376"/>
              <a:gd name="connsiteY7" fmla="*/ 340232 h 482238"/>
              <a:gd name="connsiteX8" fmla="*/ 0 w 2890376"/>
              <a:gd name="connsiteY8" fmla="*/ 250932 h 482238"/>
              <a:gd name="connsiteX0" fmla="*/ 0 w 2899901"/>
              <a:gd name="connsiteY0" fmla="*/ 250932 h 478000"/>
              <a:gd name="connsiteX1" fmla="*/ 250932 w 2899901"/>
              <a:gd name="connsiteY1" fmla="*/ 0 h 478000"/>
              <a:gd name="connsiteX2" fmla="*/ 2668019 w 2899901"/>
              <a:gd name="connsiteY2" fmla="*/ 0 h 478000"/>
              <a:gd name="connsiteX3" fmla="*/ 2890376 w 2899901"/>
              <a:gd name="connsiteY3" fmla="*/ 212832 h 478000"/>
              <a:gd name="connsiteX4" fmla="*/ 2899901 w 2899901"/>
              <a:gd name="connsiteY4" fmla="*/ 359282 h 478000"/>
              <a:gd name="connsiteX5" fmla="*/ 2734694 w 2899901"/>
              <a:gd name="connsiteY5" fmla="*/ 476864 h 478000"/>
              <a:gd name="connsiteX6" fmla="*/ 174732 w 2899901"/>
              <a:gd name="connsiteY6" fmla="*/ 448289 h 478000"/>
              <a:gd name="connsiteX7" fmla="*/ 0 w 2899901"/>
              <a:gd name="connsiteY7" fmla="*/ 340232 h 478000"/>
              <a:gd name="connsiteX8" fmla="*/ 0 w 2899901"/>
              <a:gd name="connsiteY8" fmla="*/ 250932 h 47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99901" h="478000">
                <a:moveTo>
                  <a:pt x="0" y="250932"/>
                </a:moveTo>
                <a:cubicBezTo>
                  <a:pt x="0" y="112346"/>
                  <a:pt x="112346" y="0"/>
                  <a:pt x="250932" y="0"/>
                </a:cubicBezTo>
                <a:lnTo>
                  <a:pt x="2668019" y="0"/>
                </a:lnTo>
                <a:cubicBezTo>
                  <a:pt x="2806605" y="0"/>
                  <a:pt x="2890376" y="74246"/>
                  <a:pt x="2890376" y="212832"/>
                </a:cubicBezTo>
                <a:lnTo>
                  <a:pt x="2899901" y="359282"/>
                </a:lnTo>
                <a:cubicBezTo>
                  <a:pt x="2899901" y="497868"/>
                  <a:pt x="2873280" y="476864"/>
                  <a:pt x="2734694" y="476864"/>
                </a:cubicBezTo>
                <a:cubicBezTo>
                  <a:pt x="1928998" y="476864"/>
                  <a:pt x="980428" y="448289"/>
                  <a:pt x="174732" y="448289"/>
                </a:cubicBezTo>
                <a:cubicBezTo>
                  <a:pt x="36146" y="448289"/>
                  <a:pt x="0" y="478818"/>
                  <a:pt x="0" y="340232"/>
                </a:cubicBezTo>
                <a:lnTo>
                  <a:pt x="0" y="250932"/>
                </a:lnTo>
                <a:close/>
              </a:path>
            </a:pathLst>
          </a:custGeom>
          <a:solidFill>
            <a:srgbClr val="F8E1E7"/>
          </a:solidFill>
          <a:ln>
            <a:solidFill>
              <a:srgbClr val="E3CC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0" name="ZoneTexte 39">
            <a:extLst>
              <a:ext uri="{FF2B5EF4-FFF2-40B4-BE49-F238E27FC236}">
                <a16:creationId xmlns:a16="http://schemas.microsoft.com/office/drawing/2014/main" id="{38C8B982-337E-4CB9-A027-19CBE8A255BD}"/>
              </a:ext>
            </a:extLst>
          </xdr:cNvPr>
          <xdr:cNvSpPr txBox="1"/>
        </xdr:nvSpPr>
        <xdr:spPr>
          <a:xfrm>
            <a:off x="8368099" y="3817085"/>
            <a:ext cx="2746112" cy="294701"/>
          </a:xfrm>
          <a:prstGeom prst="rect">
            <a:avLst/>
          </a:prstGeom>
          <a:solidFill>
            <a:srgbClr val="F8E1E7"/>
          </a:solidFill>
          <a:ln w="9525" cmpd="sng">
            <a:solidFill>
              <a:srgbClr val="F8E1E7"/>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latin typeface="Arial Rounded MT Bold" panose="020F0704030504030204" pitchFamily="34" charset="0"/>
              </a:rPr>
              <a:t>Compétence</a:t>
            </a:r>
            <a:r>
              <a:rPr lang="fr-FR" sz="1800" baseline="0">
                <a:latin typeface="Arial Rounded MT Bold" panose="020F0704030504030204" pitchFamily="34" charset="0"/>
              </a:rPr>
              <a:t> critique </a:t>
            </a:r>
            <a:endParaRPr lang="fr-FR" sz="1800">
              <a:latin typeface="Arial Rounded MT Bold" panose="020F0704030504030204" pitchFamily="34" charset="0"/>
            </a:endParaRPr>
          </a:p>
          <a:p>
            <a:endParaRPr lang="fr-FR" sz="1100"/>
          </a:p>
        </xdr:txBody>
      </xdr:sp>
      <xdr:sp macro="" textlink="DECISION!Q15">
        <xdr:nvSpPr>
          <xdr:cNvPr id="45" name="ZoneTexte 44">
            <a:extLst>
              <a:ext uri="{FF2B5EF4-FFF2-40B4-BE49-F238E27FC236}">
                <a16:creationId xmlns:a16="http://schemas.microsoft.com/office/drawing/2014/main" id="{BE6AC39D-D121-412F-A85D-DB007D532B6E}"/>
              </a:ext>
            </a:extLst>
          </xdr:cNvPr>
          <xdr:cNvSpPr txBox="1"/>
        </xdr:nvSpPr>
        <xdr:spPr>
          <a:xfrm>
            <a:off x="8879995" y="4427893"/>
            <a:ext cx="1905082" cy="56952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9D4CAE-3BAD-41D8-9FAA-CCDBE59326D2}" type="TxLink">
              <a:rPr lang="en-US" sz="3200" b="0" i="0" u="none" strike="noStrike">
                <a:solidFill>
                  <a:srgbClr val="000000"/>
                </a:solidFill>
                <a:latin typeface="Arial Rounded MT Bold" panose="020F0704030504030204" pitchFamily="34" charset="0"/>
              </a:rPr>
              <a:pPr/>
              <a:t>#DIV/0!</a:t>
            </a:fld>
            <a:endParaRPr lang="fr-FR" sz="3200">
              <a:latin typeface="Arial Rounded MT Bold" panose="020F0704030504030204" pitchFamily="34" charset="0"/>
            </a:endParaRPr>
          </a:p>
        </xdr:txBody>
      </xdr:sp>
    </xdr:grpSp>
    <xdr:clientData/>
  </xdr:twoCellAnchor>
  <xdr:twoCellAnchor editAs="absolute">
    <xdr:from>
      <xdr:col>10</xdr:col>
      <xdr:colOff>532738</xdr:colOff>
      <xdr:row>20</xdr:row>
      <xdr:rowOff>6994</xdr:rowOff>
    </xdr:from>
    <xdr:to>
      <xdr:col>16</xdr:col>
      <xdr:colOff>287547</xdr:colOff>
      <xdr:row>28</xdr:row>
      <xdr:rowOff>71056</xdr:rowOff>
    </xdr:to>
    <xdr:grpSp>
      <xdr:nvGrpSpPr>
        <xdr:cNvPr id="2" name="Groupe 1">
          <a:extLst>
            <a:ext uri="{FF2B5EF4-FFF2-40B4-BE49-F238E27FC236}">
              <a16:creationId xmlns:a16="http://schemas.microsoft.com/office/drawing/2014/main" id="{0C1A8DC0-C1EC-49B3-9858-7F4327186482}"/>
            </a:ext>
          </a:extLst>
        </xdr:cNvPr>
        <xdr:cNvGrpSpPr>
          <a:grpSpLocks noChangeAspect="1"/>
        </xdr:cNvGrpSpPr>
      </xdr:nvGrpSpPr>
      <xdr:grpSpPr>
        <a:xfrm>
          <a:off x="10800200" y="3738840"/>
          <a:ext cx="3388962" cy="1627139"/>
          <a:chOff x="11695349" y="3736124"/>
          <a:chExt cx="2883764" cy="1550891"/>
        </a:xfrm>
      </xdr:grpSpPr>
      <xdr:sp macro="" textlink="">
        <xdr:nvSpPr>
          <xdr:cNvPr id="36" name="Rectangle : coins arrondis 35">
            <a:extLst>
              <a:ext uri="{FF2B5EF4-FFF2-40B4-BE49-F238E27FC236}">
                <a16:creationId xmlns:a16="http://schemas.microsoft.com/office/drawing/2014/main" id="{80DCC561-F1BD-4260-B70D-19B019769BA0}"/>
              </a:ext>
            </a:extLst>
          </xdr:cNvPr>
          <xdr:cNvSpPr/>
        </xdr:nvSpPr>
        <xdr:spPr>
          <a:xfrm>
            <a:off x="11695349" y="3745648"/>
            <a:ext cx="2883764" cy="1541367"/>
          </a:xfrm>
          <a:prstGeom prst="roundRect">
            <a:avLst/>
          </a:prstGeom>
          <a:solidFill>
            <a:sysClr val="window" lastClr="FFFFFF"/>
          </a:solidFill>
          <a:ln>
            <a:solidFill>
              <a:srgbClr val="E3CC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7" name="Rectangle : coins arrondis 35">
            <a:extLst>
              <a:ext uri="{FF2B5EF4-FFF2-40B4-BE49-F238E27FC236}">
                <a16:creationId xmlns:a16="http://schemas.microsoft.com/office/drawing/2014/main" id="{875B537B-B7F1-4148-A636-93DDBEF3C9F7}"/>
              </a:ext>
            </a:extLst>
          </xdr:cNvPr>
          <xdr:cNvSpPr/>
        </xdr:nvSpPr>
        <xdr:spPr>
          <a:xfrm>
            <a:off x="11704875" y="3736124"/>
            <a:ext cx="2864715" cy="486951"/>
          </a:xfrm>
          <a:custGeom>
            <a:avLst/>
            <a:gdLst>
              <a:gd name="connsiteX0" fmla="*/ 0 w 2918951"/>
              <a:gd name="connsiteY0" fmla="*/ 250932 h 1505564"/>
              <a:gd name="connsiteX1" fmla="*/ 250932 w 2918951"/>
              <a:gd name="connsiteY1" fmla="*/ 0 h 1505564"/>
              <a:gd name="connsiteX2" fmla="*/ 2668019 w 2918951"/>
              <a:gd name="connsiteY2" fmla="*/ 0 h 1505564"/>
              <a:gd name="connsiteX3" fmla="*/ 2918951 w 2918951"/>
              <a:gd name="connsiteY3" fmla="*/ 250932 h 1505564"/>
              <a:gd name="connsiteX4" fmla="*/ 2918951 w 2918951"/>
              <a:gd name="connsiteY4" fmla="*/ 1254632 h 1505564"/>
              <a:gd name="connsiteX5" fmla="*/ 2668019 w 2918951"/>
              <a:gd name="connsiteY5" fmla="*/ 1505564 h 1505564"/>
              <a:gd name="connsiteX6" fmla="*/ 250932 w 2918951"/>
              <a:gd name="connsiteY6" fmla="*/ 1505564 h 1505564"/>
              <a:gd name="connsiteX7" fmla="*/ 0 w 2918951"/>
              <a:gd name="connsiteY7" fmla="*/ 1254632 h 1505564"/>
              <a:gd name="connsiteX8" fmla="*/ 0 w 2918951"/>
              <a:gd name="connsiteY8" fmla="*/ 250932 h 1505564"/>
              <a:gd name="connsiteX0" fmla="*/ 0 w 2918951"/>
              <a:gd name="connsiteY0" fmla="*/ 250932 h 1505564"/>
              <a:gd name="connsiteX1" fmla="*/ 250932 w 2918951"/>
              <a:gd name="connsiteY1" fmla="*/ 0 h 1505564"/>
              <a:gd name="connsiteX2" fmla="*/ 2668019 w 2918951"/>
              <a:gd name="connsiteY2" fmla="*/ 0 h 1505564"/>
              <a:gd name="connsiteX3" fmla="*/ 2918951 w 2918951"/>
              <a:gd name="connsiteY3" fmla="*/ 250932 h 1505564"/>
              <a:gd name="connsiteX4" fmla="*/ 2918951 w 2918951"/>
              <a:gd name="connsiteY4" fmla="*/ 1254632 h 1505564"/>
              <a:gd name="connsiteX5" fmla="*/ 2668019 w 2918951"/>
              <a:gd name="connsiteY5" fmla="*/ 1505564 h 1505564"/>
              <a:gd name="connsiteX6" fmla="*/ 174732 w 2918951"/>
              <a:gd name="connsiteY6" fmla="*/ 448289 h 1505564"/>
              <a:gd name="connsiteX7" fmla="*/ 0 w 2918951"/>
              <a:gd name="connsiteY7" fmla="*/ 1254632 h 1505564"/>
              <a:gd name="connsiteX8" fmla="*/ 0 w 2918951"/>
              <a:gd name="connsiteY8" fmla="*/ 250932 h 1505564"/>
              <a:gd name="connsiteX0" fmla="*/ 0 w 2918951"/>
              <a:gd name="connsiteY0" fmla="*/ 250932 h 1268903"/>
              <a:gd name="connsiteX1" fmla="*/ 250932 w 2918951"/>
              <a:gd name="connsiteY1" fmla="*/ 0 h 1268903"/>
              <a:gd name="connsiteX2" fmla="*/ 2668019 w 2918951"/>
              <a:gd name="connsiteY2" fmla="*/ 0 h 1268903"/>
              <a:gd name="connsiteX3" fmla="*/ 2918951 w 2918951"/>
              <a:gd name="connsiteY3" fmla="*/ 250932 h 1268903"/>
              <a:gd name="connsiteX4" fmla="*/ 2918951 w 2918951"/>
              <a:gd name="connsiteY4" fmla="*/ 1254632 h 1268903"/>
              <a:gd name="connsiteX5" fmla="*/ 2734694 w 2918951"/>
              <a:gd name="connsiteY5" fmla="*/ 476864 h 1268903"/>
              <a:gd name="connsiteX6" fmla="*/ 174732 w 2918951"/>
              <a:gd name="connsiteY6" fmla="*/ 448289 h 1268903"/>
              <a:gd name="connsiteX7" fmla="*/ 0 w 2918951"/>
              <a:gd name="connsiteY7" fmla="*/ 1254632 h 1268903"/>
              <a:gd name="connsiteX8" fmla="*/ 0 w 2918951"/>
              <a:gd name="connsiteY8" fmla="*/ 250932 h 1268903"/>
              <a:gd name="connsiteX0" fmla="*/ 0 w 2918951"/>
              <a:gd name="connsiteY0" fmla="*/ 250932 h 1268511"/>
              <a:gd name="connsiteX1" fmla="*/ 250932 w 2918951"/>
              <a:gd name="connsiteY1" fmla="*/ 0 h 1268511"/>
              <a:gd name="connsiteX2" fmla="*/ 2668019 w 2918951"/>
              <a:gd name="connsiteY2" fmla="*/ 0 h 1268511"/>
              <a:gd name="connsiteX3" fmla="*/ 2918951 w 2918951"/>
              <a:gd name="connsiteY3" fmla="*/ 250932 h 1268511"/>
              <a:gd name="connsiteX4" fmla="*/ 2890376 w 2918951"/>
              <a:gd name="connsiteY4" fmla="*/ 397382 h 1268511"/>
              <a:gd name="connsiteX5" fmla="*/ 2734694 w 2918951"/>
              <a:gd name="connsiteY5" fmla="*/ 476864 h 1268511"/>
              <a:gd name="connsiteX6" fmla="*/ 174732 w 2918951"/>
              <a:gd name="connsiteY6" fmla="*/ 448289 h 1268511"/>
              <a:gd name="connsiteX7" fmla="*/ 0 w 2918951"/>
              <a:gd name="connsiteY7" fmla="*/ 1254632 h 1268511"/>
              <a:gd name="connsiteX8" fmla="*/ 0 w 2918951"/>
              <a:gd name="connsiteY8" fmla="*/ 250932 h 1268511"/>
              <a:gd name="connsiteX0" fmla="*/ 0 w 2918951"/>
              <a:gd name="connsiteY0" fmla="*/ 250932 h 489387"/>
              <a:gd name="connsiteX1" fmla="*/ 250932 w 2918951"/>
              <a:gd name="connsiteY1" fmla="*/ 0 h 489387"/>
              <a:gd name="connsiteX2" fmla="*/ 2668019 w 2918951"/>
              <a:gd name="connsiteY2" fmla="*/ 0 h 489387"/>
              <a:gd name="connsiteX3" fmla="*/ 2918951 w 2918951"/>
              <a:gd name="connsiteY3" fmla="*/ 250932 h 489387"/>
              <a:gd name="connsiteX4" fmla="*/ 2890376 w 2918951"/>
              <a:gd name="connsiteY4" fmla="*/ 397382 h 489387"/>
              <a:gd name="connsiteX5" fmla="*/ 2734694 w 2918951"/>
              <a:gd name="connsiteY5" fmla="*/ 476864 h 489387"/>
              <a:gd name="connsiteX6" fmla="*/ 174732 w 2918951"/>
              <a:gd name="connsiteY6" fmla="*/ 448289 h 489387"/>
              <a:gd name="connsiteX7" fmla="*/ 66675 w 2918951"/>
              <a:gd name="connsiteY7" fmla="*/ 302132 h 489387"/>
              <a:gd name="connsiteX8" fmla="*/ 0 w 2918951"/>
              <a:gd name="connsiteY8" fmla="*/ 250932 h 489387"/>
              <a:gd name="connsiteX0" fmla="*/ 0 w 2918951"/>
              <a:gd name="connsiteY0" fmla="*/ 250932 h 489387"/>
              <a:gd name="connsiteX1" fmla="*/ 250932 w 2918951"/>
              <a:gd name="connsiteY1" fmla="*/ 0 h 489387"/>
              <a:gd name="connsiteX2" fmla="*/ 2668019 w 2918951"/>
              <a:gd name="connsiteY2" fmla="*/ 0 h 489387"/>
              <a:gd name="connsiteX3" fmla="*/ 2918951 w 2918951"/>
              <a:gd name="connsiteY3" fmla="*/ 250932 h 489387"/>
              <a:gd name="connsiteX4" fmla="*/ 2890376 w 2918951"/>
              <a:gd name="connsiteY4" fmla="*/ 397382 h 489387"/>
              <a:gd name="connsiteX5" fmla="*/ 2734694 w 2918951"/>
              <a:gd name="connsiteY5" fmla="*/ 476864 h 489387"/>
              <a:gd name="connsiteX6" fmla="*/ 174732 w 2918951"/>
              <a:gd name="connsiteY6" fmla="*/ 448289 h 489387"/>
              <a:gd name="connsiteX7" fmla="*/ 0 w 2918951"/>
              <a:gd name="connsiteY7" fmla="*/ 340232 h 489387"/>
              <a:gd name="connsiteX8" fmla="*/ 0 w 2918951"/>
              <a:gd name="connsiteY8" fmla="*/ 250932 h 489387"/>
              <a:gd name="connsiteX0" fmla="*/ 0 w 2918951"/>
              <a:gd name="connsiteY0" fmla="*/ 250932 h 476865"/>
              <a:gd name="connsiteX1" fmla="*/ 250932 w 2918951"/>
              <a:gd name="connsiteY1" fmla="*/ 0 h 476865"/>
              <a:gd name="connsiteX2" fmla="*/ 2668019 w 2918951"/>
              <a:gd name="connsiteY2" fmla="*/ 0 h 476865"/>
              <a:gd name="connsiteX3" fmla="*/ 2918951 w 2918951"/>
              <a:gd name="connsiteY3" fmla="*/ 250932 h 476865"/>
              <a:gd name="connsiteX4" fmla="*/ 2890376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918951"/>
              <a:gd name="connsiteY0" fmla="*/ 250932 h 476865"/>
              <a:gd name="connsiteX1" fmla="*/ 250932 w 2918951"/>
              <a:gd name="connsiteY1" fmla="*/ 0 h 476865"/>
              <a:gd name="connsiteX2" fmla="*/ 2668019 w 2918951"/>
              <a:gd name="connsiteY2" fmla="*/ 0 h 476865"/>
              <a:gd name="connsiteX3" fmla="*/ 2918951 w 2918951"/>
              <a:gd name="connsiteY3" fmla="*/ 250932 h 476865"/>
              <a:gd name="connsiteX4" fmla="*/ 2918951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928476"/>
              <a:gd name="connsiteY0" fmla="*/ 250932 h 476865"/>
              <a:gd name="connsiteX1" fmla="*/ 250932 w 2928476"/>
              <a:gd name="connsiteY1" fmla="*/ 0 h 476865"/>
              <a:gd name="connsiteX2" fmla="*/ 2668019 w 2928476"/>
              <a:gd name="connsiteY2" fmla="*/ 0 h 476865"/>
              <a:gd name="connsiteX3" fmla="*/ 2928476 w 2928476"/>
              <a:gd name="connsiteY3" fmla="*/ 222357 h 476865"/>
              <a:gd name="connsiteX4" fmla="*/ 2918951 w 2928476"/>
              <a:gd name="connsiteY4" fmla="*/ 340232 h 476865"/>
              <a:gd name="connsiteX5" fmla="*/ 2734694 w 2928476"/>
              <a:gd name="connsiteY5" fmla="*/ 476864 h 476865"/>
              <a:gd name="connsiteX6" fmla="*/ 174732 w 2928476"/>
              <a:gd name="connsiteY6" fmla="*/ 448289 h 476865"/>
              <a:gd name="connsiteX7" fmla="*/ 0 w 2928476"/>
              <a:gd name="connsiteY7" fmla="*/ 340232 h 476865"/>
              <a:gd name="connsiteX8" fmla="*/ 0 w 2928476"/>
              <a:gd name="connsiteY8" fmla="*/ 250932 h 476865"/>
              <a:gd name="connsiteX0" fmla="*/ 0 w 2918951"/>
              <a:gd name="connsiteY0" fmla="*/ 250932 h 476865"/>
              <a:gd name="connsiteX1" fmla="*/ 250932 w 2918951"/>
              <a:gd name="connsiteY1" fmla="*/ 0 h 476865"/>
              <a:gd name="connsiteX2" fmla="*/ 2668019 w 2918951"/>
              <a:gd name="connsiteY2" fmla="*/ 0 h 476865"/>
              <a:gd name="connsiteX3" fmla="*/ 2890376 w 2918951"/>
              <a:gd name="connsiteY3" fmla="*/ 212832 h 476865"/>
              <a:gd name="connsiteX4" fmla="*/ 2918951 w 2918951"/>
              <a:gd name="connsiteY4" fmla="*/ 340232 h 476865"/>
              <a:gd name="connsiteX5" fmla="*/ 2734694 w 2918951"/>
              <a:gd name="connsiteY5" fmla="*/ 476864 h 476865"/>
              <a:gd name="connsiteX6" fmla="*/ 174732 w 2918951"/>
              <a:gd name="connsiteY6" fmla="*/ 448289 h 476865"/>
              <a:gd name="connsiteX7" fmla="*/ 0 w 2918951"/>
              <a:gd name="connsiteY7" fmla="*/ 340232 h 476865"/>
              <a:gd name="connsiteX8" fmla="*/ 0 w 2918951"/>
              <a:gd name="connsiteY8" fmla="*/ 250932 h 476865"/>
              <a:gd name="connsiteX0" fmla="*/ 0 w 2890376"/>
              <a:gd name="connsiteY0" fmla="*/ 250932 h 482238"/>
              <a:gd name="connsiteX1" fmla="*/ 250932 w 2890376"/>
              <a:gd name="connsiteY1" fmla="*/ 0 h 482238"/>
              <a:gd name="connsiteX2" fmla="*/ 2668019 w 2890376"/>
              <a:gd name="connsiteY2" fmla="*/ 0 h 482238"/>
              <a:gd name="connsiteX3" fmla="*/ 2890376 w 2890376"/>
              <a:gd name="connsiteY3" fmla="*/ 212832 h 482238"/>
              <a:gd name="connsiteX4" fmla="*/ 2880851 w 2890376"/>
              <a:gd name="connsiteY4" fmla="*/ 378332 h 482238"/>
              <a:gd name="connsiteX5" fmla="*/ 2734694 w 2890376"/>
              <a:gd name="connsiteY5" fmla="*/ 476864 h 482238"/>
              <a:gd name="connsiteX6" fmla="*/ 174732 w 2890376"/>
              <a:gd name="connsiteY6" fmla="*/ 448289 h 482238"/>
              <a:gd name="connsiteX7" fmla="*/ 0 w 2890376"/>
              <a:gd name="connsiteY7" fmla="*/ 340232 h 482238"/>
              <a:gd name="connsiteX8" fmla="*/ 0 w 2890376"/>
              <a:gd name="connsiteY8" fmla="*/ 250932 h 482238"/>
              <a:gd name="connsiteX0" fmla="*/ 0 w 2899901"/>
              <a:gd name="connsiteY0" fmla="*/ 250932 h 478000"/>
              <a:gd name="connsiteX1" fmla="*/ 250932 w 2899901"/>
              <a:gd name="connsiteY1" fmla="*/ 0 h 478000"/>
              <a:gd name="connsiteX2" fmla="*/ 2668019 w 2899901"/>
              <a:gd name="connsiteY2" fmla="*/ 0 h 478000"/>
              <a:gd name="connsiteX3" fmla="*/ 2890376 w 2899901"/>
              <a:gd name="connsiteY3" fmla="*/ 212832 h 478000"/>
              <a:gd name="connsiteX4" fmla="*/ 2899901 w 2899901"/>
              <a:gd name="connsiteY4" fmla="*/ 359282 h 478000"/>
              <a:gd name="connsiteX5" fmla="*/ 2734694 w 2899901"/>
              <a:gd name="connsiteY5" fmla="*/ 476864 h 478000"/>
              <a:gd name="connsiteX6" fmla="*/ 174732 w 2899901"/>
              <a:gd name="connsiteY6" fmla="*/ 448289 h 478000"/>
              <a:gd name="connsiteX7" fmla="*/ 0 w 2899901"/>
              <a:gd name="connsiteY7" fmla="*/ 340232 h 478000"/>
              <a:gd name="connsiteX8" fmla="*/ 0 w 2899901"/>
              <a:gd name="connsiteY8" fmla="*/ 250932 h 47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99901" h="478000">
                <a:moveTo>
                  <a:pt x="0" y="250932"/>
                </a:moveTo>
                <a:cubicBezTo>
                  <a:pt x="0" y="112346"/>
                  <a:pt x="112346" y="0"/>
                  <a:pt x="250932" y="0"/>
                </a:cubicBezTo>
                <a:lnTo>
                  <a:pt x="2668019" y="0"/>
                </a:lnTo>
                <a:cubicBezTo>
                  <a:pt x="2806605" y="0"/>
                  <a:pt x="2890376" y="74246"/>
                  <a:pt x="2890376" y="212832"/>
                </a:cubicBezTo>
                <a:lnTo>
                  <a:pt x="2899901" y="359282"/>
                </a:lnTo>
                <a:cubicBezTo>
                  <a:pt x="2899901" y="497868"/>
                  <a:pt x="2873280" y="476864"/>
                  <a:pt x="2734694" y="476864"/>
                </a:cubicBezTo>
                <a:cubicBezTo>
                  <a:pt x="1928998" y="476864"/>
                  <a:pt x="980428" y="448289"/>
                  <a:pt x="174732" y="448289"/>
                </a:cubicBezTo>
                <a:cubicBezTo>
                  <a:pt x="36146" y="448289"/>
                  <a:pt x="0" y="478818"/>
                  <a:pt x="0" y="340232"/>
                </a:cubicBezTo>
                <a:lnTo>
                  <a:pt x="0" y="250932"/>
                </a:lnTo>
                <a:close/>
              </a:path>
            </a:pathLst>
          </a:custGeom>
          <a:solidFill>
            <a:srgbClr val="EEF4F1"/>
          </a:solidFill>
          <a:ln>
            <a:solidFill>
              <a:srgbClr val="E3CC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1" name="ZoneTexte 40">
            <a:extLst>
              <a:ext uri="{FF2B5EF4-FFF2-40B4-BE49-F238E27FC236}">
                <a16:creationId xmlns:a16="http://schemas.microsoft.com/office/drawing/2014/main" id="{20DF5494-24DB-4F8A-8AC7-847AD3FA9A0C}"/>
              </a:ext>
            </a:extLst>
          </xdr:cNvPr>
          <xdr:cNvSpPr txBox="1"/>
        </xdr:nvSpPr>
        <xdr:spPr>
          <a:xfrm>
            <a:off x="11819790" y="3817085"/>
            <a:ext cx="2603238" cy="294701"/>
          </a:xfrm>
          <a:prstGeom prst="rect">
            <a:avLst/>
          </a:prstGeom>
          <a:solidFill>
            <a:srgbClr val="EEF4F1"/>
          </a:solidFill>
          <a:ln w="9525" cmpd="sng">
            <a:solidFill>
              <a:srgbClr val="EEF4F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latin typeface="Arial Rounded MT Bold" panose="020F0704030504030204" pitchFamily="34" charset="0"/>
              </a:rPr>
              <a:t>⚠️ Décision du jury </a:t>
            </a:r>
          </a:p>
          <a:p>
            <a:endParaRPr lang="fr-FR" sz="1100"/>
          </a:p>
        </xdr:txBody>
      </xdr:sp>
      <xdr:sp macro="" textlink="DECISION!AH33">
        <xdr:nvSpPr>
          <xdr:cNvPr id="44" name="ZoneTexte 43">
            <a:extLst>
              <a:ext uri="{FF2B5EF4-FFF2-40B4-BE49-F238E27FC236}">
                <a16:creationId xmlns:a16="http://schemas.microsoft.com/office/drawing/2014/main" id="{B9E049FC-C60D-4542-BDF3-E470EB93A51A}"/>
              </a:ext>
            </a:extLst>
          </xdr:cNvPr>
          <xdr:cNvSpPr txBox="1"/>
        </xdr:nvSpPr>
        <xdr:spPr>
          <a:xfrm>
            <a:off x="12450258" y="4408795"/>
            <a:ext cx="2044554" cy="5633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276D2C1-B8C1-4552-BA7D-A82039EF2FD4}" type="TxLink">
              <a:rPr lang="en-US" sz="2400" b="0" i="0" u="none" strike="noStrike">
                <a:solidFill>
                  <a:srgbClr val="000000"/>
                </a:solidFill>
                <a:latin typeface="Arial Rounded MT Bold" panose="020F0704030504030204" pitchFamily="34" charset="0"/>
              </a:rPr>
              <a:pPr/>
              <a:t>❌ NON</a:t>
            </a:fld>
            <a:endParaRPr lang="fr-FR" sz="2400">
              <a:latin typeface="Arial Rounded MT Bold" panose="020F0704030504030204" pitchFamily="34" charset="0"/>
            </a:endParaRPr>
          </a:p>
        </xdr:txBody>
      </xdr:sp>
    </xdr:grpSp>
    <xdr:clientData/>
  </xdr:twoCellAnchor>
  <xdr:twoCellAnchor>
    <xdr:from>
      <xdr:col>1</xdr:col>
      <xdr:colOff>476249</xdr:colOff>
      <xdr:row>32</xdr:row>
      <xdr:rowOff>32469</xdr:rowOff>
    </xdr:from>
    <xdr:to>
      <xdr:col>6</xdr:col>
      <xdr:colOff>500062</xdr:colOff>
      <xdr:row>52</xdr:row>
      <xdr:rowOff>166686</xdr:rowOff>
    </xdr:to>
    <xdr:graphicFrame macro="">
      <xdr:nvGraphicFramePr>
        <xdr:cNvPr id="46" name="Graphique 45">
          <a:extLst>
            <a:ext uri="{FF2B5EF4-FFF2-40B4-BE49-F238E27FC236}">
              <a16:creationId xmlns:a16="http://schemas.microsoft.com/office/drawing/2014/main" id="{6B730D84-12B1-49F5-8D13-71CF0A11B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7</xdr:col>
      <xdr:colOff>745028</xdr:colOff>
      <xdr:row>57</xdr:row>
      <xdr:rowOff>194560</xdr:rowOff>
    </xdr:from>
    <xdr:to>
      <xdr:col>16</xdr:col>
      <xdr:colOff>398286</xdr:colOff>
      <xdr:row>59</xdr:row>
      <xdr:rowOff>545909</xdr:rowOff>
    </xdr:to>
    <xdr:grpSp>
      <xdr:nvGrpSpPr>
        <xdr:cNvPr id="13" name="Groupe 12">
          <a:extLst>
            <a:ext uri="{FF2B5EF4-FFF2-40B4-BE49-F238E27FC236}">
              <a16:creationId xmlns:a16="http://schemas.microsoft.com/office/drawing/2014/main" id="{D73CE472-C3FA-4919-A6C3-7ED541B685C1}"/>
            </a:ext>
          </a:extLst>
        </xdr:cNvPr>
        <xdr:cNvGrpSpPr/>
      </xdr:nvGrpSpPr>
      <xdr:grpSpPr>
        <a:xfrm>
          <a:off x="8746028" y="11448714"/>
          <a:ext cx="5553873" cy="1875349"/>
          <a:chOff x="10060581" y="9279756"/>
          <a:chExt cx="6275294" cy="1792942"/>
        </a:xfrm>
      </xdr:grpSpPr>
      <xdr:sp macro="" textlink="">
        <xdr:nvSpPr>
          <xdr:cNvPr id="8" name="Rectangle : coins arrondis 7">
            <a:extLst>
              <a:ext uri="{FF2B5EF4-FFF2-40B4-BE49-F238E27FC236}">
                <a16:creationId xmlns:a16="http://schemas.microsoft.com/office/drawing/2014/main" id="{09A2CE69-7512-4D57-8865-375C934305E8}"/>
              </a:ext>
            </a:extLst>
          </xdr:cNvPr>
          <xdr:cNvSpPr>
            <a:spLocks noChangeAspect="1"/>
          </xdr:cNvSpPr>
        </xdr:nvSpPr>
        <xdr:spPr>
          <a:xfrm>
            <a:off x="10142078" y="9416008"/>
            <a:ext cx="6193797" cy="165669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 coins arrondis 9">
            <a:extLst>
              <a:ext uri="{FF2B5EF4-FFF2-40B4-BE49-F238E27FC236}">
                <a16:creationId xmlns:a16="http://schemas.microsoft.com/office/drawing/2014/main" id="{C3EC6148-E4B2-441A-B8D7-C1C851858E16}"/>
              </a:ext>
            </a:extLst>
          </xdr:cNvPr>
          <xdr:cNvSpPr/>
        </xdr:nvSpPr>
        <xdr:spPr>
          <a:xfrm>
            <a:off x="10060581" y="9279756"/>
            <a:ext cx="3123641" cy="392205"/>
          </a:xfrm>
          <a:prstGeom prst="roundRect">
            <a:avLst/>
          </a:prstGeom>
          <a:solidFill>
            <a:srgbClr val="F8E1E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 name="ZoneTexte 10">
            <a:extLst>
              <a:ext uri="{FF2B5EF4-FFF2-40B4-BE49-F238E27FC236}">
                <a16:creationId xmlns:a16="http://schemas.microsoft.com/office/drawing/2014/main" id="{20B79FE6-AFBB-4BCC-B46F-9347A8DB1A1D}"/>
              </a:ext>
            </a:extLst>
          </xdr:cNvPr>
          <xdr:cNvSpPr txBox="1"/>
        </xdr:nvSpPr>
        <xdr:spPr>
          <a:xfrm>
            <a:off x="10298707" y="9335785"/>
            <a:ext cx="2563346" cy="238125"/>
          </a:xfrm>
          <a:prstGeom prst="rect">
            <a:avLst/>
          </a:prstGeom>
          <a:solidFill>
            <a:srgbClr val="F8E1E7"/>
          </a:solidFill>
          <a:ln w="9525" cmpd="sng">
            <a:solidFill>
              <a:srgbClr val="F8E1E7"/>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latin typeface="Arial Rounded MT Bold" panose="020F0704030504030204" pitchFamily="34" charset="0"/>
              </a:rPr>
              <a:t>Synthèse automatique </a:t>
            </a:r>
          </a:p>
          <a:p>
            <a:endParaRPr lang="fr-FR" sz="1100"/>
          </a:p>
        </xdr:txBody>
      </xdr:sp>
      <xdr:sp macro="" textlink="DECISION!AE42">
        <xdr:nvSpPr>
          <xdr:cNvPr id="12" name="ZoneTexte 11">
            <a:extLst>
              <a:ext uri="{FF2B5EF4-FFF2-40B4-BE49-F238E27FC236}">
                <a16:creationId xmlns:a16="http://schemas.microsoft.com/office/drawing/2014/main" id="{997EE3F1-6CEC-497E-827B-F23D2E96C899}"/>
              </a:ext>
            </a:extLst>
          </xdr:cNvPr>
          <xdr:cNvSpPr txBox="1"/>
        </xdr:nvSpPr>
        <xdr:spPr>
          <a:xfrm>
            <a:off x="10578853" y="9826041"/>
            <a:ext cx="5518898" cy="1064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37FCB08-10D9-4A66-9383-F693BF9BB367}" type="TxLink">
              <a:rPr lang="en-US" sz="2800" b="0" i="0" u="none" strike="noStrike">
                <a:solidFill>
                  <a:srgbClr val="000000"/>
                </a:solidFill>
                <a:latin typeface="Arial Rounded MT Bold" panose="020F0704030504030204" pitchFamily="34" charset="0"/>
              </a:rPr>
              <a:pPr/>
              <a:t>Résultats globalement satisfaisants malgré une fragilité sur la compétence C1.</a:t>
            </a:fld>
            <a:endParaRPr lang="fr-FR" sz="2800">
              <a:latin typeface="Arial Rounded MT Bold" panose="020F0704030504030204" pitchFamily="34" charset="0"/>
            </a:endParaRPr>
          </a:p>
        </xdr:txBody>
      </xdr:sp>
    </xdr:grpSp>
    <xdr:clientData/>
  </xdr:twoCellAnchor>
  <xdr:twoCellAnchor>
    <xdr:from>
      <xdr:col>7</xdr:col>
      <xdr:colOff>312138</xdr:colOff>
      <xdr:row>49</xdr:row>
      <xdr:rowOff>14552</xdr:rowOff>
    </xdr:from>
    <xdr:to>
      <xdr:col>11</xdr:col>
      <xdr:colOff>422832</xdr:colOff>
      <xdr:row>56</xdr:row>
      <xdr:rowOff>456357</xdr:rowOff>
    </xdr:to>
    <xdr:graphicFrame macro="">
      <xdr:nvGraphicFramePr>
        <xdr:cNvPr id="7" name="Graphique 6">
          <a:extLst>
            <a:ext uri="{FF2B5EF4-FFF2-40B4-BE49-F238E27FC236}">
              <a16:creationId xmlns:a16="http://schemas.microsoft.com/office/drawing/2014/main" id="{F01E65FF-3DFA-4696-A895-01A663B82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48507</xdr:colOff>
      <xdr:row>49</xdr:row>
      <xdr:rowOff>14552</xdr:rowOff>
    </xdr:from>
    <xdr:to>
      <xdr:col>17</xdr:col>
      <xdr:colOff>18090</xdr:colOff>
      <xdr:row>56</xdr:row>
      <xdr:rowOff>456357</xdr:rowOff>
    </xdr:to>
    <xdr:graphicFrame macro="">
      <xdr:nvGraphicFramePr>
        <xdr:cNvPr id="9" name="Graphique 8">
          <a:extLst>
            <a:ext uri="{FF2B5EF4-FFF2-40B4-BE49-F238E27FC236}">
              <a16:creationId xmlns:a16="http://schemas.microsoft.com/office/drawing/2014/main" id="{7633DD6D-D890-42AC-844D-7D68B7CF15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295452</xdr:colOff>
      <xdr:row>49</xdr:row>
      <xdr:rowOff>14552</xdr:rowOff>
    </xdr:from>
    <xdr:to>
      <xdr:col>22</xdr:col>
      <xdr:colOff>265036</xdr:colOff>
      <xdr:row>56</xdr:row>
      <xdr:rowOff>456357</xdr:rowOff>
    </xdr:to>
    <xdr:graphicFrame macro="">
      <xdr:nvGraphicFramePr>
        <xdr:cNvPr id="14" name="Graphique 13">
          <a:extLst>
            <a:ext uri="{FF2B5EF4-FFF2-40B4-BE49-F238E27FC236}">
              <a16:creationId xmlns:a16="http://schemas.microsoft.com/office/drawing/2014/main" id="{B0DBE0A1-1107-41B3-B26A-9DDD37D89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32</xdr:row>
      <xdr:rowOff>134327</xdr:rowOff>
    </xdr:from>
    <xdr:to>
      <xdr:col>13</xdr:col>
      <xdr:colOff>512885</xdr:colOff>
      <xdr:row>47</xdr:row>
      <xdr:rowOff>73269</xdr:rowOff>
    </xdr:to>
    <xdr:graphicFrame macro="">
      <xdr:nvGraphicFramePr>
        <xdr:cNvPr id="15" name="Graphique 14">
          <a:extLst>
            <a:ext uri="{FF2B5EF4-FFF2-40B4-BE49-F238E27FC236}">
              <a16:creationId xmlns:a16="http://schemas.microsoft.com/office/drawing/2014/main" id="{193824C9-FB27-49E3-B10B-C360B943EE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0.42928</cdr:x>
      <cdr:y>0.43919</cdr:y>
    </cdr:from>
    <cdr:to>
      <cdr:x>0.65446</cdr:x>
      <cdr:y>0.65648</cdr:y>
    </cdr:to>
    <cdr:sp macro="" textlink="DECISION!$AR$27">
      <cdr:nvSpPr>
        <cdr:cNvPr id="2" name="ZoneTexte 1">
          <a:extLst xmlns:a="http://schemas.openxmlformats.org/drawingml/2006/main">
            <a:ext uri="{FF2B5EF4-FFF2-40B4-BE49-F238E27FC236}">
              <a16:creationId xmlns:a16="http://schemas.microsoft.com/office/drawing/2014/main" id="{71A63856-12AC-D855-80C8-1B69376761B9}"/>
            </a:ext>
          </a:extLst>
        </cdr:cNvPr>
        <cdr:cNvSpPr txBox="1"/>
      </cdr:nvSpPr>
      <cdr:spPr>
        <a:xfrm xmlns:a="http://schemas.openxmlformats.org/drawingml/2006/main">
          <a:off x="1216624" y="808596"/>
          <a:ext cx="638175" cy="4000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0B884D1E-25FE-49CD-8F20-DD88BC9DF15D}" type="TxLink">
            <a:rPr lang="en-US" sz="1100" b="0" i="0" u="none" strike="noStrike" kern="1200">
              <a:solidFill>
                <a:srgbClr val="000000"/>
              </a:solidFill>
              <a:latin typeface="Aptos Narrow"/>
            </a:rPr>
            <a:pPr/>
            <a:t>0%</a:t>
          </a:fld>
          <a:endParaRPr lang="fr-FR" sz="1100" kern="1200"/>
        </a:p>
      </cdr:txBody>
    </cdr:sp>
  </cdr:relSizeAnchor>
</c:userShapes>
</file>

<file path=xl/drawings/drawing3.xml><?xml version="1.0" encoding="utf-8"?>
<c:userShapes xmlns:c="http://schemas.openxmlformats.org/drawingml/2006/chart">
  <cdr:relSizeAnchor xmlns:cdr="http://schemas.openxmlformats.org/drawingml/2006/chartDrawing">
    <cdr:from>
      <cdr:x>0.42799</cdr:x>
      <cdr:y>0.43</cdr:y>
    </cdr:from>
    <cdr:to>
      <cdr:x>0.65317</cdr:x>
      <cdr:y>0.64729</cdr:y>
    </cdr:to>
    <cdr:sp macro="" textlink="DECISION!$AU$27">
      <cdr:nvSpPr>
        <cdr:cNvPr id="2" name="ZoneTexte 1">
          <a:extLst xmlns:a="http://schemas.openxmlformats.org/drawingml/2006/main">
            <a:ext uri="{FF2B5EF4-FFF2-40B4-BE49-F238E27FC236}">
              <a16:creationId xmlns:a16="http://schemas.microsoft.com/office/drawing/2014/main" id="{4E6C7D59-B589-249B-0BD4-A1CDF6870FEC}"/>
            </a:ext>
          </a:extLst>
        </cdr:cNvPr>
        <cdr:cNvSpPr txBox="1"/>
      </cdr:nvSpPr>
      <cdr:spPr>
        <a:xfrm xmlns:a="http://schemas.openxmlformats.org/drawingml/2006/main">
          <a:off x="1232605" y="773995"/>
          <a:ext cx="648519" cy="39112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263D50A3-4EC1-4579-B96C-5CE52D8BCCCC}" type="TxLink">
            <a:rPr lang="en-US" sz="1100" b="0" i="0" u="none" strike="noStrike" kern="1200">
              <a:solidFill>
                <a:srgbClr val="000000"/>
              </a:solidFill>
              <a:latin typeface="Aptos Narrow"/>
            </a:rPr>
            <a:pPr/>
            <a:t>0%</a:t>
          </a:fld>
          <a:endParaRPr lang="fr-FR" sz="1100" kern="1200"/>
        </a:p>
      </cdr:txBody>
    </cdr:sp>
  </cdr:relSizeAnchor>
</c:userShapes>
</file>

<file path=xl/drawings/drawing4.xml><?xml version="1.0" encoding="utf-8"?>
<c:userShapes xmlns:c="http://schemas.openxmlformats.org/drawingml/2006/chart">
  <cdr:relSizeAnchor xmlns:cdr="http://schemas.openxmlformats.org/drawingml/2006/chartDrawing">
    <cdr:from>
      <cdr:x>0.43411</cdr:x>
      <cdr:y>0.4594</cdr:y>
    </cdr:from>
    <cdr:to>
      <cdr:x>0.65929</cdr:x>
      <cdr:y>0.67669</cdr:y>
    </cdr:to>
    <cdr:sp macro="" textlink="DECISION!$AX$27">
      <cdr:nvSpPr>
        <cdr:cNvPr id="2" name="ZoneTexte 1">
          <a:extLst xmlns:a="http://schemas.openxmlformats.org/drawingml/2006/main">
            <a:ext uri="{FF2B5EF4-FFF2-40B4-BE49-F238E27FC236}">
              <a16:creationId xmlns:a16="http://schemas.microsoft.com/office/drawing/2014/main" id="{683B4675-B5A8-5C64-1F4A-E3A08987D37C}"/>
            </a:ext>
          </a:extLst>
        </cdr:cNvPr>
        <cdr:cNvSpPr txBox="1"/>
      </cdr:nvSpPr>
      <cdr:spPr>
        <a:xfrm xmlns:a="http://schemas.openxmlformats.org/drawingml/2006/main">
          <a:off x="1250245" y="826911"/>
          <a:ext cx="648519" cy="39112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FB5803BA-DC19-4118-8A39-CABA44ED1FA2}" type="TxLink">
            <a:rPr lang="en-US" sz="1100" b="0" i="0" u="none" strike="noStrike" kern="1200">
              <a:solidFill>
                <a:srgbClr val="000000"/>
              </a:solidFill>
              <a:latin typeface="Aptos Narrow"/>
            </a:rPr>
            <a:pPr/>
            <a:t>0%</a:t>
          </a:fld>
          <a:endParaRPr lang="fr-FR" sz="1100" kern="1200"/>
        </a:p>
      </cdr:txBody>
    </cdr:sp>
  </cdr:relSizeAnchor>
</c:userShapes>
</file>

<file path=xl/drawings/drawing5.xml><?xml version="1.0" encoding="utf-8"?>
<xdr:wsDr xmlns:xdr="http://schemas.openxmlformats.org/drawingml/2006/spreadsheetDrawing" xmlns:a="http://schemas.openxmlformats.org/drawingml/2006/main">
  <xdr:twoCellAnchor editAs="absolute">
    <xdr:from>
      <xdr:col>2</xdr:col>
      <xdr:colOff>8465</xdr:colOff>
      <xdr:row>3</xdr:row>
      <xdr:rowOff>0</xdr:rowOff>
    </xdr:from>
    <xdr:to>
      <xdr:col>3</xdr:col>
      <xdr:colOff>1261884</xdr:colOff>
      <xdr:row>9</xdr:row>
      <xdr:rowOff>72001</xdr:rowOff>
    </xdr:to>
    <xdr:grpSp>
      <xdr:nvGrpSpPr>
        <xdr:cNvPr id="7398" name="Groupe 7397">
          <a:extLst>
            <a:ext uri="{FF2B5EF4-FFF2-40B4-BE49-F238E27FC236}">
              <a16:creationId xmlns:a16="http://schemas.microsoft.com/office/drawing/2014/main" id="{00000000-0008-0000-0100-0000E61C0000}"/>
            </a:ext>
          </a:extLst>
        </xdr:cNvPr>
        <xdr:cNvGrpSpPr>
          <a:grpSpLocks noChangeAspect="1"/>
        </xdr:cNvGrpSpPr>
      </xdr:nvGrpSpPr>
      <xdr:grpSpPr>
        <a:xfrm>
          <a:off x="1230840" y="547688"/>
          <a:ext cx="1864607" cy="1167376"/>
          <a:chOff x="1216406" y="520947"/>
          <a:chExt cx="1757999" cy="1197989"/>
        </a:xfrm>
      </xdr:grpSpPr>
      <xdr:grpSp>
        <xdr:nvGrpSpPr>
          <xdr:cNvPr id="7415" name="Groupe 7414">
            <a:extLst>
              <a:ext uri="{FF2B5EF4-FFF2-40B4-BE49-F238E27FC236}">
                <a16:creationId xmlns:a16="http://schemas.microsoft.com/office/drawing/2014/main" id="{00000000-0008-0000-0100-0000F71C0000}"/>
              </a:ext>
            </a:extLst>
          </xdr:cNvPr>
          <xdr:cNvGrpSpPr/>
        </xdr:nvGrpSpPr>
        <xdr:grpSpPr>
          <a:xfrm>
            <a:off x="1216406" y="520947"/>
            <a:ext cx="1757999" cy="1197989"/>
            <a:chOff x="1216406" y="520947"/>
            <a:chExt cx="1757999" cy="1197989"/>
          </a:xfrm>
        </xdr:grpSpPr>
        <xdr:sp macro="[0]!Accueil" textlink="">
          <xdr:nvSpPr>
            <xdr:cNvPr id="7417" name="Rectangle : coins arrondis 7416">
              <a:extLst>
                <a:ext uri="{FF2B5EF4-FFF2-40B4-BE49-F238E27FC236}">
                  <a16:creationId xmlns:a16="http://schemas.microsoft.com/office/drawing/2014/main" id="{00000000-0008-0000-0100-0000F91C0000}"/>
                </a:ext>
              </a:extLst>
            </xdr:cNvPr>
            <xdr:cNvSpPr/>
          </xdr:nvSpPr>
          <xdr:spPr>
            <a:xfrm>
              <a:off x="1216406" y="520947"/>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ccueil">
          <xdr:nvPicPr>
            <xdr:cNvPr id="7418" name="Image 7417">
              <a:extLst>
                <a:ext uri="{FF2B5EF4-FFF2-40B4-BE49-F238E27FC236}">
                  <a16:creationId xmlns:a16="http://schemas.microsoft.com/office/drawing/2014/main" id="{00000000-0008-0000-0100-0000FA1C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049" t="15854" r="24796" b="43021"/>
            <a:stretch>
              <a:fillRect/>
            </a:stretch>
          </xdr:blipFill>
          <xdr:spPr>
            <a:xfrm>
              <a:off x="1472938" y="540078"/>
              <a:ext cx="1355103" cy="883763"/>
            </a:xfrm>
            <a:prstGeom prst="rect">
              <a:avLst/>
            </a:prstGeom>
          </xdr:spPr>
        </xdr:pic>
      </xdr:grpSp>
      <xdr:sp macro="[0]!Accueil" textlink="">
        <xdr:nvSpPr>
          <xdr:cNvPr id="7416" name="ZoneTexte 7415">
            <a:extLst>
              <a:ext uri="{FF2B5EF4-FFF2-40B4-BE49-F238E27FC236}">
                <a16:creationId xmlns:a16="http://schemas.microsoft.com/office/drawing/2014/main" id="{00000000-0008-0000-0100-0000F81C0000}"/>
              </a:ext>
            </a:extLst>
          </xdr:cNvPr>
          <xdr:cNvSpPr txBox="1"/>
        </xdr:nvSpPr>
        <xdr:spPr>
          <a:xfrm>
            <a:off x="1364922" y="1355102"/>
            <a:ext cx="1404201" cy="255310"/>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Tableau de bord</a:t>
            </a:r>
          </a:p>
          <a:p>
            <a:endParaRPr lang="fr-FR" sz="1100"/>
          </a:p>
        </xdr:txBody>
      </xdr:sp>
    </xdr:grpSp>
    <xdr:clientData/>
  </xdr:twoCellAnchor>
  <xdr:twoCellAnchor editAs="absolute">
    <xdr:from>
      <xdr:col>3</xdr:col>
      <xdr:colOff>1942609</xdr:colOff>
      <xdr:row>3</xdr:row>
      <xdr:rowOff>8999</xdr:rowOff>
    </xdr:from>
    <xdr:to>
      <xdr:col>4</xdr:col>
      <xdr:colOff>119975</xdr:colOff>
      <xdr:row>9</xdr:row>
      <xdr:rowOff>81000</xdr:rowOff>
    </xdr:to>
    <xdr:grpSp>
      <xdr:nvGrpSpPr>
        <xdr:cNvPr id="7399" name="Groupe 7398">
          <a:extLst>
            <a:ext uri="{FF2B5EF4-FFF2-40B4-BE49-F238E27FC236}">
              <a16:creationId xmlns:a16="http://schemas.microsoft.com/office/drawing/2014/main" id="{00000000-0008-0000-0100-0000E71C0000}"/>
            </a:ext>
          </a:extLst>
        </xdr:cNvPr>
        <xdr:cNvGrpSpPr/>
      </xdr:nvGrpSpPr>
      <xdr:grpSpPr>
        <a:xfrm>
          <a:off x="3776172" y="556687"/>
          <a:ext cx="1630178" cy="1167376"/>
          <a:chOff x="3544871" y="549896"/>
          <a:chExt cx="1757999" cy="1197989"/>
        </a:xfrm>
        <a:solidFill>
          <a:srgbClr val="FADADD"/>
        </a:solidFill>
      </xdr:grpSpPr>
      <xdr:sp macro="[0]!suivi_note" textlink="">
        <xdr:nvSpPr>
          <xdr:cNvPr id="7412" name="Rectangle : coins arrondis 7411">
            <a:extLst>
              <a:ext uri="{FF2B5EF4-FFF2-40B4-BE49-F238E27FC236}">
                <a16:creationId xmlns:a16="http://schemas.microsoft.com/office/drawing/2014/main" id="{00000000-0008-0000-0100-0000F41C0000}"/>
              </a:ext>
            </a:extLst>
          </xdr:cNvPr>
          <xdr:cNvSpPr/>
        </xdr:nvSpPr>
        <xdr:spPr>
          <a:xfrm>
            <a:off x="3544871" y="549896"/>
            <a:ext cx="1757999" cy="1197989"/>
          </a:xfrm>
          <a:prstGeom prst="roundRect">
            <a:avLst/>
          </a:prstGeom>
          <a:grp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suivi_note">
        <xdr:nvPicPr>
          <xdr:cNvPr id="7413" name="Image 7412">
            <a:extLst>
              <a:ext uri="{FF2B5EF4-FFF2-40B4-BE49-F238E27FC236}">
                <a16:creationId xmlns:a16="http://schemas.microsoft.com/office/drawing/2014/main" id="{00000000-0008-0000-0100-0000F51C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6036" t="15977" r="24655" b="45611"/>
          <a:stretch>
            <a:fillRect/>
          </a:stretch>
        </xdr:blipFill>
        <xdr:spPr>
          <a:xfrm>
            <a:off x="3760903" y="573207"/>
            <a:ext cx="1423840" cy="817504"/>
          </a:xfrm>
          <a:prstGeom prst="rect">
            <a:avLst/>
          </a:prstGeom>
          <a:grpFill/>
          <a:ln>
            <a:solidFill>
              <a:srgbClr val="FADADD"/>
            </a:solidFill>
          </a:ln>
        </xdr:spPr>
      </xdr:pic>
      <xdr:sp macro="[0]!suivi_note" textlink="">
        <xdr:nvSpPr>
          <xdr:cNvPr id="7414" name="ZoneTexte 7413">
            <a:extLst>
              <a:ext uri="{FF2B5EF4-FFF2-40B4-BE49-F238E27FC236}">
                <a16:creationId xmlns:a16="http://schemas.microsoft.com/office/drawing/2014/main" id="{00000000-0008-0000-0100-0000F61C0000}"/>
              </a:ext>
            </a:extLst>
          </xdr:cNvPr>
          <xdr:cNvSpPr txBox="1"/>
        </xdr:nvSpPr>
        <xdr:spPr>
          <a:xfrm>
            <a:off x="3613608" y="1350193"/>
            <a:ext cx="1630052" cy="265129"/>
          </a:xfrm>
          <a:prstGeom prst="rect">
            <a:avLst/>
          </a:prstGeom>
          <a:grp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a:latin typeface="Arial Rounded MT Bold" panose="020F0704030504030204" pitchFamily="34" charset="0"/>
              </a:rPr>
              <a:t>Gestion des notes</a:t>
            </a:r>
          </a:p>
          <a:p>
            <a:endParaRPr lang="fr-FR" sz="1100"/>
          </a:p>
        </xdr:txBody>
      </xdr:sp>
    </xdr:grpSp>
    <xdr:clientData/>
  </xdr:twoCellAnchor>
  <xdr:twoCellAnchor editAs="absolute">
    <xdr:from>
      <xdr:col>5</xdr:col>
      <xdr:colOff>4210</xdr:colOff>
      <xdr:row>3</xdr:row>
      <xdr:rowOff>8999</xdr:rowOff>
    </xdr:from>
    <xdr:to>
      <xdr:col>5</xdr:col>
      <xdr:colOff>1888565</xdr:colOff>
      <xdr:row>9</xdr:row>
      <xdr:rowOff>81000</xdr:rowOff>
    </xdr:to>
    <xdr:grpSp>
      <xdr:nvGrpSpPr>
        <xdr:cNvPr id="7400" name="Groupe 7399">
          <a:extLst>
            <a:ext uri="{FF2B5EF4-FFF2-40B4-BE49-F238E27FC236}">
              <a16:creationId xmlns:a16="http://schemas.microsoft.com/office/drawing/2014/main" id="{00000000-0008-0000-0100-0000E81C0000}"/>
            </a:ext>
          </a:extLst>
        </xdr:cNvPr>
        <xdr:cNvGrpSpPr/>
      </xdr:nvGrpSpPr>
      <xdr:grpSpPr>
        <a:xfrm>
          <a:off x="6139898" y="556687"/>
          <a:ext cx="1884355" cy="1167376"/>
          <a:chOff x="5906678" y="564822"/>
          <a:chExt cx="1757999" cy="1197989"/>
        </a:xfrm>
        <a:solidFill>
          <a:srgbClr val="F6C1CC"/>
        </a:solidFill>
      </xdr:grpSpPr>
      <xdr:sp macro="[0]!aller_données" textlink="">
        <xdr:nvSpPr>
          <xdr:cNvPr id="7409" name="Rectangle : coins arrondis 7408">
            <a:extLst>
              <a:ext uri="{FF2B5EF4-FFF2-40B4-BE49-F238E27FC236}">
                <a16:creationId xmlns:a16="http://schemas.microsoft.com/office/drawing/2014/main" id="{00000000-0008-0000-0100-0000F11C0000}"/>
              </a:ext>
            </a:extLst>
          </xdr:cNvPr>
          <xdr:cNvSpPr/>
        </xdr:nvSpPr>
        <xdr:spPr>
          <a:xfrm>
            <a:off x="5906678" y="564822"/>
            <a:ext cx="1757999" cy="1197989"/>
          </a:xfrm>
          <a:prstGeom prst="roundRect">
            <a:avLst/>
          </a:prstGeom>
          <a:grp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onnées">
        <xdr:nvPicPr>
          <xdr:cNvPr id="7410" name="Image 7409">
            <a:extLst>
              <a:ext uri="{FF2B5EF4-FFF2-40B4-BE49-F238E27FC236}">
                <a16:creationId xmlns:a16="http://schemas.microsoft.com/office/drawing/2014/main" id="{00000000-0008-0000-0100-0000F21C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4969" t="21319" r="35889" b="50822"/>
          <a:stretch>
            <a:fillRect/>
          </a:stretch>
        </xdr:blipFill>
        <xdr:spPr>
          <a:xfrm>
            <a:off x="6264897" y="589266"/>
            <a:ext cx="1091732" cy="785386"/>
          </a:xfrm>
          <a:prstGeom prst="rect">
            <a:avLst/>
          </a:prstGeom>
          <a:grpFill/>
        </xdr:spPr>
      </xdr:pic>
      <xdr:sp macro="[0]!aller_données" textlink="">
        <xdr:nvSpPr>
          <xdr:cNvPr id="7411" name="ZoneTexte 7410">
            <a:extLst>
              <a:ext uri="{FF2B5EF4-FFF2-40B4-BE49-F238E27FC236}">
                <a16:creationId xmlns:a16="http://schemas.microsoft.com/office/drawing/2014/main" id="{00000000-0008-0000-0100-0000F31C0000}"/>
              </a:ext>
            </a:extLst>
          </xdr:cNvPr>
          <xdr:cNvSpPr txBox="1"/>
        </xdr:nvSpPr>
        <xdr:spPr>
          <a:xfrm>
            <a:off x="6004874" y="1350193"/>
            <a:ext cx="1630052" cy="265129"/>
          </a:xfrm>
          <a:prstGeom prst="rect">
            <a:avLst/>
          </a:prstGeom>
          <a:grpFill/>
          <a:ln w="9525" cmpd="sng">
            <a:solidFill>
              <a:srgbClr val="F6C1C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Données</a:t>
            </a:r>
          </a:p>
          <a:p>
            <a:endParaRPr lang="fr-FR" sz="1100"/>
          </a:p>
        </xdr:txBody>
      </xdr:sp>
    </xdr:grpSp>
    <xdr:clientData/>
  </xdr:twoCellAnchor>
  <xdr:twoCellAnchor editAs="absolute">
    <xdr:from>
      <xdr:col>5</xdr:col>
      <xdr:colOff>2247040</xdr:colOff>
      <xdr:row>3</xdr:row>
      <xdr:rowOff>9023</xdr:rowOff>
    </xdr:from>
    <xdr:to>
      <xdr:col>5</xdr:col>
      <xdr:colOff>4272506</xdr:colOff>
      <xdr:row>9</xdr:row>
      <xdr:rowOff>80977</xdr:rowOff>
    </xdr:to>
    <xdr:grpSp>
      <xdr:nvGrpSpPr>
        <xdr:cNvPr id="7401" name="Groupe 7400">
          <a:extLst>
            <a:ext uri="{FF2B5EF4-FFF2-40B4-BE49-F238E27FC236}">
              <a16:creationId xmlns:a16="http://schemas.microsoft.com/office/drawing/2014/main" id="{00000000-0008-0000-0100-0000E91C0000}"/>
            </a:ext>
          </a:extLst>
        </xdr:cNvPr>
        <xdr:cNvGrpSpPr/>
      </xdr:nvGrpSpPr>
      <xdr:grpSpPr>
        <a:xfrm>
          <a:off x="8382728" y="556711"/>
          <a:ext cx="2025466" cy="1167329"/>
          <a:chOff x="8268093" y="564627"/>
          <a:chExt cx="1757999" cy="1212718"/>
        </a:xfrm>
      </xdr:grpSpPr>
      <xdr:sp macro="[0]!aller_DescJury" textlink="">
        <xdr:nvSpPr>
          <xdr:cNvPr id="7406" name="Rectangle : coins arrondis 7405">
            <a:extLst>
              <a:ext uri="{FF2B5EF4-FFF2-40B4-BE49-F238E27FC236}">
                <a16:creationId xmlns:a16="http://schemas.microsoft.com/office/drawing/2014/main" id="{00000000-0008-0000-0100-0000EE1C0000}"/>
              </a:ext>
            </a:extLst>
          </xdr:cNvPr>
          <xdr:cNvSpPr/>
        </xdr:nvSpPr>
        <xdr:spPr>
          <a:xfrm>
            <a:off x="8268093" y="57935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xdr:nvPicPr>
          <xdr:cNvPr id="7407" name="Image 7406">
            <a:extLst>
              <a:ext uri="{FF2B5EF4-FFF2-40B4-BE49-F238E27FC236}">
                <a16:creationId xmlns:a16="http://schemas.microsoft.com/office/drawing/2014/main" id="{00000000-0008-0000-0100-0000EF1C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9348" t="15506" r="37990" b="50501"/>
          <a:stretch>
            <a:fillRect/>
          </a:stretch>
        </xdr:blipFill>
        <xdr:spPr>
          <a:xfrm>
            <a:off x="8788531" y="564627"/>
            <a:ext cx="834666" cy="834665"/>
          </a:xfrm>
          <a:prstGeom prst="rect">
            <a:avLst/>
          </a:prstGeom>
        </xdr:spPr>
      </xdr:pic>
      <xdr:sp macro="" textlink="">
        <xdr:nvSpPr>
          <xdr:cNvPr id="7408" name="ZoneTexte 7407">
            <a:extLst>
              <a:ext uri="{FF2B5EF4-FFF2-40B4-BE49-F238E27FC236}">
                <a16:creationId xmlns:a16="http://schemas.microsoft.com/office/drawing/2014/main" id="{00000000-0008-0000-0100-0000F01C0000}"/>
              </a:ext>
            </a:extLst>
          </xdr:cNvPr>
          <xdr:cNvSpPr txBox="1"/>
        </xdr:nvSpPr>
        <xdr:spPr>
          <a:xfrm>
            <a:off x="833683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Décision</a:t>
            </a:r>
            <a:r>
              <a:rPr lang="fr-FR" sz="1200" baseline="0">
                <a:latin typeface="Arial Rounded MT Bold" panose="020F0704030504030204" pitchFamily="34" charset="0"/>
              </a:rPr>
              <a:t> du jury</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6</xdr:col>
      <xdr:colOff>164983</xdr:colOff>
      <xdr:row>3</xdr:row>
      <xdr:rowOff>8999</xdr:rowOff>
    </xdr:from>
    <xdr:to>
      <xdr:col>8</xdr:col>
      <xdr:colOff>523574</xdr:colOff>
      <xdr:row>9</xdr:row>
      <xdr:rowOff>81000</xdr:rowOff>
    </xdr:to>
    <xdr:grpSp>
      <xdr:nvGrpSpPr>
        <xdr:cNvPr id="7402" name="Groupe 7401">
          <a:extLst>
            <a:ext uri="{FF2B5EF4-FFF2-40B4-BE49-F238E27FC236}">
              <a16:creationId xmlns:a16="http://schemas.microsoft.com/office/drawing/2014/main" id="{00000000-0008-0000-0100-0000EA1C0000}"/>
            </a:ext>
          </a:extLst>
        </xdr:cNvPr>
        <xdr:cNvGrpSpPr>
          <a:grpSpLocks/>
        </xdr:cNvGrpSpPr>
      </xdr:nvGrpSpPr>
      <xdr:grpSpPr>
        <a:xfrm>
          <a:off x="10920296" y="556687"/>
          <a:ext cx="1858778" cy="1167376"/>
          <a:chOff x="10624794" y="549897"/>
          <a:chExt cx="1757999" cy="1197989"/>
        </a:xfrm>
      </xdr:grpSpPr>
      <xdr:sp macro="[0]!guide" textlink="">
        <xdr:nvSpPr>
          <xdr:cNvPr id="7403" name="Rectangle : coins arrondis 7402">
            <a:extLst>
              <a:ext uri="{FF2B5EF4-FFF2-40B4-BE49-F238E27FC236}">
                <a16:creationId xmlns:a16="http://schemas.microsoft.com/office/drawing/2014/main" id="{00000000-0008-0000-0100-0000EB1C0000}"/>
              </a:ext>
            </a:extLst>
          </xdr:cNvPr>
          <xdr:cNvSpPr/>
        </xdr:nvSpPr>
        <xdr:spPr>
          <a:xfrm>
            <a:off x="10624794" y="549897"/>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guide">
        <xdr:nvPicPr>
          <xdr:cNvPr id="7404" name="Image 7403">
            <a:extLst>
              <a:ext uri="{FF2B5EF4-FFF2-40B4-BE49-F238E27FC236}">
                <a16:creationId xmlns:a16="http://schemas.microsoft.com/office/drawing/2014/main" id="{00000000-0008-0000-0100-0000EC1C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7958" t="26437" r="32195" b="31034"/>
          <a:stretch>
            <a:fillRect/>
          </a:stretch>
        </xdr:blipFill>
        <xdr:spPr>
          <a:xfrm>
            <a:off x="10880103" y="573219"/>
            <a:ext cx="1148893" cy="817481"/>
          </a:xfrm>
          <a:prstGeom prst="rect">
            <a:avLst/>
          </a:prstGeom>
        </xdr:spPr>
      </xdr:pic>
      <xdr:sp macro="[0]!guide" textlink="">
        <xdr:nvSpPr>
          <xdr:cNvPr id="7405" name="ZoneTexte 7404">
            <a:extLst>
              <a:ext uri="{FF2B5EF4-FFF2-40B4-BE49-F238E27FC236}">
                <a16:creationId xmlns:a16="http://schemas.microsoft.com/office/drawing/2014/main" id="{00000000-0008-0000-0100-0000ED1C0000}"/>
              </a:ext>
            </a:extLst>
          </xdr:cNvPr>
          <xdr:cNvSpPr txBox="1"/>
        </xdr:nvSpPr>
        <xdr:spPr>
          <a:xfrm>
            <a:off x="1070335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Guide</a:t>
            </a:r>
          </a:p>
          <a:p>
            <a:pPr algn="ctr"/>
            <a:endParaRPr lang="fr-FR" sz="1200">
              <a:latin typeface="Arial Rounded MT Bold" panose="020F0704030504030204" pitchFamily="34" charset="0"/>
            </a:endParaRPr>
          </a:p>
          <a:p>
            <a:endParaRPr lang="fr-FR"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590549</xdr:colOff>
      <xdr:row>3</xdr:row>
      <xdr:rowOff>0</xdr:rowOff>
    </xdr:from>
    <xdr:to>
      <xdr:col>4</xdr:col>
      <xdr:colOff>327488</xdr:colOff>
      <xdr:row>9</xdr:row>
      <xdr:rowOff>72001</xdr:rowOff>
    </xdr:to>
    <xdr:grpSp>
      <xdr:nvGrpSpPr>
        <xdr:cNvPr id="25" name="Groupe 24">
          <a:extLst>
            <a:ext uri="{FF2B5EF4-FFF2-40B4-BE49-F238E27FC236}">
              <a16:creationId xmlns:a16="http://schemas.microsoft.com/office/drawing/2014/main" id="{00000000-0008-0000-0200-000019000000}"/>
            </a:ext>
          </a:extLst>
        </xdr:cNvPr>
        <xdr:cNvGrpSpPr>
          <a:grpSpLocks noChangeAspect="1"/>
        </xdr:cNvGrpSpPr>
      </xdr:nvGrpSpPr>
      <xdr:grpSpPr>
        <a:xfrm>
          <a:off x="1200149" y="548640"/>
          <a:ext cx="1786719" cy="1169281"/>
          <a:chOff x="1216406" y="520947"/>
          <a:chExt cx="1757999" cy="1197989"/>
        </a:xfrm>
      </xdr:grpSpPr>
      <xdr:grpSp>
        <xdr:nvGrpSpPr>
          <xdr:cNvPr id="42" name="Groupe 41">
            <a:extLst>
              <a:ext uri="{FF2B5EF4-FFF2-40B4-BE49-F238E27FC236}">
                <a16:creationId xmlns:a16="http://schemas.microsoft.com/office/drawing/2014/main" id="{00000000-0008-0000-0200-00002A000000}"/>
              </a:ext>
            </a:extLst>
          </xdr:cNvPr>
          <xdr:cNvGrpSpPr/>
        </xdr:nvGrpSpPr>
        <xdr:grpSpPr>
          <a:xfrm>
            <a:off x="1216406" y="520947"/>
            <a:ext cx="1757999" cy="1197989"/>
            <a:chOff x="1216406" y="520947"/>
            <a:chExt cx="1757999" cy="1197989"/>
          </a:xfrm>
        </xdr:grpSpPr>
        <xdr:sp macro="[0]!Accueil" textlink="">
          <xdr:nvSpPr>
            <xdr:cNvPr id="44" name="Rectangle : coins arrondis 43">
              <a:extLst>
                <a:ext uri="{FF2B5EF4-FFF2-40B4-BE49-F238E27FC236}">
                  <a16:creationId xmlns:a16="http://schemas.microsoft.com/office/drawing/2014/main" id="{00000000-0008-0000-0200-00002C000000}"/>
                </a:ext>
              </a:extLst>
            </xdr:cNvPr>
            <xdr:cNvSpPr/>
          </xdr:nvSpPr>
          <xdr:spPr>
            <a:xfrm>
              <a:off x="1216406" y="520947"/>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ccueil">
          <xdr:nvPicPr>
            <xdr:cNvPr id="45" name="Image 44">
              <a:extLst>
                <a:ext uri="{FF2B5EF4-FFF2-40B4-BE49-F238E27FC236}">
                  <a16:creationId xmlns:a16="http://schemas.microsoft.com/office/drawing/2014/main" id="{00000000-0008-0000-0200-00002D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049" t="15854" r="24796" b="43021"/>
            <a:stretch>
              <a:fillRect/>
            </a:stretch>
          </xdr:blipFill>
          <xdr:spPr>
            <a:xfrm>
              <a:off x="1472938" y="540078"/>
              <a:ext cx="1355103" cy="883763"/>
            </a:xfrm>
            <a:prstGeom prst="rect">
              <a:avLst/>
            </a:prstGeom>
          </xdr:spPr>
        </xdr:pic>
      </xdr:grpSp>
      <xdr:sp macro="[0]!Accueil" textlink="">
        <xdr:nvSpPr>
          <xdr:cNvPr id="43" name="ZoneTexte 42">
            <a:extLst>
              <a:ext uri="{FF2B5EF4-FFF2-40B4-BE49-F238E27FC236}">
                <a16:creationId xmlns:a16="http://schemas.microsoft.com/office/drawing/2014/main" id="{00000000-0008-0000-0200-00002B000000}"/>
              </a:ext>
            </a:extLst>
          </xdr:cNvPr>
          <xdr:cNvSpPr txBox="1"/>
        </xdr:nvSpPr>
        <xdr:spPr>
          <a:xfrm>
            <a:off x="1364922" y="1355102"/>
            <a:ext cx="1404201" cy="255310"/>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Tableau de bord</a:t>
            </a:r>
          </a:p>
          <a:p>
            <a:endParaRPr lang="fr-FR" sz="1100"/>
          </a:p>
        </xdr:txBody>
      </xdr:sp>
    </xdr:grpSp>
    <xdr:clientData/>
  </xdr:twoCellAnchor>
  <xdr:twoCellAnchor editAs="absolute">
    <xdr:from>
      <xdr:col>5</xdr:col>
      <xdr:colOff>4566</xdr:colOff>
      <xdr:row>3</xdr:row>
      <xdr:rowOff>8999</xdr:rowOff>
    </xdr:from>
    <xdr:to>
      <xdr:col>5</xdr:col>
      <xdr:colOff>2019552</xdr:colOff>
      <xdr:row>9</xdr:row>
      <xdr:rowOff>81000</xdr:rowOff>
    </xdr:to>
    <xdr:grpSp>
      <xdr:nvGrpSpPr>
        <xdr:cNvPr id="26" name="Groupe 25">
          <a:extLst>
            <a:ext uri="{FF2B5EF4-FFF2-40B4-BE49-F238E27FC236}">
              <a16:creationId xmlns:a16="http://schemas.microsoft.com/office/drawing/2014/main" id="{00000000-0008-0000-0200-00001A000000}"/>
            </a:ext>
          </a:extLst>
        </xdr:cNvPr>
        <xdr:cNvGrpSpPr/>
      </xdr:nvGrpSpPr>
      <xdr:grpSpPr>
        <a:xfrm>
          <a:off x="3563106" y="557639"/>
          <a:ext cx="2014986" cy="1169281"/>
          <a:chOff x="3544871" y="549896"/>
          <a:chExt cx="1757999" cy="1197989"/>
        </a:xfrm>
      </xdr:grpSpPr>
      <xdr:sp macro="[0]!suivi_note" textlink="">
        <xdr:nvSpPr>
          <xdr:cNvPr id="39" name="Rectangle : coins arrondis 38">
            <a:extLst>
              <a:ext uri="{FF2B5EF4-FFF2-40B4-BE49-F238E27FC236}">
                <a16:creationId xmlns:a16="http://schemas.microsoft.com/office/drawing/2014/main" id="{00000000-0008-0000-0200-000027000000}"/>
              </a:ext>
            </a:extLst>
          </xdr:cNvPr>
          <xdr:cNvSpPr/>
        </xdr:nvSpPr>
        <xdr:spPr>
          <a:xfrm>
            <a:off x="3544871" y="54989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suivi_note">
        <xdr:nvPicPr>
          <xdr:cNvPr id="40" name="Image 39">
            <a:extLst>
              <a:ext uri="{FF2B5EF4-FFF2-40B4-BE49-F238E27FC236}">
                <a16:creationId xmlns:a16="http://schemas.microsoft.com/office/drawing/2014/main" id="{00000000-0008-0000-0200-000028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6036" t="15977" r="24655" b="45611"/>
          <a:stretch>
            <a:fillRect/>
          </a:stretch>
        </xdr:blipFill>
        <xdr:spPr>
          <a:xfrm>
            <a:off x="3760903" y="573207"/>
            <a:ext cx="1423840" cy="817504"/>
          </a:xfrm>
          <a:prstGeom prst="rect">
            <a:avLst/>
          </a:prstGeom>
        </xdr:spPr>
      </xdr:pic>
      <xdr:sp macro="[0]!suivi_note" textlink="">
        <xdr:nvSpPr>
          <xdr:cNvPr id="41" name="ZoneTexte 40">
            <a:extLst>
              <a:ext uri="{FF2B5EF4-FFF2-40B4-BE49-F238E27FC236}">
                <a16:creationId xmlns:a16="http://schemas.microsoft.com/office/drawing/2014/main" id="{00000000-0008-0000-0200-000029000000}"/>
              </a:ext>
            </a:extLst>
          </xdr:cNvPr>
          <xdr:cNvSpPr txBox="1"/>
        </xdr:nvSpPr>
        <xdr:spPr>
          <a:xfrm>
            <a:off x="3613608"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a:latin typeface="Arial Rounded MT Bold" panose="020F0704030504030204" pitchFamily="34" charset="0"/>
              </a:rPr>
              <a:t>Gestion des notes</a:t>
            </a:r>
          </a:p>
          <a:p>
            <a:endParaRPr lang="fr-FR" sz="1100"/>
          </a:p>
        </xdr:txBody>
      </xdr:sp>
    </xdr:grpSp>
    <xdr:clientData/>
  </xdr:twoCellAnchor>
  <xdr:twoCellAnchor editAs="absolute">
    <xdr:from>
      <xdr:col>5</xdr:col>
      <xdr:colOff>2475357</xdr:colOff>
      <xdr:row>3</xdr:row>
      <xdr:rowOff>8999</xdr:rowOff>
    </xdr:from>
    <xdr:to>
      <xdr:col>5</xdr:col>
      <xdr:colOff>4490343</xdr:colOff>
      <xdr:row>9</xdr:row>
      <xdr:rowOff>81000</xdr:rowOff>
    </xdr:to>
    <xdr:grpSp>
      <xdr:nvGrpSpPr>
        <xdr:cNvPr id="27" name="Groupe 26">
          <a:extLst>
            <a:ext uri="{FF2B5EF4-FFF2-40B4-BE49-F238E27FC236}">
              <a16:creationId xmlns:a16="http://schemas.microsoft.com/office/drawing/2014/main" id="{00000000-0008-0000-0200-00001B000000}"/>
            </a:ext>
          </a:extLst>
        </xdr:cNvPr>
        <xdr:cNvGrpSpPr/>
      </xdr:nvGrpSpPr>
      <xdr:grpSpPr>
        <a:xfrm>
          <a:off x="6033897" y="557639"/>
          <a:ext cx="2014986" cy="1169281"/>
          <a:chOff x="5906678" y="564822"/>
          <a:chExt cx="1757999" cy="1197989"/>
        </a:xfrm>
      </xdr:grpSpPr>
      <xdr:sp macro="[0]!aller_données" textlink="">
        <xdr:nvSpPr>
          <xdr:cNvPr id="36" name="Rectangle : coins arrondis 35">
            <a:extLst>
              <a:ext uri="{FF2B5EF4-FFF2-40B4-BE49-F238E27FC236}">
                <a16:creationId xmlns:a16="http://schemas.microsoft.com/office/drawing/2014/main" id="{00000000-0008-0000-0200-000024000000}"/>
              </a:ext>
            </a:extLst>
          </xdr:cNvPr>
          <xdr:cNvSpPr/>
        </xdr:nvSpPr>
        <xdr:spPr>
          <a:xfrm>
            <a:off x="5906678" y="564822"/>
            <a:ext cx="1757999" cy="1197989"/>
          </a:xfrm>
          <a:prstGeom prst="roundRect">
            <a:avLst/>
          </a:prstGeom>
          <a:solidFill>
            <a:srgbClr val="F6C1CC"/>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onnées">
        <xdr:nvPicPr>
          <xdr:cNvPr id="37" name="Image 36">
            <a:extLst>
              <a:ext uri="{FF2B5EF4-FFF2-40B4-BE49-F238E27FC236}">
                <a16:creationId xmlns:a16="http://schemas.microsoft.com/office/drawing/2014/main" id="{00000000-0008-0000-0200-000025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4969" t="21319" r="35889" b="50822"/>
          <a:stretch>
            <a:fillRect/>
          </a:stretch>
        </xdr:blipFill>
        <xdr:spPr>
          <a:xfrm>
            <a:off x="6264897" y="589266"/>
            <a:ext cx="1091732" cy="785386"/>
          </a:xfrm>
          <a:prstGeom prst="rect">
            <a:avLst/>
          </a:prstGeom>
        </xdr:spPr>
      </xdr:pic>
      <xdr:sp macro="[0]!aller_données" textlink="">
        <xdr:nvSpPr>
          <xdr:cNvPr id="38" name="ZoneTexte 37">
            <a:extLst>
              <a:ext uri="{FF2B5EF4-FFF2-40B4-BE49-F238E27FC236}">
                <a16:creationId xmlns:a16="http://schemas.microsoft.com/office/drawing/2014/main" id="{00000000-0008-0000-0200-000026000000}"/>
              </a:ext>
            </a:extLst>
          </xdr:cNvPr>
          <xdr:cNvSpPr txBox="1"/>
        </xdr:nvSpPr>
        <xdr:spPr>
          <a:xfrm>
            <a:off x="6004874" y="1350193"/>
            <a:ext cx="1630052" cy="265129"/>
          </a:xfrm>
          <a:prstGeom prst="rect">
            <a:avLst/>
          </a:prstGeom>
          <a:solidFill>
            <a:srgbClr val="F6C1CC"/>
          </a:solidFill>
          <a:ln w="9525" cmpd="sng">
            <a:solidFill>
              <a:srgbClr val="F6C1C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Données</a:t>
            </a:r>
          </a:p>
          <a:p>
            <a:endParaRPr lang="fr-FR" sz="1100"/>
          </a:p>
        </xdr:txBody>
      </xdr:sp>
    </xdr:grpSp>
    <xdr:clientData/>
  </xdr:twoCellAnchor>
  <xdr:twoCellAnchor editAs="absolute">
    <xdr:from>
      <xdr:col>5</xdr:col>
      <xdr:colOff>4760915</xdr:colOff>
      <xdr:row>3</xdr:row>
      <xdr:rowOff>9023</xdr:rowOff>
    </xdr:from>
    <xdr:to>
      <xdr:col>8</xdr:col>
      <xdr:colOff>70301</xdr:colOff>
      <xdr:row>9</xdr:row>
      <xdr:rowOff>80977</xdr:rowOff>
    </xdr:to>
    <xdr:grpSp>
      <xdr:nvGrpSpPr>
        <xdr:cNvPr id="28" name="Groupe 27">
          <a:extLst>
            <a:ext uri="{FF2B5EF4-FFF2-40B4-BE49-F238E27FC236}">
              <a16:creationId xmlns:a16="http://schemas.microsoft.com/office/drawing/2014/main" id="{00000000-0008-0000-0200-00001C000000}"/>
            </a:ext>
          </a:extLst>
        </xdr:cNvPr>
        <xdr:cNvGrpSpPr/>
      </xdr:nvGrpSpPr>
      <xdr:grpSpPr>
        <a:xfrm>
          <a:off x="8319455" y="557663"/>
          <a:ext cx="1893066" cy="1169234"/>
          <a:chOff x="8268093" y="564627"/>
          <a:chExt cx="1757999" cy="1212718"/>
        </a:xfrm>
      </xdr:grpSpPr>
      <xdr:sp macro="[0]!aller_DescJury" textlink="">
        <xdr:nvSpPr>
          <xdr:cNvPr id="33" name="Rectangle : coins arrondis 32">
            <a:extLst>
              <a:ext uri="{FF2B5EF4-FFF2-40B4-BE49-F238E27FC236}">
                <a16:creationId xmlns:a16="http://schemas.microsoft.com/office/drawing/2014/main" id="{00000000-0008-0000-0200-000021000000}"/>
              </a:ext>
            </a:extLst>
          </xdr:cNvPr>
          <xdr:cNvSpPr/>
        </xdr:nvSpPr>
        <xdr:spPr>
          <a:xfrm>
            <a:off x="8268093" y="57935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escJury">
        <xdr:nvPicPr>
          <xdr:cNvPr id="34" name="Image 33">
            <a:extLst>
              <a:ext uri="{FF2B5EF4-FFF2-40B4-BE49-F238E27FC236}">
                <a16:creationId xmlns:a16="http://schemas.microsoft.com/office/drawing/2014/main" id="{00000000-0008-0000-0200-000022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9348" t="15506" r="37990" b="50501"/>
          <a:stretch>
            <a:fillRect/>
          </a:stretch>
        </xdr:blipFill>
        <xdr:spPr>
          <a:xfrm>
            <a:off x="8788531" y="564627"/>
            <a:ext cx="834666" cy="834665"/>
          </a:xfrm>
          <a:prstGeom prst="rect">
            <a:avLst/>
          </a:prstGeom>
        </xdr:spPr>
      </xdr:pic>
      <xdr:sp macro="[0]!aller_DescJury" textlink="">
        <xdr:nvSpPr>
          <xdr:cNvPr id="35" name="ZoneTexte 34">
            <a:extLst>
              <a:ext uri="{FF2B5EF4-FFF2-40B4-BE49-F238E27FC236}">
                <a16:creationId xmlns:a16="http://schemas.microsoft.com/office/drawing/2014/main" id="{00000000-0008-0000-0200-000023000000}"/>
              </a:ext>
            </a:extLst>
          </xdr:cNvPr>
          <xdr:cNvSpPr txBox="1"/>
        </xdr:nvSpPr>
        <xdr:spPr>
          <a:xfrm>
            <a:off x="833683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Décision</a:t>
            </a:r>
            <a:r>
              <a:rPr lang="fr-FR" sz="1200" baseline="0">
                <a:latin typeface="Arial Rounded MT Bold" panose="020F0704030504030204" pitchFamily="34" charset="0"/>
              </a:rPr>
              <a:t> du jury</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8</xdr:col>
      <xdr:colOff>756488</xdr:colOff>
      <xdr:row>3</xdr:row>
      <xdr:rowOff>8999</xdr:rowOff>
    </xdr:from>
    <xdr:to>
      <xdr:col>10</xdr:col>
      <xdr:colOff>742649</xdr:colOff>
      <xdr:row>9</xdr:row>
      <xdr:rowOff>81000</xdr:rowOff>
    </xdr:to>
    <xdr:grpSp>
      <xdr:nvGrpSpPr>
        <xdr:cNvPr id="29" name="Groupe 28">
          <a:extLst>
            <a:ext uri="{FF2B5EF4-FFF2-40B4-BE49-F238E27FC236}">
              <a16:creationId xmlns:a16="http://schemas.microsoft.com/office/drawing/2014/main" id="{00000000-0008-0000-0200-00001D000000}"/>
            </a:ext>
          </a:extLst>
        </xdr:cNvPr>
        <xdr:cNvGrpSpPr>
          <a:grpSpLocks/>
        </xdr:cNvGrpSpPr>
      </xdr:nvGrpSpPr>
      <xdr:grpSpPr>
        <a:xfrm>
          <a:off x="10898708" y="557639"/>
          <a:ext cx="1799721" cy="1169281"/>
          <a:chOff x="10624794" y="549897"/>
          <a:chExt cx="1757999" cy="1197989"/>
        </a:xfrm>
      </xdr:grpSpPr>
      <xdr:sp macro="[0]!guide" textlink="">
        <xdr:nvSpPr>
          <xdr:cNvPr id="30" name="Rectangle : coins arrondis 29">
            <a:extLst>
              <a:ext uri="{FF2B5EF4-FFF2-40B4-BE49-F238E27FC236}">
                <a16:creationId xmlns:a16="http://schemas.microsoft.com/office/drawing/2014/main" id="{00000000-0008-0000-0200-00001E000000}"/>
              </a:ext>
            </a:extLst>
          </xdr:cNvPr>
          <xdr:cNvSpPr/>
        </xdr:nvSpPr>
        <xdr:spPr>
          <a:xfrm>
            <a:off x="10624794" y="549897"/>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guide">
        <xdr:nvPicPr>
          <xdr:cNvPr id="31" name="Image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7958" t="26437" r="32195" b="31034"/>
          <a:stretch>
            <a:fillRect/>
          </a:stretch>
        </xdr:blipFill>
        <xdr:spPr>
          <a:xfrm>
            <a:off x="10880103" y="573219"/>
            <a:ext cx="1148893" cy="817481"/>
          </a:xfrm>
          <a:prstGeom prst="rect">
            <a:avLst/>
          </a:prstGeom>
        </xdr:spPr>
      </xdr:pic>
      <xdr:sp macro="[0]!guide" textlink="">
        <xdr:nvSpPr>
          <xdr:cNvPr id="32" name="ZoneTexte 31">
            <a:extLst>
              <a:ext uri="{FF2B5EF4-FFF2-40B4-BE49-F238E27FC236}">
                <a16:creationId xmlns:a16="http://schemas.microsoft.com/office/drawing/2014/main" id="{00000000-0008-0000-0200-000020000000}"/>
              </a:ext>
            </a:extLst>
          </xdr:cNvPr>
          <xdr:cNvSpPr txBox="1"/>
        </xdr:nvSpPr>
        <xdr:spPr>
          <a:xfrm>
            <a:off x="1070335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Guide</a:t>
            </a:r>
          </a:p>
          <a:p>
            <a:pPr algn="ctr"/>
            <a:endParaRPr lang="fr-FR" sz="1200">
              <a:latin typeface="Arial Rounded MT Bold" panose="020F0704030504030204" pitchFamily="34" charset="0"/>
            </a:endParaRPr>
          </a:p>
          <a:p>
            <a:endParaRPr lang="fr-FR"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3543</xdr:colOff>
      <xdr:row>3</xdr:row>
      <xdr:rowOff>0</xdr:rowOff>
    </xdr:from>
    <xdr:to>
      <xdr:col>3</xdr:col>
      <xdr:colOff>754796</xdr:colOff>
      <xdr:row>9</xdr:row>
      <xdr:rowOff>72001</xdr:rowOff>
    </xdr:to>
    <xdr:grpSp>
      <xdr:nvGrpSpPr>
        <xdr:cNvPr id="26" name="Groupe 25">
          <a:extLst>
            <a:ext uri="{FF2B5EF4-FFF2-40B4-BE49-F238E27FC236}">
              <a16:creationId xmlns:a16="http://schemas.microsoft.com/office/drawing/2014/main" id="{00000000-0008-0000-0300-00001A000000}"/>
            </a:ext>
          </a:extLst>
        </xdr:cNvPr>
        <xdr:cNvGrpSpPr>
          <a:grpSpLocks noChangeAspect="1"/>
        </xdr:cNvGrpSpPr>
      </xdr:nvGrpSpPr>
      <xdr:grpSpPr>
        <a:xfrm>
          <a:off x="1215816" y="571500"/>
          <a:ext cx="1894253" cy="1215001"/>
          <a:chOff x="1216406" y="520947"/>
          <a:chExt cx="1757999" cy="1197989"/>
        </a:xfrm>
        <a:solidFill>
          <a:srgbClr val="FADADD"/>
        </a:solidFill>
      </xdr:grpSpPr>
      <xdr:grpSp>
        <xdr:nvGrpSpPr>
          <xdr:cNvPr id="43" name="Groupe 42">
            <a:extLst>
              <a:ext uri="{FF2B5EF4-FFF2-40B4-BE49-F238E27FC236}">
                <a16:creationId xmlns:a16="http://schemas.microsoft.com/office/drawing/2014/main" id="{00000000-0008-0000-0300-00002B000000}"/>
              </a:ext>
            </a:extLst>
          </xdr:cNvPr>
          <xdr:cNvGrpSpPr/>
        </xdr:nvGrpSpPr>
        <xdr:grpSpPr>
          <a:xfrm>
            <a:off x="1216406" y="520947"/>
            <a:ext cx="1757999" cy="1197989"/>
            <a:chOff x="1216406" y="520947"/>
            <a:chExt cx="1757999" cy="1197989"/>
          </a:xfrm>
          <a:grpFill/>
        </xdr:grpSpPr>
        <xdr:sp macro="[0]!Accueil" textlink="">
          <xdr:nvSpPr>
            <xdr:cNvPr id="45" name="Rectangle : coins arrondis 44">
              <a:extLst>
                <a:ext uri="{FF2B5EF4-FFF2-40B4-BE49-F238E27FC236}">
                  <a16:creationId xmlns:a16="http://schemas.microsoft.com/office/drawing/2014/main" id="{00000000-0008-0000-0300-00002D000000}"/>
                </a:ext>
              </a:extLst>
            </xdr:cNvPr>
            <xdr:cNvSpPr/>
          </xdr:nvSpPr>
          <xdr:spPr>
            <a:xfrm>
              <a:off x="1216406" y="520947"/>
              <a:ext cx="1757999" cy="1197989"/>
            </a:xfrm>
            <a:prstGeom prst="roundRect">
              <a:avLst/>
            </a:prstGeom>
            <a:grp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ccueil">
          <xdr:nvPicPr>
            <xdr:cNvPr id="46" name="Image 45">
              <a:extLst>
                <a:ext uri="{FF2B5EF4-FFF2-40B4-BE49-F238E27FC236}">
                  <a16:creationId xmlns:a16="http://schemas.microsoft.com/office/drawing/2014/main" id="{00000000-0008-0000-0300-00002E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049" t="15854" r="24796" b="43021"/>
            <a:stretch>
              <a:fillRect/>
            </a:stretch>
          </xdr:blipFill>
          <xdr:spPr>
            <a:xfrm>
              <a:off x="1472938" y="540078"/>
              <a:ext cx="1355103" cy="883763"/>
            </a:xfrm>
            <a:prstGeom prst="rect">
              <a:avLst/>
            </a:prstGeom>
            <a:grpFill/>
          </xdr:spPr>
        </xdr:pic>
      </xdr:grpSp>
      <xdr:sp macro="[0]!Accueil" textlink="">
        <xdr:nvSpPr>
          <xdr:cNvPr id="44" name="ZoneTexte 43">
            <a:extLst>
              <a:ext uri="{FF2B5EF4-FFF2-40B4-BE49-F238E27FC236}">
                <a16:creationId xmlns:a16="http://schemas.microsoft.com/office/drawing/2014/main" id="{00000000-0008-0000-0300-00002C000000}"/>
              </a:ext>
            </a:extLst>
          </xdr:cNvPr>
          <xdr:cNvSpPr txBox="1"/>
        </xdr:nvSpPr>
        <xdr:spPr>
          <a:xfrm>
            <a:off x="1364922" y="1355102"/>
            <a:ext cx="1404201" cy="255310"/>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Tableau de bord</a:t>
            </a:r>
          </a:p>
          <a:p>
            <a:endParaRPr lang="fr-FR" sz="1100"/>
          </a:p>
        </xdr:txBody>
      </xdr:sp>
    </xdr:grpSp>
    <xdr:clientData/>
  </xdr:twoCellAnchor>
  <xdr:twoCellAnchor editAs="absolute">
    <xdr:from>
      <xdr:col>4</xdr:col>
      <xdr:colOff>3585</xdr:colOff>
      <xdr:row>3</xdr:row>
      <xdr:rowOff>8999</xdr:rowOff>
    </xdr:from>
    <xdr:to>
      <xdr:col>4</xdr:col>
      <xdr:colOff>1869440</xdr:colOff>
      <xdr:row>9</xdr:row>
      <xdr:rowOff>81000</xdr:rowOff>
    </xdr:to>
    <xdr:grpSp>
      <xdr:nvGrpSpPr>
        <xdr:cNvPr id="27" name="Groupe 26">
          <a:extLst>
            <a:ext uri="{FF2B5EF4-FFF2-40B4-BE49-F238E27FC236}">
              <a16:creationId xmlns:a16="http://schemas.microsoft.com/office/drawing/2014/main" id="{00000000-0008-0000-0300-00001B000000}"/>
            </a:ext>
          </a:extLst>
        </xdr:cNvPr>
        <xdr:cNvGrpSpPr/>
      </xdr:nvGrpSpPr>
      <xdr:grpSpPr>
        <a:xfrm>
          <a:off x="3761630" y="580499"/>
          <a:ext cx="1865855" cy="1215001"/>
          <a:chOff x="3544871" y="549896"/>
          <a:chExt cx="1757999" cy="1197989"/>
        </a:xfrm>
        <a:solidFill>
          <a:srgbClr val="FADADD"/>
        </a:solidFill>
      </xdr:grpSpPr>
      <xdr:sp macro="[0]!suivi_note" textlink="">
        <xdr:nvSpPr>
          <xdr:cNvPr id="40" name="Rectangle : coins arrondis 39">
            <a:extLst>
              <a:ext uri="{FF2B5EF4-FFF2-40B4-BE49-F238E27FC236}">
                <a16:creationId xmlns:a16="http://schemas.microsoft.com/office/drawing/2014/main" id="{00000000-0008-0000-0300-000028000000}"/>
              </a:ext>
            </a:extLst>
          </xdr:cNvPr>
          <xdr:cNvSpPr/>
        </xdr:nvSpPr>
        <xdr:spPr>
          <a:xfrm>
            <a:off x="3544871" y="549896"/>
            <a:ext cx="1757999" cy="1197989"/>
          </a:xfrm>
          <a:prstGeom prst="roundRect">
            <a:avLst/>
          </a:prstGeom>
          <a:grp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xdr:nvPicPr>
          <xdr:cNvPr id="41" name="Image 40">
            <a:extLst>
              <a:ext uri="{FF2B5EF4-FFF2-40B4-BE49-F238E27FC236}">
                <a16:creationId xmlns:a16="http://schemas.microsoft.com/office/drawing/2014/main" id="{00000000-0008-0000-0300-000029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6036" t="15977" r="24655" b="45611"/>
          <a:stretch>
            <a:fillRect/>
          </a:stretch>
        </xdr:blipFill>
        <xdr:spPr>
          <a:xfrm>
            <a:off x="3760903" y="573207"/>
            <a:ext cx="1423840" cy="817504"/>
          </a:xfrm>
          <a:prstGeom prst="rect">
            <a:avLst/>
          </a:prstGeom>
          <a:grpFill/>
        </xdr:spPr>
      </xdr:pic>
      <xdr:sp macro="" textlink="">
        <xdr:nvSpPr>
          <xdr:cNvPr id="42" name="ZoneTexte 41">
            <a:extLst>
              <a:ext uri="{FF2B5EF4-FFF2-40B4-BE49-F238E27FC236}">
                <a16:creationId xmlns:a16="http://schemas.microsoft.com/office/drawing/2014/main" id="{00000000-0008-0000-0300-00002A000000}"/>
              </a:ext>
            </a:extLst>
          </xdr:cNvPr>
          <xdr:cNvSpPr txBox="1"/>
        </xdr:nvSpPr>
        <xdr:spPr>
          <a:xfrm>
            <a:off x="3613608" y="1350193"/>
            <a:ext cx="1630052" cy="265129"/>
          </a:xfrm>
          <a:prstGeom prst="rect">
            <a:avLst/>
          </a:prstGeom>
          <a:grp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a:latin typeface="Arial Rounded MT Bold" panose="020F0704030504030204" pitchFamily="34" charset="0"/>
              </a:rPr>
              <a:t>Gestion des notes</a:t>
            </a:r>
          </a:p>
          <a:p>
            <a:endParaRPr lang="fr-FR" sz="1100"/>
          </a:p>
        </xdr:txBody>
      </xdr:sp>
    </xdr:grpSp>
    <xdr:clientData/>
  </xdr:twoCellAnchor>
  <xdr:twoCellAnchor editAs="absolute">
    <xdr:from>
      <xdr:col>5</xdr:col>
      <xdr:colOff>249002</xdr:colOff>
      <xdr:row>3</xdr:row>
      <xdr:rowOff>8999</xdr:rowOff>
    </xdr:from>
    <xdr:to>
      <xdr:col>6</xdr:col>
      <xdr:colOff>8624</xdr:colOff>
      <xdr:row>9</xdr:row>
      <xdr:rowOff>81000</xdr:rowOff>
    </xdr:to>
    <xdr:grpSp>
      <xdr:nvGrpSpPr>
        <xdr:cNvPr id="28" name="Groupe 27">
          <a:extLst>
            <a:ext uri="{FF2B5EF4-FFF2-40B4-BE49-F238E27FC236}">
              <a16:creationId xmlns:a16="http://schemas.microsoft.com/office/drawing/2014/main" id="{00000000-0008-0000-0300-00001C000000}"/>
            </a:ext>
          </a:extLst>
        </xdr:cNvPr>
        <xdr:cNvGrpSpPr/>
      </xdr:nvGrpSpPr>
      <xdr:grpSpPr>
        <a:xfrm>
          <a:off x="5998638" y="580499"/>
          <a:ext cx="1976350" cy="1215001"/>
          <a:chOff x="5906678" y="564822"/>
          <a:chExt cx="1757999" cy="1197989"/>
        </a:xfrm>
        <a:solidFill>
          <a:srgbClr val="FADADD"/>
        </a:solidFill>
      </xdr:grpSpPr>
      <xdr:sp macro="[0]!aller_données" textlink="">
        <xdr:nvSpPr>
          <xdr:cNvPr id="37" name="Rectangle : coins arrondis 36">
            <a:extLst>
              <a:ext uri="{FF2B5EF4-FFF2-40B4-BE49-F238E27FC236}">
                <a16:creationId xmlns:a16="http://schemas.microsoft.com/office/drawing/2014/main" id="{00000000-0008-0000-0300-000025000000}"/>
              </a:ext>
            </a:extLst>
          </xdr:cNvPr>
          <xdr:cNvSpPr/>
        </xdr:nvSpPr>
        <xdr:spPr>
          <a:xfrm>
            <a:off x="5906678" y="564822"/>
            <a:ext cx="1757999" cy="1197989"/>
          </a:xfrm>
          <a:prstGeom prst="roundRect">
            <a:avLst/>
          </a:prstGeom>
          <a:grp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onnées">
        <xdr:nvPicPr>
          <xdr:cNvPr id="38" name="Image 37">
            <a:extLst>
              <a:ext uri="{FF2B5EF4-FFF2-40B4-BE49-F238E27FC236}">
                <a16:creationId xmlns:a16="http://schemas.microsoft.com/office/drawing/2014/main" id="{00000000-0008-0000-0300-000026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4969" t="21319" r="35889" b="50822"/>
          <a:stretch>
            <a:fillRect/>
          </a:stretch>
        </xdr:blipFill>
        <xdr:spPr>
          <a:xfrm>
            <a:off x="6264897" y="589266"/>
            <a:ext cx="1091732" cy="785386"/>
          </a:xfrm>
          <a:prstGeom prst="rect">
            <a:avLst/>
          </a:prstGeom>
          <a:grpFill/>
        </xdr:spPr>
      </xdr:pic>
      <xdr:sp macro="[0]!aller_données" textlink="">
        <xdr:nvSpPr>
          <xdr:cNvPr id="39" name="ZoneTexte 38">
            <a:extLst>
              <a:ext uri="{FF2B5EF4-FFF2-40B4-BE49-F238E27FC236}">
                <a16:creationId xmlns:a16="http://schemas.microsoft.com/office/drawing/2014/main" id="{00000000-0008-0000-0300-000027000000}"/>
              </a:ext>
            </a:extLst>
          </xdr:cNvPr>
          <xdr:cNvSpPr txBox="1"/>
        </xdr:nvSpPr>
        <xdr:spPr>
          <a:xfrm>
            <a:off x="6004874" y="1350193"/>
            <a:ext cx="1630052" cy="265129"/>
          </a:xfrm>
          <a:prstGeom prst="rect">
            <a:avLst/>
          </a:prstGeom>
          <a:grp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Données</a:t>
            </a:r>
          </a:p>
          <a:p>
            <a:endParaRPr lang="fr-FR" sz="1100"/>
          </a:p>
        </xdr:txBody>
      </xdr:sp>
    </xdr:grpSp>
    <xdr:clientData/>
  </xdr:twoCellAnchor>
  <xdr:twoCellAnchor editAs="absolute">
    <xdr:from>
      <xdr:col>6</xdr:col>
      <xdr:colOff>552226</xdr:colOff>
      <xdr:row>3</xdr:row>
      <xdr:rowOff>9023</xdr:rowOff>
    </xdr:from>
    <xdr:to>
      <xdr:col>7</xdr:col>
      <xdr:colOff>47708</xdr:colOff>
      <xdr:row>9</xdr:row>
      <xdr:rowOff>80977</xdr:rowOff>
    </xdr:to>
    <xdr:grpSp>
      <xdr:nvGrpSpPr>
        <xdr:cNvPr id="29" name="Groupe 28">
          <a:extLst>
            <a:ext uri="{FF2B5EF4-FFF2-40B4-BE49-F238E27FC236}">
              <a16:creationId xmlns:a16="http://schemas.microsoft.com/office/drawing/2014/main" id="{00000000-0008-0000-0300-00001D000000}"/>
            </a:ext>
          </a:extLst>
        </xdr:cNvPr>
        <xdr:cNvGrpSpPr/>
      </xdr:nvGrpSpPr>
      <xdr:grpSpPr>
        <a:xfrm>
          <a:off x="8518590" y="580523"/>
          <a:ext cx="1764163" cy="1214954"/>
          <a:chOff x="8268093" y="564627"/>
          <a:chExt cx="1757999" cy="1212718"/>
        </a:xfrm>
        <a:solidFill>
          <a:srgbClr val="FADADD"/>
        </a:solidFill>
      </xdr:grpSpPr>
      <xdr:sp macro="[0]!aller_DescJury" textlink="">
        <xdr:nvSpPr>
          <xdr:cNvPr id="34" name="Rectangle : coins arrondis 33">
            <a:extLst>
              <a:ext uri="{FF2B5EF4-FFF2-40B4-BE49-F238E27FC236}">
                <a16:creationId xmlns:a16="http://schemas.microsoft.com/office/drawing/2014/main" id="{00000000-0008-0000-0300-000022000000}"/>
              </a:ext>
            </a:extLst>
          </xdr:cNvPr>
          <xdr:cNvSpPr/>
        </xdr:nvSpPr>
        <xdr:spPr>
          <a:xfrm>
            <a:off x="8268093" y="579356"/>
            <a:ext cx="1757999" cy="1197989"/>
          </a:xfrm>
          <a:prstGeom prst="roundRect">
            <a:avLst/>
          </a:prstGeom>
          <a:solidFill>
            <a:srgbClr val="F6C1CC"/>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escJury">
        <xdr:nvPicPr>
          <xdr:cNvPr id="35" name="Image 34">
            <a:extLst>
              <a:ext uri="{FF2B5EF4-FFF2-40B4-BE49-F238E27FC236}">
                <a16:creationId xmlns:a16="http://schemas.microsoft.com/office/drawing/2014/main" id="{00000000-0008-0000-0300-000023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9348" t="15506" r="37990" b="50501"/>
          <a:stretch>
            <a:fillRect/>
          </a:stretch>
        </xdr:blipFill>
        <xdr:spPr>
          <a:xfrm>
            <a:off x="8788531" y="564627"/>
            <a:ext cx="834666" cy="834664"/>
          </a:xfrm>
          <a:prstGeom prst="rect">
            <a:avLst/>
          </a:prstGeom>
          <a:solidFill>
            <a:srgbClr val="F6C1CC"/>
          </a:solidFill>
        </xdr:spPr>
      </xdr:pic>
      <xdr:sp macro="[0]!aller_DescJury" textlink="">
        <xdr:nvSpPr>
          <xdr:cNvPr id="36" name="ZoneTexte 35">
            <a:extLst>
              <a:ext uri="{FF2B5EF4-FFF2-40B4-BE49-F238E27FC236}">
                <a16:creationId xmlns:a16="http://schemas.microsoft.com/office/drawing/2014/main" id="{00000000-0008-0000-0300-000024000000}"/>
              </a:ext>
            </a:extLst>
          </xdr:cNvPr>
          <xdr:cNvSpPr txBox="1"/>
        </xdr:nvSpPr>
        <xdr:spPr>
          <a:xfrm>
            <a:off x="8336830" y="1350193"/>
            <a:ext cx="1630052" cy="265129"/>
          </a:xfrm>
          <a:prstGeom prst="rect">
            <a:avLst/>
          </a:prstGeom>
          <a:solidFill>
            <a:srgbClr val="F6C1CC"/>
          </a:solidFill>
          <a:ln w="9525" cmpd="sng">
            <a:solidFill>
              <a:srgbClr val="F6C1C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Décision</a:t>
            </a:r>
            <a:r>
              <a:rPr lang="fr-FR" sz="1200" baseline="0">
                <a:latin typeface="Arial Rounded MT Bold" panose="020F0704030504030204" pitchFamily="34" charset="0"/>
              </a:rPr>
              <a:t> du jury</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7</xdr:col>
      <xdr:colOff>735579</xdr:colOff>
      <xdr:row>3</xdr:row>
      <xdr:rowOff>8999</xdr:rowOff>
    </xdr:from>
    <xdr:to>
      <xdr:col>7</xdr:col>
      <xdr:colOff>2630007</xdr:colOff>
      <xdr:row>9</xdr:row>
      <xdr:rowOff>81000</xdr:rowOff>
    </xdr:to>
    <xdr:grpSp>
      <xdr:nvGrpSpPr>
        <xdr:cNvPr id="30" name="Groupe 29">
          <a:extLst>
            <a:ext uri="{FF2B5EF4-FFF2-40B4-BE49-F238E27FC236}">
              <a16:creationId xmlns:a16="http://schemas.microsoft.com/office/drawing/2014/main" id="{00000000-0008-0000-0300-00001E000000}"/>
            </a:ext>
          </a:extLst>
        </xdr:cNvPr>
        <xdr:cNvGrpSpPr>
          <a:grpSpLocks/>
        </xdr:cNvGrpSpPr>
      </xdr:nvGrpSpPr>
      <xdr:grpSpPr>
        <a:xfrm>
          <a:off x="10970624" y="580499"/>
          <a:ext cx="1894428" cy="1215001"/>
          <a:chOff x="10624794" y="549897"/>
          <a:chExt cx="1757999" cy="1197989"/>
        </a:xfrm>
        <a:solidFill>
          <a:srgbClr val="FADADD"/>
        </a:solidFill>
      </xdr:grpSpPr>
      <xdr:sp macro="[0]!guide" textlink="">
        <xdr:nvSpPr>
          <xdr:cNvPr id="31" name="Rectangle : coins arrondis 30">
            <a:extLst>
              <a:ext uri="{FF2B5EF4-FFF2-40B4-BE49-F238E27FC236}">
                <a16:creationId xmlns:a16="http://schemas.microsoft.com/office/drawing/2014/main" id="{00000000-0008-0000-0300-00001F000000}"/>
              </a:ext>
            </a:extLst>
          </xdr:cNvPr>
          <xdr:cNvSpPr/>
        </xdr:nvSpPr>
        <xdr:spPr>
          <a:xfrm>
            <a:off x="10624794" y="549897"/>
            <a:ext cx="1757999" cy="1197989"/>
          </a:xfrm>
          <a:prstGeom prst="roundRect">
            <a:avLst/>
          </a:prstGeom>
          <a:grp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guide">
        <xdr:nvPicPr>
          <xdr:cNvPr id="32" name="Image 31">
            <a:extLst>
              <a:ext uri="{FF2B5EF4-FFF2-40B4-BE49-F238E27FC236}">
                <a16:creationId xmlns:a16="http://schemas.microsoft.com/office/drawing/2014/main" id="{00000000-0008-0000-0300-000020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7958" t="26437" r="32195" b="31034"/>
          <a:stretch>
            <a:fillRect/>
          </a:stretch>
        </xdr:blipFill>
        <xdr:spPr>
          <a:xfrm>
            <a:off x="10880103" y="573219"/>
            <a:ext cx="1148893" cy="817481"/>
          </a:xfrm>
          <a:prstGeom prst="rect">
            <a:avLst/>
          </a:prstGeom>
          <a:grpFill/>
        </xdr:spPr>
      </xdr:pic>
      <xdr:sp macro="[0]!guide" textlink="">
        <xdr:nvSpPr>
          <xdr:cNvPr id="33" name="ZoneTexte 32">
            <a:extLst>
              <a:ext uri="{FF2B5EF4-FFF2-40B4-BE49-F238E27FC236}">
                <a16:creationId xmlns:a16="http://schemas.microsoft.com/office/drawing/2014/main" id="{00000000-0008-0000-0300-000021000000}"/>
              </a:ext>
            </a:extLst>
          </xdr:cNvPr>
          <xdr:cNvSpPr txBox="1"/>
        </xdr:nvSpPr>
        <xdr:spPr>
          <a:xfrm>
            <a:off x="10703350" y="1350193"/>
            <a:ext cx="1630052" cy="265129"/>
          </a:xfrm>
          <a:prstGeom prst="rect">
            <a:avLst/>
          </a:prstGeom>
          <a:grp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Guide</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2</xdr:col>
      <xdr:colOff>14175</xdr:colOff>
      <xdr:row>13</xdr:row>
      <xdr:rowOff>79375</xdr:rowOff>
    </xdr:from>
    <xdr:to>
      <xdr:col>8</xdr:col>
      <xdr:colOff>62834</xdr:colOff>
      <xdr:row>20</xdr:row>
      <xdr:rowOff>99218</xdr:rowOff>
    </xdr:to>
    <xdr:grpSp>
      <xdr:nvGrpSpPr>
        <xdr:cNvPr id="11" name="Groupe 10">
          <a:extLst>
            <a:ext uri="{FF2B5EF4-FFF2-40B4-BE49-F238E27FC236}">
              <a16:creationId xmlns:a16="http://schemas.microsoft.com/office/drawing/2014/main" id="{9597A35E-5117-4E91-8D91-6DC3988EE239}"/>
            </a:ext>
          </a:extLst>
        </xdr:cNvPr>
        <xdr:cNvGrpSpPr/>
      </xdr:nvGrpSpPr>
      <xdr:grpSpPr>
        <a:xfrm>
          <a:off x="1226448" y="2555875"/>
          <a:ext cx="12327250" cy="1353343"/>
          <a:chOff x="1374889" y="2437946"/>
          <a:chExt cx="12875758" cy="1289843"/>
        </a:xfrm>
      </xdr:grpSpPr>
      <xdr:sp macro="" textlink="">
        <xdr:nvSpPr>
          <xdr:cNvPr id="12" name="ZoneTexte 11">
            <a:extLst>
              <a:ext uri="{FF2B5EF4-FFF2-40B4-BE49-F238E27FC236}">
                <a16:creationId xmlns:a16="http://schemas.microsoft.com/office/drawing/2014/main" id="{00000000-0008-0000-0300-00000C000000}"/>
              </a:ext>
            </a:extLst>
          </xdr:cNvPr>
          <xdr:cNvSpPr txBox="1">
            <a:spLocks noChangeAspect="1"/>
          </xdr:cNvSpPr>
        </xdr:nvSpPr>
        <xdr:spPr>
          <a:xfrm>
            <a:off x="1374889" y="2437946"/>
            <a:ext cx="12875758" cy="128984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3600" kern="1200">
                <a:latin typeface="Arial Rounded MT Bold" panose="020F0704030504030204" pitchFamily="34" charset="0"/>
              </a:rPr>
              <a:t>Décision du</a:t>
            </a:r>
            <a:r>
              <a:rPr lang="fr-FR" sz="3600" kern="1200" baseline="0">
                <a:latin typeface="Arial Rounded MT Bold" panose="020F0704030504030204" pitchFamily="34" charset="0"/>
              </a:rPr>
              <a:t> Jury - BUT SD 1</a:t>
            </a:r>
          </a:p>
          <a:p>
            <a:pPr algn="ctr"/>
            <a:endParaRPr lang="fr-FR" sz="1800" kern="1200">
              <a:latin typeface="Arial Rounded MT Bold" panose="020F0704030504030204" pitchFamily="34" charset="0"/>
            </a:endParaRPr>
          </a:p>
        </xdr:txBody>
      </xdr:sp>
      <xdr:sp macro="" textlink="">
        <xdr:nvSpPr>
          <xdr:cNvPr id="2" name="ZoneTexte 1">
            <a:extLst>
              <a:ext uri="{FF2B5EF4-FFF2-40B4-BE49-F238E27FC236}">
                <a16:creationId xmlns:a16="http://schemas.microsoft.com/office/drawing/2014/main" id="{31AFF881-3FBE-40D8-991B-732EB5A92859}"/>
              </a:ext>
            </a:extLst>
          </xdr:cNvPr>
          <xdr:cNvSpPr txBox="1"/>
        </xdr:nvSpPr>
        <xdr:spPr>
          <a:xfrm>
            <a:off x="3878036" y="2979400"/>
            <a:ext cx="7659687" cy="688858"/>
          </a:xfrm>
          <a:prstGeom prst="rect">
            <a:avLst/>
          </a:prstGeom>
          <a:solidFill>
            <a:srgbClr val="CAEEFB"/>
          </a:solidFill>
          <a:ln w="9525" cmpd="sng">
            <a:solidFill>
              <a:srgbClr val="CAEEFB"/>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latin typeface="Arial Rounded MT Bold" panose="020F0704030504030204" pitchFamily="34" charset="0"/>
              </a:rPr>
              <a:t>Présentation des résultats de manière synthétique afin de justifier la décision finaledu jury, en s'appuyant sur les régles de validation.</a:t>
            </a:r>
          </a:p>
        </xdr:txBody>
      </xdr:sp>
    </xdr:grpSp>
    <xdr:clientData/>
  </xdr:twoCellAnchor>
  <xdr:twoCellAnchor>
    <xdr:from>
      <xdr:col>1</xdr:col>
      <xdr:colOff>323851</xdr:colOff>
      <xdr:row>24</xdr:row>
      <xdr:rowOff>133350</xdr:rowOff>
    </xdr:from>
    <xdr:to>
      <xdr:col>6</xdr:col>
      <xdr:colOff>2200276</xdr:colOff>
      <xdr:row>29</xdr:row>
      <xdr:rowOff>0</xdr:rowOff>
    </xdr:to>
    <xdr:sp macro="" textlink="">
      <xdr:nvSpPr>
        <xdr:cNvPr id="52" name="Rectangle : coins arrondis 51">
          <a:extLst>
            <a:ext uri="{FF2B5EF4-FFF2-40B4-BE49-F238E27FC236}">
              <a16:creationId xmlns:a16="http://schemas.microsoft.com/office/drawing/2014/main" id="{E29DF70C-0D6F-4CA6-BCFF-FB7DDAB6012D}"/>
            </a:ext>
          </a:extLst>
        </xdr:cNvPr>
        <xdr:cNvSpPr/>
      </xdr:nvSpPr>
      <xdr:spPr>
        <a:xfrm>
          <a:off x="916518" y="4705350"/>
          <a:ext cx="9009591" cy="819150"/>
        </a:xfrm>
        <a:prstGeom prst="roundRect">
          <a:avLst/>
        </a:prstGeom>
        <a:solidFill>
          <a:srgbClr val="C99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152400</xdr:colOff>
      <xdr:row>25</xdr:row>
      <xdr:rowOff>76200</xdr:rowOff>
    </xdr:from>
    <xdr:to>
      <xdr:col>6</xdr:col>
      <xdr:colOff>889280</xdr:colOff>
      <xdr:row>28</xdr:row>
      <xdr:rowOff>104749</xdr:rowOff>
    </xdr:to>
    <xdr:sp macro="" textlink="">
      <xdr:nvSpPr>
        <xdr:cNvPr id="53" name="ZoneTexte 52">
          <a:extLst>
            <a:ext uri="{FF2B5EF4-FFF2-40B4-BE49-F238E27FC236}">
              <a16:creationId xmlns:a16="http://schemas.microsoft.com/office/drawing/2014/main" id="{E9DD02B5-166B-4B6E-ACF5-09B9BEE4EE55}"/>
            </a:ext>
          </a:extLst>
        </xdr:cNvPr>
        <xdr:cNvSpPr txBox="1"/>
      </xdr:nvSpPr>
      <xdr:spPr>
        <a:xfrm>
          <a:off x="1524000" y="4838700"/>
          <a:ext cx="7652030" cy="600049"/>
        </a:xfrm>
        <a:prstGeom prst="rect">
          <a:avLst/>
        </a:prstGeom>
        <a:solidFill>
          <a:srgbClr val="C99FCD"/>
        </a:solidFill>
        <a:ln w="9525" cmpd="sng">
          <a:solidFill>
            <a:srgbClr val="C99FC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latin typeface="Arial Rounded MT Bold" panose="020F0704030504030204" pitchFamily="34" charset="0"/>
            </a:rPr>
            <a:t>Problématique 1</a:t>
          </a:r>
        </a:p>
      </xdr:txBody>
    </xdr:sp>
    <xdr:clientData/>
  </xdr:twoCellAnchor>
  <xdr:twoCellAnchor>
    <xdr:from>
      <xdr:col>1</xdr:col>
      <xdr:colOff>400050</xdr:colOff>
      <xdr:row>51</xdr:row>
      <xdr:rowOff>133350</xdr:rowOff>
    </xdr:from>
    <xdr:to>
      <xdr:col>7</xdr:col>
      <xdr:colOff>76200</xdr:colOff>
      <xdr:row>56</xdr:row>
      <xdr:rowOff>0</xdr:rowOff>
    </xdr:to>
    <xdr:sp macro="" textlink="">
      <xdr:nvSpPr>
        <xdr:cNvPr id="54" name="Rectangle : coins arrondis 53">
          <a:extLst>
            <a:ext uri="{FF2B5EF4-FFF2-40B4-BE49-F238E27FC236}">
              <a16:creationId xmlns:a16="http://schemas.microsoft.com/office/drawing/2014/main" id="{8419679B-529B-437A-9F76-964BEB8308B3}"/>
            </a:ext>
          </a:extLst>
        </xdr:cNvPr>
        <xdr:cNvSpPr/>
      </xdr:nvSpPr>
      <xdr:spPr>
        <a:xfrm>
          <a:off x="1085850" y="11677650"/>
          <a:ext cx="10382250" cy="819150"/>
        </a:xfrm>
        <a:prstGeom prst="roundRect">
          <a:avLst/>
        </a:prstGeom>
        <a:solidFill>
          <a:srgbClr val="8ADAF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114300</xdr:colOff>
      <xdr:row>52</xdr:row>
      <xdr:rowOff>76200</xdr:rowOff>
    </xdr:from>
    <xdr:to>
      <xdr:col>6</xdr:col>
      <xdr:colOff>851180</xdr:colOff>
      <xdr:row>55</xdr:row>
      <xdr:rowOff>104749</xdr:rowOff>
    </xdr:to>
    <xdr:sp macro="" textlink="">
      <xdr:nvSpPr>
        <xdr:cNvPr id="55" name="ZoneTexte 54">
          <a:extLst>
            <a:ext uri="{FF2B5EF4-FFF2-40B4-BE49-F238E27FC236}">
              <a16:creationId xmlns:a16="http://schemas.microsoft.com/office/drawing/2014/main" id="{16D38C29-A711-4619-9966-83DFE0C38A8B}"/>
            </a:ext>
          </a:extLst>
        </xdr:cNvPr>
        <xdr:cNvSpPr txBox="1"/>
      </xdr:nvSpPr>
      <xdr:spPr>
        <a:xfrm>
          <a:off x="1485900" y="11811000"/>
          <a:ext cx="8242580" cy="600049"/>
        </a:xfrm>
        <a:prstGeom prst="rect">
          <a:avLst/>
        </a:prstGeom>
        <a:solidFill>
          <a:srgbClr val="8ADAF6"/>
        </a:solidFill>
        <a:ln w="9525" cmpd="sng">
          <a:solidFill>
            <a:srgbClr val="8ADAF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latin typeface="Arial Rounded MT Bold" panose="020F0704030504030204" pitchFamily="34" charset="0"/>
            </a:rPr>
            <a:t>Problématique 2</a:t>
          </a:r>
        </a:p>
      </xdr:txBody>
    </xdr:sp>
    <xdr:clientData/>
  </xdr:twoCellAnchor>
  <xdr:twoCellAnchor>
    <xdr:from>
      <xdr:col>1</xdr:col>
      <xdr:colOff>495300</xdr:colOff>
      <xdr:row>77</xdr:row>
      <xdr:rowOff>43745</xdr:rowOff>
    </xdr:from>
    <xdr:to>
      <xdr:col>7</xdr:col>
      <xdr:colOff>171450</xdr:colOff>
      <xdr:row>81</xdr:row>
      <xdr:rowOff>100895</xdr:rowOff>
    </xdr:to>
    <xdr:sp macro="" textlink="">
      <xdr:nvSpPr>
        <xdr:cNvPr id="56" name="Rectangle : coins arrondis 55">
          <a:extLst>
            <a:ext uri="{FF2B5EF4-FFF2-40B4-BE49-F238E27FC236}">
              <a16:creationId xmlns:a16="http://schemas.microsoft.com/office/drawing/2014/main" id="{418620B6-BF08-4C10-A733-FA745DD4F04C}"/>
            </a:ext>
          </a:extLst>
        </xdr:cNvPr>
        <xdr:cNvSpPr/>
      </xdr:nvSpPr>
      <xdr:spPr>
        <a:xfrm>
          <a:off x="1166380" y="16301188"/>
          <a:ext cx="10370127" cy="749877"/>
        </a:xfrm>
        <a:prstGeom prst="roundRect">
          <a:avLst/>
        </a:prstGeom>
        <a:solidFill>
          <a:srgbClr val="F2A0A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116897</xdr:colOff>
      <xdr:row>77</xdr:row>
      <xdr:rowOff>143742</xdr:rowOff>
    </xdr:from>
    <xdr:to>
      <xdr:col>6</xdr:col>
      <xdr:colOff>853777</xdr:colOff>
      <xdr:row>80</xdr:row>
      <xdr:rowOff>172290</xdr:rowOff>
    </xdr:to>
    <xdr:sp macro="" textlink="">
      <xdr:nvSpPr>
        <xdr:cNvPr id="58" name="ZoneTexte 57">
          <a:extLst>
            <a:ext uri="{FF2B5EF4-FFF2-40B4-BE49-F238E27FC236}">
              <a16:creationId xmlns:a16="http://schemas.microsoft.com/office/drawing/2014/main" id="{6AED5566-B63D-4D17-B6CE-77A37746A596}"/>
            </a:ext>
          </a:extLst>
        </xdr:cNvPr>
        <xdr:cNvSpPr txBox="1"/>
      </xdr:nvSpPr>
      <xdr:spPr>
        <a:xfrm>
          <a:off x="1459056" y="16401185"/>
          <a:ext cx="8248641" cy="548094"/>
        </a:xfrm>
        <a:prstGeom prst="rect">
          <a:avLst/>
        </a:prstGeom>
        <a:solidFill>
          <a:srgbClr val="F2A0A8"/>
        </a:solidFill>
        <a:ln w="9525" cmpd="sng">
          <a:solidFill>
            <a:srgbClr val="F2A0A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latin typeface="Arial Rounded MT Bold" panose="020F0704030504030204" pitchFamily="34" charset="0"/>
            </a:rPr>
            <a:t>Problématique 3</a:t>
          </a:r>
        </a:p>
        <a:p>
          <a:endParaRPr lang="fr-FR" sz="3200">
            <a:latin typeface="Arial Rounded MT Bold" panose="020F07040305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4395</xdr:colOff>
      <xdr:row>3</xdr:row>
      <xdr:rowOff>0</xdr:rowOff>
    </xdr:from>
    <xdr:to>
      <xdr:col>4</xdr:col>
      <xdr:colOff>191104</xdr:colOff>
      <xdr:row>9</xdr:row>
      <xdr:rowOff>72001</xdr:rowOff>
    </xdr:to>
    <xdr:grpSp>
      <xdr:nvGrpSpPr>
        <xdr:cNvPr id="2" name="Groupe 1">
          <a:extLst>
            <a:ext uri="{FF2B5EF4-FFF2-40B4-BE49-F238E27FC236}">
              <a16:creationId xmlns:a16="http://schemas.microsoft.com/office/drawing/2014/main" id="{00FAC36F-A8E1-4AA3-B06E-E732E518E9F2}"/>
            </a:ext>
          </a:extLst>
        </xdr:cNvPr>
        <xdr:cNvGrpSpPr>
          <a:grpSpLocks noChangeAspect="1"/>
        </xdr:cNvGrpSpPr>
      </xdr:nvGrpSpPr>
      <xdr:grpSpPr>
        <a:xfrm>
          <a:off x="1215780" y="556846"/>
          <a:ext cx="1730247" cy="1185693"/>
          <a:chOff x="1216406" y="520947"/>
          <a:chExt cx="1757999" cy="1197989"/>
        </a:xfrm>
      </xdr:grpSpPr>
      <xdr:grpSp>
        <xdr:nvGrpSpPr>
          <xdr:cNvPr id="3" name="Groupe 2">
            <a:extLst>
              <a:ext uri="{FF2B5EF4-FFF2-40B4-BE49-F238E27FC236}">
                <a16:creationId xmlns:a16="http://schemas.microsoft.com/office/drawing/2014/main" id="{E6D47B8C-9A36-438C-91B8-1875B5196923}"/>
              </a:ext>
            </a:extLst>
          </xdr:cNvPr>
          <xdr:cNvGrpSpPr/>
        </xdr:nvGrpSpPr>
        <xdr:grpSpPr>
          <a:xfrm>
            <a:off x="1216406" y="520947"/>
            <a:ext cx="1757999" cy="1197989"/>
            <a:chOff x="1216406" y="520947"/>
            <a:chExt cx="1757999" cy="1197989"/>
          </a:xfrm>
        </xdr:grpSpPr>
        <xdr:sp macro="[0]!Accueil" textlink="">
          <xdr:nvSpPr>
            <xdr:cNvPr id="5" name="Rectangle : coins arrondis 4">
              <a:extLst>
                <a:ext uri="{FF2B5EF4-FFF2-40B4-BE49-F238E27FC236}">
                  <a16:creationId xmlns:a16="http://schemas.microsoft.com/office/drawing/2014/main" id="{55DC9606-D627-4148-9C68-C53FB870E9E3}"/>
                </a:ext>
              </a:extLst>
            </xdr:cNvPr>
            <xdr:cNvSpPr/>
          </xdr:nvSpPr>
          <xdr:spPr>
            <a:xfrm>
              <a:off x="1216406" y="520947"/>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ccueil">
          <xdr:nvPicPr>
            <xdr:cNvPr id="6" name="Image 5">
              <a:extLst>
                <a:ext uri="{FF2B5EF4-FFF2-40B4-BE49-F238E27FC236}">
                  <a16:creationId xmlns:a16="http://schemas.microsoft.com/office/drawing/2014/main" id="{AD90ECCF-84AA-4045-8D9E-8835706E03B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049" t="15854" r="24796" b="43021"/>
            <a:stretch>
              <a:fillRect/>
            </a:stretch>
          </xdr:blipFill>
          <xdr:spPr>
            <a:xfrm>
              <a:off x="1472938" y="540078"/>
              <a:ext cx="1355103" cy="883763"/>
            </a:xfrm>
            <a:prstGeom prst="rect">
              <a:avLst/>
            </a:prstGeom>
          </xdr:spPr>
        </xdr:pic>
      </xdr:grpSp>
      <xdr:sp macro="[0]!Accueil" textlink="">
        <xdr:nvSpPr>
          <xdr:cNvPr id="4" name="ZoneTexte 3">
            <a:extLst>
              <a:ext uri="{FF2B5EF4-FFF2-40B4-BE49-F238E27FC236}">
                <a16:creationId xmlns:a16="http://schemas.microsoft.com/office/drawing/2014/main" id="{381352A7-1ACA-4D5D-BDAE-68688AD4316D}"/>
              </a:ext>
            </a:extLst>
          </xdr:cNvPr>
          <xdr:cNvSpPr txBox="1"/>
        </xdr:nvSpPr>
        <xdr:spPr>
          <a:xfrm>
            <a:off x="1364922" y="1355102"/>
            <a:ext cx="1404201" cy="255310"/>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Tableau de bord</a:t>
            </a:r>
          </a:p>
          <a:p>
            <a:endParaRPr lang="fr-FR" sz="1100"/>
          </a:p>
        </xdr:txBody>
      </xdr:sp>
    </xdr:grpSp>
    <xdr:clientData/>
  </xdr:twoCellAnchor>
  <xdr:twoCellAnchor editAs="absolute">
    <xdr:from>
      <xdr:col>4</xdr:col>
      <xdr:colOff>864546</xdr:colOff>
      <xdr:row>3</xdr:row>
      <xdr:rowOff>8999</xdr:rowOff>
    </xdr:from>
    <xdr:to>
      <xdr:col>6</xdr:col>
      <xdr:colOff>418352</xdr:colOff>
      <xdr:row>10</xdr:row>
      <xdr:rowOff>104588</xdr:rowOff>
    </xdr:to>
    <xdr:grpSp>
      <xdr:nvGrpSpPr>
        <xdr:cNvPr id="7" name="Groupe 6">
          <a:extLst>
            <a:ext uri="{FF2B5EF4-FFF2-40B4-BE49-F238E27FC236}">
              <a16:creationId xmlns:a16="http://schemas.microsoft.com/office/drawing/2014/main" id="{76026160-0882-4D31-83F8-DF385F877A0B}"/>
            </a:ext>
          </a:extLst>
        </xdr:cNvPr>
        <xdr:cNvGrpSpPr/>
      </xdr:nvGrpSpPr>
      <xdr:grpSpPr>
        <a:xfrm>
          <a:off x="3619469" y="565845"/>
          <a:ext cx="1615114" cy="1394897"/>
          <a:chOff x="3544871" y="549896"/>
          <a:chExt cx="1757999" cy="1222610"/>
        </a:xfrm>
      </xdr:grpSpPr>
      <xdr:sp macro="[0]!suivi_note" textlink="">
        <xdr:nvSpPr>
          <xdr:cNvPr id="8" name="Rectangle : coins arrondis 7">
            <a:extLst>
              <a:ext uri="{FF2B5EF4-FFF2-40B4-BE49-F238E27FC236}">
                <a16:creationId xmlns:a16="http://schemas.microsoft.com/office/drawing/2014/main" id="{69DD4076-11DD-4859-9725-B8C5D11C7427}"/>
              </a:ext>
            </a:extLst>
          </xdr:cNvPr>
          <xdr:cNvSpPr/>
        </xdr:nvSpPr>
        <xdr:spPr>
          <a:xfrm>
            <a:off x="3544871" y="54989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suivi_note">
        <xdr:nvPicPr>
          <xdr:cNvPr id="9" name="Image 8">
            <a:extLst>
              <a:ext uri="{FF2B5EF4-FFF2-40B4-BE49-F238E27FC236}">
                <a16:creationId xmlns:a16="http://schemas.microsoft.com/office/drawing/2014/main" id="{06A68242-783A-4B23-894B-AC96B7011091}"/>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6036" t="15977" r="24655" b="45611"/>
          <a:stretch>
            <a:fillRect/>
          </a:stretch>
        </xdr:blipFill>
        <xdr:spPr>
          <a:xfrm>
            <a:off x="3760903" y="573207"/>
            <a:ext cx="1423840" cy="817504"/>
          </a:xfrm>
          <a:prstGeom prst="rect">
            <a:avLst/>
          </a:prstGeom>
        </xdr:spPr>
      </xdr:pic>
      <xdr:sp macro="[0]!suivi_note" textlink="">
        <xdr:nvSpPr>
          <xdr:cNvPr id="10" name="ZoneTexte 9">
            <a:extLst>
              <a:ext uri="{FF2B5EF4-FFF2-40B4-BE49-F238E27FC236}">
                <a16:creationId xmlns:a16="http://schemas.microsoft.com/office/drawing/2014/main" id="{CD5146B4-CB73-4A17-BE77-F4553C79A644}"/>
              </a:ext>
            </a:extLst>
          </xdr:cNvPr>
          <xdr:cNvSpPr txBox="1"/>
        </xdr:nvSpPr>
        <xdr:spPr>
          <a:xfrm>
            <a:off x="3613609" y="1209837"/>
            <a:ext cx="1628805" cy="56266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a:latin typeface="Arial Rounded MT Bold" panose="020F0704030504030204" pitchFamily="34" charset="0"/>
              </a:rPr>
              <a:t>Gestion des notes</a:t>
            </a:r>
          </a:p>
          <a:p>
            <a:endParaRPr lang="fr-FR" sz="1100"/>
          </a:p>
        </xdr:txBody>
      </xdr:sp>
    </xdr:grpSp>
    <xdr:clientData/>
  </xdr:twoCellAnchor>
  <xdr:twoCellAnchor editAs="absolute">
    <xdr:from>
      <xdr:col>7</xdr:col>
      <xdr:colOff>402673</xdr:colOff>
      <xdr:row>3</xdr:row>
      <xdr:rowOff>8999</xdr:rowOff>
    </xdr:from>
    <xdr:to>
      <xdr:col>10</xdr:col>
      <xdr:colOff>4147</xdr:colOff>
      <xdr:row>9</xdr:row>
      <xdr:rowOff>81000</xdr:rowOff>
    </xdr:to>
    <xdr:grpSp>
      <xdr:nvGrpSpPr>
        <xdr:cNvPr id="11" name="Groupe 10">
          <a:extLst>
            <a:ext uri="{FF2B5EF4-FFF2-40B4-BE49-F238E27FC236}">
              <a16:creationId xmlns:a16="http://schemas.microsoft.com/office/drawing/2014/main" id="{6E67A5D2-50D0-4A35-BE0A-F706C4278384}"/>
            </a:ext>
          </a:extLst>
        </xdr:cNvPr>
        <xdr:cNvGrpSpPr/>
      </xdr:nvGrpSpPr>
      <xdr:grpSpPr>
        <a:xfrm>
          <a:off x="6000442" y="565845"/>
          <a:ext cx="1731167" cy="1185693"/>
          <a:chOff x="5906678" y="564822"/>
          <a:chExt cx="1757999" cy="1197989"/>
        </a:xfrm>
      </xdr:grpSpPr>
      <xdr:sp macro="[0]!aller_données" textlink="">
        <xdr:nvSpPr>
          <xdr:cNvPr id="12" name="Rectangle : coins arrondis 11">
            <a:extLst>
              <a:ext uri="{FF2B5EF4-FFF2-40B4-BE49-F238E27FC236}">
                <a16:creationId xmlns:a16="http://schemas.microsoft.com/office/drawing/2014/main" id="{9880B4E9-9FAE-4074-AF98-03E647C96F5D}"/>
              </a:ext>
            </a:extLst>
          </xdr:cNvPr>
          <xdr:cNvSpPr/>
        </xdr:nvSpPr>
        <xdr:spPr>
          <a:xfrm>
            <a:off x="5906678" y="564822"/>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onnées">
        <xdr:nvPicPr>
          <xdr:cNvPr id="13" name="Image 12">
            <a:extLst>
              <a:ext uri="{FF2B5EF4-FFF2-40B4-BE49-F238E27FC236}">
                <a16:creationId xmlns:a16="http://schemas.microsoft.com/office/drawing/2014/main" id="{F4A7EAAA-E0C0-49AF-86C0-DDFB3D3BBFA6}"/>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4969" t="21319" r="35889" b="50822"/>
          <a:stretch>
            <a:fillRect/>
          </a:stretch>
        </xdr:blipFill>
        <xdr:spPr>
          <a:xfrm>
            <a:off x="6264897" y="589266"/>
            <a:ext cx="1091732" cy="785386"/>
          </a:xfrm>
          <a:prstGeom prst="rect">
            <a:avLst/>
          </a:prstGeom>
        </xdr:spPr>
      </xdr:pic>
      <xdr:sp macro="[0]!aller_données" textlink="">
        <xdr:nvSpPr>
          <xdr:cNvPr id="14" name="ZoneTexte 13">
            <a:extLst>
              <a:ext uri="{FF2B5EF4-FFF2-40B4-BE49-F238E27FC236}">
                <a16:creationId xmlns:a16="http://schemas.microsoft.com/office/drawing/2014/main" id="{C7C63E47-12D3-4DE9-ACB1-DB079FFF01F6}"/>
              </a:ext>
            </a:extLst>
          </xdr:cNvPr>
          <xdr:cNvSpPr txBox="1"/>
        </xdr:nvSpPr>
        <xdr:spPr>
          <a:xfrm>
            <a:off x="6004874"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Données</a:t>
            </a:r>
          </a:p>
          <a:p>
            <a:endParaRPr lang="fr-FR" sz="1100"/>
          </a:p>
        </xdr:txBody>
      </xdr:sp>
    </xdr:grpSp>
    <xdr:clientData/>
  </xdr:twoCellAnchor>
  <xdr:twoCellAnchor editAs="absolute">
    <xdr:from>
      <xdr:col>10</xdr:col>
      <xdr:colOff>686441</xdr:colOff>
      <xdr:row>3</xdr:row>
      <xdr:rowOff>9023</xdr:rowOff>
    </xdr:from>
    <xdr:to>
      <xdr:col>11</xdr:col>
      <xdr:colOff>853948</xdr:colOff>
      <xdr:row>9</xdr:row>
      <xdr:rowOff>80977</xdr:rowOff>
    </xdr:to>
    <xdr:grpSp>
      <xdr:nvGrpSpPr>
        <xdr:cNvPr id="15" name="Groupe 14">
          <a:extLst>
            <a:ext uri="{FF2B5EF4-FFF2-40B4-BE49-F238E27FC236}">
              <a16:creationId xmlns:a16="http://schemas.microsoft.com/office/drawing/2014/main" id="{A1358F2D-CD47-4B9D-9431-545C9AEED36A}"/>
            </a:ext>
          </a:extLst>
        </xdr:cNvPr>
        <xdr:cNvGrpSpPr/>
      </xdr:nvGrpSpPr>
      <xdr:grpSpPr>
        <a:xfrm>
          <a:off x="8413903" y="565869"/>
          <a:ext cx="1808737" cy="1185646"/>
          <a:chOff x="8268093" y="564627"/>
          <a:chExt cx="1757999" cy="1212718"/>
        </a:xfrm>
      </xdr:grpSpPr>
      <xdr:sp macro="[0]!aller_DescJury" textlink="">
        <xdr:nvSpPr>
          <xdr:cNvPr id="16" name="Rectangle : coins arrondis 15">
            <a:extLst>
              <a:ext uri="{FF2B5EF4-FFF2-40B4-BE49-F238E27FC236}">
                <a16:creationId xmlns:a16="http://schemas.microsoft.com/office/drawing/2014/main" id="{9A72F1A3-6F32-412A-9513-F24A19D36024}"/>
              </a:ext>
            </a:extLst>
          </xdr:cNvPr>
          <xdr:cNvSpPr/>
        </xdr:nvSpPr>
        <xdr:spPr>
          <a:xfrm>
            <a:off x="8268093" y="57935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aller_DescJury">
        <xdr:nvPicPr>
          <xdr:cNvPr id="17" name="Image 16">
            <a:extLst>
              <a:ext uri="{FF2B5EF4-FFF2-40B4-BE49-F238E27FC236}">
                <a16:creationId xmlns:a16="http://schemas.microsoft.com/office/drawing/2014/main" id="{31CDE85B-8BEC-4998-9A5E-A4EB02F2E642}"/>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9348" t="15506" r="37990" b="50501"/>
          <a:stretch>
            <a:fillRect/>
          </a:stretch>
        </xdr:blipFill>
        <xdr:spPr>
          <a:xfrm>
            <a:off x="8788531" y="564627"/>
            <a:ext cx="834666" cy="834665"/>
          </a:xfrm>
          <a:prstGeom prst="rect">
            <a:avLst/>
          </a:prstGeom>
        </xdr:spPr>
      </xdr:pic>
      <xdr:sp macro="[0]!aller_DescJury" textlink="">
        <xdr:nvSpPr>
          <xdr:cNvPr id="18" name="ZoneTexte 17">
            <a:extLst>
              <a:ext uri="{FF2B5EF4-FFF2-40B4-BE49-F238E27FC236}">
                <a16:creationId xmlns:a16="http://schemas.microsoft.com/office/drawing/2014/main" id="{F52FAF9A-33E0-4C21-972D-E6CACE630BA7}"/>
              </a:ext>
            </a:extLst>
          </xdr:cNvPr>
          <xdr:cNvSpPr txBox="1"/>
        </xdr:nvSpPr>
        <xdr:spPr>
          <a:xfrm>
            <a:off x="833683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Décision</a:t>
            </a:r>
            <a:r>
              <a:rPr lang="fr-FR" sz="1200" baseline="0">
                <a:latin typeface="Arial Rounded MT Bold" panose="020F0704030504030204" pitchFamily="34" charset="0"/>
              </a:rPr>
              <a:t> du jury</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12</xdr:col>
      <xdr:colOff>360355</xdr:colOff>
      <xdr:row>3</xdr:row>
      <xdr:rowOff>8999</xdr:rowOff>
    </xdr:from>
    <xdr:to>
      <xdr:col>13</xdr:col>
      <xdr:colOff>648674</xdr:colOff>
      <xdr:row>9</xdr:row>
      <xdr:rowOff>81000</xdr:rowOff>
    </xdr:to>
    <xdr:grpSp>
      <xdr:nvGrpSpPr>
        <xdr:cNvPr id="19" name="Groupe 18">
          <a:extLst>
            <a:ext uri="{FF2B5EF4-FFF2-40B4-BE49-F238E27FC236}">
              <a16:creationId xmlns:a16="http://schemas.microsoft.com/office/drawing/2014/main" id="{D47126F4-4D90-41A5-81E3-569D887A96D2}"/>
            </a:ext>
          </a:extLst>
        </xdr:cNvPr>
        <xdr:cNvGrpSpPr>
          <a:grpSpLocks/>
        </xdr:cNvGrpSpPr>
      </xdr:nvGrpSpPr>
      <xdr:grpSpPr>
        <a:xfrm>
          <a:off x="10784124" y="565845"/>
          <a:ext cx="1822088" cy="1185693"/>
          <a:chOff x="10624794" y="549897"/>
          <a:chExt cx="1757999" cy="1197989"/>
        </a:xfrm>
        <a:solidFill>
          <a:srgbClr val="F6C1CC"/>
        </a:solidFill>
      </xdr:grpSpPr>
      <xdr:sp macro="[0]!guide" textlink="">
        <xdr:nvSpPr>
          <xdr:cNvPr id="20" name="Rectangle : coins arrondis 19">
            <a:extLst>
              <a:ext uri="{FF2B5EF4-FFF2-40B4-BE49-F238E27FC236}">
                <a16:creationId xmlns:a16="http://schemas.microsoft.com/office/drawing/2014/main" id="{76220EB4-9AFD-470C-92EF-9CF371BC397D}"/>
              </a:ext>
            </a:extLst>
          </xdr:cNvPr>
          <xdr:cNvSpPr/>
        </xdr:nvSpPr>
        <xdr:spPr>
          <a:xfrm>
            <a:off x="10624794" y="549897"/>
            <a:ext cx="1757999" cy="1197989"/>
          </a:xfrm>
          <a:prstGeom prst="roundRect">
            <a:avLst/>
          </a:prstGeom>
          <a:grp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macro="[0]!guide">
        <xdr:nvPicPr>
          <xdr:cNvPr id="21" name="Image 20">
            <a:extLst>
              <a:ext uri="{FF2B5EF4-FFF2-40B4-BE49-F238E27FC236}">
                <a16:creationId xmlns:a16="http://schemas.microsoft.com/office/drawing/2014/main" id="{567BAB68-9C75-4772-8B1B-BAEFABAD628C}"/>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7958" t="26437" r="32195" b="31034"/>
          <a:stretch>
            <a:fillRect/>
          </a:stretch>
        </xdr:blipFill>
        <xdr:spPr>
          <a:xfrm>
            <a:off x="10880103" y="573219"/>
            <a:ext cx="1148893" cy="817481"/>
          </a:xfrm>
          <a:prstGeom prst="rect">
            <a:avLst/>
          </a:prstGeom>
          <a:grpFill/>
        </xdr:spPr>
      </xdr:pic>
      <xdr:sp macro="[0]!guide" textlink="">
        <xdr:nvSpPr>
          <xdr:cNvPr id="22" name="ZoneTexte 21">
            <a:extLst>
              <a:ext uri="{FF2B5EF4-FFF2-40B4-BE49-F238E27FC236}">
                <a16:creationId xmlns:a16="http://schemas.microsoft.com/office/drawing/2014/main" id="{C0991EDA-DFAB-4531-BD49-F690A86D46C5}"/>
              </a:ext>
            </a:extLst>
          </xdr:cNvPr>
          <xdr:cNvSpPr txBox="1"/>
        </xdr:nvSpPr>
        <xdr:spPr>
          <a:xfrm>
            <a:off x="10703350" y="1350193"/>
            <a:ext cx="1630052" cy="265129"/>
          </a:xfrm>
          <a:prstGeom prst="rect">
            <a:avLst/>
          </a:prstGeom>
          <a:grpFill/>
          <a:ln w="9525" cmpd="sng">
            <a:solidFill>
              <a:srgbClr val="F6C1CC"/>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Guide</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2</xdr:col>
      <xdr:colOff>396875</xdr:colOff>
      <xdr:row>11</xdr:row>
      <xdr:rowOff>79374</xdr:rowOff>
    </xdr:from>
    <xdr:to>
      <xdr:col>13</xdr:col>
      <xdr:colOff>164441</xdr:colOff>
      <xdr:row>18</xdr:row>
      <xdr:rowOff>111125</xdr:rowOff>
    </xdr:to>
    <xdr:grpSp>
      <xdr:nvGrpSpPr>
        <xdr:cNvPr id="25" name="Groupe 24">
          <a:extLst>
            <a:ext uri="{FF2B5EF4-FFF2-40B4-BE49-F238E27FC236}">
              <a16:creationId xmlns:a16="http://schemas.microsoft.com/office/drawing/2014/main" id="{B1E02A51-D5B9-4C91-9DA8-C7E3C7C4FD29}"/>
            </a:ext>
          </a:extLst>
        </xdr:cNvPr>
        <xdr:cNvGrpSpPr>
          <a:grpSpLocks noChangeAspect="1"/>
        </xdr:cNvGrpSpPr>
      </xdr:nvGrpSpPr>
      <xdr:grpSpPr>
        <a:xfrm>
          <a:off x="1608260" y="2121143"/>
          <a:ext cx="10513719" cy="1331059"/>
          <a:chOff x="1730375" y="1952624"/>
          <a:chExt cx="11747500" cy="1254126"/>
        </a:xfrm>
      </xdr:grpSpPr>
      <xdr:sp macro="" textlink="">
        <xdr:nvSpPr>
          <xdr:cNvPr id="23" name="Rectangle : coins arrondis 22">
            <a:extLst>
              <a:ext uri="{FF2B5EF4-FFF2-40B4-BE49-F238E27FC236}">
                <a16:creationId xmlns:a16="http://schemas.microsoft.com/office/drawing/2014/main" id="{9ACF9D11-4B6C-4AF6-B8F6-C29686AA8D59}"/>
              </a:ext>
            </a:extLst>
          </xdr:cNvPr>
          <xdr:cNvSpPr/>
        </xdr:nvSpPr>
        <xdr:spPr>
          <a:xfrm>
            <a:off x="1730375" y="1952624"/>
            <a:ext cx="11747500" cy="1254126"/>
          </a:xfrm>
          <a:prstGeom prst="roundRect">
            <a:avLst/>
          </a:prstGeom>
          <a:solidFill>
            <a:srgbClr val="BFD8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4" name="ZoneTexte 23">
            <a:extLst>
              <a:ext uri="{FF2B5EF4-FFF2-40B4-BE49-F238E27FC236}">
                <a16:creationId xmlns:a16="http://schemas.microsoft.com/office/drawing/2014/main" id="{6DCA8C66-41BA-41B6-9A40-CB639B4162B0}"/>
              </a:ext>
            </a:extLst>
          </xdr:cNvPr>
          <xdr:cNvSpPr txBox="1"/>
        </xdr:nvSpPr>
        <xdr:spPr>
          <a:xfrm>
            <a:off x="5603875" y="2055812"/>
            <a:ext cx="3825875" cy="1047750"/>
          </a:xfrm>
          <a:prstGeom prst="rect">
            <a:avLst/>
          </a:prstGeom>
          <a:solidFill>
            <a:srgbClr val="BFD8F3"/>
          </a:solidFill>
          <a:ln w="9525" cmpd="sng">
            <a:solidFill>
              <a:srgbClr val="BFD8F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3200">
                <a:latin typeface="Arial Rounded MT Bold" panose="020F0704030504030204" pitchFamily="34" charset="0"/>
              </a:rPr>
              <a:t>Guide d'utilisation </a:t>
            </a:r>
          </a:p>
        </xdr:txBody>
      </xdr:sp>
    </xdr:grpSp>
    <xdr:clientData/>
  </xdr:twoCellAnchor>
  <xdr:twoCellAnchor>
    <xdr:from>
      <xdr:col>3</xdr:col>
      <xdr:colOff>35943</xdr:colOff>
      <xdr:row>22</xdr:row>
      <xdr:rowOff>35943</xdr:rowOff>
    </xdr:from>
    <xdr:to>
      <xdr:col>13</xdr:col>
      <xdr:colOff>431320</xdr:colOff>
      <xdr:row>36</xdr:row>
      <xdr:rowOff>168089</xdr:rowOff>
    </xdr:to>
    <xdr:grpSp>
      <xdr:nvGrpSpPr>
        <xdr:cNvPr id="81" name="Groupe 80">
          <a:extLst>
            <a:ext uri="{FF2B5EF4-FFF2-40B4-BE49-F238E27FC236}">
              <a16:creationId xmlns:a16="http://schemas.microsoft.com/office/drawing/2014/main" id="{0BB9CA3B-07F0-4151-AC77-78BD71E0FA9C}"/>
            </a:ext>
          </a:extLst>
        </xdr:cNvPr>
        <xdr:cNvGrpSpPr/>
      </xdr:nvGrpSpPr>
      <xdr:grpSpPr>
        <a:xfrm>
          <a:off x="1853020" y="4119481"/>
          <a:ext cx="10535838" cy="2730762"/>
          <a:chOff x="2053002" y="4144767"/>
          <a:chExt cx="11675965" cy="2746851"/>
        </a:xfrm>
      </xdr:grpSpPr>
      <xdr:sp macro="" textlink="">
        <xdr:nvSpPr>
          <xdr:cNvPr id="37" name="Rectangle : coins arrondis 36">
            <a:extLst>
              <a:ext uri="{FF2B5EF4-FFF2-40B4-BE49-F238E27FC236}">
                <a16:creationId xmlns:a16="http://schemas.microsoft.com/office/drawing/2014/main" id="{C3B2EEDF-1019-4019-A1E7-E4F22216FF21}"/>
              </a:ext>
            </a:extLst>
          </xdr:cNvPr>
          <xdr:cNvSpPr/>
        </xdr:nvSpPr>
        <xdr:spPr>
          <a:xfrm>
            <a:off x="2430225" y="4518037"/>
            <a:ext cx="11298742" cy="2373581"/>
          </a:xfrm>
          <a:prstGeom prst="roundRect">
            <a:avLst/>
          </a:prstGeom>
          <a:solidFill>
            <a:srgbClr val="E7D3E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fr-FR" sz="1100"/>
          </a:p>
        </xdr:txBody>
      </xdr:sp>
      <xdr:sp macro="" textlink="">
        <xdr:nvSpPr>
          <xdr:cNvPr id="38" name="Rectangle : coins arrondis 37">
            <a:extLst>
              <a:ext uri="{FF2B5EF4-FFF2-40B4-BE49-F238E27FC236}">
                <a16:creationId xmlns:a16="http://schemas.microsoft.com/office/drawing/2014/main" id="{7A7C5FB8-6661-4F72-879F-CF3A0FC0F919}"/>
              </a:ext>
            </a:extLst>
          </xdr:cNvPr>
          <xdr:cNvSpPr/>
        </xdr:nvSpPr>
        <xdr:spPr>
          <a:xfrm>
            <a:off x="2053002" y="4144767"/>
            <a:ext cx="4724276" cy="821194"/>
          </a:xfrm>
          <a:prstGeom prst="roundRect">
            <a:avLst/>
          </a:prstGeom>
          <a:solidFill>
            <a:srgbClr val="D2AED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latin typeface="Arial Rounded MT Bold" panose="020F0704030504030204" pitchFamily="34" charset="0"/>
              </a:rPr>
              <a:t>Présentation de l'outil </a:t>
            </a:r>
          </a:p>
        </xdr:txBody>
      </xdr:sp>
      <xdr:sp macro="" textlink="">
        <xdr:nvSpPr>
          <xdr:cNvPr id="30" name="ZoneTexte 29">
            <a:extLst>
              <a:ext uri="{FF2B5EF4-FFF2-40B4-BE49-F238E27FC236}">
                <a16:creationId xmlns:a16="http://schemas.microsoft.com/office/drawing/2014/main" id="{B2471F8B-2CBA-47F0-B8A8-3CDB7133ECAF}"/>
              </a:ext>
            </a:extLst>
          </xdr:cNvPr>
          <xdr:cNvSpPr txBox="1"/>
        </xdr:nvSpPr>
        <xdr:spPr>
          <a:xfrm>
            <a:off x="2762899" y="5208586"/>
            <a:ext cx="10822363" cy="1362436"/>
          </a:xfrm>
          <a:prstGeom prst="rect">
            <a:avLst/>
          </a:prstGeom>
          <a:solidFill>
            <a:srgbClr val="E7D3E9"/>
          </a:solidFill>
          <a:ln w="9525" cmpd="sng">
            <a:solidFill>
              <a:srgbClr val="E7D3E9"/>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800">
                <a:latin typeface="Arial Rounded MT Bold" panose="020F0704030504030204" pitchFamily="34" charset="0"/>
              </a:rPr>
              <a:t>Cet outil Excel permet de saisir des notes par module et par semestre, de calculer automatiquement les moyennes par compétence et de générer un tableau de bord ainsi qu’un avis du jury. Il a été conçu pour faciliter la lecture et l’analyse des résultats académiques.</a:t>
            </a:r>
          </a:p>
          <a:p>
            <a:endParaRPr lang="fr-FR" sz="1100"/>
          </a:p>
        </xdr:txBody>
      </xdr:sp>
    </xdr:grpSp>
    <xdr:clientData/>
  </xdr:twoCellAnchor>
  <xdr:twoCellAnchor>
    <xdr:from>
      <xdr:col>3</xdr:col>
      <xdr:colOff>827015</xdr:colOff>
      <xdr:row>44</xdr:row>
      <xdr:rowOff>31440</xdr:rowOff>
    </xdr:from>
    <xdr:to>
      <xdr:col>13</xdr:col>
      <xdr:colOff>341463</xdr:colOff>
      <xdr:row>74</xdr:row>
      <xdr:rowOff>149412</xdr:rowOff>
    </xdr:to>
    <xdr:sp macro="" textlink="">
      <xdr:nvSpPr>
        <xdr:cNvPr id="40" name="Rectangle : coins arrondis 39">
          <a:extLst>
            <a:ext uri="{FF2B5EF4-FFF2-40B4-BE49-F238E27FC236}">
              <a16:creationId xmlns:a16="http://schemas.microsoft.com/office/drawing/2014/main" id="{639E9213-D6C6-47F3-86D2-F60879BC64D4}"/>
            </a:ext>
          </a:extLst>
        </xdr:cNvPr>
        <xdr:cNvSpPr/>
      </xdr:nvSpPr>
      <xdr:spPr>
        <a:xfrm>
          <a:off x="2844074" y="8249087"/>
          <a:ext cx="10795036" cy="5720913"/>
        </a:xfrm>
        <a:prstGeom prst="roundRect">
          <a:avLst/>
        </a:prstGeom>
        <a:solidFill>
          <a:srgbClr val="BFD8F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269574</xdr:colOff>
      <xdr:row>42</xdr:row>
      <xdr:rowOff>89859</xdr:rowOff>
    </xdr:from>
    <xdr:to>
      <xdr:col>9</xdr:col>
      <xdr:colOff>600996</xdr:colOff>
      <xdr:row>46</xdr:row>
      <xdr:rowOff>166662</xdr:rowOff>
    </xdr:to>
    <xdr:sp macro="" textlink="">
      <xdr:nvSpPr>
        <xdr:cNvPr id="41" name="Rectangle : coins arrondis 40">
          <a:extLst>
            <a:ext uri="{FF2B5EF4-FFF2-40B4-BE49-F238E27FC236}">
              <a16:creationId xmlns:a16="http://schemas.microsoft.com/office/drawing/2014/main" id="{B3804B5B-94A5-4F65-A102-C7E83F72B893}"/>
            </a:ext>
          </a:extLst>
        </xdr:cNvPr>
        <xdr:cNvSpPr/>
      </xdr:nvSpPr>
      <xdr:spPr>
        <a:xfrm>
          <a:off x="2286633" y="7933977"/>
          <a:ext cx="6233187" cy="823861"/>
        </a:xfrm>
        <a:prstGeom prst="roundRect">
          <a:avLst/>
        </a:prstGeom>
        <a:solidFill>
          <a:srgbClr val="9DC3E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latin typeface="Arial Rounded MT Bold" panose="020F0704030504030204" pitchFamily="34" charset="0"/>
            </a:rPr>
            <a:t>Navigation dans l'application</a:t>
          </a:r>
        </a:p>
      </xdr:txBody>
    </xdr:sp>
    <xdr:clientData/>
  </xdr:twoCellAnchor>
  <xdr:twoCellAnchor>
    <xdr:from>
      <xdr:col>3</xdr:col>
      <xdr:colOff>952498</xdr:colOff>
      <xdr:row>47</xdr:row>
      <xdr:rowOff>71051</xdr:rowOff>
    </xdr:from>
    <xdr:to>
      <xdr:col>13</xdr:col>
      <xdr:colOff>16621</xdr:colOff>
      <xdr:row>53</xdr:row>
      <xdr:rowOff>168088</xdr:rowOff>
    </xdr:to>
    <xdr:pic>
      <xdr:nvPicPr>
        <xdr:cNvPr id="43" name="Image 42">
          <a:extLst>
            <a:ext uri="{FF2B5EF4-FFF2-40B4-BE49-F238E27FC236}">
              <a16:creationId xmlns:a16="http://schemas.microsoft.com/office/drawing/2014/main" id="{6C9464D6-EDE8-4976-AC48-64FFB768F1EA}"/>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40"/>
        <a:stretch/>
      </xdr:blipFill>
      <xdr:spPr>
        <a:xfrm>
          <a:off x="2969557" y="8848992"/>
          <a:ext cx="10344711" cy="1217625"/>
        </a:xfrm>
        <a:prstGeom prst="rect">
          <a:avLst/>
        </a:prstGeom>
      </xdr:spPr>
    </xdr:pic>
    <xdr:clientData/>
  </xdr:twoCellAnchor>
  <xdr:twoCellAnchor>
    <xdr:from>
      <xdr:col>4</xdr:col>
      <xdr:colOff>226569</xdr:colOff>
      <xdr:row>54</xdr:row>
      <xdr:rowOff>93382</xdr:rowOff>
    </xdr:from>
    <xdr:to>
      <xdr:col>13</xdr:col>
      <xdr:colOff>147134</xdr:colOff>
      <xdr:row>72</xdr:row>
      <xdr:rowOff>102605</xdr:rowOff>
    </xdr:to>
    <xdr:sp macro="" textlink="">
      <xdr:nvSpPr>
        <xdr:cNvPr id="34" name="ZoneTexte 33">
          <a:extLst>
            <a:ext uri="{FF2B5EF4-FFF2-40B4-BE49-F238E27FC236}">
              <a16:creationId xmlns:a16="http://schemas.microsoft.com/office/drawing/2014/main" id="{3481FB68-883F-40AC-A619-637F59A4F5B0}"/>
            </a:ext>
          </a:extLst>
        </xdr:cNvPr>
        <xdr:cNvSpPr txBox="1"/>
      </xdr:nvSpPr>
      <xdr:spPr>
        <a:xfrm>
          <a:off x="3289510" y="10178676"/>
          <a:ext cx="10155271" cy="3370988"/>
        </a:xfrm>
        <a:prstGeom prst="rect">
          <a:avLst/>
        </a:prstGeom>
        <a:solidFill>
          <a:srgbClr val="BFD8F3"/>
        </a:solidFill>
        <a:ln w="9525" cmpd="sng">
          <a:solidFill>
            <a:srgbClr val="BFD8F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800">
              <a:latin typeface="Arial Rounded MT Bold" panose="020F0704030504030204" pitchFamily="34" charset="0"/>
            </a:rPr>
            <a:t>L’application est composée de plusieurs pages accessibles</a:t>
          </a:r>
          <a:r>
            <a:rPr lang="fr-FR" sz="1800" baseline="0">
              <a:latin typeface="Arial Rounded MT Bold" panose="020F0704030504030204" pitchFamily="34" charset="0"/>
            </a:rPr>
            <a:t> </a:t>
          </a:r>
          <a:r>
            <a:rPr lang="fr-FR" sz="1800">
              <a:latin typeface="Arial Rounded MT Bold" panose="020F0704030504030204" pitchFamily="34" charset="0"/>
            </a:rPr>
            <a:t>via les boutons situés en haut de l’écran :</a:t>
          </a:r>
        </a:p>
        <a:p>
          <a:pPr algn="l"/>
          <a:endParaRPr lang="fr-FR" sz="1800">
            <a:latin typeface="Arial Rounded MT Bold" panose="020F0704030504030204" pitchFamily="34" charset="0"/>
          </a:endParaRPr>
        </a:p>
        <a:p>
          <a:pPr algn="l"/>
          <a:r>
            <a:rPr lang="fr-FR" sz="1800"/>
            <a:t>● </a:t>
          </a:r>
          <a:r>
            <a:rPr lang="fr-FR" sz="1800">
              <a:latin typeface="Arial Rounded MT Bold" panose="020F0704030504030204" pitchFamily="34" charset="0"/>
            </a:rPr>
            <a:t>Tableau de bord : vue synthétique des résultats</a:t>
          </a:r>
        </a:p>
        <a:p>
          <a:pPr algn="l"/>
          <a:r>
            <a:rPr lang="fr-FR" sz="1800"/>
            <a:t>● </a:t>
          </a:r>
          <a:r>
            <a:rPr lang="fr-FR" sz="1800">
              <a:latin typeface="Arial Rounded MT Bold" panose="020F0704030504030204" pitchFamily="34" charset="0"/>
            </a:rPr>
            <a:t> Gestion des notes : ajout, modification et suppression des notes</a:t>
          </a:r>
        </a:p>
        <a:p>
          <a:pPr algn="l"/>
          <a:r>
            <a:rPr lang="fr-FR" sz="1800"/>
            <a:t>●</a:t>
          </a:r>
          <a:r>
            <a:rPr lang="fr-FR" sz="1800">
              <a:latin typeface="Arial Rounded MT Bold" panose="020F0704030504030204" pitchFamily="34" charset="0"/>
            </a:rPr>
            <a:t> Données : tables utilisées pour les calculs</a:t>
          </a:r>
        </a:p>
        <a:p>
          <a:pPr algn="l"/>
          <a:r>
            <a:rPr lang="fr-FR" sz="1800"/>
            <a:t>●</a:t>
          </a:r>
          <a:r>
            <a:rPr lang="fr-FR" sz="1800">
              <a:latin typeface="Arial Rounded MT Bold" panose="020F0704030504030204" pitchFamily="34" charset="0"/>
            </a:rPr>
            <a:t> Décision du jury : analyse détaillée et décision finale</a:t>
          </a:r>
        </a:p>
        <a:p>
          <a:pPr algn="l"/>
          <a:r>
            <a:rPr lang="fr-FR" sz="1800"/>
            <a:t>● </a:t>
          </a:r>
          <a:r>
            <a:rPr lang="fr-FR" sz="1800">
              <a:latin typeface="Arial Rounded MT Bold" panose="020F0704030504030204" pitchFamily="34" charset="0"/>
            </a:rPr>
            <a:t>Guide : aide à l’utilisation de l’outil</a:t>
          </a:r>
        </a:p>
        <a:p>
          <a:pPr algn="l"/>
          <a:endParaRPr lang="fr-FR" sz="1800">
            <a:latin typeface="Arial Rounded MT Bold" panose="020F0704030504030204" pitchFamily="34" charset="0"/>
          </a:endParaRPr>
        </a:p>
        <a:p>
          <a:pPr algn="l"/>
          <a:r>
            <a:rPr lang="fr-FR" sz="1800">
              <a:latin typeface="Arial Rounded MT Bold" panose="020F0704030504030204" pitchFamily="34" charset="0"/>
            </a:rPr>
            <a:t>Un clic sur un bouton permet d’accéder directement à la page correspondante.</a:t>
          </a:r>
        </a:p>
        <a:p>
          <a:endParaRPr lang="fr-FR" sz="1100"/>
        </a:p>
      </xdr:txBody>
    </xdr:sp>
    <xdr:clientData/>
  </xdr:twoCellAnchor>
  <xdr:twoCellAnchor>
    <xdr:from>
      <xdr:col>3</xdr:col>
      <xdr:colOff>883228</xdr:colOff>
      <xdr:row>83</xdr:row>
      <xdr:rowOff>69272</xdr:rowOff>
    </xdr:from>
    <xdr:to>
      <xdr:col>13</xdr:col>
      <xdr:colOff>397993</xdr:colOff>
      <xdr:row>101</xdr:row>
      <xdr:rowOff>69272</xdr:rowOff>
    </xdr:to>
    <xdr:sp macro="" textlink="">
      <xdr:nvSpPr>
        <xdr:cNvPr id="46" name="Rectangle : coins arrondis 45">
          <a:extLst>
            <a:ext uri="{FF2B5EF4-FFF2-40B4-BE49-F238E27FC236}">
              <a16:creationId xmlns:a16="http://schemas.microsoft.com/office/drawing/2014/main" id="{681272EA-9F23-4A66-85FB-6FA4508D7B7F}"/>
            </a:ext>
          </a:extLst>
        </xdr:cNvPr>
        <xdr:cNvSpPr/>
      </xdr:nvSpPr>
      <xdr:spPr>
        <a:xfrm>
          <a:off x="2909455" y="14443363"/>
          <a:ext cx="10788902" cy="3117273"/>
        </a:xfrm>
        <a:prstGeom prst="roundRect">
          <a:avLst/>
        </a:prstGeom>
        <a:solidFill>
          <a:srgbClr val="EEF4F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103909</xdr:colOff>
      <xdr:row>81</xdr:row>
      <xdr:rowOff>138546</xdr:rowOff>
    </xdr:from>
    <xdr:to>
      <xdr:col>9</xdr:col>
      <xdr:colOff>445372</xdr:colOff>
      <xdr:row>86</xdr:row>
      <xdr:rowOff>37252</xdr:rowOff>
    </xdr:to>
    <xdr:sp macro="" textlink="">
      <xdr:nvSpPr>
        <xdr:cNvPr id="47" name="Rectangle : coins arrondis 46">
          <a:extLst>
            <a:ext uri="{FF2B5EF4-FFF2-40B4-BE49-F238E27FC236}">
              <a16:creationId xmlns:a16="http://schemas.microsoft.com/office/drawing/2014/main" id="{594189F2-BC05-4B07-8456-E0F8CE62BA10}"/>
            </a:ext>
          </a:extLst>
        </xdr:cNvPr>
        <xdr:cNvSpPr/>
      </xdr:nvSpPr>
      <xdr:spPr>
        <a:xfrm>
          <a:off x="2130136" y="14166273"/>
          <a:ext cx="6229645" cy="764615"/>
        </a:xfrm>
        <a:prstGeom prst="roundRect">
          <a:avLst/>
        </a:prstGeom>
        <a:solidFill>
          <a:srgbClr val="B5CFC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solidFill>
                <a:schemeClr val="lt1"/>
              </a:solidFill>
              <a:effectLst/>
              <a:latin typeface="Arial Rounded MT Bold" panose="020F0704030504030204" pitchFamily="34" charset="0"/>
              <a:ea typeface="+mn-ea"/>
              <a:cs typeface="+mn-cs"/>
            </a:rPr>
            <a:t>Gestion des notes (UserForm)</a:t>
          </a:r>
          <a:endParaRPr lang="fr-FR" sz="2800">
            <a:effectLst/>
            <a:latin typeface="Arial Rounded MT Bold" panose="020F0704030504030204" pitchFamily="34" charset="0"/>
          </a:endParaRPr>
        </a:p>
      </xdr:txBody>
    </xdr:sp>
    <xdr:clientData/>
  </xdr:twoCellAnchor>
  <xdr:twoCellAnchor>
    <xdr:from>
      <xdr:col>4</xdr:col>
      <xdr:colOff>415635</xdr:colOff>
      <xdr:row>87</xdr:row>
      <xdr:rowOff>121227</xdr:rowOff>
    </xdr:from>
    <xdr:to>
      <xdr:col>13</xdr:col>
      <xdr:colOff>311726</xdr:colOff>
      <xdr:row>99</xdr:row>
      <xdr:rowOff>103909</xdr:rowOff>
    </xdr:to>
    <xdr:sp macro="" textlink="">
      <xdr:nvSpPr>
        <xdr:cNvPr id="48" name="ZoneTexte 47">
          <a:extLst>
            <a:ext uri="{FF2B5EF4-FFF2-40B4-BE49-F238E27FC236}">
              <a16:creationId xmlns:a16="http://schemas.microsoft.com/office/drawing/2014/main" id="{CB6A9AC4-96B4-4689-A53C-B18AD4CCC4E7}"/>
            </a:ext>
          </a:extLst>
        </xdr:cNvPr>
        <xdr:cNvSpPr txBox="1"/>
      </xdr:nvSpPr>
      <xdr:spPr>
        <a:xfrm>
          <a:off x="3480953" y="15188045"/>
          <a:ext cx="10131137" cy="2060864"/>
        </a:xfrm>
        <a:prstGeom prst="rect">
          <a:avLst/>
        </a:prstGeom>
        <a:solidFill>
          <a:srgbClr val="EEF4F1"/>
        </a:solidFill>
        <a:ln w="9525" cmpd="sng">
          <a:solidFill>
            <a:srgbClr val="EEF4F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0">
              <a:latin typeface="Arial Rounded MT Bold" panose="020F0704030504030204" pitchFamily="34" charset="0"/>
            </a:rPr>
            <a:t>La gestion des notes s’effectue exclusivement à l’aide d’un formulaire de saisie.</a:t>
          </a:r>
        </a:p>
        <a:p>
          <a:br>
            <a:rPr lang="fr-FR" sz="1800" b="0">
              <a:latin typeface="Arial Rounded MT Bold" panose="020F0704030504030204" pitchFamily="34" charset="0"/>
            </a:rPr>
          </a:br>
          <a:r>
            <a:rPr lang="fr-FR" sz="1800" b="0">
              <a:latin typeface="Arial Rounded MT Bold" panose="020F0704030504030204" pitchFamily="34" charset="0"/>
            </a:rPr>
            <a:t>Ce formulaire permet d’ajouter, modifier ou supprimer des évaluations tout en sécurisant les données.</a:t>
          </a:r>
        </a:p>
        <a:p>
          <a:endParaRPr lang="fr-FR" sz="1800" b="0">
            <a:latin typeface="Arial Rounded MT Bold" panose="020F0704030504030204" pitchFamily="34" charset="0"/>
          </a:endParaRPr>
        </a:p>
        <a:p>
          <a:r>
            <a:rPr lang="fr-FR" sz="1800" b="0">
              <a:latin typeface="Arial Rounded MT Bold" panose="020F0704030504030204" pitchFamily="34" charset="0"/>
            </a:rPr>
            <a:t>Toutes les informations saisies sont automatiquement enregistrées dans la feuille REFERENTIEL, où les calculs sont réalisés.</a:t>
          </a:r>
        </a:p>
        <a:p>
          <a:endParaRPr lang="fr-FR" sz="1800"/>
        </a:p>
        <a:p>
          <a:endParaRPr lang="fr-FR" sz="1800"/>
        </a:p>
      </xdr:txBody>
    </xdr:sp>
    <xdr:clientData/>
  </xdr:twoCellAnchor>
  <xdr:twoCellAnchor>
    <xdr:from>
      <xdr:col>7</xdr:col>
      <xdr:colOff>66896</xdr:colOff>
      <xdr:row>105</xdr:row>
      <xdr:rowOff>59765</xdr:rowOff>
    </xdr:from>
    <xdr:to>
      <xdr:col>17</xdr:col>
      <xdr:colOff>268940</xdr:colOff>
      <xdr:row>138</xdr:row>
      <xdr:rowOff>119530</xdr:rowOff>
    </xdr:to>
    <xdr:sp macro="" textlink="">
      <xdr:nvSpPr>
        <xdr:cNvPr id="61" name="Rectangle : coins arrondis 60">
          <a:extLst>
            <a:ext uri="{FF2B5EF4-FFF2-40B4-BE49-F238E27FC236}">
              <a16:creationId xmlns:a16="http://schemas.microsoft.com/office/drawing/2014/main" id="{D12F7BD8-B6F4-44BC-9DBF-C3D53E062E23}"/>
            </a:ext>
          </a:extLst>
        </xdr:cNvPr>
        <xdr:cNvSpPr/>
      </xdr:nvSpPr>
      <xdr:spPr>
        <a:xfrm>
          <a:off x="5669837" y="18885647"/>
          <a:ext cx="9764397" cy="5976471"/>
        </a:xfrm>
        <a:prstGeom prst="roundRect">
          <a:avLst/>
        </a:prstGeom>
        <a:solidFill>
          <a:srgbClr val="FADAD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xdr:colOff>
      <xdr:row>103</xdr:row>
      <xdr:rowOff>155865</xdr:rowOff>
    </xdr:from>
    <xdr:to>
      <xdr:col>11</xdr:col>
      <xdr:colOff>1155419</xdr:colOff>
      <xdr:row>108</xdr:row>
      <xdr:rowOff>54571</xdr:rowOff>
    </xdr:to>
    <xdr:sp macro="" textlink="">
      <xdr:nvSpPr>
        <xdr:cNvPr id="62" name="Rectangle : coins arrondis 61">
          <a:extLst>
            <a:ext uri="{FF2B5EF4-FFF2-40B4-BE49-F238E27FC236}">
              <a16:creationId xmlns:a16="http://schemas.microsoft.com/office/drawing/2014/main" id="{545DF6FD-0B93-4C88-9030-92960D7A7ACA}"/>
            </a:ext>
          </a:extLst>
        </xdr:cNvPr>
        <xdr:cNvSpPr/>
      </xdr:nvSpPr>
      <xdr:spPr>
        <a:xfrm>
          <a:off x="5351319" y="17993592"/>
          <a:ext cx="6229645" cy="764615"/>
        </a:xfrm>
        <a:prstGeom prst="roundRect">
          <a:avLst/>
        </a:prstGeom>
        <a:solidFill>
          <a:srgbClr val="F4B2B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solidFill>
                <a:schemeClr val="lt1"/>
              </a:solidFill>
              <a:effectLst/>
              <a:latin typeface="Arial Rounded MT Bold" panose="020F0704030504030204" pitchFamily="34" charset="0"/>
              <a:ea typeface="+mn-ea"/>
              <a:cs typeface="+mn-cs"/>
            </a:rPr>
            <a:t>Ajouter une note</a:t>
          </a:r>
          <a:endParaRPr lang="fr-FR" sz="2800">
            <a:effectLst/>
            <a:latin typeface="Arial Rounded MT Bold" panose="020F0704030504030204" pitchFamily="34" charset="0"/>
          </a:endParaRPr>
        </a:p>
      </xdr:txBody>
    </xdr:sp>
    <xdr:clientData/>
  </xdr:twoCellAnchor>
  <xdr:twoCellAnchor>
    <xdr:from>
      <xdr:col>7</xdr:col>
      <xdr:colOff>859118</xdr:colOff>
      <xdr:row>109</xdr:row>
      <xdr:rowOff>149413</xdr:rowOff>
    </xdr:from>
    <xdr:to>
      <xdr:col>12</xdr:col>
      <xdr:colOff>2690</xdr:colOff>
      <xdr:row>117</xdr:row>
      <xdr:rowOff>164353</xdr:rowOff>
    </xdr:to>
    <xdr:sp macro="" textlink="">
      <xdr:nvSpPr>
        <xdr:cNvPr id="65" name="ZoneTexte 64">
          <a:extLst>
            <a:ext uri="{FF2B5EF4-FFF2-40B4-BE49-F238E27FC236}">
              <a16:creationId xmlns:a16="http://schemas.microsoft.com/office/drawing/2014/main" id="{B6D4E7B5-FE9C-45EE-8A67-6A9B7792C618}"/>
            </a:ext>
          </a:extLst>
        </xdr:cNvPr>
        <xdr:cNvSpPr txBox="1"/>
      </xdr:nvSpPr>
      <xdr:spPr>
        <a:xfrm>
          <a:off x="6462059" y="19692472"/>
          <a:ext cx="3969572" cy="1449293"/>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a:latin typeface="Arial Rounded MT Bold" panose="020F0704030504030204" pitchFamily="34" charset="0"/>
            </a:rPr>
            <a:t>Selectionner le semestre, la compétence et le</a:t>
          </a:r>
          <a:r>
            <a:rPr lang="fr-FR" sz="1800" baseline="0">
              <a:latin typeface="Arial Rounded MT Bold" panose="020F0704030504030204" pitchFamily="34" charset="0"/>
            </a:rPr>
            <a:t> module correspondants</a:t>
          </a:r>
          <a:r>
            <a:rPr lang="fr-FR" sz="1800">
              <a:latin typeface="Arial Rounded MT Bold" panose="020F0704030504030204" pitchFamily="34" charset="0"/>
            </a:rPr>
            <a:t> a l'aide la liste déroulante.</a:t>
          </a:r>
          <a:r>
            <a:rPr lang="fr-FR" sz="1800" baseline="0">
              <a:latin typeface="Arial Rounded MT Bold" panose="020F0704030504030204" pitchFamily="34" charset="0"/>
            </a:rPr>
            <a:t> Puis cliquer sur ajouter</a:t>
          </a:r>
          <a:endParaRPr lang="fr-FR" sz="1800">
            <a:latin typeface="Arial Rounded MT Bold" panose="020F0704030504030204" pitchFamily="34" charset="0"/>
          </a:endParaRPr>
        </a:p>
      </xdr:txBody>
    </xdr:sp>
    <xdr:clientData/>
  </xdr:twoCellAnchor>
  <xdr:twoCellAnchor>
    <xdr:from>
      <xdr:col>7</xdr:col>
      <xdr:colOff>807502</xdr:colOff>
      <xdr:row>127</xdr:row>
      <xdr:rowOff>101192</xdr:rowOff>
    </xdr:from>
    <xdr:to>
      <xdr:col>10</xdr:col>
      <xdr:colOff>1119228</xdr:colOff>
      <xdr:row>130</xdr:row>
      <xdr:rowOff>83874</xdr:rowOff>
    </xdr:to>
    <xdr:sp macro="" textlink="">
      <xdr:nvSpPr>
        <xdr:cNvPr id="66" name="ZoneTexte 65">
          <a:extLst>
            <a:ext uri="{FF2B5EF4-FFF2-40B4-BE49-F238E27FC236}">
              <a16:creationId xmlns:a16="http://schemas.microsoft.com/office/drawing/2014/main" id="{3B358586-A181-46A6-BE80-CF1151B7DD98}"/>
            </a:ext>
          </a:extLst>
        </xdr:cNvPr>
        <xdr:cNvSpPr txBox="1"/>
      </xdr:nvSpPr>
      <xdr:spPr>
        <a:xfrm>
          <a:off x="7026767" y="23820310"/>
          <a:ext cx="2683637" cy="542976"/>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a:latin typeface="Arial Rounded MT Bold" panose="020F0704030504030204" pitchFamily="34" charset="0"/>
            </a:rPr>
            <a:t> Valider la saisie</a:t>
          </a:r>
        </a:p>
      </xdr:txBody>
    </xdr:sp>
    <xdr:clientData/>
  </xdr:twoCellAnchor>
  <xdr:twoCellAnchor>
    <xdr:from>
      <xdr:col>7</xdr:col>
      <xdr:colOff>663524</xdr:colOff>
      <xdr:row>117</xdr:row>
      <xdr:rowOff>93382</xdr:rowOff>
    </xdr:from>
    <xdr:to>
      <xdr:col>11</xdr:col>
      <xdr:colOff>1079161</xdr:colOff>
      <xdr:row>125</xdr:row>
      <xdr:rowOff>179974</xdr:rowOff>
    </xdr:to>
    <xdr:sp macro="" textlink="">
      <xdr:nvSpPr>
        <xdr:cNvPr id="67" name="ZoneTexte 66">
          <a:extLst>
            <a:ext uri="{FF2B5EF4-FFF2-40B4-BE49-F238E27FC236}">
              <a16:creationId xmlns:a16="http://schemas.microsoft.com/office/drawing/2014/main" id="{02CB19B4-C78E-4A28-906C-80363131AEDB}"/>
            </a:ext>
          </a:extLst>
        </xdr:cNvPr>
        <xdr:cNvSpPr txBox="1"/>
      </xdr:nvSpPr>
      <xdr:spPr>
        <a:xfrm>
          <a:off x="6882789" y="21944853"/>
          <a:ext cx="4617843" cy="158070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aseline="0">
              <a:latin typeface="Arial Rounded MT Bold" panose="020F0704030504030204" pitchFamily="34" charset="0"/>
            </a:rPr>
            <a:t> Indiquer si l'étudiant était absent :</a:t>
          </a:r>
        </a:p>
        <a:p>
          <a:r>
            <a:rPr lang="fr-FR" sz="1800" baseline="0">
              <a:latin typeface="Arial Rounded MT Bold" panose="020F0704030504030204" pitchFamily="34" charset="0"/>
            </a:rPr>
            <a:t>- si oui, l'évaluation est automatiquement marquée ABI;</a:t>
          </a:r>
        </a:p>
        <a:p>
          <a:r>
            <a:rPr lang="fr-FR" sz="1800" baseline="0">
              <a:latin typeface="Arial Rounded MT Bold" panose="020F0704030504030204" pitchFamily="34" charset="0"/>
            </a:rPr>
            <a:t>- sinon, saisir la note (comprise entre 0 et 20)</a:t>
          </a:r>
        </a:p>
      </xdr:txBody>
    </xdr:sp>
    <xdr:clientData/>
  </xdr:twoCellAnchor>
  <xdr:twoCellAnchor>
    <xdr:from>
      <xdr:col>12</xdr:col>
      <xdr:colOff>225136</xdr:colOff>
      <xdr:row>129</xdr:row>
      <xdr:rowOff>155863</xdr:rowOff>
    </xdr:from>
    <xdr:to>
      <xdr:col>16</xdr:col>
      <xdr:colOff>346363</xdr:colOff>
      <xdr:row>137</xdr:row>
      <xdr:rowOff>29882</xdr:rowOff>
    </xdr:to>
    <xdr:sp macro="" textlink="">
      <xdr:nvSpPr>
        <xdr:cNvPr id="68" name="ZoneTexte 67">
          <a:extLst>
            <a:ext uri="{FF2B5EF4-FFF2-40B4-BE49-F238E27FC236}">
              <a16:creationId xmlns:a16="http://schemas.microsoft.com/office/drawing/2014/main" id="{ABBDE43A-6EC1-4FE9-B89D-9AF209122D1B}"/>
            </a:ext>
          </a:extLst>
        </xdr:cNvPr>
        <xdr:cNvSpPr txBox="1"/>
      </xdr:nvSpPr>
      <xdr:spPr>
        <a:xfrm>
          <a:off x="10654077" y="23284804"/>
          <a:ext cx="4244992" cy="1308372"/>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a:latin typeface="Arial Rounded MT Bold" panose="020F0704030504030204" pitchFamily="34" charset="0"/>
            </a:rPr>
            <a:t>La note est alors ajoutée dans </a:t>
          </a:r>
          <a:r>
            <a:rPr lang="fr-FR" sz="1800" baseline="0">
              <a:latin typeface="Arial Rounded MT Bold" panose="020F0704030504030204" pitchFamily="34" charset="0"/>
            </a:rPr>
            <a:t>la feuille REFERENTIEL et la moyenne pondérée est calculée automatiquement </a:t>
          </a:r>
          <a:endParaRPr lang="fr-FR" sz="1800">
            <a:latin typeface="Arial Rounded MT Bold" panose="020F0704030504030204" pitchFamily="34" charset="0"/>
          </a:endParaRPr>
        </a:p>
      </xdr:txBody>
    </xdr:sp>
    <xdr:clientData/>
  </xdr:twoCellAnchor>
  <xdr:twoCellAnchor>
    <xdr:from>
      <xdr:col>7</xdr:col>
      <xdr:colOff>448235</xdr:colOff>
      <xdr:row>145</xdr:row>
      <xdr:rowOff>74706</xdr:rowOff>
    </xdr:from>
    <xdr:to>
      <xdr:col>32</xdr:col>
      <xdr:colOff>308918</xdr:colOff>
      <xdr:row>179</xdr:row>
      <xdr:rowOff>14941</xdr:rowOff>
    </xdr:to>
    <xdr:sp macro="" textlink="">
      <xdr:nvSpPr>
        <xdr:cNvPr id="73" name="Rectangle : coins arrondis 72">
          <a:extLst>
            <a:ext uri="{FF2B5EF4-FFF2-40B4-BE49-F238E27FC236}">
              <a16:creationId xmlns:a16="http://schemas.microsoft.com/office/drawing/2014/main" id="{3D317CF3-3027-4F7C-83CF-D0E3217FC6B2}"/>
            </a:ext>
          </a:extLst>
        </xdr:cNvPr>
        <xdr:cNvSpPr/>
      </xdr:nvSpPr>
      <xdr:spPr>
        <a:xfrm>
          <a:off x="5905803" y="26204098"/>
          <a:ext cx="18009669" cy="6067127"/>
        </a:xfrm>
        <a:prstGeom prst="roundRect">
          <a:avLst/>
        </a:prstGeom>
        <a:solidFill>
          <a:srgbClr val="E0C7E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560295</xdr:colOff>
      <xdr:row>143</xdr:row>
      <xdr:rowOff>168089</xdr:rowOff>
    </xdr:from>
    <xdr:to>
      <xdr:col>12</xdr:col>
      <xdr:colOff>539096</xdr:colOff>
      <xdr:row>148</xdr:row>
      <xdr:rowOff>66795</xdr:rowOff>
    </xdr:to>
    <xdr:sp macro="" textlink="">
      <xdr:nvSpPr>
        <xdr:cNvPr id="74" name="Rectangle : coins arrondis 73">
          <a:extLst>
            <a:ext uri="{FF2B5EF4-FFF2-40B4-BE49-F238E27FC236}">
              <a16:creationId xmlns:a16="http://schemas.microsoft.com/office/drawing/2014/main" id="{31519FA8-F911-4755-AB20-C44624748FE3}"/>
            </a:ext>
          </a:extLst>
        </xdr:cNvPr>
        <xdr:cNvSpPr/>
      </xdr:nvSpPr>
      <xdr:spPr>
        <a:xfrm>
          <a:off x="5920442" y="26875442"/>
          <a:ext cx="6216742" cy="832529"/>
        </a:xfrm>
        <a:prstGeom prst="roundRect">
          <a:avLst/>
        </a:prstGeom>
        <a:solidFill>
          <a:srgbClr val="C496C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a:solidFill>
                <a:schemeClr val="lt1"/>
              </a:solidFill>
              <a:effectLst/>
              <a:latin typeface="Arial Rounded MT Bold" panose="020F0704030504030204" pitchFamily="34" charset="0"/>
              <a:ea typeface="+mn-ea"/>
              <a:cs typeface="+mn-cs"/>
            </a:rPr>
            <a:t>Modifier une note</a:t>
          </a:r>
          <a:endParaRPr lang="fr-FR" sz="2800">
            <a:effectLst/>
            <a:latin typeface="Arial Rounded MT Bold" panose="020F0704030504030204" pitchFamily="34" charset="0"/>
          </a:endParaRPr>
        </a:p>
      </xdr:txBody>
    </xdr:sp>
    <xdr:clientData/>
  </xdr:twoCellAnchor>
  <xdr:twoCellAnchor>
    <xdr:from>
      <xdr:col>8</xdr:col>
      <xdr:colOff>422087</xdr:colOff>
      <xdr:row>150</xdr:row>
      <xdr:rowOff>115794</xdr:rowOff>
    </xdr:from>
    <xdr:to>
      <xdr:col>14</xdr:col>
      <xdr:colOff>870322</xdr:colOff>
      <xdr:row>154</xdr:row>
      <xdr:rowOff>134471</xdr:rowOff>
    </xdr:to>
    <xdr:sp macro="" textlink="">
      <xdr:nvSpPr>
        <xdr:cNvPr id="75" name="ZoneTexte 74">
          <a:extLst>
            <a:ext uri="{FF2B5EF4-FFF2-40B4-BE49-F238E27FC236}">
              <a16:creationId xmlns:a16="http://schemas.microsoft.com/office/drawing/2014/main" id="{92AA49B3-4699-4B1B-ACBE-04453FFD532B}"/>
            </a:ext>
          </a:extLst>
        </xdr:cNvPr>
        <xdr:cNvSpPr txBox="1"/>
      </xdr:nvSpPr>
      <xdr:spPr>
        <a:xfrm>
          <a:off x="6936440" y="27009912"/>
          <a:ext cx="6887882" cy="735853"/>
        </a:xfrm>
        <a:prstGeom prst="rect">
          <a:avLst/>
        </a:prstGeom>
        <a:solidFill>
          <a:srgbClr val="E0C7E3"/>
        </a:solidFill>
        <a:ln w="9525" cmpd="sng">
          <a:solidFill>
            <a:srgbClr val="E0C7E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0">
              <a:latin typeface="Arial Rounded MT Bold" panose="020F0704030504030204" pitchFamily="34" charset="0"/>
            </a:rPr>
            <a:t>Dans la zone de liste “Note enregistrée”, sélectionner la note (l’évaluation) que l’on veut modifier.</a:t>
          </a:r>
        </a:p>
      </xdr:txBody>
    </xdr:sp>
    <xdr:clientData/>
  </xdr:twoCellAnchor>
  <xdr:twoCellAnchor>
    <xdr:from>
      <xdr:col>8</xdr:col>
      <xdr:colOff>376518</xdr:colOff>
      <xdr:row>155</xdr:row>
      <xdr:rowOff>70226</xdr:rowOff>
    </xdr:from>
    <xdr:to>
      <xdr:col>14</xdr:col>
      <xdr:colOff>728382</xdr:colOff>
      <xdr:row>159</xdr:row>
      <xdr:rowOff>134472</xdr:rowOff>
    </xdr:to>
    <xdr:sp macro="" textlink="">
      <xdr:nvSpPr>
        <xdr:cNvPr id="76" name="ZoneTexte 75">
          <a:extLst>
            <a:ext uri="{FF2B5EF4-FFF2-40B4-BE49-F238E27FC236}">
              <a16:creationId xmlns:a16="http://schemas.microsoft.com/office/drawing/2014/main" id="{B216D478-CDA5-4C29-BAEC-FBFE2B5460B8}"/>
            </a:ext>
          </a:extLst>
        </xdr:cNvPr>
        <xdr:cNvSpPr txBox="1"/>
      </xdr:nvSpPr>
      <xdr:spPr>
        <a:xfrm>
          <a:off x="6890871" y="27860814"/>
          <a:ext cx="6791511" cy="781423"/>
        </a:xfrm>
        <a:prstGeom prst="rect">
          <a:avLst/>
        </a:prstGeom>
        <a:solidFill>
          <a:srgbClr val="E0C7E3"/>
        </a:solidFill>
        <a:ln w="9525" cmpd="sng">
          <a:solidFill>
            <a:srgbClr val="E0C7E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0">
              <a:latin typeface="Arial Rounded MT Bold" panose="020F0704030504030204" pitchFamily="34" charset="0"/>
            </a:rPr>
            <a:t>Cliquer sur le bouton Modifier puis</a:t>
          </a:r>
          <a:r>
            <a:rPr lang="fr-FR" sz="1800" b="0" baseline="0">
              <a:latin typeface="Arial Rounded MT Bold" panose="020F0704030504030204" pitchFamily="34" charset="0"/>
            </a:rPr>
            <a:t> </a:t>
          </a:r>
          <a:r>
            <a:rPr lang="fr-FR" sz="1800" b="0">
              <a:latin typeface="Arial Rounded MT Bold" panose="020F0704030504030204" pitchFamily="34" charset="0"/>
            </a:rPr>
            <a:t>Saisir la nouvelle note (entre 0 et 20) et valider.</a:t>
          </a:r>
        </a:p>
      </xdr:txBody>
    </xdr:sp>
    <xdr:clientData/>
  </xdr:twoCellAnchor>
  <xdr:twoCellAnchor>
    <xdr:from>
      <xdr:col>8</xdr:col>
      <xdr:colOff>425824</xdr:colOff>
      <xdr:row>159</xdr:row>
      <xdr:rowOff>108323</xdr:rowOff>
    </xdr:from>
    <xdr:to>
      <xdr:col>14</xdr:col>
      <xdr:colOff>836706</xdr:colOff>
      <xdr:row>164</xdr:row>
      <xdr:rowOff>89647</xdr:rowOff>
    </xdr:to>
    <xdr:sp macro="" textlink="">
      <xdr:nvSpPr>
        <xdr:cNvPr id="77" name="ZoneTexte 76">
          <a:extLst>
            <a:ext uri="{FF2B5EF4-FFF2-40B4-BE49-F238E27FC236}">
              <a16:creationId xmlns:a16="http://schemas.microsoft.com/office/drawing/2014/main" id="{276C2E3D-47A2-47D8-9B86-7EA8C566B2C6}"/>
            </a:ext>
          </a:extLst>
        </xdr:cNvPr>
        <xdr:cNvSpPr txBox="1"/>
      </xdr:nvSpPr>
      <xdr:spPr>
        <a:xfrm>
          <a:off x="6940177" y="28616088"/>
          <a:ext cx="6850529" cy="877794"/>
        </a:xfrm>
        <a:prstGeom prst="rect">
          <a:avLst/>
        </a:prstGeom>
        <a:solidFill>
          <a:srgbClr val="E0C7E3"/>
        </a:solidFill>
        <a:ln w="9525" cmpd="sng">
          <a:solidFill>
            <a:srgbClr val="E0C7E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0">
              <a:solidFill>
                <a:sysClr val="windowText" lastClr="000000"/>
              </a:solidFill>
              <a:latin typeface="Arial Rounded MT Bold" panose="020F0704030504030204" pitchFamily="34" charset="0"/>
            </a:rPr>
            <a:t>Un message confirme que la modification est enregistrée et la feuille REFERENTIEL est mise à jour automatiquement.</a:t>
          </a:r>
        </a:p>
      </xdr:txBody>
    </xdr:sp>
    <xdr:clientData/>
  </xdr:twoCellAnchor>
  <xdr:twoCellAnchor>
    <xdr:from>
      <xdr:col>9</xdr:col>
      <xdr:colOff>56029</xdr:colOff>
      <xdr:row>165</xdr:row>
      <xdr:rowOff>93383</xdr:rowOff>
    </xdr:from>
    <xdr:to>
      <xdr:col>15</xdr:col>
      <xdr:colOff>261470</xdr:colOff>
      <xdr:row>177</xdr:row>
      <xdr:rowOff>74706</xdr:rowOff>
    </xdr:to>
    <xdr:sp macro="" textlink="">
      <xdr:nvSpPr>
        <xdr:cNvPr id="80" name="ZoneTexte 79">
          <a:extLst>
            <a:ext uri="{FF2B5EF4-FFF2-40B4-BE49-F238E27FC236}">
              <a16:creationId xmlns:a16="http://schemas.microsoft.com/office/drawing/2014/main" id="{6AF12BA0-EA93-4A45-A20B-335936612C69}"/>
            </a:ext>
          </a:extLst>
        </xdr:cNvPr>
        <xdr:cNvSpPr txBox="1"/>
      </xdr:nvSpPr>
      <xdr:spPr>
        <a:xfrm>
          <a:off x="7182970" y="29676912"/>
          <a:ext cx="7018618" cy="2132853"/>
        </a:xfrm>
        <a:prstGeom prst="rect">
          <a:avLst/>
        </a:prstGeom>
        <a:solidFill>
          <a:srgbClr val="E0C7E3"/>
        </a:solidFill>
        <a:ln w="9525" cmpd="sng">
          <a:solidFill>
            <a:srgbClr val="E0C7E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800" b="0">
              <a:latin typeface="Arial Rounded MT Bold" panose="020F0704030504030204" pitchFamily="34" charset="0"/>
            </a:rPr>
            <a:t>Une évaluation marquée ABI ne peut pas être modifiée directement.</a:t>
          </a:r>
        </a:p>
        <a:p>
          <a:endParaRPr lang="fr-FR" sz="1800" b="0">
            <a:latin typeface="Arial Rounded MT Bold" panose="020F0704030504030204" pitchFamily="34" charset="0"/>
          </a:endParaRPr>
        </a:p>
        <a:p>
          <a:r>
            <a:rPr lang="fr-FR" sz="1800" b="0">
              <a:latin typeface="Arial Rounded MT Bold" panose="020F0704030504030204" pitchFamily="34" charset="0"/>
            </a:rPr>
            <a:t>Si l’on souhaite remplacer une ABI par une note :</a:t>
          </a:r>
        </a:p>
        <a:p>
          <a:r>
            <a:rPr lang="fr-FR" sz="1800" b="0">
              <a:latin typeface="Arial Rounded MT Bold" panose="020F0704030504030204" pitchFamily="34" charset="0"/>
            </a:rPr>
            <a:t>- l’évaluation ABI est supprimée ;</a:t>
          </a:r>
        </a:p>
        <a:p>
          <a:r>
            <a:rPr lang="fr-FR" sz="1800" b="0">
              <a:latin typeface="Arial Rounded MT Bold" panose="020F0704030504030204" pitchFamily="34" charset="0"/>
            </a:rPr>
            <a:t>- il faut ensuite refaire l’étape “Ajouter une note”.</a:t>
          </a:r>
        </a:p>
        <a:p>
          <a:endParaRPr lang="fr-FR" sz="1100"/>
        </a:p>
      </xdr:txBody>
    </xdr:sp>
    <xdr:clientData/>
  </xdr:twoCellAnchor>
  <xdr:twoCellAnchor>
    <xdr:from>
      <xdr:col>7</xdr:col>
      <xdr:colOff>149411</xdr:colOff>
      <xdr:row>110</xdr:row>
      <xdr:rowOff>56029</xdr:rowOff>
    </xdr:from>
    <xdr:to>
      <xdr:col>7</xdr:col>
      <xdr:colOff>728382</xdr:colOff>
      <xdr:row>114</xdr:row>
      <xdr:rowOff>0</xdr:rowOff>
    </xdr:to>
    <xdr:sp macro="" textlink="">
      <xdr:nvSpPr>
        <xdr:cNvPr id="83" name="ZoneTexte 82">
          <a:extLst>
            <a:ext uri="{FF2B5EF4-FFF2-40B4-BE49-F238E27FC236}">
              <a16:creationId xmlns:a16="http://schemas.microsoft.com/office/drawing/2014/main" id="{8E09BE45-C93C-4BD9-A7B1-6C19BC3A5925}"/>
            </a:ext>
          </a:extLst>
        </xdr:cNvPr>
        <xdr:cNvSpPr txBox="1"/>
      </xdr:nvSpPr>
      <xdr:spPr>
        <a:xfrm>
          <a:off x="6368676" y="20600147"/>
          <a:ext cx="578971" cy="6910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t>⓵</a:t>
          </a:r>
        </a:p>
      </xdr:txBody>
    </xdr:sp>
    <xdr:clientData/>
  </xdr:twoCellAnchor>
  <xdr:twoCellAnchor>
    <xdr:from>
      <xdr:col>7</xdr:col>
      <xdr:colOff>130735</xdr:colOff>
      <xdr:row>116</xdr:row>
      <xdr:rowOff>130735</xdr:rowOff>
    </xdr:from>
    <xdr:to>
      <xdr:col>7</xdr:col>
      <xdr:colOff>709706</xdr:colOff>
      <xdr:row>120</xdr:row>
      <xdr:rowOff>74705</xdr:rowOff>
    </xdr:to>
    <xdr:sp macro="" textlink="">
      <xdr:nvSpPr>
        <xdr:cNvPr id="84" name="ZoneTexte 83">
          <a:extLst>
            <a:ext uri="{FF2B5EF4-FFF2-40B4-BE49-F238E27FC236}">
              <a16:creationId xmlns:a16="http://schemas.microsoft.com/office/drawing/2014/main" id="{F1109BDE-27C9-4146-934B-0DFC27D329BC}"/>
            </a:ext>
          </a:extLst>
        </xdr:cNvPr>
        <xdr:cNvSpPr txBox="1"/>
      </xdr:nvSpPr>
      <xdr:spPr>
        <a:xfrm>
          <a:off x="6350000" y="21795441"/>
          <a:ext cx="578971" cy="6910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t>⓶</a:t>
          </a:r>
        </a:p>
      </xdr:txBody>
    </xdr:sp>
    <xdr:clientData/>
  </xdr:twoCellAnchor>
  <xdr:twoCellAnchor>
    <xdr:from>
      <xdr:col>7</xdr:col>
      <xdr:colOff>245782</xdr:colOff>
      <xdr:row>126</xdr:row>
      <xdr:rowOff>21664</xdr:rowOff>
    </xdr:from>
    <xdr:to>
      <xdr:col>7</xdr:col>
      <xdr:colOff>824753</xdr:colOff>
      <xdr:row>129</xdr:row>
      <xdr:rowOff>152399</xdr:rowOff>
    </xdr:to>
    <xdr:sp macro="" textlink="">
      <xdr:nvSpPr>
        <xdr:cNvPr id="85" name="ZoneTexte 84">
          <a:extLst>
            <a:ext uri="{FF2B5EF4-FFF2-40B4-BE49-F238E27FC236}">
              <a16:creationId xmlns:a16="http://schemas.microsoft.com/office/drawing/2014/main" id="{21F8AD50-66C5-4E9B-B698-CCD01F6DD307}"/>
            </a:ext>
          </a:extLst>
        </xdr:cNvPr>
        <xdr:cNvSpPr txBox="1"/>
      </xdr:nvSpPr>
      <xdr:spPr>
        <a:xfrm>
          <a:off x="6465047" y="23554017"/>
          <a:ext cx="578971" cy="6910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t>⓷</a:t>
          </a:r>
        </a:p>
      </xdr:txBody>
    </xdr:sp>
    <xdr:clientData/>
  </xdr:twoCellAnchor>
  <xdr:twoCellAnchor>
    <xdr:from>
      <xdr:col>7</xdr:col>
      <xdr:colOff>544605</xdr:colOff>
      <xdr:row>149</xdr:row>
      <xdr:rowOff>171077</xdr:rowOff>
    </xdr:from>
    <xdr:to>
      <xdr:col>8</xdr:col>
      <xdr:colOff>179294</xdr:colOff>
      <xdr:row>153</xdr:row>
      <xdr:rowOff>115047</xdr:rowOff>
    </xdr:to>
    <xdr:sp macro="" textlink="">
      <xdr:nvSpPr>
        <xdr:cNvPr id="86" name="ZoneTexte 85">
          <a:extLst>
            <a:ext uri="{FF2B5EF4-FFF2-40B4-BE49-F238E27FC236}">
              <a16:creationId xmlns:a16="http://schemas.microsoft.com/office/drawing/2014/main" id="{369B3887-1CE3-4E85-A891-306271EDD923}"/>
            </a:ext>
          </a:extLst>
        </xdr:cNvPr>
        <xdr:cNvSpPr txBox="1"/>
      </xdr:nvSpPr>
      <xdr:spPr>
        <a:xfrm>
          <a:off x="6147546" y="26885901"/>
          <a:ext cx="546101" cy="661146"/>
        </a:xfrm>
        <a:prstGeom prst="rect">
          <a:avLst/>
        </a:prstGeom>
        <a:solidFill>
          <a:srgbClr val="E0C7E3"/>
        </a:solidFill>
        <a:ln w="9525" cmpd="sng">
          <a:solidFill>
            <a:srgbClr val="E0C7E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t>⓵</a:t>
          </a:r>
        </a:p>
      </xdr:txBody>
    </xdr:sp>
    <xdr:clientData/>
  </xdr:twoCellAnchor>
  <xdr:twoCellAnchor>
    <xdr:from>
      <xdr:col>7</xdr:col>
      <xdr:colOff>622299</xdr:colOff>
      <xdr:row>154</xdr:row>
      <xdr:rowOff>164353</xdr:rowOff>
    </xdr:from>
    <xdr:to>
      <xdr:col>8</xdr:col>
      <xdr:colOff>283882</xdr:colOff>
      <xdr:row>158</xdr:row>
      <xdr:rowOff>47064</xdr:rowOff>
    </xdr:to>
    <xdr:sp macro="" textlink="">
      <xdr:nvSpPr>
        <xdr:cNvPr id="87" name="ZoneTexte 86">
          <a:extLst>
            <a:ext uri="{FF2B5EF4-FFF2-40B4-BE49-F238E27FC236}">
              <a16:creationId xmlns:a16="http://schemas.microsoft.com/office/drawing/2014/main" id="{ADB0E53C-16F5-462A-AE6A-3C90FB6327F5}"/>
            </a:ext>
          </a:extLst>
        </xdr:cNvPr>
        <xdr:cNvSpPr txBox="1"/>
      </xdr:nvSpPr>
      <xdr:spPr>
        <a:xfrm>
          <a:off x="6225240" y="27775647"/>
          <a:ext cx="572995" cy="599888"/>
        </a:xfrm>
        <a:prstGeom prst="rect">
          <a:avLst/>
        </a:prstGeom>
        <a:solidFill>
          <a:srgbClr val="E0C7E3"/>
        </a:solidFill>
        <a:ln w="9525" cmpd="sng">
          <a:solidFill>
            <a:srgbClr val="E0C7E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t>⓶</a:t>
          </a:r>
        </a:p>
      </xdr:txBody>
    </xdr:sp>
    <xdr:clientData/>
  </xdr:twoCellAnchor>
  <xdr:twoCellAnchor>
    <xdr:from>
      <xdr:col>7</xdr:col>
      <xdr:colOff>668618</xdr:colOff>
      <xdr:row>159</xdr:row>
      <xdr:rowOff>175558</xdr:rowOff>
    </xdr:from>
    <xdr:to>
      <xdr:col>8</xdr:col>
      <xdr:colOff>388471</xdr:colOff>
      <xdr:row>163</xdr:row>
      <xdr:rowOff>58270</xdr:rowOff>
    </xdr:to>
    <xdr:sp macro="" textlink="">
      <xdr:nvSpPr>
        <xdr:cNvPr id="88" name="ZoneTexte 87">
          <a:extLst>
            <a:ext uri="{FF2B5EF4-FFF2-40B4-BE49-F238E27FC236}">
              <a16:creationId xmlns:a16="http://schemas.microsoft.com/office/drawing/2014/main" id="{07A37160-F8C0-48E0-B2ED-58A9FA093DB9}"/>
            </a:ext>
          </a:extLst>
        </xdr:cNvPr>
        <xdr:cNvSpPr txBox="1"/>
      </xdr:nvSpPr>
      <xdr:spPr>
        <a:xfrm>
          <a:off x="6271559" y="28683323"/>
          <a:ext cx="631265" cy="599888"/>
        </a:xfrm>
        <a:prstGeom prst="rect">
          <a:avLst/>
        </a:prstGeom>
        <a:solidFill>
          <a:srgbClr val="E0C7E3"/>
        </a:solidFill>
        <a:ln w="9525" cmpd="sng">
          <a:solidFill>
            <a:srgbClr val="E0C7E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3200"/>
            <a:t>⓷</a:t>
          </a:r>
        </a:p>
      </xdr:txBody>
    </xdr:sp>
    <xdr:clientData/>
  </xdr:twoCellAnchor>
  <xdr:twoCellAnchor editAs="oneCell">
    <xdr:from>
      <xdr:col>7</xdr:col>
      <xdr:colOff>691029</xdr:colOff>
      <xdr:row>165</xdr:row>
      <xdr:rowOff>56030</xdr:rowOff>
    </xdr:from>
    <xdr:to>
      <xdr:col>8</xdr:col>
      <xdr:colOff>578223</xdr:colOff>
      <xdr:row>170</xdr:row>
      <xdr:rowOff>36606</xdr:rowOff>
    </xdr:to>
    <xdr:pic>
      <xdr:nvPicPr>
        <xdr:cNvPr id="90" name="Graphique 89" descr="Avertissement avec un remplissage uni">
          <a:extLst>
            <a:ext uri="{FF2B5EF4-FFF2-40B4-BE49-F238E27FC236}">
              <a16:creationId xmlns:a16="http://schemas.microsoft.com/office/drawing/2014/main" id="{9714E363-7BEA-4470-8062-5131988D36C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910294" y="30872206"/>
          <a:ext cx="914400" cy="914400"/>
        </a:xfrm>
        <a:prstGeom prst="rect">
          <a:avLst/>
        </a:prstGeom>
      </xdr:spPr>
    </xdr:pic>
    <xdr:clientData/>
  </xdr:twoCellAnchor>
  <xdr:twoCellAnchor editAs="oneCell">
    <xdr:from>
      <xdr:col>12</xdr:col>
      <xdr:colOff>380660</xdr:colOff>
      <xdr:row>106</xdr:row>
      <xdr:rowOff>112119</xdr:rowOff>
    </xdr:from>
    <xdr:to>
      <xdr:col>16</xdr:col>
      <xdr:colOff>328706</xdr:colOff>
      <xdr:row>129</xdr:row>
      <xdr:rowOff>136799</xdr:rowOff>
    </xdr:to>
    <xdr:pic>
      <xdr:nvPicPr>
        <xdr:cNvPr id="28" name="Image 27">
          <a:extLst>
            <a:ext uri="{FF2B5EF4-FFF2-40B4-BE49-F238E27FC236}">
              <a16:creationId xmlns:a16="http://schemas.microsoft.com/office/drawing/2014/main" id="{92EB4552-3F48-8E86-5139-68AB72ADBDA7}"/>
            </a:ext>
          </a:extLst>
        </xdr:cNvPr>
        <xdr:cNvPicPr>
          <a:picLocks noChangeAspect="1"/>
        </xdr:cNvPicPr>
      </xdr:nvPicPr>
      <xdr:blipFill>
        <a:blip xmlns:r="http://schemas.openxmlformats.org/officeDocument/2006/relationships" r:embed="rId9"/>
        <a:stretch>
          <a:fillRect/>
        </a:stretch>
      </xdr:blipFill>
      <xdr:spPr>
        <a:xfrm>
          <a:off x="10809601" y="19117295"/>
          <a:ext cx="4071811" cy="4148445"/>
        </a:xfrm>
        <a:prstGeom prst="rect">
          <a:avLst/>
        </a:prstGeom>
      </xdr:spPr>
    </xdr:pic>
    <xdr:clientData/>
  </xdr:twoCellAnchor>
  <xdr:twoCellAnchor editAs="oneCell">
    <xdr:from>
      <xdr:col>19</xdr:col>
      <xdr:colOff>91063</xdr:colOff>
      <xdr:row>146</xdr:row>
      <xdr:rowOff>96380</xdr:rowOff>
    </xdr:from>
    <xdr:to>
      <xdr:col>28</xdr:col>
      <xdr:colOff>205946</xdr:colOff>
      <xdr:row>178</xdr:row>
      <xdr:rowOff>34949</xdr:rowOff>
    </xdr:to>
    <xdr:pic>
      <xdr:nvPicPr>
        <xdr:cNvPr id="29" name="Image 28">
          <a:extLst>
            <a:ext uri="{FF2B5EF4-FFF2-40B4-BE49-F238E27FC236}">
              <a16:creationId xmlns:a16="http://schemas.microsoft.com/office/drawing/2014/main" id="{B47A4F0A-DE4A-0F10-4FA1-30C5CC02FC71}"/>
            </a:ext>
          </a:extLst>
        </xdr:cNvPr>
        <xdr:cNvPicPr>
          <a:picLocks noChangeAspect="1"/>
        </xdr:cNvPicPr>
      </xdr:nvPicPr>
      <xdr:blipFill>
        <a:blip xmlns:r="http://schemas.openxmlformats.org/officeDocument/2006/relationships" r:embed="rId10"/>
        <a:stretch>
          <a:fillRect/>
        </a:stretch>
      </xdr:blipFill>
      <xdr:spPr>
        <a:xfrm>
          <a:off x="16000387" y="26405975"/>
          <a:ext cx="5443735" cy="5705055"/>
        </a:xfrm>
        <a:prstGeom prst="rect">
          <a:avLst/>
        </a:prstGeom>
      </xdr:spPr>
    </xdr:pic>
    <xdr:clientData/>
  </xdr:twoCellAnchor>
  <xdr:twoCellAnchor>
    <xdr:from>
      <xdr:col>26</xdr:col>
      <xdr:colOff>513825</xdr:colOff>
      <xdr:row>160</xdr:row>
      <xdr:rowOff>139100</xdr:rowOff>
    </xdr:from>
    <xdr:to>
      <xdr:col>30</xdr:col>
      <xdr:colOff>453984</xdr:colOff>
      <xdr:row>164</xdr:row>
      <xdr:rowOff>19538</xdr:rowOff>
    </xdr:to>
    <xdr:sp macro="" textlink="">
      <xdr:nvSpPr>
        <xdr:cNvPr id="31" name="ZoneTexte 30">
          <a:extLst>
            <a:ext uri="{FF2B5EF4-FFF2-40B4-BE49-F238E27FC236}">
              <a16:creationId xmlns:a16="http://schemas.microsoft.com/office/drawing/2014/main" id="{8FE87E48-72F6-93F5-3576-E812402E5AAA}"/>
            </a:ext>
          </a:extLst>
        </xdr:cNvPr>
        <xdr:cNvSpPr txBox="1"/>
      </xdr:nvSpPr>
      <xdr:spPr>
        <a:xfrm>
          <a:off x="21107363" y="29837562"/>
          <a:ext cx="2362929" cy="622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kern="0"/>
            <a:t>Numéro</a:t>
          </a:r>
          <a:r>
            <a:rPr lang="fr-FR" sz="1100" kern="0" baseline="0"/>
            <a:t> de la colonne contenant la note sur la feuille "REFERENTIEL"</a:t>
          </a:r>
          <a:endParaRPr lang="fr-FR" sz="1100" kern="1200"/>
        </a:p>
      </xdr:txBody>
    </xdr:sp>
    <xdr:clientData/>
  </xdr:twoCellAnchor>
  <xdr:twoCellAnchor>
    <xdr:from>
      <xdr:col>25</xdr:col>
      <xdr:colOff>103793</xdr:colOff>
      <xdr:row>170</xdr:row>
      <xdr:rowOff>140445</xdr:rowOff>
    </xdr:from>
    <xdr:to>
      <xdr:col>28</xdr:col>
      <xdr:colOff>466459</xdr:colOff>
      <xdr:row>173</xdr:row>
      <xdr:rowOff>127000</xdr:rowOff>
    </xdr:to>
    <xdr:sp macro="" textlink="">
      <xdr:nvSpPr>
        <xdr:cNvPr id="32" name="ZoneTexte 31">
          <a:extLst>
            <a:ext uri="{FF2B5EF4-FFF2-40B4-BE49-F238E27FC236}">
              <a16:creationId xmlns:a16="http://schemas.microsoft.com/office/drawing/2014/main" id="{D9C24848-F3BE-1D65-1FE2-82C83076C7DA}"/>
            </a:ext>
          </a:extLst>
        </xdr:cNvPr>
        <xdr:cNvSpPr txBox="1"/>
      </xdr:nvSpPr>
      <xdr:spPr>
        <a:xfrm>
          <a:off x="20091639" y="31695060"/>
          <a:ext cx="2179743" cy="5434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a:t>Numéro de la ligne contenant la note sur la feuille "REFERENITEL"</a:t>
          </a:r>
          <a:endParaRPr lang="fr-FR" sz="1100" kern="12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590549</xdr:colOff>
      <xdr:row>3</xdr:row>
      <xdr:rowOff>0</xdr:rowOff>
    </xdr:from>
    <xdr:to>
      <xdr:col>3</xdr:col>
      <xdr:colOff>1233462</xdr:colOff>
      <xdr:row>9</xdr:row>
      <xdr:rowOff>72001</xdr:rowOff>
    </xdr:to>
    <xdr:grpSp>
      <xdr:nvGrpSpPr>
        <xdr:cNvPr id="3" name="Groupe 2">
          <a:extLst>
            <a:ext uri="{FF2B5EF4-FFF2-40B4-BE49-F238E27FC236}">
              <a16:creationId xmlns:a16="http://schemas.microsoft.com/office/drawing/2014/main" id="{00000000-0008-0000-0400-000003000000}"/>
            </a:ext>
          </a:extLst>
        </xdr:cNvPr>
        <xdr:cNvGrpSpPr>
          <a:grpSpLocks noChangeAspect="1"/>
        </xdr:cNvGrpSpPr>
      </xdr:nvGrpSpPr>
      <xdr:grpSpPr>
        <a:xfrm>
          <a:off x="1200149" y="548640"/>
          <a:ext cx="1862113" cy="1169281"/>
          <a:chOff x="1216406" y="520947"/>
          <a:chExt cx="1757999" cy="1197989"/>
        </a:xfrm>
      </xdr:grpSpPr>
      <xdr:grpSp>
        <xdr:nvGrpSpPr>
          <xdr:cNvPr id="20" name="Groupe 19">
            <a:extLst>
              <a:ext uri="{FF2B5EF4-FFF2-40B4-BE49-F238E27FC236}">
                <a16:creationId xmlns:a16="http://schemas.microsoft.com/office/drawing/2014/main" id="{00000000-0008-0000-0400-000014000000}"/>
              </a:ext>
            </a:extLst>
          </xdr:cNvPr>
          <xdr:cNvGrpSpPr/>
        </xdr:nvGrpSpPr>
        <xdr:grpSpPr>
          <a:xfrm>
            <a:off x="1216406" y="520947"/>
            <a:ext cx="1757999" cy="1197989"/>
            <a:chOff x="1216406" y="520947"/>
            <a:chExt cx="1757999" cy="1197989"/>
          </a:xfrm>
        </xdr:grpSpPr>
        <xdr:sp macro="[0]!Accueil" textlink="">
          <xdr:nvSpPr>
            <xdr:cNvPr id="22" name="Rectangle : coins arrondis 21">
              <a:extLst>
                <a:ext uri="{FF2B5EF4-FFF2-40B4-BE49-F238E27FC236}">
                  <a16:creationId xmlns:a16="http://schemas.microsoft.com/office/drawing/2014/main" id="{00000000-0008-0000-0400-000016000000}"/>
                </a:ext>
              </a:extLst>
            </xdr:cNvPr>
            <xdr:cNvSpPr/>
          </xdr:nvSpPr>
          <xdr:spPr>
            <a:xfrm>
              <a:off x="1216406" y="520947"/>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xdr:nvPicPr>
            <xdr:cNvPr id="23" name="Image 22">
              <a:extLst>
                <a:ext uri="{FF2B5EF4-FFF2-40B4-BE49-F238E27FC236}">
                  <a16:creationId xmlns:a16="http://schemas.microsoft.com/office/drawing/2014/main" id="{00000000-0008-0000-0400-00001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049" t="15854" r="24796" b="43021"/>
            <a:stretch>
              <a:fillRect/>
            </a:stretch>
          </xdr:blipFill>
          <xdr:spPr>
            <a:xfrm>
              <a:off x="1472938" y="540078"/>
              <a:ext cx="1355103" cy="883763"/>
            </a:xfrm>
            <a:prstGeom prst="rect">
              <a:avLst/>
            </a:prstGeom>
          </xdr:spPr>
        </xdr:pic>
      </xdr:grpSp>
      <xdr:sp macro="" textlink="">
        <xdr:nvSpPr>
          <xdr:cNvPr id="21" name="ZoneTexte 20">
            <a:extLst>
              <a:ext uri="{FF2B5EF4-FFF2-40B4-BE49-F238E27FC236}">
                <a16:creationId xmlns:a16="http://schemas.microsoft.com/office/drawing/2014/main" id="{00000000-0008-0000-0400-000015000000}"/>
              </a:ext>
            </a:extLst>
          </xdr:cNvPr>
          <xdr:cNvSpPr txBox="1"/>
        </xdr:nvSpPr>
        <xdr:spPr>
          <a:xfrm>
            <a:off x="1364922" y="1355102"/>
            <a:ext cx="1404201" cy="255310"/>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Tableau de bord</a:t>
            </a:r>
          </a:p>
          <a:p>
            <a:endParaRPr lang="fr-FR" sz="1100"/>
          </a:p>
        </xdr:txBody>
      </xdr:sp>
    </xdr:grpSp>
    <xdr:clientData/>
  </xdr:twoCellAnchor>
  <xdr:twoCellAnchor editAs="absolute">
    <xdr:from>
      <xdr:col>3</xdr:col>
      <xdr:colOff>1904628</xdr:colOff>
      <xdr:row>3</xdr:row>
      <xdr:rowOff>8999</xdr:rowOff>
    </xdr:from>
    <xdr:to>
      <xdr:col>3</xdr:col>
      <xdr:colOff>3673050</xdr:colOff>
      <xdr:row>9</xdr:row>
      <xdr:rowOff>81000</xdr:rowOff>
    </xdr:to>
    <xdr:grpSp>
      <xdr:nvGrpSpPr>
        <xdr:cNvPr id="4" name="Groupe 3">
          <a:extLst>
            <a:ext uri="{FF2B5EF4-FFF2-40B4-BE49-F238E27FC236}">
              <a16:creationId xmlns:a16="http://schemas.microsoft.com/office/drawing/2014/main" id="{00000000-0008-0000-0400-000004000000}"/>
            </a:ext>
          </a:extLst>
        </xdr:cNvPr>
        <xdr:cNvGrpSpPr/>
      </xdr:nvGrpSpPr>
      <xdr:grpSpPr>
        <a:xfrm>
          <a:off x="3733428" y="557639"/>
          <a:ext cx="1768422" cy="1169281"/>
          <a:chOff x="3544871" y="549896"/>
          <a:chExt cx="1757999" cy="1197989"/>
        </a:xfrm>
      </xdr:grpSpPr>
      <xdr:sp macro="" textlink="">
        <xdr:nvSpPr>
          <xdr:cNvPr id="17" name="Rectangle : coins arrondis 16">
            <a:extLst>
              <a:ext uri="{FF2B5EF4-FFF2-40B4-BE49-F238E27FC236}">
                <a16:creationId xmlns:a16="http://schemas.microsoft.com/office/drawing/2014/main" id="{00000000-0008-0000-0400-000011000000}"/>
              </a:ext>
            </a:extLst>
          </xdr:cNvPr>
          <xdr:cNvSpPr/>
        </xdr:nvSpPr>
        <xdr:spPr>
          <a:xfrm>
            <a:off x="3544871" y="54989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xdr:nvPicPr>
          <xdr:cNvPr id="18" name="Image 17">
            <a:extLst>
              <a:ext uri="{FF2B5EF4-FFF2-40B4-BE49-F238E27FC236}">
                <a16:creationId xmlns:a16="http://schemas.microsoft.com/office/drawing/2014/main" id="{00000000-0008-0000-04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6036" t="15977" r="24655" b="45611"/>
          <a:stretch>
            <a:fillRect/>
          </a:stretch>
        </xdr:blipFill>
        <xdr:spPr>
          <a:xfrm>
            <a:off x="3760903" y="573207"/>
            <a:ext cx="1423840" cy="817504"/>
          </a:xfrm>
          <a:prstGeom prst="rect">
            <a:avLst/>
          </a:prstGeom>
        </xdr:spPr>
      </xdr:pic>
      <xdr:sp macro="" textlink="">
        <xdr:nvSpPr>
          <xdr:cNvPr id="19" name="ZoneTexte 18">
            <a:extLst>
              <a:ext uri="{FF2B5EF4-FFF2-40B4-BE49-F238E27FC236}">
                <a16:creationId xmlns:a16="http://schemas.microsoft.com/office/drawing/2014/main" id="{00000000-0008-0000-0400-000013000000}"/>
              </a:ext>
            </a:extLst>
          </xdr:cNvPr>
          <xdr:cNvSpPr txBox="1"/>
        </xdr:nvSpPr>
        <xdr:spPr>
          <a:xfrm>
            <a:off x="3613608"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a:latin typeface="Arial Rounded MT Bold" panose="020F0704030504030204" pitchFamily="34" charset="0"/>
              </a:rPr>
              <a:t>Gestion des notes</a:t>
            </a:r>
          </a:p>
          <a:p>
            <a:endParaRPr lang="fr-FR" sz="1100"/>
          </a:p>
        </xdr:txBody>
      </xdr:sp>
    </xdr:grpSp>
    <xdr:clientData/>
  </xdr:twoCellAnchor>
  <xdr:twoCellAnchor editAs="absolute">
    <xdr:from>
      <xdr:col>4</xdr:col>
      <xdr:colOff>386979</xdr:colOff>
      <xdr:row>3</xdr:row>
      <xdr:rowOff>8999</xdr:rowOff>
    </xdr:from>
    <xdr:to>
      <xdr:col>5</xdr:col>
      <xdr:colOff>1193376</xdr:colOff>
      <xdr:row>9</xdr:row>
      <xdr:rowOff>81000</xdr:rowOff>
    </xdr:to>
    <xdr:grpSp>
      <xdr:nvGrpSpPr>
        <xdr:cNvPr id="5" name="Groupe 4">
          <a:extLst>
            <a:ext uri="{FF2B5EF4-FFF2-40B4-BE49-F238E27FC236}">
              <a16:creationId xmlns:a16="http://schemas.microsoft.com/office/drawing/2014/main" id="{00000000-0008-0000-0400-000005000000}"/>
            </a:ext>
          </a:extLst>
        </xdr:cNvPr>
        <xdr:cNvGrpSpPr/>
      </xdr:nvGrpSpPr>
      <xdr:grpSpPr>
        <a:xfrm>
          <a:off x="5995299" y="557639"/>
          <a:ext cx="1857957" cy="1169281"/>
          <a:chOff x="5906678" y="564822"/>
          <a:chExt cx="1757999" cy="1197989"/>
        </a:xfrm>
      </xdr:grpSpPr>
      <xdr:sp macro="" textlink="">
        <xdr:nvSpPr>
          <xdr:cNvPr id="14" name="Rectangle : coins arrondis 13">
            <a:extLst>
              <a:ext uri="{FF2B5EF4-FFF2-40B4-BE49-F238E27FC236}">
                <a16:creationId xmlns:a16="http://schemas.microsoft.com/office/drawing/2014/main" id="{00000000-0008-0000-0400-00000E000000}"/>
              </a:ext>
            </a:extLst>
          </xdr:cNvPr>
          <xdr:cNvSpPr/>
        </xdr:nvSpPr>
        <xdr:spPr>
          <a:xfrm>
            <a:off x="5906678" y="564822"/>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xdr:nvPicPr>
          <xdr:cNvPr id="15" name="Image 14">
            <a:extLst>
              <a:ext uri="{FF2B5EF4-FFF2-40B4-BE49-F238E27FC236}">
                <a16:creationId xmlns:a16="http://schemas.microsoft.com/office/drawing/2014/main" id="{00000000-0008-0000-0400-00000F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4969" t="21319" r="35889" b="50822"/>
          <a:stretch>
            <a:fillRect/>
          </a:stretch>
        </xdr:blipFill>
        <xdr:spPr>
          <a:xfrm>
            <a:off x="6264897" y="589266"/>
            <a:ext cx="1091732" cy="785386"/>
          </a:xfrm>
          <a:prstGeom prst="rect">
            <a:avLst/>
          </a:prstGeom>
        </xdr:spPr>
      </xdr:pic>
      <xdr:sp macro="" textlink="">
        <xdr:nvSpPr>
          <xdr:cNvPr id="16" name="ZoneTexte 15">
            <a:extLst>
              <a:ext uri="{FF2B5EF4-FFF2-40B4-BE49-F238E27FC236}">
                <a16:creationId xmlns:a16="http://schemas.microsoft.com/office/drawing/2014/main" id="{00000000-0008-0000-0400-000010000000}"/>
              </a:ext>
            </a:extLst>
          </xdr:cNvPr>
          <xdr:cNvSpPr txBox="1"/>
        </xdr:nvSpPr>
        <xdr:spPr>
          <a:xfrm>
            <a:off x="6004874"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Données</a:t>
            </a:r>
          </a:p>
          <a:p>
            <a:endParaRPr lang="fr-FR" sz="1100"/>
          </a:p>
        </xdr:txBody>
      </xdr:sp>
    </xdr:grpSp>
    <xdr:clientData/>
  </xdr:twoCellAnchor>
  <xdr:twoCellAnchor editAs="absolute">
    <xdr:from>
      <xdr:col>6</xdr:col>
      <xdr:colOff>116662</xdr:colOff>
      <xdr:row>3</xdr:row>
      <xdr:rowOff>9023</xdr:rowOff>
    </xdr:from>
    <xdr:to>
      <xdr:col>8</xdr:col>
      <xdr:colOff>218209</xdr:colOff>
      <xdr:row>9</xdr:row>
      <xdr:rowOff>80977</xdr:rowOff>
    </xdr:to>
    <xdr:grpSp>
      <xdr:nvGrpSpPr>
        <xdr:cNvPr id="6" name="Groupe 5">
          <a:extLst>
            <a:ext uri="{FF2B5EF4-FFF2-40B4-BE49-F238E27FC236}">
              <a16:creationId xmlns:a16="http://schemas.microsoft.com/office/drawing/2014/main" id="{00000000-0008-0000-0400-000006000000}"/>
            </a:ext>
          </a:extLst>
        </xdr:cNvPr>
        <xdr:cNvGrpSpPr/>
      </xdr:nvGrpSpPr>
      <xdr:grpSpPr>
        <a:xfrm>
          <a:off x="8361502" y="557663"/>
          <a:ext cx="1793187" cy="1169234"/>
          <a:chOff x="8268093" y="564627"/>
          <a:chExt cx="1757999" cy="1212718"/>
        </a:xfrm>
      </xdr:grpSpPr>
      <xdr:sp macro="" textlink="">
        <xdr:nvSpPr>
          <xdr:cNvPr id="11" name="Rectangle : coins arrondis 10">
            <a:extLst>
              <a:ext uri="{FF2B5EF4-FFF2-40B4-BE49-F238E27FC236}">
                <a16:creationId xmlns:a16="http://schemas.microsoft.com/office/drawing/2014/main" id="{00000000-0008-0000-0400-00000B000000}"/>
              </a:ext>
            </a:extLst>
          </xdr:cNvPr>
          <xdr:cNvSpPr/>
        </xdr:nvSpPr>
        <xdr:spPr>
          <a:xfrm>
            <a:off x="8268093" y="579356"/>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xdr:nvPicPr>
          <xdr:cNvPr id="12" name="Image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39348" t="15506" r="37990" b="50501"/>
          <a:stretch>
            <a:fillRect/>
          </a:stretch>
        </xdr:blipFill>
        <xdr:spPr>
          <a:xfrm>
            <a:off x="8788531" y="564627"/>
            <a:ext cx="834666" cy="834665"/>
          </a:xfrm>
          <a:prstGeom prst="rect">
            <a:avLst/>
          </a:prstGeom>
        </xdr:spPr>
      </xdr:pic>
      <xdr:sp macro="" textlink="">
        <xdr:nvSpPr>
          <xdr:cNvPr id="13" name="ZoneTexte 12">
            <a:extLst>
              <a:ext uri="{FF2B5EF4-FFF2-40B4-BE49-F238E27FC236}">
                <a16:creationId xmlns:a16="http://schemas.microsoft.com/office/drawing/2014/main" id="{00000000-0008-0000-0400-00000D000000}"/>
              </a:ext>
            </a:extLst>
          </xdr:cNvPr>
          <xdr:cNvSpPr txBox="1"/>
        </xdr:nvSpPr>
        <xdr:spPr>
          <a:xfrm>
            <a:off x="833683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Décision</a:t>
            </a:r>
            <a:r>
              <a:rPr lang="fr-FR" sz="1200" baseline="0">
                <a:latin typeface="Arial Rounded MT Bold" panose="020F0704030504030204" pitchFamily="34" charset="0"/>
              </a:rPr>
              <a:t> du jury</a:t>
            </a:r>
          </a:p>
          <a:p>
            <a:pPr algn="ctr"/>
            <a:endParaRPr lang="fr-FR" sz="1200">
              <a:latin typeface="Arial Rounded MT Bold" panose="020F0704030504030204" pitchFamily="34" charset="0"/>
            </a:endParaRPr>
          </a:p>
          <a:p>
            <a:endParaRPr lang="fr-FR" sz="1100"/>
          </a:p>
        </xdr:txBody>
      </xdr:sp>
    </xdr:grpSp>
    <xdr:clientData/>
  </xdr:twoCellAnchor>
  <xdr:twoCellAnchor editAs="absolute">
    <xdr:from>
      <xdr:col>9</xdr:col>
      <xdr:colOff>222002</xdr:colOff>
      <xdr:row>3</xdr:row>
      <xdr:rowOff>8999</xdr:rowOff>
    </xdr:from>
    <xdr:to>
      <xdr:col>10</xdr:col>
      <xdr:colOff>1542749</xdr:colOff>
      <xdr:row>9</xdr:row>
      <xdr:rowOff>81000</xdr:rowOff>
    </xdr:to>
    <xdr:grpSp>
      <xdr:nvGrpSpPr>
        <xdr:cNvPr id="7" name="Groupe 6">
          <a:extLst>
            <a:ext uri="{FF2B5EF4-FFF2-40B4-BE49-F238E27FC236}">
              <a16:creationId xmlns:a16="http://schemas.microsoft.com/office/drawing/2014/main" id="{00000000-0008-0000-0400-000007000000}"/>
            </a:ext>
          </a:extLst>
        </xdr:cNvPr>
        <xdr:cNvGrpSpPr>
          <a:grpSpLocks/>
        </xdr:cNvGrpSpPr>
      </xdr:nvGrpSpPr>
      <xdr:grpSpPr>
        <a:xfrm>
          <a:off x="10768082" y="557639"/>
          <a:ext cx="1930347" cy="1169281"/>
          <a:chOff x="10624794" y="549897"/>
          <a:chExt cx="1757999" cy="1197989"/>
        </a:xfrm>
      </xdr:grpSpPr>
      <xdr:sp macro="" textlink="">
        <xdr:nvSpPr>
          <xdr:cNvPr id="8" name="Rectangle : coins arrondis 7">
            <a:extLst>
              <a:ext uri="{FF2B5EF4-FFF2-40B4-BE49-F238E27FC236}">
                <a16:creationId xmlns:a16="http://schemas.microsoft.com/office/drawing/2014/main" id="{00000000-0008-0000-0400-000008000000}"/>
              </a:ext>
            </a:extLst>
          </xdr:cNvPr>
          <xdr:cNvSpPr/>
        </xdr:nvSpPr>
        <xdr:spPr>
          <a:xfrm>
            <a:off x="10624794" y="549897"/>
            <a:ext cx="1757999" cy="1197989"/>
          </a:xfrm>
          <a:prstGeom prst="roundRect">
            <a:avLst/>
          </a:prstGeom>
          <a:solidFill>
            <a:srgbClr val="FADADD"/>
          </a:solidFill>
          <a:ln>
            <a:solidFill>
              <a:srgbClr val="CFB1B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FBE1E3"/>
              </a:solidFill>
            </a:endParaRPr>
          </a:p>
        </xdr:txBody>
      </xdr:sp>
      <xdr:pic>
        <xdr:nvPicPr>
          <xdr:cNvPr id="9" name="Image 8">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7958" t="26437" r="32195" b="31034"/>
          <a:stretch>
            <a:fillRect/>
          </a:stretch>
        </xdr:blipFill>
        <xdr:spPr>
          <a:xfrm>
            <a:off x="10880103" y="573219"/>
            <a:ext cx="1148893" cy="817481"/>
          </a:xfrm>
          <a:prstGeom prst="rect">
            <a:avLst/>
          </a:prstGeom>
        </xdr:spPr>
      </xdr:pic>
      <xdr:sp macro="" textlink="">
        <xdr:nvSpPr>
          <xdr:cNvPr id="10" name="ZoneTexte 9">
            <a:extLst>
              <a:ext uri="{FF2B5EF4-FFF2-40B4-BE49-F238E27FC236}">
                <a16:creationId xmlns:a16="http://schemas.microsoft.com/office/drawing/2014/main" id="{00000000-0008-0000-0400-00000A000000}"/>
              </a:ext>
            </a:extLst>
          </xdr:cNvPr>
          <xdr:cNvSpPr txBox="1"/>
        </xdr:nvSpPr>
        <xdr:spPr>
          <a:xfrm>
            <a:off x="10703350" y="1350193"/>
            <a:ext cx="1630052" cy="265129"/>
          </a:xfrm>
          <a:prstGeom prst="rect">
            <a:avLst/>
          </a:prstGeom>
          <a:solidFill>
            <a:srgbClr val="FADADD"/>
          </a:solidFill>
          <a:ln w="9525" cmpd="sng">
            <a:solidFill>
              <a:srgbClr val="FADAD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200">
                <a:latin typeface="Arial Rounded MT Bold" panose="020F0704030504030204" pitchFamily="34" charset="0"/>
              </a:rPr>
              <a:t>Guide</a:t>
            </a:r>
          </a:p>
          <a:p>
            <a:pPr algn="ctr"/>
            <a:endParaRPr lang="fr-FR" sz="1200">
              <a:latin typeface="Arial Rounded MT Bold" panose="020F0704030504030204" pitchFamily="34" charset="0"/>
            </a:endParaRPr>
          </a:p>
          <a:p>
            <a:endParaRPr lang="fr-FR"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ducret/Downloads/logiciel%20vba%20%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UEIL"/>
      <sheetName val="REFERENTIEL"/>
      <sheetName val="NOTE"/>
      <sheetName val="DECISION"/>
      <sheetName val="synthèse"/>
      <sheetName val="NOTE1"/>
      <sheetName val="DASHBOARD"/>
      <sheetName val="DECISION1"/>
      <sheetName val="synthèse1"/>
      <sheetName val="REFERENTIEL1"/>
    </sheetNames>
    <sheetDataSet>
      <sheetData sheetId="0"/>
      <sheetData sheetId="1"/>
      <sheetData sheetId="2"/>
      <sheetData sheetId="3">
        <row r="23">
          <cell r="G23">
            <v>12.4375</v>
          </cell>
          <cell r="H23">
            <v>13.18095238095238</v>
          </cell>
          <cell r="M23">
            <v>12.80922619047619</v>
          </cell>
        </row>
        <row r="24">
          <cell r="G24">
            <v>12.485294117647058</v>
          </cell>
          <cell r="H24">
            <v>16.533333333333335</v>
          </cell>
          <cell r="M24">
            <v>14.509313725490196</v>
          </cell>
        </row>
        <row r="25">
          <cell r="G25">
            <v>15.5</v>
          </cell>
          <cell r="H25">
            <v>14.571428571428571</v>
          </cell>
          <cell r="M25">
            <v>15.035714285714285</v>
          </cell>
        </row>
      </sheetData>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C655C-3677-4EB8-8282-C99910A0A1B8}">
  <sheetPr codeName="Feuil1"/>
  <dimension ref="B19:U60"/>
  <sheetViews>
    <sheetView showGridLines="0" tabSelected="1" zoomScale="78" zoomScaleNormal="79" workbookViewId="0">
      <selection activeCell="D7" sqref="D7"/>
    </sheetView>
  </sheetViews>
  <sheetFormatPr baseColWidth="10" defaultColWidth="8.88671875" defaultRowHeight="14.4" x14ac:dyDescent="0.3"/>
  <cols>
    <col min="1" max="2" width="8.88671875" style="40"/>
    <col min="3" max="3" width="30.33203125" style="40" customWidth="1"/>
    <col min="4" max="5" width="15.33203125" style="40" customWidth="1"/>
    <col min="6" max="6" width="19.88671875" style="40" customWidth="1"/>
    <col min="7" max="7" width="17.88671875" style="40" customWidth="1"/>
    <col min="8" max="8" width="15.33203125" style="40" customWidth="1"/>
    <col min="9" max="9" width="8.88671875" style="40" customWidth="1"/>
    <col min="10" max="16384" width="8.88671875" style="40"/>
  </cols>
  <sheetData>
    <row r="19" spans="2:21" ht="15" customHeight="1" x14ac:dyDescent="0.45">
      <c r="B19" s="41"/>
      <c r="C19" s="41"/>
      <c r="D19" s="41"/>
      <c r="E19" s="41"/>
      <c r="F19" s="41"/>
      <c r="J19" s="41"/>
      <c r="K19" s="41"/>
    </row>
    <row r="20" spans="2:21" ht="15" customHeight="1" x14ac:dyDescent="0.45">
      <c r="B20" s="41"/>
      <c r="C20" s="41"/>
      <c r="D20" s="41"/>
      <c r="E20" s="41"/>
      <c r="F20" s="41"/>
      <c r="G20" s="41"/>
      <c r="H20" s="41"/>
      <c r="I20" s="41"/>
      <c r="J20" s="41"/>
      <c r="K20" s="41"/>
      <c r="L20" s="41"/>
      <c r="M20" s="41"/>
      <c r="N20" s="41"/>
      <c r="Q20" s="43"/>
      <c r="R20" s="43"/>
      <c r="S20" s="43"/>
      <c r="T20" s="43"/>
      <c r="U20" s="43"/>
    </row>
    <row r="21" spans="2:21" ht="15" customHeight="1" x14ac:dyDescent="0.45">
      <c r="B21" s="41"/>
      <c r="C21" s="41"/>
      <c r="D21" s="41"/>
      <c r="E21" s="41"/>
      <c r="F21" s="41"/>
      <c r="G21" s="41"/>
      <c r="H21" s="41"/>
      <c r="I21" s="41"/>
      <c r="J21" s="41"/>
      <c r="K21" s="41"/>
      <c r="L21" s="41"/>
      <c r="M21" s="41"/>
      <c r="N21" s="41"/>
      <c r="Q21" s="43"/>
      <c r="R21" s="43"/>
      <c r="S21" s="43"/>
      <c r="T21" s="43"/>
      <c r="U21" s="43"/>
    </row>
    <row r="22" spans="2:21" ht="15" customHeight="1" x14ac:dyDescent="0.45">
      <c r="B22" s="41"/>
      <c r="C22" s="41"/>
      <c r="D22" s="41"/>
      <c r="E22" s="41"/>
      <c r="F22" s="41"/>
      <c r="G22" s="41"/>
      <c r="H22" s="41"/>
      <c r="I22" s="41"/>
      <c r="J22" s="41"/>
      <c r="K22" s="41"/>
      <c r="L22" s="41"/>
      <c r="M22" s="41"/>
      <c r="N22" s="41"/>
      <c r="Q22" s="43"/>
      <c r="R22" s="43"/>
      <c r="S22" s="43"/>
      <c r="T22" s="43"/>
      <c r="U22" s="43"/>
    </row>
    <row r="23" spans="2:21" ht="15" customHeight="1" x14ac:dyDescent="0.45">
      <c r="B23" s="41"/>
      <c r="C23" s="41"/>
      <c r="D23" s="41"/>
      <c r="E23" s="41"/>
      <c r="F23" s="41"/>
      <c r="G23" s="41"/>
      <c r="H23" s="41"/>
      <c r="I23" s="41"/>
      <c r="J23" s="41"/>
      <c r="K23" s="41"/>
      <c r="L23" s="41"/>
      <c r="M23" s="41"/>
      <c r="N23" s="41"/>
      <c r="Q23" s="43"/>
      <c r="R23" s="43"/>
      <c r="S23" s="43"/>
      <c r="T23" s="43"/>
      <c r="U23" s="43"/>
    </row>
    <row r="24" spans="2:21" ht="15" customHeight="1" x14ac:dyDescent="0.45">
      <c r="B24" s="41"/>
      <c r="C24" s="41"/>
      <c r="D24" s="41"/>
      <c r="E24" s="41"/>
      <c r="F24" s="41"/>
      <c r="G24" s="41"/>
      <c r="H24" s="41"/>
      <c r="I24" s="41"/>
      <c r="J24" s="41"/>
      <c r="K24" s="41"/>
      <c r="L24" s="41"/>
      <c r="M24" s="41"/>
      <c r="N24" s="41"/>
      <c r="Q24" s="43"/>
      <c r="R24" s="43"/>
      <c r="S24" s="43"/>
      <c r="T24" s="43"/>
      <c r="U24" s="43"/>
    </row>
    <row r="25" spans="2:21" ht="15" customHeight="1" x14ac:dyDescent="0.45">
      <c r="B25" s="41"/>
      <c r="C25" s="41"/>
      <c r="D25" s="41"/>
      <c r="E25" s="41"/>
      <c r="F25" s="41"/>
      <c r="G25" s="41"/>
      <c r="H25" s="41"/>
      <c r="I25" s="41"/>
      <c r="J25" s="41"/>
      <c r="K25" s="41"/>
      <c r="L25" s="41"/>
      <c r="M25" s="41"/>
      <c r="N25" s="41"/>
      <c r="Q25" s="43"/>
      <c r="R25" s="43"/>
      <c r="S25" s="43"/>
      <c r="T25" s="43"/>
      <c r="U25" s="43"/>
    </row>
    <row r="26" spans="2:21" ht="15" customHeight="1" x14ac:dyDescent="0.45">
      <c r="C26" s="41"/>
      <c r="D26" s="41"/>
      <c r="E26" s="41"/>
      <c r="F26" s="41"/>
      <c r="G26" s="41"/>
      <c r="J26" s="41"/>
      <c r="K26" s="41"/>
      <c r="L26" s="41"/>
      <c r="M26" s="41"/>
      <c r="N26" s="41"/>
      <c r="Q26" s="43"/>
      <c r="R26" s="43"/>
      <c r="S26" s="43"/>
      <c r="T26" s="43"/>
      <c r="U26" s="43"/>
    </row>
    <row r="27" spans="2:21" ht="15" customHeight="1" x14ac:dyDescent="0.45">
      <c r="C27" s="41"/>
      <c r="D27" s="41"/>
      <c r="E27" s="41"/>
      <c r="F27" s="41"/>
      <c r="G27" s="41"/>
      <c r="J27" s="41"/>
      <c r="K27" s="41"/>
      <c r="L27" s="41"/>
      <c r="M27" s="41"/>
      <c r="N27" s="41"/>
      <c r="Q27" s="43"/>
      <c r="R27" s="43"/>
      <c r="S27" s="43"/>
      <c r="T27" s="43"/>
      <c r="U27" s="43"/>
    </row>
    <row r="28" spans="2:21" ht="15" customHeight="1" x14ac:dyDescent="0.45">
      <c r="D28" s="42"/>
      <c r="E28" s="42"/>
      <c r="F28" s="42"/>
      <c r="G28" s="42"/>
    </row>
    <row r="57" spans="3:7" ht="60" customHeight="1" x14ac:dyDescent="0.3">
      <c r="C57" s="44" t="s">
        <v>0</v>
      </c>
      <c r="D57" s="44" t="s">
        <v>1</v>
      </c>
      <c r="E57" s="44" t="s">
        <v>2</v>
      </c>
      <c r="F57" s="44" t="s">
        <v>3</v>
      </c>
      <c r="G57" s="44" t="s">
        <v>4</v>
      </c>
    </row>
    <row r="58" spans="3:7" ht="60" customHeight="1" x14ac:dyDescent="0.3">
      <c r="C58" s="45" t="s">
        <v>5</v>
      </c>
      <c r="D58" s="46">
        <f>[1]DECISION!$G$23</f>
        <v>12.4375</v>
      </c>
      <c r="E58" s="46">
        <f>[1]DECISION!$H$23</f>
        <v>13.18095238095238</v>
      </c>
      <c r="F58" s="46">
        <f>[1]DECISION!$M$23</f>
        <v>12.80922619047619</v>
      </c>
      <c r="G58" s="47" t="str">
        <f>IF(F58="ABI","ABI",IF(F58&gt;=10,"OK",IF(F58&gt;=8,"ATTENTION","NON VALIDE")))</f>
        <v>OK</v>
      </c>
    </row>
    <row r="59" spans="3:7" ht="60" customHeight="1" x14ac:dyDescent="0.3">
      <c r="C59" s="45" t="s">
        <v>6</v>
      </c>
      <c r="D59" s="46">
        <f>[1]DECISION!$G$24</f>
        <v>12.485294117647058</v>
      </c>
      <c r="E59" s="46">
        <f>[1]DECISION!$H$24</f>
        <v>16.533333333333335</v>
      </c>
      <c r="F59" s="46">
        <f>[1]DECISION!$M$24</f>
        <v>14.509313725490196</v>
      </c>
      <c r="G59" s="47" t="str">
        <f t="shared" ref="G59:G60" si="0">IF(F59="ABI","ABI",IF(F59&gt;=10,"OK",IF(F59&gt;=8,"ATTENTION","NON VALIDE")))</f>
        <v>OK</v>
      </c>
    </row>
    <row r="60" spans="3:7" ht="60" customHeight="1" x14ac:dyDescent="0.3">
      <c r="C60" s="45" t="s">
        <v>7</v>
      </c>
      <c r="D60" s="46">
        <f>[1]DECISION!$G$25</f>
        <v>15.5</v>
      </c>
      <c r="E60" s="46">
        <f>[1]DECISION!$H$25</f>
        <v>14.571428571428571</v>
      </c>
      <c r="F60" s="46">
        <f>[1]DECISION!$M$25</f>
        <v>15.035714285714285</v>
      </c>
      <c r="G60" s="47" t="str">
        <f t="shared" si="0"/>
        <v>OK</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C5D2C-BEC2-40F5-80FD-2EA96ACCB432}">
  <sheetPr codeName="Feuil7"/>
  <dimension ref="B12:P92"/>
  <sheetViews>
    <sheetView zoomScale="96" zoomScaleNormal="100" workbookViewId="0">
      <selection activeCell="F60" sqref="F60"/>
    </sheetView>
  </sheetViews>
  <sheetFormatPr baseColWidth="10" defaultColWidth="8.88671875" defaultRowHeight="14.4" x14ac:dyDescent="0.3"/>
  <cols>
    <col min="4" max="4" width="50.33203125" customWidth="1"/>
    <col min="5" max="5" width="12.33203125" customWidth="1"/>
    <col min="6" max="6" width="67.33203125" customWidth="1"/>
    <col min="7" max="7" width="9.6640625" bestFit="1" customWidth="1"/>
    <col min="8" max="8" width="12.109375" customWidth="1"/>
    <col min="9" max="9" width="11.109375" customWidth="1"/>
    <col min="10" max="10" width="9.109375" bestFit="1" customWidth="1"/>
    <col min="11" max="11" width="11.33203125" customWidth="1"/>
    <col min="13" max="13" width="15.33203125" bestFit="1" customWidth="1"/>
    <col min="14" max="14" width="10.33203125" bestFit="1" customWidth="1"/>
  </cols>
  <sheetData>
    <row r="12" spans="2:15" x14ac:dyDescent="0.3">
      <c r="B12" s="10"/>
    </row>
    <row r="13" spans="2:15" ht="15" thickBot="1" x14ac:dyDescent="0.35"/>
    <row r="14" spans="2:15" ht="13.95" customHeight="1" thickTop="1" thickBot="1" x14ac:dyDescent="0.35">
      <c r="D14" s="23" t="s">
        <v>0</v>
      </c>
      <c r="E14" s="48" t="s">
        <v>8</v>
      </c>
      <c r="F14" s="23" t="s">
        <v>9</v>
      </c>
      <c r="G14" s="53" t="s">
        <v>10</v>
      </c>
      <c r="H14" s="37" t="s">
        <v>11</v>
      </c>
      <c r="I14" s="37" t="s">
        <v>12</v>
      </c>
      <c r="J14" s="37" t="s">
        <v>13</v>
      </c>
      <c r="K14" s="37" t="s">
        <v>14</v>
      </c>
      <c r="L14" s="37" t="s">
        <v>15</v>
      </c>
      <c r="M14" s="37" t="s">
        <v>16</v>
      </c>
      <c r="N14" s="37" t="s">
        <v>17</v>
      </c>
      <c r="O14" s="50" t="s">
        <v>18</v>
      </c>
    </row>
    <row r="15" spans="2:15" ht="20.399999999999999" customHeight="1" thickTop="1" thickBot="1" x14ac:dyDescent="0.35">
      <c r="C15" s="113" t="s">
        <v>19</v>
      </c>
      <c r="D15" s="122" t="s">
        <v>86</v>
      </c>
      <c r="E15" s="24" t="s">
        <v>20</v>
      </c>
      <c r="F15" s="58" t="s">
        <v>21</v>
      </c>
      <c r="G15" s="54">
        <v>15</v>
      </c>
      <c r="H15" s="38"/>
      <c r="I15" s="38"/>
      <c r="J15" s="38"/>
      <c r="K15" s="38"/>
      <c r="L15" s="38"/>
      <c r="M15" s="38" t="str">
        <f>IFERROR(AVERAGE(H15:L15),"")</f>
        <v/>
      </c>
      <c r="N15" s="49" t="str">
        <f>IF(M15="","",M15*G15)</f>
        <v/>
      </c>
      <c r="O15" s="38"/>
    </row>
    <row r="16" spans="2:15" ht="15.6" thickTop="1" thickBot="1" x14ac:dyDescent="0.35">
      <c r="C16" s="114"/>
      <c r="D16" s="122"/>
      <c r="E16" s="24" t="s">
        <v>20</v>
      </c>
      <c r="F16" s="59" t="s">
        <v>22</v>
      </c>
      <c r="G16" s="54">
        <v>20</v>
      </c>
      <c r="H16" s="38"/>
      <c r="I16" s="38"/>
      <c r="J16" s="38"/>
      <c r="K16" s="38"/>
      <c r="L16" s="38"/>
      <c r="M16" s="38" t="str">
        <f>IFERROR(AVERAGE(H16:L16),"")</f>
        <v/>
      </c>
      <c r="N16" s="49" t="str">
        <f t="shared" ref="N16:N32" si="0">IF(M16="","",M16*G16)</f>
        <v/>
      </c>
      <c r="O16" s="51"/>
    </row>
    <row r="17" spans="3:15" ht="15.6" thickTop="1" thickBot="1" x14ac:dyDescent="0.35">
      <c r="C17" s="114"/>
      <c r="D17" s="122"/>
      <c r="E17" s="24" t="s">
        <v>20</v>
      </c>
      <c r="F17" s="59" t="s">
        <v>23</v>
      </c>
      <c r="G17" s="54">
        <v>20</v>
      </c>
      <c r="H17" s="38"/>
      <c r="I17" s="38"/>
      <c r="J17" s="38"/>
      <c r="K17" s="38"/>
      <c r="L17" s="38"/>
      <c r="M17" s="38" t="str">
        <f t="shared" ref="M17:M32" si="1">IFERROR(AVERAGE(H17:L17),"")</f>
        <v/>
      </c>
      <c r="N17" s="49" t="str">
        <f t="shared" si="0"/>
        <v/>
      </c>
      <c r="O17" s="51"/>
    </row>
    <row r="18" spans="3:15" ht="15.6" thickTop="1" thickBot="1" x14ac:dyDescent="0.35">
      <c r="C18" s="114"/>
      <c r="D18" s="122"/>
      <c r="E18" s="24" t="s">
        <v>24</v>
      </c>
      <c r="F18" s="59" t="s">
        <v>25</v>
      </c>
      <c r="G18" s="54">
        <v>30</v>
      </c>
      <c r="H18" s="38"/>
      <c r="I18" s="38"/>
      <c r="J18" s="38"/>
      <c r="K18" s="38"/>
      <c r="L18" s="38"/>
      <c r="M18" s="38" t="str">
        <f t="shared" si="1"/>
        <v/>
      </c>
      <c r="N18" s="49" t="str">
        <f t="shared" si="0"/>
        <v/>
      </c>
      <c r="O18" s="51"/>
    </row>
    <row r="19" spans="3:15" ht="15.6" thickTop="1" thickBot="1" x14ac:dyDescent="0.35">
      <c r="C19" s="114"/>
      <c r="D19" s="122"/>
      <c r="E19" s="24" t="s">
        <v>24</v>
      </c>
      <c r="F19" s="59" t="s">
        <v>26</v>
      </c>
      <c r="G19" s="54">
        <v>10</v>
      </c>
      <c r="H19" s="38"/>
      <c r="I19" s="39"/>
      <c r="J19" s="38"/>
      <c r="K19" s="38"/>
      <c r="L19" s="38"/>
      <c r="M19" s="38" t="str">
        <f t="shared" si="1"/>
        <v/>
      </c>
      <c r="N19" s="49" t="str">
        <f t="shared" si="0"/>
        <v/>
      </c>
      <c r="O19" s="51"/>
    </row>
    <row r="20" spans="3:15" ht="15.6" thickTop="1" thickBot="1" x14ac:dyDescent="0.35">
      <c r="C20" s="114"/>
      <c r="D20" s="52"/>
      <c r="E20" s="25" t="s">
        <v>20</v>
      </c>
      <c r="F20" s="60" t="s">
        <v>27</v>
      </c>
      <c r="G20" s="55">
        <v>5</v>
      </c>
      <c r="H20" s="38"/>
      <c r="I20" s="38"/>
      <c r="J20" s="38"/>
      <c r="K20" s="38"/>
      <c r="L20" s="38"/>
      <c r="M20" s="38" t="str">
        <f t="shared" si="1"/>
        <v/>
      </c>
      <c r="N20" s="49" t="str">
        <f t="shared" si="0"/>
        <v/>
      </c>
      <c r="O20" s="51"/>
    </row>
    <row r="21" spans="3:15" ht="15.6" thickTop="1" thickBot="1" x14ac:dyDescent="0.35">
      <c r="C21" s="114"/>
      <c r="D21" s="117" t="s">
        <v>87</v>
      </c>
      <c r="E21" s="26" t="s">
        <v>20</v>
      </c>
      <c r="F21" s="61" t="s">
        <v>28</v>
      </c>
      <c r="G21" s="56">
        <v>20</v>
      </c>
      <c r="H21" s="38"/>
      <c r="I21" s="39"/>
      <c r="J21" s="38"/>
      <c r="K21" s="38"/>
      <c r="L21" s="38"/>
      <c r="M21" s="38" t="str">
        <f t="shared" si="1"/>
        <v/>
      </c>
      <c r="N21" s="49" t="str">
        <f t="shared" si="0"/>
        <v/>
      </c>
      <c r="O21" s="51"/>
    </row>
    <row r="22" spans="3:15" ht="15.6" thickTop="1" thickBot="1" x14ac:dyDescent="0.35">
      <c r="C22" s="114"/>
      <c r="D22" s="117"/>
      <c r="E22" s="26" t="s">
        <v>20</v>
      </c>
      <c r="F22" s="61" t="s">
        <v>29</v>
      </c>
      <c r="G22" s="56">
        <v>15</v>
      </c>
      <c r="H22" s="38"/>
      <c r="I22" s="38"/>
      <c r="J22" s="38"/>
      <c r="K22" s="38"/>
      <c r="L22" s="38"/>
      <c r="M22" s="38" t="str">
        <f t="shared" si="1"/>
        <v/>
      </c>
      <c r="N22" s="49" t="str">
        <f t="shared" si="0"/>
        <v/>
      </c>
      <c r="O22" s="51"/>
    </row>
    <row r="23" spans="3:15" ht="15.6" thickTop="1" thickBot="1" x14ac:dyDescent="0.35">
      <c r="C23" s="114"/>
      <c r="D23" s="117"/>
      <c r="E23" s="26" t="s">
        <v>20</v>
      </c>
      <c r="F23" s="61" t="s">
        <v>30</v>
      </c>
      <c r="G23" s="56">
        <v>20</v>
      </c>
      <c r="H23" s="38"/>
      <c r="I23" s="38"/>
      <c r="J23" s="38"/>
      <c r="K23" s="38"/>
      <c r="L23" s="38"/>
      <c r="M23" s="38" t="str">
        <f t="shared" si="1"/>
        <v/>
      </c>
      <c r="N23" s="49" t="str">
        <f t="shared" si="0"/>
        <v/>
      </c>
      <c r="O23" s="51"/>
    </row>
    <row r="24" spans="3:15" ht="15.6" thickTop="1" thickBot="1" x14ac:dyDescent="0.35">
      <c r="C24" s="114"/>
      <c r="D24" s="117"/>
      <c r="E24" s="26" t="s">
        <v>24</v>
      </c>
      <c r="F24" s="61" t="s">
        <v>31</v>
      </c>
      <c r="G24" s="56">
        <v>40</v>
      </c>
      <c r="H24" s="38"/>
      <c r="I24" s="38"/>
      <c r="J24" s="38"/>
      <c r="K24" s="38"/>
      <c r="L24" s="38"/>
      <c r="M24" s="38" t="str">
        <f t="shared" si="1"/>
        <v/>
      </c>
      <c r="N24" s="49" t="str">
        <f t="shared" si="0"/>
        <v/>
      </c>
      <c r="O24" s="51"/>
    </row>
    <row r="25" spans="3:15" ht="15.6" thickTop="1" thickBot="1" x14ac:dyDescent="0.35">
      <c r="C25" s="114"/>
      <c r="D25" s="52"/>
      <c r="E25" s="25" t="s">
        <v>20</v>
      </c>
      <c r="F25" s="60" t="s">
        <v>27</v>
      </c>
      <c r="G25" s="55">
        <v>5</v>
      </c>
      <c r="H25" s="38"/>
      <c r="I25" s="38"/>
      <c r="J25" s="38"/>
      <c r="K25" s="38"/>
      <c r="L25" s="38"/>
      <c r="M25" s="38" t="str">
        <f t="shared" si="1"/>
        <v/>
      </c>
      <c r="N25" s="49" t="str">
        <f t="shared" si="0"/>
        <v/>
      </c>
      <c r="O25" s="51"/>
    </row>
    <row r="26" spans="3:15" ht="15.6" thickTop="1" thickBot="1" x14ac:dyDescent="0.35">
      <c r="C26" s="114"/>
      <c r="D26" s="123" t="s">
        <v>88</v>
      </c>
      <c r="E26" s="27" t="s">
        <v>20</v>
      </c>
      <c r="F26" s="62" t="s">
        <v>32</v>
      </c>
      <c r="G26" s="57">
        <v>15</v>
      </c>
      <c r="H26" s="38"/>
      <c r="I26" s="38"/>
      <c r="J26" s="38"/>
      <c r="K26" s="38"/>
      <c r="L26" s="38"/>
      <c r="M26" s="38" t="str">
        <f t="shared" si="1"/>
        <v/>
      </c>
      <c r="N26" s="49" t="str">
        <f t="shared" si="0"/>
        <v/>
      </c>
      <c r="O26" s="51"/>
    </row>
    <row r="27" spans="3:15" ht="15.6" thickTop="1" thickBot="1" x14ac:dyDescent="0.35">
      <c r="C27" s="114"/>
      <c r="D27" s="123"/>
      <c r="E27" s="27" t="s">
        <v>20</v>
      </c>
      <c r="F27" s="62" t="s">
        <v>33</v>
      </c>
      <c r="G27" s="57">
        <v>15</v>
      </c>
      <c r="H27" s="38"/>
      <c r="I27" s="39"/>
      <c r="J27" s="38"/>
      <c r="K27" s="38"/>
      <c r="L27" s="38"/>
      <c r="M27" s="38" t="str">
        <f t="shared" si="1"/>
        <v/>
      </c>
      <c r="N27" s="49" t="str">
        <f t="shared" si="0"/>
        <v/>
      </c>
      <c r="O27" s="51"/>
    </row>
    <row r="28" spans="3:15" ht="15.6" thickTop="1" thickBot="1" x14ac:dyDescent="0.35">
      <c r="C28" s="114"/>
      <c r="D28" s="123"/>
      <c r="E28" s="27" t="s">
        <v>20</v>
      </c>
      <c r="F28" s="62" t="s">
        <v>34</v>
      </c>
      <c r="G28" s="57">
        <v>25</v>
      </c>
      <c r="H28" s="38"/>
      <c r="I28" s="38"/>
      <c r="J28" s="38"/>
      <c r="K28" s="38"/>
      <c r="L28" s="38"/>
      <c r="M28" s="38" t="str">
        <f t="shared" si="1"/>
        <v/>
      </c>
      <c r="N28" s="49" t="str">
        <f t="shared" si="0"/>
        <v/>
      </c>
      <c r="O28" s="51"/>
    </row>
    <row r="29" spans="3:15" ht="15.6" thickTop="1" thickBot="1" x14ac:dyDescent="0.35">
      <c r="C29" s="114"/>
      <c r="D29" s="123"/>
      <c r="E29" s="27" t="s">
        <v>24</v>
      </c>
      <c r="F29" s="62" t="s">
        <v>35</v>
      </c>
      <c r="G29" s="57">
        <v>15</v>
      </c>
      <c r="H29" s="38"/>
      <c r="I29" s="38"/>
      <c r="J29" s="38"/>
      <c r="K29" s="38"/>
      <c r="L29" s="38"/>
      <c r="M29" s="38" t="str">
        <f t="shared" si="1"/>
        <v/>
      </c>
      <c r="N29" s="49" t="str">
        <f t="shared" si="0"/>
        <v/>
      </c>
      <c r="O29" s="51"/>
    </row>
    <row r="30" spans="3:15" ht="15.6" thickTop="1" thickBot="1" x14ac:dyDescent="0.35">
      <c r="C30" s="114"/>
      <c r="D30" s="123"/>
      <c r="E30" s="27" t="s">
        <v>24</v>
      </c>
      <c r="F30" s="62" t="s">
        <v>36</v>
      </c>
      <c r="G30" s="57">
        <v>10</v>
      </c>
      <c r="H30" s="38"/>
      <c r="I30" s="38"/>
      <c r="J30" s="38"/>
      <c r="K30" s="38"/>
      <c r="L30" s="38"/>
      <c r="M30" s="38" t="str">
        <f t="shared" si="1"/>
        <v/>
      </c>
      <c r="N30" s="49" t="str">
        <f t="shared" si="0"/>
        <v/>
      </c>
      <c r="O30" s="51"/>
    </row>
    <row r="31" spans="3:15" ht="15.6" thickTop="1" thickBot="1" x14ac:dyDescent="0.35">
      <c r="C31" s="114"/>
      <c r="D31" s="123"/>
      <c r="E31" s="27" t="s">
        <v>24</v>
      </c>
      <c r="F31" s="62" t="s">
        <v>37</v>
      </c>
      <c r="G31" s="57">
        <v>15</v>
      </c>
      <c r="H31" s="38"/>
      <c r="I31" s="38"/>
      <c r="J31" s="38"/>
      <c r="K31" s="38"/>
      <c r="L31" s="38"/>
      <c r="M31" s="38" t="str">
        <f t="shared" si="1"/>
        <v/>
      </c>
      <c r="N31" s="49" t="str">
        <f t="shared" si="0"/>
        <v/>
      </c>
      <c r="O31" s="51"/>
    </row>
    <row r="32" spans="3:15" ht="15.6" thickTop="1" thickBot="1" x14ac:dyDescent="0.35">
      <c r="C32" s="115"/>
      <c r="D32" s="52"/>
      <c r="E32" s="25" t="s">
        <v>20</v>
      </c>
      <c r="F32" s="60" t="s">
        <v>27</v>
      </c>
      <c r="G32" s="55">
        <v>5</v>
      </c>
      <c r="H32" s="38"/>
      <c r="I32" s="38"/>
      <c r="J32" s="38"/>
      <c r="K32" s="38"/>
      <c r="L32" s="38"/>
      <c r="M32" s="38" t="str">
        <f t="shared" si="1"/>
        <v/>
      </c>
      <c r="N32" s="49" t="str">
        <f t="shared" si="0"/>
        <v/>
      </c>
      <c r="O32" s="51"/>
    </row>
    <row r="33" spans="3:15" ht="15.6" thickTop="1" thickBot="1" x14ac:dyDescent="0.35">
      <c r="H33" s="36"/>
      <c r="K33" s="30"/>
    </row>
    <row r="34" spans="3:15" ht="15.6" thickTop="1" thickBot="1" x14ac:dyDescent="0.35">
      <c r="D34" s="23" t="s">
        <v>0</v>
      </c>
      <c r="E34" s="23" t="s">
        <v>8</v>
      </c>
      <c r="F34" s="23" t="s">
        <v>9</v>
      </c>
      <c r="G34" s="23" t="s">
        <v>10</v>
      </c>
      <c r="H34" s="23" t="s">
        <v>11</v>
      </c>
      <c r="I34" s="23" t="s">
        <v>12</v>
      </c>
      <c r="J34" s="23" t="s">
        <v>13</v>
      </c>
      <c r="K34" s="23" t="s">
        <v>14</v>
      </c>
      <c r="L34" s="23" t="s">
        <v>15</v>
      </c>
      <c r="M34" s="23" t="s">
        <v>38</v>
      </c>
      <c r="N34" s="23" t="s">
        <v>17</v>
      </c>
      <c r="O34" s="23" t="s">
        <v>18</v>
      </c>
    </row>
    <row r="35" spans="3:15" ht="15.6" customHeight="1" thickTop="1" thickBot="1" x14ac:dyDescent="0.35">
      <c r="C35" s="119" t="s">
        <v>39</v>
      </c>
      <c r="D35" s="116" t="s">
        <v>86</v>
      </c>
      <c r="E35" s="28" t="s">
        <v>20</v>
      </c>
      <c r="F35" s="28" t="s">
        <v>40</v>
      </c>
      <c r="G35" s="28">
        <v>15</v>
      </c>
      <c r="H35" s="35"/>
      <c r="I35" s="35"/>
      <c r="J35" s="35"/>
      <c r="K35" s="35"/>
      <c r="L35" s="35"/>
      <c r="M35" s="35" t="str">
        <f>IFERROR(AVERAGE(H35:L36),"")</f>
        <v/>
      </c>
      <c r="N35" s="35" t="str">
        <f>IF(M35="","",M35*G35)</f>
        <v/>
      </c>
      <c r="O35" s="35"/>
    </row>
    <row r="36" spans="3:15" ht="15.6" thickTop="1" thickBot="1" x14ac:dyDescent="0.35">
      <c r="C36" s="120"/>
      <c r="D36" s="116"/>
      <c r="E36" s="28" t="s">
        <v>20</v>
      </c>
      <c r="F36" s="28" t="s">
        <v>41</v>
      </c>
      <c r="G36" s="28">
        <v>15</v>
      </c>
      <c r="H36" s="35"/>
      <c r="I36" s="35"/>
      <c r="J36" s="35"/>
      <c r="K36" s="35"/>
      <c r="L36" s="35"/>
      <c r="M36" s="35" t="str">
        <f t="shared" ref="M36:M61" si="2">IFERROR(AVERAGE(H36:L37),"")</f>
        <v/>
      </c>
      <c r="N36" s="35" t="str">
        <f t="shared" ref="N36:N61" si="3">IF(M36="","",M36*G36)</f>
        <v/>
      </c>
      <c r="O36" s="35"/>
    </row>
    <row r="37" spans="3:15" ht="15.6" thickTop="1" thickBot="1" x14ac:dyDescent="0.35">
      <c r="C37" s="120"/>
      <c r="D37" s="116"/>
      <c r="E37" s="28" t="s">
        <v>20</v>
      </c>
      <c r="F37" s="28" t="s">
        <v>42</v>
      </c>
      <c r="G37" s="28">
        <v>15</v>
      </c>
      <c r="H37" s="35"/>
      <c r="I37" s="35"/>
      <c r="J37" s="35"/>
      <c r="K37" s="35"/>
      <c r="L37" s="35"/>
      <c r="M37" s="35" t="str">
        <f t="shared" si="2"/>
        <v/>
      </c>
      <c r="N37" s="35" t="str">
        <f t="shared" si="3"/>
        <v/>
      </c>
      <c r="O37" s="35"/>
    </row>
    <row r="38" spans="3:15" ht="15.6" thickTop="1" thickBot="1" x14ac:dyDescent="0.35">
      <c r="C38" s="120"/>
      <c r="D38" s="116"/>
      <c r="E38" s="28" t="s">
        <v>20</v>
      </c>
      <c r="F38" s="28" t="s">
        <v>43</v>
      </c>
      <c r="G38" s="28">
        <v>10</v>
      </c>
      <c r="H38" s="35"/>
      <c r="I38" s="35"/>
      <c r="J38" s="35"/>
      <c r="K38" s="35"/>
      <c r="L38" s="35"/>
      <c r="M38" s="35" t="str">
        <f t="shared" si="2"/>
        <v/>
      </c>
      <c r="N38" s="35" t="str">
        <f t="shared" si="3"/>
        <v/>
      </c>
      <c r="O38" s="35"/>
    </row>
    <row r="39" spans="3:15" ht="15.6" thickTop="1" thickBot="1" x14ac:dyDescent="0.35">
      <c r="C39" s="120"/>
      <c r="D39" s="116"/>
      <c r="E39" s="32" t="s">
        <v>24</v>
      </c>
      <c r="F39" s="32" t="s">
        <v>44</v>
      </c>
      <c r="G39" s="32">
        <v>20</v>
      </c>
      <c r="H39" s="35"/>
      <c r="I39" s="35"/>
      <c r="J39" s="35"/>
      <c r="K39" s="35"/>
      <c r="L39" s="35"/>
      <c r="M39" s="35" t="str">
        <f t="shared" si="2"/>
        <v/>
      </c>
      <c r="N39" s="35" t="str">
        <f t="shared" si="3"/>
        <v/>
      </c>
      <c r="O39" s="35"/>
    </row>
    <row r="40" spans="3:15" ht="15.6" thickTop="1" thickBot="1" x14ac:dyDescent="0.35">
      <c r="C40" s="120"/>
      <c r="D40" s="116"/>
      <c r="E40" s="32" t="s">
        <v>24</v>
      </c>
      <c r="F40" s="32" t="s">
        <v>45</v>
      </c>
      <c r="G40" s="32">
        <v>10</v>
      </c>
      <c r="H40" s="35"/>
      <c r="I40" s="35"/>
      <c r="J40" s="35"/>
      <c r="K40" s="35"/>
      <c r="L40" s="35"/>
      <c r="M40" s="35" t="str">
        <f t="shared" si="2"/>
        <v/>
      </c>
      <c r="N40" s="35" t="str">
        <f t="shared" si="3"/>
        <v/>
      </c>
      <c r="O40" s="35"/>
    </row>
    <row r="41" spans="3:15" ht="15.6" thickTop="1" thickBot="1" x14ac:dyDescent="0.35">
      <c r="C41" s="120"/>
      <c r="D41" s="116"/>
      <c r="E41" s="32" t="s">
        <v>24</v>
      </c>
      <c r="F41" s="32" t="s">
        <v>46</v>
      </c>
      <c r="G41" s="32">
        <v>5</v>
      </c>
      <c r="H41" s="35"/>
      <c r="I41" s="35"/>
      <c r="J41" s="35"/>
      <c r="K41" s="35"/>
      <c r="L41" s="35"/>
      <c r="M41" s="35" t="str">
        <f t="shared" si="2"/>
        <v/>
      </c>
      <c r="N41" s="35" t="str">
        <f t="shared" si="3"/>
        <v/>
      </c>
      <c r="O41" s="35"/>
    </row>
    <row r="42" spans="3:15" ht="15.6" thickTop="1" thickBot="1" x14ac:dyDescent="0.35">
      <c r="C42" s="120"/>
      <c r="D42" s="116"/>
      <c r="E42" s="32" t="s">
        <v>24</v>
      </c>
      <c r="F42" s="32" t="s">
        <v>47</v>
      </c>
      <c r="G42" s="32">
        <v>5</v>
      </c>
      <c r="H42" s="35"/>
      <c r="I42" s="35"/>
      <c r="J42" s="35"/>
      <c r="K42" s="35"/>
      <c r="L42" s="35"/>
      <c r="M42" s="35" t="str">
        <f t="shared" si="2"/>
        <v/>
      </c>
      <c r="N42" s="35" t="str">
        <f t="shared" si="3"/>
        <v/>
      </c>
      <c r="O42" s="35"/>
    </row>
    <row r="43" spans="3:15" ht="15.6" thickTop="1" thickBot="1" x14ac:dyDescent="0.35">
      <c r="C43" s="120"/>
      <c r="D43" s="52"/>
      <c r="E43" s="25" t="s">
        <v>20</v>
      </c>
      <c r="F43" s="25" t="s">
        <v>98</v>
      </c>
      <c r="G43" s="25">
        <v>5</v>
      </c>
      <c r="H43" s="35"/>
      <c r="I43" s="35"/>
      <c r="J43" s="35"/>
      <c r="K43" s="35"/>
      <c r="L43" s="35"/>
      <c r="M43" s="35" t="str">
        <f t="shared" si="2"/>
        <v/>
      </c>
      <c r="N43" s="35" t="str">
        <f t="shared" si="3"/>
        <v/>
      </c>
      <c r="O43" s="35"/>
    </row>
    <row r="44" spans="3:15" ht="15.6" thickTop="1" thickBot="1" x14ac:dyDescent="0.35">
      <c r="C44" s="120"/>
      <c r="D44" s="117" t="s">
        <v>87</v>
      </c>
      <c r="E44" s="26" t="s">
        <v>20</v>
      </c>
      <c r="F44" s="26" t="s">
        <v>49</v>
      </c>
      <c r="G44" s="26">
        <v>10</v>
      </c>
      <c r="H44" s="35"/>
      <c r="I44" s="35"/>
      <c r="J44" s="35"/>
      <c r="K44" s="35"/>
      <c r="L44" s="35"/>
      <c r="M44" s="35" t="str">
        <f t="shared" si="2"/>
        <v/>
      </c>
      <c r="N44" s="35" t="str">
        <f t="shared" si="3"/>
        <v/>
      </c>
      <c r="O44" s="35"/>
    </row>
    <row r="45" spans="3:15" ht="15.6" thickTop="1" thickBot="1" x14ac:dyDescent="0.35">
      <c r="C45" s="120"/>
      <c r="D45" s="117"/>
      <c r="E45" s="26" t="s">
        <v>20</v>
      </c>
      <c r="F45" s="26" t="s">
        <v>50</v>
      </c>
      <c r="G45" s="26">
        <v>15</v>
      </c>
      <c r="H45" s="35"/>
      <c r="I45" s="35"/>
      <c r="J45" s="35"/>
      <c r="K45" s="35"/>
      <c r="L45" s="35"/>
      <c r="M45" s="35" t="str">
        <f t="shared" si="2"/>
        <v/>
      </c>
      <c r="N45" s="35" t="str">
        <f t="shared" si="3"/>
        <v/>
      </c>
      <c r="O45" s="35"/>
    </row>
    <row r="46" spans="3:15" ht="15.6" thickTop="1" thickBot="1" x14ac:dyDescent="0.35">
      <c r="C46" s="120"/>
      <c r="D46" s="117"/>
      <c r="E46" s="26" t="s">
        <v>20</v>
      </c>
      <c r="F46" s="26" t="s">
        <v>51</v>
      </c>
      <c r="G46" s="26">
        <v>15</v>
      </c>
      <c r="H46" s="35"/>
      <c r="I46" s="35"/>
      <c r="J46" s="35"/>
      <c r="K46" s="35"/>
      <c r="L46" s="35"/>
      <c r="M46" s="35" t="str">
        <f t="shared" si="2"/>
        <v/>
      </c>
      <c r="N46" s="35" t="str">
        <f t="shared" si="3"/>
        <v/>
      </c>
      <c r="O46" s="35"/>
    </row>
    <row r="47" spans="3:15" ht="15.6" thickTop="1" thickBot="1" x14ac:dyDescent="0.35">
      <c r="C47" s="120"/>
      <c r="D47" s="117"/>
      <c r="E47" s="26" t="s">
        <v>20</v>
      </c>
      <c r="F47" s="26" t="s">
        <v>52</v>
      </c>
      <c r="G47" s="26">
        <v>15</v>
      </c>
      <c r="H47" s="35"/>
      <c r="I47" s="35"/>
      <c r="J47" s="35"/>
      <c r="K47" s="35"/>
      <c r="L47" s="35"/>
      <c r="M47" s="35" t="str">
        <f t="shared" si="2"/>
        <v/>
      </c>
      <c r="N47" s="35" t="str">
        <f t="shared" si="3"/>
        <v/>
      </c>
      <c r="O47" s="35"/>
    </row>
    <row r="48" spans="3:15" ht="15.6" thickTop="1" thickBot="1" x14ac:dyDescent="0.35">
      <c r="C48" s="120"/>
      <c r="D48" s="117"/>
      <c r="E48" s="26" t="s">
        <v>24</v>
      </c>
      <c r="F48" s="26" t="s">
        <v>44</v>
      </c>
      <c r="G48" s="26">
        <v>10</v>
      </c>
      <c r="H48" s="35"/>
      <c r="I48" s="35"/>
      <c r="J48" s="35"/>
      <c r="K48" s="35"/>
      <c r="L48" s="35"/>
      <c r="M48" s="35" t="str">
        <f t="shared" si="2"/>
        <v/>
      </c>
      <c r="N48" s="35" t="str">
        <f t="shared" si="3"/>
        <v/>
      </c>
      <c r="O48" s="35"/>
    </row>
    <row r="49" spans="3:15" ht="15.6" thickTop="1" thickBot="1" x14ac:dyDescent="0.35">
      <c r="C49" s="120"/>
      <c r="D49" s="117"/>
      <c r="E49" s="26" t="s">
        <v>24</v>
      </c>
      <c r="F49" s="26" t="s">
        <v>53</v>
      </c>
      <c r="G49" s="26">
        <v>10</v>
      </c>
      <c r="H49" s="35"/>
      <c r="I49" s="35"/>
      <c r="J49" s="35"/>
      <c r="K49" s="35"/>
      <c r="L49" s="35"/>
      <c r="M49" s="35" t="str">
        <f t="shared" si="2"/>
        <v/>
      </c>
      <c r="N49" s="35" t="str">
        <f>IF(M49="","",M49*G49)</f>
        <v/>
      </c>
      <c r="O49" s="35"/>
    </row>
    <row r="50" spans="3:15" ht="15.6" thickTop="1" thickBot="1" x14ac:dyDescent="0.35">
      <c r="C50" s="120"/>
      <c r="D50" s="117"/>
      <c r="E50" s="26" t="s">
        <v>24</v>
      </c>
      <c r="F50" s="26" t="s">
        <v>54</v>
      </c>
      <c r="G50" s="26">
        <v>10</v>
      </c>
      <c r="H50" s="35"/>
      <c r="I50" s="35"/>
      <c r="J50" s="35"/>
      <c r="K50" s="35"/>
      <c r="L50" s="35"/>
      <c r="M50" s="35" t="str">
        <f t="shared" si="2"/>
        <v/>
      </c>
      <c r="N50" s="35" t="str">
        <f t="shared" si="3"/>
        <v/>
      </c>
      <c r="O50" s="35"/>
    </row>
    <row r="51" spans="3:15" ht="15.6" thickTop="1" thickBot="1" x14ac:dyDescent="0.35">
      <c r="C51" s="120"/>
      <c r="D51" s="117"/>
      <c r="E51" s="26" t="s">
        <v>24</v>
      </c>
      <c r="F51" s="26" t="s">
        <v>46</v>
      </c>
      <c r="G51" s="26">
        <v>5</v>
      </c>
      <c r="H51" s="35"/>
      <c r="I51" s="35"/>
      <c r="J51" s="35"/>
      <c r="K51" s="35"/>
      <c r="L51" s="35"/>
      <c r="M51" s="35" t="str">
        <f t="shared" si="2"/>
        <v/>
      </c>
      <c r="N51" s="35" t="str">
        <f t="shared" si="3"/>
        <v/>
      </c>
      <c r="O51" s="35"/>
    </row>
    <row r="52" spans="3:15" ht="18" customHeight="1" thickTop="1" thickBot="1" x14ac:dyDescent="0.35">
      <c r="C52" s="120"/>
      <c r="D52" s="117"/>
      <c r="E52" s="26" t="s">
        <v>24</v>
      </c>
      <c r="F52" s="26" t="s">
        <v>47</v>
      </c>
      <c r="G52" s="26">
        <v>5</v>
      </c>
      <c r="H52" s="35"/>
      <c r="I52" s="35"/>
      <c r="J52" s="35"/>
      <c r="K52" s="35"/>
      <c r="L52" s="35"/>
      <c r="M52" s="35" t="str">
        <f t="shared" si="2"/>
        <v/>
      </c>
      <c r="N52" s="35" t="str">
        <f t="shared" si="3"/>
        <v/>
      </c>
      <c r="O52" s="35"/>
    </row>
    <row r="53" spans="3:15" ht="15.6" thickTop="1" thickBot="1" x14ac:dyDescent="0.35">
      <c r="C53" s="120"/>
      <c r="D53" s="52"/>
      <c r="E53" s="25" t="s">
        <v>20</v>
      </c>
      <c r="F53" s="25" t="s">
        <v>27</v>
      </c>
      <c r="G53" s="25">
        <v>5</v>
      </c>
      <c r="H53" s="35"/>
      <c r="I53" s="35"/>
      <c r="J53" s="35"/>
      <c r="K53" s="35"/>
      <c r="L53" s="35"/>
      <c r="M53" s="35" t="str">
        <f t="shared" si="2"/>
        <v/>
      </c>
      <c r="N53" s="35" t="str">
        <f t="shared" si="3"/>
        <v/>
      </c>
      <c r="O53" s="35"/>
    </row>
    <row r="54" spans="3:15" ht="15.6" thickTop="1" thickBot="1" x14ac:dyDescent="0.35">
      <c r="C54" s="120"/>
      <c r="D54" s="118" t="s">
        <v>88</v>
      </c>
      <c r="E54" s="31" t="s">
        <v>20</v>
      </c>
      <c r="F54" s="31" t="s">
        <v>56</v>
      </c>
      <c r="G54" s="31">
        <v>15</v>
      </c>
      <c r="H54" s="35"/>
      <c r="I54" s="35"/>
      <c r="J54" s="35"/>
      <c r="K54" s="35"/>
      <c r="L54" s="35"/>
      <c r="M54" s="35" t="str">
        <f t="shared" si="2"/>
        <v/>
      </c>
      <c r="N54" s="35" t="str">
        <f t="shared" si="3"/>
        <v/>
      </c>
      <c r="O54" s="35"/>
    </row>
    <row r="55" spans="3:15" ht="15.6" thickTop="1" thickBot="1" x14ac:dyDescent="0.35">
      <c r="C55" s="120"/>
      <c r="D55" s="118"/>
      <c r="E55" s="31" t="s">
        <v>20</v>
      </c>
      <c r="F55" s="31" t="s">
        <v>57</v>
      </c>
      <c r="G55" s="31">
        <v>15</v>
      </c>
      <c r="H55" s="35"/>
      <c r="I55" s="35"/>
      <c r="J55" s="35"/>
      <c r="K55" s="35"/>
      <c r="L55" s="35"/>
      <c r="M55" s="35" t="str">
        <f t="shared" si="2"/>
        <v/>
      </c>
      <c r="N55" s="35" t="str">
        <f t="shared" si="3"/>
        <v/>
      </c>
      <c r="O55" s="35"/>
    </row>
    <row r="56" spans="3:15" ht="15.6" thickTop="1" thickBot="1" x14ac:dyDescent="0.35">
      <c r="C56" s="120"/>
      <c r="D56" s="118"/>
      <c r="E56" s="31" t="s">
        <v>20</v>
      </c>
      <c r="F56" s="31" t="s">
        <v>58</v>
      </c>
      <c r="G56" s="31">
        <v>25</v>
      </c>
      <c r="H56" s="35"/>
      <c r="I56" s="35"/>
      <c r="J56" s="35"/>
      <c r="K56" s="35"/>
      <c r="L56" s="35"/>
      <c r="M56" s="35" t="str">
        <f t="shared" si="2"/>
        <v/>
      </c>
      <c r="N56" s="35" t="str">
        <f t="shared" si="3"/>
        <v/>
      </c>
      <c r="O56" s="35"/>
    </row>
    <row r="57" spans="3:15" ht="15.6" thickTop="1" thickBot="1" x14ac:dyDescent="0.35">
      <c r="C57" s="120"/>
      <c r="D57" s="118"/>
      <c r="E57" s="31" t="s">
        <v>24</v>
      </c>
      <c r="F57" s="31" t="s">
        <v>44</v>
      </c>
      <c r="G57" s="31">
        <v>20</v>
      </c>
      <c r="H57" s="35"/>
      <c r="I57" s="35"/>
      <c r="J57" s="35"/>
      <c r="K57" s="35"/>
      <c r="L57" s="35"/>
      <c r="M57" s="35" t="str">
        <f t="shared" si="2"/>
        <v/>
      </c>
      <c r="N57" s="35" t="str">
        <f t="shared" si="3"/>
        <v/>
      </c>
      <c r="O57" s="35"/>
    </row>
    <row r="58" spans="3:15" ht="15.6" thickTop="1" thickBot="1" x14ac:dyDescent="0.35">
      <c r="C58" s="120"/>
      <c r="D58" s="118"/>
      <c r="E58" s="31" t="s">
        <v>24</v>
      </c>
      <c r="F58" s="31" t="s">
        <v>59</v>
      </c>
      <c r="G58" s="31">
        <v>10</v>
      </c>
      <c r="H58" s="35"/>
      <c r="I58" s="35"/>
      <c r="J58" s="35"/>
      <c r="K58" s="35"/>
      <c r="L58" s="35"/>
      <c r="M58" s="35" t="str">
        <f t="shared" si="2"/>
        <v/>
      </c>
      <c r="N58" s="35" t="str">
        <f t="shared" si="3"/>
        <v/>
      </c>
      <c r="O58" s="35"/>
    </row>
    <row r="59" spans="3:15" ht="15.6" thickTop="1" thickBot="1" x14ac:dyDescent="0.35">
      <c r="C59" s="120"/>
      <c r="D59" s="118"/>
      <c r="E59" s="31" t="s">
        <v>24</v>
      </c>
      <c r="F59" s="33" t="s">
        <v>46</v>
      </c>
      <c r="G59" s="31">
        <v>5</v>
      </c>
      <c r="H59" s="35"/>
      <c r="I59" s="35"/>
      <c r="J59" s="35"/>
      <c r="K59" s="35"/>
      <c r="L59" s="35"/>
      <c r="M59" s="35" t="str">
        <f t="shared" si="2"/>
        <v/>
      </c>
      <c r="N59" s="35" t="str">
        <f t="shared" si="3"/>
        <v/>
      </c>
      <c r="O59" s="35"/>
    </row>
    <row r="60" spans="3:15" ht="15.6" thickTop="1" thickBot="1" x14ac:dyDescent="0.35">
      <c r="C60" s="120"/>
      <c r="D60" s="118"/>
      <c r="E60" s="31" t="s">
        <v>24</v>
      </c>
      <c r="F60" s="31" t="s">
        <v>47</v>
      </c>
      <c r="G60" s="31">
        <v>5</v>
      </c>
      <c r="H60" s="35"/>
      <c r="I60" s="35"/>
      <c r="J60" s="35"/>
      <c r="K60" s="35"/>
      <c r="L60" s="35"/>
      <c r="M60" s="35" t="str">
        <f t="shared" si="2"/>
        <v/>
      </c>
      <c r="N60" s="35" t="str">
        <f t="shared" si="3"/>
        <v/>
      </c>
      <c r="O60" s="35"/>
    </row>
    <row r="61" spans="3:15" ht="15.6" thickTop="1" thickBot="1" x14ac:dyDescent="0.35">
      <c r="C61" s="121"/>
      <c r="D61" s="52"/>
      <c r="E61" s="25" t="s">
        <v>20</v>
      </c>
      <c r="F61" s="25" t="s">
        <v>98</v>
      </c>
      <c r="G61" s="25">
        <v>5</v>
      </c>
      <c r="H61" s="35"/>
      <c r="I61" s="35"/>
      <c r="J61" s="35"/>
      <c r="K61" s="35"/>
      <c r="L61" s="35"/>
      <c r="M61" s="35" t="str">
        <f t="shared" si="2"/>
        <v/>
      </c>
      <c r="N61" s="35" t="str">
        <f t="shared" si="3"/>
        <v/>
      </c>
      <c r="O61" s="35"/>
    </row>
    <row r="62" spans="3:15" ht="15" thickTop="1" x14ac:dyDescent="0.3">
      <c r="C62" s="34"/>
    </row>
    <row r="63" spans="3:15" x14ac:dyDescent="0.3">
      <c r="C63" s="34"/>
    </row>
    <row r="64" spans="3:15" x14ac:dyDescent="0.3">
      <c r="C64" s="34"/>
    </row>
    <row r="65" spans="3:14" x14ac:dyDescent="0.3">
      <c r="C65" s="34"/>
    </row>
    <row r="66" spans="3:14" x14ac:dyDescent="0.3">
      <c r="C66" s="34"/>
      <c r="M66" s="34"/>
    </row>
    <row r="67" spans="3:14" x14ac:dyDescent="0.3">
      <c r="C67" s="34"/>
      <c r="M67" s="34"/>
    </row>
    <row r="68" spans="3:14" x14ac:dyDescent="0.3">
      <c r="C68" s="34"/>
      <c r="M68" s="34"/>
    </row>
    <row r="69" spans="3:14" x14ac:dyDescent="0.3">
      <c r="C69" s="34"/>
      <c r="M69" s="34"/>
    </row>
    <row r="70" spans="3:14" ht="18" customHeight="1" x14ac:dyDescent="0.3">
      <c r="C70" s="34"/>
      <c r="M70" s="34"/>
      <c r="N70" s="29"/>
    </row>
    <row r="71" spans="3:14" x14ac:dyDescent="0.3">
      <c r="C71" s="34"/>
      <c r="M71" s="34"/>
    </row>
    <row r="72" spans="3:14" x14ac:dyDescent="0.3">
      <c r="C72" s="34"/>
      <c r="M72" s="34"/>
    </row>
    <row r="73" spans="3:14" x14ac:dyDescent="0.3">
      <c r="C73" s="34"/>
      <c r="F73" s="30"/>
      <c r="M73" s="34"/>
    </row>
    <row r="74" spans="3:14" x14ac:dyDescent="0.3">
      <c r="C74" s="34"/>
      <c r="M74" s="34"/>
    </row>
    <row r="75" spans="3:14" x14ac:dyDescent="0.3">
      <c r="M75" s="34"/>
      <c r="N75" s="29"/>
    </row>
    <row r="76" spans="3:14" x14ac:dyDescent="0.3">
      <c r="M76" s="34"/>
    </row>
    <row r="77" spans="3:14" x14ac:dyDescent="0.3">
      <c r="M77" s="34"/>
    </row>
    <row r="78" spans="3:14" x14ac:dyDescent="0.3">
      <c r="M78" s="34"/>
    </row>
    <row r="79" spans="3:14" x14ac:dyDescent="0.3">
      <c r="M79" s="34"/>
      <c r="N79" s="29"/>
    </row>
    <row r="80" spans="3:14" x14ac:dyDescent="0.3">
      <c r="M80" s="34"/>
      <c r="N80" s="112"/>
    </row>
    <row r="81" spans="13:16" x14ac:dyDescent="0.3">
      <c r="M81" s="34"/>
      <c r="N81" s="112"/>
    </row>
    <row r="82" spans="13:16" x14ac:dyDescent="0.3">
      <c r="M82" s="34"/>
      <c r="N82" s="112"/>
    </row>
    <row r="83" spans="13:16" x14ac:dyDescent="0.3">
      <c r="M83" s="34"/>
      <c r="N83" s="112"/>
    </row>
    <row r="84" spans="13:16" x14ac:dyDescent="0.3">
      <c r="M84" s="34"/>
      <c r="N84" s="112"/>
    </row>
    <row r="85" spans="13:16" x14ac:dyDescent="0.3">
      <c r="M85" s="34"/>
      <c r="N85" s="112"/>
    </row>
    <row r="86" spans="13:16" x14ac:dyDescent="0.3">
      <c r="M86" s="34"/>
      <c r="N86" s="112"/>
    </row>
    <row r="87" spans="13:16" x14ac:dyDescent="0.3">
      <c r="M87" s="34"/>
      <c r="N87" s="112"/>
    </row>
    <row r="88" spans="13:16" x14ac:dyDescent="0.3">
      <c r="M88" s="34"/>
      <c r="N88" s="112"/>
    </row>
    <row r="89" spans="13:16" x14ac:dyDescent="0.3">
      <c r="M89" s="34"/>
      <c r="N89" s="112"/>
    </row>
    <row r="90" spans="13:16" x14ac:dyDescent="0.3">
      <c r="M90" s="34"/>
      <c r="N90" s="112"/>
    </row>
    <row r="91" spans="13:16" x14ac:dyDescent="0.3">
      <c r="M91" s="34"/>
      <c r="N91" s="112"/>
      <c r="P91" s="30"/>
    </row>
    <row r="92" spans="13:16" x14ac:dyDescent="0.3">
      <c r="M92" s="34"/>
      <c r="N92" s="112"/>
    </row>
  </sheetData>
  <mergeCells count="11">
    <mergeCell ref="N80:N83"/>
    <mergeCell ref="N84:N88"/>
    <mergeCell ref="N89:N92"/>
    <mergeCell ref="C15:C32"/>
    <mergeCell ref="D35:D42"/>
    <mergeCell ref="D44:D52"/>
    <mergeCell ref="D54:D60"/>
    <mergeCell ref="C35:C61"/>
    <mergeCell ref="D15:D19"/>
    <mergeCell ref="D21:D24"/>
    <mergeCell ref="D26:D3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33D5A-563D-4D82-ACC7-5C1C2CA723DA}">
  <sheetPr codeName="Feuil8"/>
  <dimension ref="D10:K109"/>
  <sheetViews>
    <sheetView topLeftCell="F9" zoomScaleNormal="100" workbookViewId="0">
      <selection activeCell="F38" sqref="F38"/>
    </sheetView>
  </sheetViews>
  <sheetFormatPr baseColWidth="10" defaultColWidth="8.88671875" defaultRowHeight="14.4" x14ac:dyDescent="0.3"/>
  <cols>
    <col min="4" max="4" width="12.109375" customWidth="1"/>
    <col min="5" max="5" width="13.109375" customWidth="1"/>
    <col min="6" max="6" width="71.33203125" customWidth="1"/>
    <col min="7" max="7" width="13.33203125" customWidth="1"/>
    <col min="8" max="8" width="11.33203125" customWidth="1"/>
    <col min="9" max="9" width="14.33203125" customWidth="1"/>
    <col min="10" max="10" width="12.109375" customWidth="1"/>
    <col min="11" max="11" width="12.33203125" customWidth="1"/>
  </cols>
  <sheetData>
    <row r="10" spans="11:11" x14ac:dyDescent="0.3">
      <c r="K10" s="3" t="s">
        <v>60</v>
      </c>
    </row>
    <row r="11" spans="11:11" x14ac:dyDescent="0.3">
      <c r="K11" t="s">
        <v>61</v>
      </c>
    </row>
    <row r="16" spans="11:11" x14ac:dyDescent="0.3">
      <c r="K16" s="10"/>
    </row>
    <row r="17" spans="4:10" x14ac:dyDescent="0.3">
      <c r="D17" s="1" t="s">
        <v>62</v>
      </c>
      <c r="E17" s="2" t="s">
        <v>63</v>
      </c>
      <c r="F17" s="2" t="s">
        <v>64</v>
      </c>
      <c r="G17" s="2" t="s">
        <v>65</v>
      </c>
      <c r="H17" s="2" t="s">
        <v>66</v>
      </c>
      <c r="I17" s="3" t="s">
        <v>67</v>
      </c>
      <c r="J17" s="3" t="s">
        <v>68</v>
      </c>
    </row>
    <row r="18" spans="4:10" x14ac:dyDescent="0.3">
      <c r="D18" s="4" t="s">
        <v>1</v>
      </c>
      <c r="E18" s="5"/>
      <c r="F18" s="5" t="s">
        <v>27</v>
      </c>
      <c r="G18" s="5"/>
      <c r="H18" s="5">
        <v>3</v>
      </c>
      <c r="I18" s="6">
        <v>1</v>
      </c>
      <c r="J18">
        <f>H18*I18</f>
        <v>3</v>
      </c>
    </row>
    <row r="19" spans="4:10" x14ac:dyDescent="0.3">
      <c r="D19" s="7" t="s">
        <v>1</v>
      </c>
      <c r="E19" s="8"/>
      <c r="F19" s="5" t="s">
        <v>22</v>
      </c>
      <c r="G19" s="8"/>
      <c r="H19" s="8">
        <v>10</v>
      </c>
      <c r="I19" s="9">
        <v>2</v>
      </c>
      <c r="J19">
        <f t="shared" ref="J19:J82" si="0">H19*I19</f>
        <v>20</v>
      </c>
    </row>
    <row r="20" spans="4:10" x14ac:dyDescent="0.3">
      <c r="D20" s="4" t="s">
        <v>1</v>
      </c>
      <c r="E20" s="5"/>
      <c r="F20" s="5" t="s">
        <v>42</v>
      </c>
      <c r="G20" s="5"/>
      <c r="H20" s="5">
        <v>15</v>
      </c>
      <c r="I20" s="6">
        <v>1</v>
      </c>
      <c r="J20">
        <f t="shared" si="0"/>
        <v>15</v>
      </c>
    </row>
    <row r="21" spans="4:10" x14ac:dyDescent="0.3">
      <c r="D21" s="7" t="s">
        <v>1</v>
      </c>
      <c r="E21" s="8"/>
      <c r="F21" s="5" t="s">
        <v>23</v>
      </c>
      <c r="G21" s="8"/>
      <c r="H21" s="8">
        <v>16</v>
      </c>
      <c r="I21" s="9">
        <v>2</v>
      </c>
      <c r="J21">
        <f t="shared" si="0"/>
        <v>32</v>
      </c>
    </row>
    <row r="22" spans="4:10" x14ac:dyDescent="0.3">
      <c r="D22" s="4" t="s">
        <v>1</v>
      </c>
      <c r="E22" s="5"/>
      <c r="F22" s="5" t="s">
        <v>23</v>
      </c>
      <c r="G22" s="5"/>
      <c r="H22" s="5">
        <v>10</v>
      </c>
      <c r="I22" s="6">
        <v>1</v>
      </c>
      <c r="J22">
        <f t="shared" si="0"/>
        <v>10</v>
      </c>
    </row>
    <row r="23" spans="4:10" x14ac:dyDescent="0.3">
      <c r="D23" s="7" t="s">
        <v>1</v>
      </c>
      <c r="E23" s="8"/>
      <c r="F23" s="5" t="s">
        <v>21</v>
      </c>
      <c r="G23" s="8"/>
      <c r="H23" s="8">
        <v>10</v>
      </c>
      <c r="I23" s="9">
        <v>1</v>
      </c>
      <c r="J23">
        <f t="shared" si="0"/>
        <v>10</v>
      </c>
    </row>
    <row r="24" spans="4:10" x14ac:dyDescent="0.3">
      <c r="D24" s="4" t="s">
        <v>1</v>
      </c>
      <c r="E24" s="5"/>
      <c r="F24" s="5" t="s">
        <v>29</v>
      </c>
      <c r="G24" s="5"/>
      <c r="H24" s="5">
        <v>18</v>
      </c>
      <c r="I24" s="6">
        <v>1</v>
      </c>
      <c r="J24">
        <f t="shared" si="0"/>
        <v>18</v>
      </c>
    </row>
    <row r="25" spans="4:10" x14ac:dyDescent="0.3">
      <c r="D25" s="7" t="s">
        <v>1</v>
      </c>
      <c r="E25" s="8"/>
      <c r="F25" s="5" t="s">
        <v>30</v>
      </c>
      <c r="G25" s="8"/>
      <c r="H25" s="8">
        <v>12</v>
      </c>
      <c r="I25" s="9">
        <v>1</v>
      </c>
      <c r="J25">
        <f t="shared" si="0"/>
        <v>12</v>
      </c>
    </row>
    <row r="26" spans="4:10" x14ac:dyDescent="0.3">
      <c r="D26" s="4" t="s">
        <v>1</v>
      </c>
      <c r="E26" s="5"/>
      <c r="F26" s="5" t="s">
        <v>21</v>
      </c>
      <c r="G26" s="5"/>
      <c r="H26" s="5">
        <v>20</v>
      </c>
      <c r="I26" s="6">
        <v>3</v>
      </c>
      <c r="J26">
        <f t="shared" si="0"/>
        <v>60</v>
      </c>
    </row>
    <row r="27" spans="4:10" x14ac:dyDescent="0.3">
      <c r="D27" s="7" t="s">
        <v>1</v>
      </c>
      <c r="E27" s="8"/>
      <c r="F27" s="5" t="s">
        <v>32</v>
      </c>
      <c r="G27" s="8"/>
      <c r="H27" s="8">
        <v>10</v>
      </c>
      <c r="I27" s="9">
        <v>3</v>
      </c>
      <c r="J27">
        <f t="shared" si="0"/>
        <v>30</v>
      </c>
    </row>
    <row r="28" spans="4:10" x14ac:dyDescent="0.3">
      <c r="D28" s="4" t="s">
        <v>1</v>
      </c>
      <c r="E28" s="5"/>
      <c r="F28" s="5" t="s">
        <v>28</v>
      </c>
      <c r="G28" s="5"/>
      <c r="H28" s="5">
        <v>13</v>
      </c>
      <c r="I28" s="6">
        <v>1</v>
      </c>
      <c r="J28">
        <f t="shared" si="0"/>
        <v>13</v>
      </c>
    </row>
    <row r="29" spans="4:10" x14ac:dyDescent="0.3">
      <c r="D29" s="7" t="s">
        <v>1</v>
      </c>
      <c r="E29" s="8"/>
      <c r="F29" s="5" t="s">
        <v>33</v>
      </c>
      <c r="G29" s="8"/>
      <c r="H29" s="8">
        <v>17</v>
      </c>
      <c r="I29" s="9">
        <v>2</v>
      </c>
      <c r="J29">
        <f t="shared" si="0"/>
        <v>34</v>
      </c>
    </row>
    <row r="30" spans="4:10" x14ac:dyDescent="0.3">
      <c r="D30" s="4" t="s">
        <v>1</v>
      </c>
      <c r="E30" s="5"/>
      <c r="F30" s="5" t="s">
        <v>34</v>
      </c>
      <c r="G30" s="5"/>
      <c r="H30" s="5">
        <v>12</v>
      </c>
      <c r="I30" s="6">
        <v>2</v>
      </c>
      <c r="J30">
        <f t="shared" si="0"/>
        <v>24</v>
      </c>
    </row>
    <row r="31" spans="4:10" x14ac:dyDescent="0.3">
      <c r="D31" s="7" t="s">
        <v>1</v>
      </c>
      <c r="E31" s="8"/>
      <c r="F31" s="5" t="s">
        <v>27</v>
      </c>
      <c r="G31" s="8"/>
      <c r="H31" s="8">
        <v>10</v>
      </c>
      <c r="I31" s="9">
        <v>3</v>
      </c>
      <c r="J31">
        <f t="shared" si="0"/>
        <v>30</v>
      </c>
    </row>
    <row r="32" spans="4:10" x14ac:dyDescent="0.3">
      <c r="D32" s="4" t="s">
        <v>1</v>
      </c>
      <c r="E32" s="5"/>
      <c r="F32" s="5" t="s">
        <v>28</v>
      </c>
      <c r="G32" s="5"/>
      <c r="H32" s="5">
        <v>14</v>
      </c>
      <c r="I32" s="6">
        <v>1</v>
      </c>
      <c r="J32">
        <f t="shared" si="0"/>
        <v>14</v>
      </c>
    </row>
    <row r="33" spans="4:10" x14ac:dyDescent="0.3">
      <c r="D33" s="7" t="s">
        <v>1</v>
      </c>
      <c r="E33" s="8"/>
      <c r="F33" s="5" t="s">
        <v>25</v>
      </c>
      <c r="G33" s="8"/>
      <c r="H33" s="8">
        <v>12</v>
      </c>
      <c r="I33" s="9">
        <v>2</v>
      </c>
      <c r="J33">
        <f t="shared" si="0"/>
        <v>24</v>
      </c>
    </row>
    <row r="34" spans="4:10" x14ac:dyDescent="0.3">
      <c r="D34" s="4" t="s">
        <v>1</v>
      </c>
      <c r="E34" s="5"/>
      <c r="F34" s="5" t="s">
        <v>26</v>
      </c>
      <c r="G34" s="5"/>
      <c r="H34" s="5">
        <v>14</v>
      </c>
      <c r="I34" s="6">
        <v>3</v>
      </c>
      <c r="J34">
        <f t="shared" si="0"/>
        <v>42</v>
      </c>
    </row>
    <row r="35" spans="4:10" x14ac:dyDescent="0.3">
      <c r="D35" s="7" t="s">
        <v>1</v>
      </c>
      <c r="E35" s="8"/>
      <c r="F35" s="5" t="s">
        <v>31</v>
      </c>
      <c r="G35" s="8"/>
      <c r="H35" s="8">
        <v>13</v>
      </c>
      <c r="I35" s="9">
        <v>2</v>
      </c>
      <c r="J35">
        <f t="shared" si="0"/>
        <v>26</v>
      </c>
    </row>
    <row r="36" spans="4:10" x14ac:dyDescent="0.3">
      <c r="D36" s="4" t="s">
        <v>1</v>
      </c>
      <c r="E36" s="5"/>
      <c r="F36" s="5" t="s">
        <v>35</v>
      </c>
      <c r="G36" s="5"/>
      <c r="H36" s="5">
        <v>12</v>
      </c>
      <c r="I36" s="6">
        <v>1</v>
      </c>
      <c r="J36">
        <f t="shared" si="0"/>
        <v>12</v>
      </c>
    </row>
    <row r="37" spans="4:10" x14ac:dyDescent="0.3">
      <c r="D37" s="7" t="s">
        <v>1</v>
      </c>
      <c r="E37" s="8"/>
      <c r="F37" s="5" t="s">
        <v>36</v>
      </c>
      <c r="G37" s="8"/>
      <c r="H37" s="8">
        <v>17</v>
      </c>
      <c r="I37" s="9">
        <v>2</v>
      </c>
      <c r="J37">
        <f t="shared" si="0"/>
        <v>34</v>
      </c>
    </row>
    <row r="38" spans="4:10" x14ac:dyDescent="0.3">
      <c r="D38" s="4" t="s">
        <v>1</v>
      </c>
      <c r="E38" s="5"/>
      <c r="F38" s="5" t="s">
        <v>37</v>
      </c>
      <c r="G38" s="5"/>
      <c r="H38" s="5">
        <v>18</v>
      </c>
      <c r="I38" s="6">
        <v>1</v>
      </c>
      <c r="J38">
        <f t="shared" si="0"/>
        <v>18</v>
      </c>
    </row>
    <row r="39" spans="4:10" x14ac:dyDescent="0.3">
      <c r="D39" s="7"/>
      <c r="E39" s="8"/>
      <c r="F39" s="5" t="s">
        <v>40</v>
      </c>
      <c r="G39" s="8"/>
      <c r="H39" s="8">
        <v>12</v>
      </c>
      <c r="I39" s="9">
        <v>1</v>
      </c>
      <c r="J39">
        <f t="shared" si="0"/>
        <v>12</v>
      </c>
    </row>
    <row r="40" spans="4:10" x14ac:dyDescent="0.3">
      <c r="D40" s="4"/>
      <c r="E40" s="5"/>
      <c r="F40" s="5" t="s">
        <v>40</v>
      </c>
      <c r="G40" s="5"/>
      <c r="H40" s="5">
        <v>11</v>
      </c>
      <c r="I40" s="6">
        <v>1</v>
      </c>
      <c r="J40">
        <f t="shared" si="0"/>
        <v>11</v>
      </c>
    </row>
    <row r="41" spans="4:10" x14ac:dyDescent="0.3">
      <c r="D41" s="7"/>
      <c r="E41" s="8"/>
      <c r="F41" s="5" t="s">
        <v>41</v>
      </c>
      <c r="G41" s="8"/>
      <c r="H41" s="8">
        <v>14</v>
      </c>
      <c r="I41" s="9">
        <v>3</v>
      </c>
      <c r="J41">
        <f t="shared" si="0"/>
        <v>42</v>
      </c>
    </row>
    <row r="42" spans="4:10" x14ac:dyDescent="0.3">
      <c r="D42" s="4"/>
      <c r="E42" s="5"/>
      <c r="F42" s="5" t="s">
        <v>42</v>
      </c>
      <c r="G42" s="5"/>
      <c r="H42" s="5">
        <v>13</v>
      </c>
      <c r="I42" s="6">
        <v>1</v>
      </c>
      <c r="J42">
        <f t="shared" si="0"/>
        <v>13</v>
      </c>
    </row>
    <row r="43" spans="4:10" x14ac:dyDescent="0.3">
      <c r="D43" s="7"/>
      <c r="E43" s="8"/>
      <c r="F43" s="5" t="s">
        <v>43</v>
      </c>
      <c r="G43" s="8"/>
      <c r="H43" s="8">
        <v>17</v>
      </c>
      <c r="I43" s="9">
        <v>1</v>
      </c>
      <c r="J43">
        <f t="shared" si="0"/>
        <v>17</v>
      </c>
    </row>
    <row r="44" spans="4:10" x14ac:dyDescent="0.3">
      <c r="D44" s="4"/>
      <c r="E44" s="5"/>
      <c r="F44" s="5" t="s">
        <v>48</v>
      </c>
      <c r="G44" s="5"/>
      <c r="H44" s="5">
        <v>18</v>
      </c>
      <c r="I44" s="6">
        <v>1</v>
      </c>
      <c r="J44">
        <f t="shared" si="0"/>
        <v>18</v>
      </c>
    </row>
    <row r="45" spans="4:10" x14ac:dyDescent="0.3">
      <c r="D45" s="7"/>
      <c r="E45" s="8"/>
      <c r="F45" s="5" t="s">
        <v>49</v>
      </c>
      <c r="G45" s="8"/>
      <c r="H45" s="8">
        <v>9</v>
      </c>
      <c r="I45" s="9">
        <v>3</v>
      </c>
      <c r="J45">
        <f t="shared" si="0"/>
        <v>27</v>
      </c>
    </row>
    <row r="46" spans="4:10" x14ac:dyDescent="0.3">
      <c r="D46" s="4"/>
      <c r="E46" s="5"/>
      <c r="F46" s="5" t="s">
        <v>50</v>
      </c>
      <c r="G46" s="5"/>
      <c r="H46" s="5">
        <v>3</v>
      </c>
      <c r="I46" s="6">
        <v>1</v>
      </c>
      <c r="J46">
        <f t="shared" si="0"/>
        <v>3</v>
      </c>
    </row>
    <row r="47" spans="4:10" x14ac:dyDescent="0.3">
      <c r="D47" s="7"/>
      <c r="E47" s="8"/>
      <c r="F47" s="5" t="s">
        <v>51</v>
      </c>
      <c r="G47" s="8"/>
      <c r="H47" s="8">
        <v>11</v>
      </c>
      <c r="I47" s="9">
        <v>2</v>
      </c>
      <c r="J47">
        <f t="shared" si="0"/>
        <v>22</v>
      </c>
    </row>
    <row r="48" spans="4:10" x14ac:dyDescent="0.3">
      <c r="D48" s="4"/>
      <c r="E48" s="5"/>
      <c r="F48" s="5" t="s">
        <v>51</v>
      </c>
      <c r="G48" s="5"/>
      <c r="H48" s="5">
        <v>17</v>
      </c>
      <c r="I48" s="6">
        <v>3</v>
      </c>
      <c r="J48">
        <f t="shared" si="0"/>
        <v>51</v>
      </c>
    </row>
    <row r="49" spans="4:10" x14ac:dyDescent="0.3">
      <c r="D49" s="7"/>
      <c r="E49" s="8"/>
      <c r="F49" s="5" t="s">
        <v>52</v>
      </c>
      <c r="G49" s="8"/>
      <c r="H49" s="8">
        <v>3</v>
      </c>
      <c r="I49" s="9">
        <v>3</v>
      </c>
      <c r="J49">
        <f t="shared" si="0"/>
        <v>9</v>
      </c>
    </row>
    <row r="50" spans="4:10" x14ac:dyDescent="0.3">
      <c r="D50" s="4"/>
      <c r="E50" s="5"/>
      <c r="F50" s="5" t="s">
        <v>56</v>
      </c>
      <c r="G50" s="5"/>
      <c r="H50" s="5">
        <v>12</v>
      </c>
      <c r="I50" s="6">
        <v>2</v>
      </c>
      <c r="J50">
        <f t="shared" si="0"/>
        <v>24</v>
      </c>
    </row>
    <row r="51" spans="4:10" x14ac:dyDescent="0.3">
      <c r="D51" s="7"/>
      <c r="E51" s="8"/>
      <c r="F51" s="5" t="s">
        <v>57</v>
      </c>
      <c r="G51" s="8"/>
      <c r="H51" s="8">
        <v>19</v>
      </c>
      <c r="I51" s="9">
        <v>3</v>
      </c>
      <c r="J51">
        <f t="shared" si="0"/>
        <v>57</v>
      </c>
    </row>
    <row r="52" spans="4:10" x14ac:dyDescent="0.3">
      <c r="D52" s="4"/>
      <c r="E52" s="5"/>
      <c r="F52" s="5" t="s">
        <v>58</v>
      </c>
      <c r="G52" s="5"/>
      <c r="H52" s="5">
        <v>20</v>
      </c>
      <c r="I52" s="6">
        <v>2</v>
      </c>
      <c r="J52">
        <f t="shared" si="0"/>
        <v>40</v>
      </c>
    </row>
    <row r="53" spans="4:10" x14ac:dyDescent="0.3">
      <c r="D53" s="7"/>
      <c r="E53" s="8"/>
      <c r="F53" s="5" t="s">
        <v>44</v>
      </c>
      <c r="G53" s="8"/>
      <c r="H53" s="8">
        <v>13</v>
      </c>
      <c r="I53" s="9">
        <v>3</v>
      </c>
      <c r="J53">
        <f t="shared" si="0"/>
        <v>39</v>
      </c>
    </row>
    <row r="54" spans="4:10" x14ac:dyDescent="0.3">
      <c r="D54" s="4"/>
      <c r="E54" s="5"/>
      <c r="F54" s="5" t="s">
        <v>45</v>
      </c>
      <c r="G54" s="5"/>
      <c r="H54" s="5">
        <v>14</v>
      </c>
      <c r="I54" s="6">
        <v>1</v>
      </c>
      <c r="J54">
        <f t="shared" si="0"/>
        <v>14</v>
      </c>
    </row>
    <row r="55" spans="4:10" x14ac:dyDescent="0.3">
      <c r="D55" s="7"/>
      <c r="E55" s="8"/>
      <c r="F55" s="5" t="s">
        <v>46</v>
      </c>
      <c r="G55" s="8"/>
      <c r="H55" s="8">
        <v>17</v>
      </c>
      <c r="I55" s="9">
        <v>1</v>
      </c>
      <c r="J55">
        <f t="shared" si="0"/>
        <v>17</v>
      </c>
    </row>
    <row r="56" spans="4:10" x14ac:dyDescent="0.3">
      <c r="D56" s="4"/>
      <c r="E56" s="5"/>
      <c r="F56" s="5" t="s">
        <v>47</v>
      </c>
      <c r="G56" s="5"/>
      <c r="H56" s="5">
        <v>16</v>
      </c>
      <c r="I56" s="6">
        <v>3</v>
      </c>
      <c r="J56">
        <f t="shared" si="0"/>
        <v>48</v>
      </c>
    </row>
    <row r="57" spans="4:10" x14ac:dyDescent="0.3">
      <c r="D57" s="7"/>
      <c r="E57" s="8"/>
      <c r="F57" s="5" t="s">
        <v>53</v>
      </c>
      <c r="G57" s="8"/>
      <c r="H57" s="8">
        <v>18</v>
      </c>
      <c r="I57" s="9">
        <v>2</v>
      </c>
      <c r="J57">
        <f t="shared" si="0"/>
        <v>36</v>
      </c>
    </row>
    <row r="58" spans="4:10" x14ac:dyDescent="0.3">
      <c r="D58" s="4"/>
      <c r="E58" s="5"/>
      <c r="F58" s="5" t="s">
        <v>54</v>
      </c>
      <c r="G58" s="5"/>
      <c r="H58" s="5">
        <v>12</v>
      </c>
      <c r="I58" s="6">
        <v>2</v>
      </c>
      <c r="J58">
        <f t="shared" si="0"/>
        <v>24</v>
      </c>
    </row>
    <row r="59" spans="4:10" x14ac:dyDescent="0.3">
      <c r="D59" s="7"/>
      <c r="E59" s="8"/>
      <c r="F59" s="5" t="s">
        <v>59</v>
      </c>
      <c r="G59" s="8"/>
      <c r="H59" s="8">
        <v>17</v>
      </c>
      <c r="I59" s="9">
        <v>2</v>
      </c>
      <c r="J59">
        <f t="shared" si="0"/>
        <v>34</v>
      </c>
    </row>
    <row r="60" spans="4:10" x14ac:dyDescent="0.3">
      <c r="D60" s="4"/>
      <c r="E60" s="5"/>
      <c r="F60" s="5" t="s">
        <v>55</v>
      </c>
      <c r="G60" s="5"/>
      <c r="H60" s="5">
        <v>12</v>
      </c>
      <c r="I60" s="6">
        <v>1</v>
      </c>
      <c r="J60">
        <f t="shared" si="0"/>
        <v>12</v>
      </c>
    </row>
    <row r="61" spans="4:10" x14ac:dyDescent="0.3">
      <c r="D61" s="7"/>
      <c r="E61" s="8"/>
      <c r="F61" s="5"/>
      <c r="G61" s="8"/>
      <c r="H61" s="8"/>
      <c r="I61" s="9"/>
      <c r="J61">
        <f t="shared" si="0"/>
        <v>0</v>
      </c>
    </row>
    <row r="62" spans="4:10" x14ac:dyDescent="0.3">
      <c r="D62" s="4"/>
      <c r="E62" s="5"/>
      <c r="F62" s="5"/>
      <c r="G62" s="5"/>
      <c r="H62" s="5"/>
      <c r="I62" s="6"/>
      <c r="J62">
        <f t="shared" si="0"/>
        <v>0</v>
      </c>
    </row>
    <row r="63" spans="4:10" x14ac:dyDescent="0.3">
      <c r="D63" s="7"/>
      <c r="E63" s="8"/>
      <c r="F63" s="5"/>
      <c r="G63" s="8"/>
      <c r="H63" s="8"/>
      <c r="I63" s="9"/>
      <c r="J63">
        <f t="shared" si="0"/>
        <v>0</v>
      </c>
    </row>
    <row r="64" spans="4:10" x14ac:dyDescent="0.3">
      <c r="D64" s="4"/>
      <c r="E64" s="5"/>
      <c r="F64" s="5"/>
      <c r="G64" s="5"/>
      <c r="H64" s="5"/>
      <c r="I64" s="6"/>
      <c r="J64">
        <f t="shared" si="0"/>
        <v>0</v>
      </c>
    </row>
    <row r="65" spans="4:10" x14ac:dyDescent="0.3">
      <c r="D65" s="7"/>
      <c r="E65" s="8"/>
      <c r="F65" s="5"/>
      <c r="G65" s="8"/>
      <c r="H65" s="8"/>
      <c r="I65" s="9"/>
      <c r="J65">
        <f t="shared" si="0"/>
        <v>0</v>
      </c>
    </row>
    <row r="66" spans="4:10" x14ac:dyDescent="0.3">
      <c r="D66" s="4"/>
      <c r="E66" s="5"/>
      <c r="F66" s="5"/>
      <c r="G66" s="5"/>
      <c r="H66" s="5"/>
      <c r="I66" s="6"/>
      <c r="J66">
        <f t="shared" si="0"/>
        <v>0</v>
      </c>
    </row>
    <row r="67" spans="4:10" x14ac:dyDescent="0.3">
      <c r="D67" s="7"/>
      <c r="E67" s="8"/>
      <c r="F67" s="5"/>
      <c r="G67" s="8"/>
      <c r="H67" s="8"/>
      <c r="I67" s="9"/>
      <c r="J67">
        <f t="shared" si="0"/>
        <v>0</v>
      </c>
    </row>
    <row r="68" spans="4:10" x14ac:dyDescent="0.3">
      <c r="D68" s="4"/>
      <c r="E68" s="5"/>
      <c r="F68" s="5"/>
      <c r="G68" s="5"/>
      <c r="H68" s="5"/>
      <c r="I68" s="6"/>
      <c r="J68">
        <f t="shared" si="0"/>
        <v>0</v>
      </c>
    </row>
    <row r="69" spans="4:10" x14ac:dyDescent="0.3">
      <c r="D69" s="7"/>
      <c r="E69" s="8"/>
      <c r="F69" s="5"/>
      <c r="G69" s="8"/>
      <c r="H69" s="8"/>
      <c r="I69" s="9"/>
      <c r="J69">
        <f t="shared" si="0"/>
        <v>0</v>
      </c>
    </row>
    <row r="70" spans="4:10" x14ac:dyDescent="0.3">
      <c r="D70" s="4"/>
      <c r="E70" s="5"/>
      <c r="F70" s="5"/>
      <c r="G70" s="5"/>
      <c r="H70" s="5"/>
      <c r="I70" s="6"/>
      <c r="J70">
        <f t="shared" si="0"/>
        <v>0</v>
      </c>
    </row>
    <row r="71" spans="4:10" x14ac:dyDescent="0.3">
      <c r="D71" s="7"/>
      <c r="E71" s="8"/>
      <c r="F71" s="5"/>
      <c r="G71" s="8"/>
      <c r="H71" s="8"/>
      <c r="I71" s="9"/>
      <c r="J71">
        <f t="shared" si="0"/>
        <v>0</v>
      </c>
    </row>
    <row r="72" spans="4:10" x14ac:dyDescent="0.3">
      <c r="D72" s="4"/>
      <c r="E72" s="5"/>
      <c r="F72" s="5"/>
      <c r="G72" s="5"/>
      <c r="H72" s="5"/>
      <c r="I72" s="6"/>
      <c r="J72">
        <f t="shared" si="0"/>
        <v>0</v>
      </c>
    </row>
    <row r="73" spans="4:10" x14ac:dyDescent="0.3">
      <c r="D73" s="7"/>
      <c r="E73" s="8"/>
      <c r="F73" s="5"/>
      <c r="G73" s="8"/>
      <c r="H73" s="8"/>
      <c r="I73" s="9"/>
      <c r="J73">
        <f t="shared" si="0"/>
        <v>0</v>
      </c>
    </row>
    <row r="74" spans="4:10" x14ac:dyDescent="0.3">
      <c r="D74" s="4"/>
      <c r="E74" s="5"/>
      <c r="F74" s="5"/>
      <c r="G74" s="5"/>
      <c r="H74" s="5"/>
      <c r="I74" s="6"/>
      <c r="J74">
        <f t="shared" si="0"/>
        <v>0</v>
      </c>
    </row>
    <row r="75" spans="4:10" x14ac:dyDescent="0.3">
      <c r="D75" s="7"/>
      <c r="E75" s="8"/>
      <c r="F75" s="5"/>
      <c r="G75" s="8"/>
      <c r="H75" s="8"/>
      <c r="I75" s="9"/>
      <c r="J75">
        <f t="shared" si="0"/>
        <v>0</v>
      </c>
    </row>
    <row r="76" spans="4:10" x14ac:dyDescent="0.3">
      <c r="D76" s="4"/>
      <c r="E76" s="5"/>
      <c r="F76" s="5"/>
      <c r="G76" s="5"/>
      <c r="H76" s="5"/>
      <c r="I76" s="6"/>
      <c r="J76">
        <f t="shared" si="0"/>
        <v>0</v>
      </c>
    </row>
    <row r="77" spans="4:10" x14ac:dyDescent="0.3">
      <c r="D77" s="7"/>
      <c r="E77" s="8"/>
      <c r="F77" s="5"/>
      <c r="G77" s="8"/>
      <c r="H77" s="8"/>
      <c r="I77" s="9"/>
      <c r="J77">
        <f t="shared" si="0"/>
        <v>0</v>
      </c>
    </row>
    <row r="78" spans="4:10" x14ac:dyDescent="0.3">
      <c r="D78" s="4"/>
      <c r="E78" s="5"/>
      <c r="F78" s="5"/>
      <c r="G78" s="5"/>
      <c r="H78" s="5"/>
      <c r="I78" s="6"/>
      <c r="J78">
        <f t="shared" si="0"/>
        <v>0</v>
      </c>
    </row>
    <row r="79" spans="4:10" x14ac:dyDescent="0.3">
      <c r="D79" s="7"/>
      <c r="E79" s="8"/>
      <c r="F79" s="5"/>
      <c r="G79" s="8"/>
      <c r="H79" s="8"/>
      <c r="I79" s="9"/>
      <c r="J79">
        <f t="shared" si="0"/>
        <v>0</v>
      </c>
    </row>
    <row r="80" spans="4:10" x14ac:dyDescent="0.3">
      <c r="D80" s="4"/>
      <c r="E80" s="5"/>
      <c r="F80" s="5"/>
      <c r="G80" s="5"/>
      <c r="H80" s="5"/>
      <c r="I80" s="6"/>
      <c r="J80">
        <f t="shared" si="0"/>
        <v>0</v>
      </c>
    </row>
    <row r="81" spans="4:10" x14ac:dyDescent="0.3">
      <c r="D81" s="7"/>
      <c r="E81" s="8"/>
      <c r="F81" s="5"/>
      <c r="G81" s="8"/>
      <c r="H81" s="8"/>
      <c r="I81" s="9"/>
      <c r="J81">
        <f t="shared" si="0"/>
        <v>0</v>
      </c>
    </row>
    <row r="82" spans="4:10" x14ac:dyDescent="0.3">
      <c r="D82" s="4"/>
      <c r="E82" s="5"/>
      <c r="F82" s="5"/>
      <c r="G82" s="5"/>
      <c r="H82" s="5"/>
      <c r="I82" s="6"/>
      <c r="J82">
        <f t="shared" si="0"/>
        <v>0</v>
      </c>
    </row>
    <row r="83" spans="4:10" x14ac:dyDescent="0.3">
      <c r="D83" s="7"/>
      <c r="E83" s="8"/>
      <c r="F83" s="5"/>
      <c r="G83" s="8"/>
      <c r="H83" s="8"/>
      <c r="I83" s="9"/>
      <c r="J83">
        <f t="shared" ref="J83:J109" si="1">H83*I83</f>
        <v>0</v>
      </c>
    </row>
    <row r="84" spans="4:10" x14ac:dyDescent="0.3">
      <c r="D84" s="4"/>
      <c r="E84" s="5"/>
      <c r="F84" s="5"/>
      <c r="G84" s="5"/>
      <c r="H84" s="5"/>
      <c r="I84" s="6"/>
      <c r="J84">
        <f t="shared" si="1"/>
        <v>0</v>
      </c>
    </row>
    <row r="85" spans="4:10" x14ac:dyDescent="0.3">
      <c r="D85" s="7"/>
      <c r="E85" s="8"/>
      <c r="F85" s="5"/>
      <c r="G85" s="8"/>
      <c r="H85" s="8"/>
      <c r="I85" s="9"/>
      <c r="J85">
        <f t="shared" si="1"/>
        <v>0</v>
      </c>
    </row>
    <row r="86" spans="4:10" x14ac:dyDescent="0.3">
      <c r="D86" s="4"/>
      <c r="E86" s="5"/>
      <c r="F86" s="5"/>
      <c r="G86" s="5"/>
      <c r="H86" s="5"/>
      <c r="I86" s="6"/>
      <c r="J86">
        <f t="shared" si="1"/>
        <v>0</v>
      </c>
    </row>
    <row r="87" spans="4:10" x14ac:dyDescent="0.3">
      <c r="D87" s="7"/>
      <c r="E87" s="8"/>
      <c r="F87" s="5"/>
      <c r="G87" s="8"/>
      <c r="H87" s="8"/>
      <c r="I87" s="9"/>
      <c r="J87">
        <f t="shared" si="1"/>
        <v>0</v>
      </c>
    </row>
    <row r="88" spans="4:10" x14ac:dyDescent="0.3">
      <c r="D88" s="4"/>
      <c r="E88" s="5"/>
      <c r="F88" s="5"/>
      <c r="G88" s="5"/>
      <c r="H88" s="5"/>
      <c r="I88" s="6"/>
      <c r="J88">
        <f t="shared" si="1"/>
        <v>0</v>
      </c>
    </row>
    <row r="89" spans="4:10" x14ac:dyDescent="0.3">
      <c r="D89" s="7"/>
      <c r="E89" s="8"/>
      <c r="F89" s="5"/>
      <c r="G89" s="8"/>
      <c r="H89" s="8"/>
      <c r="I89" s="9"/>
      <c r="J89">
        <f t="shared" si="1"/>
        <v>0</v>
      </c>
    </row>
    <row r="90" spans="4:10" x14ac:dyDescent="0.3">
      <c r="D90" s="4"/>
      <c r="E90" s="5"/>
      <c r="F90" s="5"/>
      <c r="G90" s="5"/>
      <c r="H90" s="5"/>
      <c r="I90" s="6"/>
      <c r="J90">
        <f t="shared" si="1"/>
        <v>0</v>
      </c>
    </row>
    <row r="91" spans="4:10" x14ac:dyDescent="0.3">
      <c r="D91" s="7"/>
      <c r="E91" s="8"/>
      <c r="F91" s="5"/>
      <c r="G91" s="8"/>
      <c r="H91" s="8"/>
      <c r="I91" s="9"/>
      <c r="J91">
        <f t="shared" si="1"/>
        <v>0</v>
      </c>
    </row>
    <row r="92" spans="4:10" x14ac:dyDescent="0.3">
      <c r="D92" s="4"/>
      <c r="E92" s="5"/>
      <c r="F92" s="5"/>
      <c r="G92" s="5"/>
      <c r="H92" s="5"/>
      <c r="I92" s="6"/>
      <c r="J92">
        <f t="shared" si="1"/>
        <v>0</v>
      </c>
    </row>
    <row r="93" spans="4:10" x14ac:dyDescent="0.3">
      <c r="D93" s="7"/>
      <c r="E93" s="8"/>
      <c r="F93" s="5"/>
      <c r="G93" s="8"/>
      <c r="H93" s="8"/>
      <c r="I93" s="9"/>
      <c r="J93">
        <f t="shared" si="1"/>
        <v>0</v>
      </c>
    </row>
    <row r="94" spans="4:10" x14ac:dyDescent="0.3">
      <c r="D94" s="4"/>
      <c r="E94" s="5"/>
      <c r="F94" s="5"/>
      <c r="G94" s="5"/>
      <c r="H94" s="5"/>
      <c r="I94" s="6"/>
      <c r="J94">
        <f t="shared" si="1"/>
        <v>0</v>
      </c>
    </row>
    <row r="95" spans="4:10" x14ac:dyDescent="0.3">
      <c r="D95" s="7"/>
      <c r="E95" s="8"/>
      <c r="F95" s="5"/>
      <c r="G95" s="8"/>
      <c r="H95" s="8"/>
      <c r="I95" s="9"/>
      <c r="J95">
        <f t="shared" si="1"/>
        <v>0</v>
      </c>
    </row>
    <row r="96" spans="4:10" x14ac:dyDescent="0.3">
      <c r="D96" s="4"/>
      <c r="E96" s="5"/>
      <c r="F96" s="5"/>
      <c r="G96" s="5"/>
      <c r="H96" s="5"/>
      <c r="I96" s="6"/>
      <c r="J96">
        <f t="shared" si="1"/>
        <v>0</v>
      </c>
    </row>
    <row r="97" spans="4:10" x14ac:dyDescent="0.3">
      <c r="D97" s="7"/>
      <c r="E97" s="8"/>
      <c r="F97" s="5"/>
      <c r="G97" s="8"/>
      <c r="H97" s="8"/>
      <c r="I97" s="9"/>
      <c r="J97">
        <f t="shared" si="1"/>
        <v>0</v>
      </c>
    </row>
    <row r="98" spans="4:10" x14ac:dyDescent="0.3">
      <c r="D98" s="4"/>
      <c r="E98" s="5"/>
      <c r="F98" s="5"/>
      <c r="G98" s="5"/>
      <c r="H98" s="5"/>
      <c r="I98" s="6"/>
      <c r="J98">
        <f t="shared" si="1"/>
        <v>0</v>
      </c>
    </row>
    <row r="99" spans="4:10" x14ac:dyDescent="0.3">
      <c r="D99" s="7"/>
      <c r="E99" s="8"/>
      <c r="F99" s="5"/>
      <c r="G99" s="8"/>
      <c r="H99" s="8"/>
      <c r="I99" s="9"/>
      <c r="J99">
        <f t="shared" si="1"/>
        <v>0</v>
      </c>
    </row>
    <row r="100" spans="4:10" x14ac:dyDescent="0.3">
      <c r="D100" s="4"/>
      <c r="E100" s="5"/>
      <c r="F100" s="5"/>
      <c r="G100" s="5"/>
      <c r="H100" s="5"/>
      <c r="I100" s="6"/>
      <c r="J100">
        <f t="shared" si="1"/>
        <v>0</v>
      </c>
    </row>
    <row r="101" spans="4:10" x14ac:dyDescent="0.3">
      <c r="D101" s="7"/>
      <c r="E101" s="8"/>
      <c r="F101" s="5"/>
      <c r="G101" s="8"/>
      <c r="H101" s="8"/>
      <c r="I101" s="9"/>
      <c r="J101">
        <f t="shared" si="1"/>
        <v>0</v>
      </c>
    </row>
    <row r="102" spans="4:10" x14ac:dyDescent="0.3">
      <c r="D102" s="4"/>
      <c r="E102" s="5"/>
      <c r="F102" s="5"/>
      <c r="G102" s="5"/>
      <c r="H102" s="5"/>
      <c r="I102" s="6"/>
      <c r="J102">
        <f t="shared" si="1"/>
        <v>0</v>
      </c>
    </row>
    <row r="103" spans="4:10" x14ac:dyDescent="0.3">
      <c r="D103" s="7"/>
      <c r="E103" s="8"/>
      <c r="F103" s="5"/>
      <c r="G103" s="8"/>
      <c r="H103" s="8"/>
      <c r="I103" s="9"/>
      <c r="J103">
        <f t="shared" si="1"/>
        <v>0</v>
      </c>
    </row>
    <row r="104" spans="4:10" x14ac:dyDescent="0.3">
      <c r="D104" s="4"/>
      <c r="E104" s="5"/>
      <c r="F104" s="5"/>
      <c r="G104" s="5"/>
      <c r="H104" s="5"/>
      <c r="I104" s="6"/>
      <c r="J104">
        <f t="shared" si="1"/>
        <v>0</v>
      </c>
    </row>
    <row r="105" spans="4:10" x14ac:dyDescent="0.3">
      <c r="D105" s="7"/>
      <c r="E105" s="8"/>
      <c r="F105" s="5"/>
      <c r="G105" s="8"/>
      <c r="H105" s="8"/>
      <c r="I105" s="9"/>
      <c r="J105">
        <f t="shared" si="1"/>
        <v>0</v>
      </c>
    </row>
    <row r="106" spans="4:10" x14ac:dyDescent="0.3">
      <c r="D106" s="4"/>
      <c r="E106" s="5"/>
      <c r="F106" s="5"/>
      <c r="G106" s="5"/>
      <c r="H106" s="5"/>
      <c r="I106" s="6"/>
      <c r="J106">
        <f t="shared" si="1"/>
        <v>0</v>
      </c>
    </row>
    <row r="107" spans="4:10" x14ac:dyDescent="0.3">
      <c r="D107" s="7"/>
      <c r="E107" s="8"/>
      <c r="F107" s="5"/>
      <c r="G107" s="8"/>
      <c r="H107" s="8"/>
      <c r="I107" s="9"/>
      <c r="J107">
        <f t="shared" si="1"/>
        <v>0</v>
      </c>
    </row>
    <row r="108" spans="4:10" x14ac:dyDescent="0.3">
      <c r="D108" s="4"/>
      <c r="E108" s="5"/>
      <c r="F108" s="5"/>
      <c r="G108" s="5"/>
      <c r="H108" s="5"/>
      <c r="I108" s="6"/>
      <c r="J108">
        <f t="shared" si="1"/>
        <v>0</v>
      </c>
    </row>
    <row r="109" spans="4:10" x14ac:dyDescent="0.3">
      <c r="D109" s="7"/>
      <c r="E109" s="8"/>
      <c r="F109" s="5"/>
      <c r="G109" s="8"/>
      <c r="H109" s="8"/>
      <c r="I109" s="9"/>
      <c r="J109">
        <f t="shared" si="1"/>
        <v>0</v>
      </c>
    </row>
  </sheetData>
  <dataValidations count="4">
    <dataValidation type="list" allowBlank="1" showInputMessage="1" showErrorMessage="1" sqref="E17:E109" xr:uid="{64F5F817-2CCC-4209-A26A-989FBFEF9B99}">
      <formula1>"C1,C2,C3"</formula1>
    </dataValidation>
    <dataValidation type="list" allowBlank="1" showInputMessage="1" showErrorMessage="1" sqref="D17:D109" xr:uid="{C2A92D1C-B9B5-42AF-9FF3-B296E4CCDD1F}">
      <formula1>"S1,S2"</formula1>
    </dataValidation>
    <dataValidation type="decimal" allowBlank="1" showInputMessage="1" showErrorMessage="1" sqref="H17:H109" xr:uid="{EC956C42-BECE-4DC0-920C-82D059C0C22F}">
      <formula1>0</formula1>
      <formula2>20</formula2>
    </dataValidation>
    <dataValidation type="list" allowBlank="1" showInputMessage="1" showErrorMessage="1" sqref="F18:F109" xr:uid="{74F06530-0B59-4279-B475-9F911081153D}">
      <formula1>IF($D18="S1",matièreS1,matiereS2)</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091CE-319D-44C8-A2BE-273119832503}">
  <sheetPr codeName="Feuil9"/>
  <dimension ref="A15:AY119"/>
  <sheetViews>
    <sheetView showGridLines="0" topLeftCell="A10" zoomScale="44" zoomScaleNormal="28" workbookViewId="0">
      <selection activeCell="AS28" sqref="AS28"/>
    </sheetView>
  </sheetViews>
  <sheetFormatPr baseColWidth="10" defaultColWidth="8.88671875" defaultRowHeight="14.4" x14ac:dyDescent="0.3"/>
  <cols>
    <col min="1" max="2" width="8.88671875" style="40"/>
    <col min="3" max="3" width="16.6640625" style="40" customWidth="1"/>
    <col min="4" max="4" width="20.33203125" style="40" customWidth="1"/>
    <col min="5" max="5" width="29" style="40" customWidth="1"/>
    <col min="6" max="6" width="32.33203125" style="40" customWidth="1"/>
    <col min="7" max="7" width="33" style="40" customWidth="1"/>
    <col min="8" max="8" width="47.5546875" style="40" customWidth="1"/>
    <col min="9" max="9" width="34.33203125" style="40" customWidth="1"/>
    <col min="10" max="10" width="17.109375" style="40" customWidth="1"/>
    <col min="11" max="11" width="8.88671875" style="40"/>
    <col min="12" max="12" width="14.33203125" style="40" customWidth="1"/>
    <col min="13" max="31" width="8.88671875" style="40"/>
    <col min="32" max="33" width="9" style="40" bestFit="1" customWidth="1"/>
    <col min="34" max="34" width="13.44140625" style="40" bestFit="1" customWidth="1"/>
    <col min="35" max="37" width="8.88671875" style="40"/>
    <col min="38" max="38" width="9" style="40" bestFit="1" customWidth="1"/>
    <col min="39" max="43" width="8.88671875" style="40"/>
    <col min="44" max="44" width="9" style="40" bestFit="1" customWidth="1"/>
    <col min="45" max="16384" width="8.88671875" style="40"/>
  </cols>
  <sheetData>
    <row r="15" spans="17:17" x14ac:dyDescent="0.3">
      <c r="Q15" s="86" t="e">
        <f>IF(MIN(H34:H36)&gt;=10,"Aucune",INDEX(E34:E36,MATCH(MIN(H34:H36),H34:H36,0)))</f>
        <v>#DIV/0!</v>
      </c>
    </row>
    <row r="18" spans="1:51" x14ac:dyDescent="0.3">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row>
    <row r="19" spans="1:51" x14ac:dyDescent="0.3">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row>
    <row r="20" spans="1:51" x14ac:dyDescent="0.3">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row>
    <row r="21" spans="1:51" x14ac:dyDescent="0.3">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row>
    <row r="22" spans="1:51" ht="14.25" customHeight="1" x14ac:dyDescent="0.3">
      <c r="W22" s="107"/>
      <c r="X22" s="107"/>
      <c r="Y22" s="107"/>
      <c r="Z22" s="107"/>
      <c r="AA22" s="107"/>
      <c r="AB22" s="107"/>
      <c r="AC22" s="107"/>
      <c r="AD22" s="124"/>
      <c r="AE22" s="135"/>
      <c r="AF22" s="135"/>
      <c r="AG22" s="135"/>
      <c r="AH22" s="107"/>
      <c r="AI22" s="107"/>
      <c r="AJ22" s="107"/>
      <c r="AK22" s="124"/>
      <c r="AL22" s="124"/>
      <c r="AM22" s="124"/>
      <c r="AN22" s="124"/>
      <c r="AO22" s="107"/>
      <c r="AP22" s="107"/>
      <c r="AQ22" s="107"/>
      <c r="AR22" s="107"/>
      <c r="AS22" s="107"/>
    </row>
    <row r="23" spans="1:51" x14ac:dyDescent="0.3">
      <c r="W23" s="107"/>
      <c r="X23" s="107"/>
      <c r="Y23" s="107"/>
      <c r="Z23" s="107"/>
      <c r="AA23" s="107"/>
      <c r="AB23" s="107"/>
      <c r="AC23" s="107"/>
      <c r="AD23" s="135"/>
      <c r="AE23" s="135"/>
      <c r="AF23" s="135"/>
      <c r="AG23" s="135"/>
      <c r="AH23" s="107"/>
      <c r="AI23" s="107"/>
      <c r="AJ23" s="107"/>
      <c r="AK23" s="124"/>
      <c r="AL23" s="124"/>
      <c r="AM23" s="124"/>
      <c r="AN23" s="124"/>
      <c r="AO23" s="107"/>
      <c r="AP23" s="107"/>
      <c r="AQ23" s="107"/>
      <c r="AR23" s="107"/>
      <c r="AS23" s="107"/>
    </row>
    <row r="24" spans="1:51" x14ac:dyDescent="0.3">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row>
    <row r="25" spans="1:51" x14ac:dyDescent="0.3">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row>
    <row r="26" spans="1:51" x14ac:dyDescent="0.3">
      <c r="W26" s="107"/>
      <c r="X26" s="107"/>
      <c r="Y26" s="107"/>
      <c r="Z26" s="107"/>
      <c r="AA26" s="107"/>
      <c r="AB26" s="107"/>
      <c r="AC26" s="107"/>
      <c r="AD26" s="107"/>
      <c r="AE26" s="86"/>
      <c r="AF26" s="86" t="s">
        <v>75</v>
      </c>
      <c r="AG26" s="86" t="s">
        <v>76</v>
      </c>
      <c r="AH26" s="86"/>
      <c r="AI26" s="86"/>
      <c r="AJ26" s="86"/>
      <c r="AK26" s="86" t="s">
        <v>63</v>
      </c>
      <c r="AL26" s="86" t="s">
        <v>77</v>
      </c>
      <c r="AM26" s="86"/>
      <c r="AN26" s="86"/>
      <c r="AO26" s="86"/>
      <c r="AP26" s="86"/>
      <c r="AQ26" s="86" t="s">
        <v>82</v>
      </c>
      <c r="AR26" s="86" t="s">
        <v>83</v>
      </c>
      <c r="AS26" s="86"/>
      <c r="AT26" s="101" t="s">
        <v>82</v>
      </c>
      <c r="AU26" s="101" t="s">
        <v>83</v>
      </c>
      <c r="AV26" s="101"/>
      <c r="AW26" s="101" t="s">
        <v>82</v>
      </c>
      <c r="AX26" s="101" t="s">
        <v>83</v>
      </c>
      <c r="AY26" s="101"/>
    </row>
    <row r="27" spans="1:51" x14ac:dyDescent="0.3">
      <c r="W27" s="107"/>
      <c r="X27" s="107"/>
      <c r="Y27" s="107"/>
      <c r="Z27" s="107"/>
      <c r="AA27" s="107"/>
      <c r="AB27" s="107"/>
      <c r="AC27" s="107"/>
      <c r="AD27" s="107"/>
      <c r="AE27" s="86" t="s">
        <v>5</v>
      </c>
      <c r="AF27" s="108">
        <f>IF(COUNTIF(REFERENTIEL!$O$15:$O$20,"oui")&gt;0,"ABI",IFERROR(SUM(REFERENTIEL!$N$15:$N$20)/SUM(REFERENTIEL!$G$15:$G$20),""))</f>
        <v>0</v>
      </c>
      <c r="AG27" s="108">
        <f>IF(COUNTIF(REFERENTIEL!$O$35:$O$43,"oui")&gt;0,"ABI",IFERROR(SUM(REFERENTIEL!$N$35:$N$43)/SUM(REFERENTIEL!$G$35:$G$43),""))</f>
        <v>0</v>
      </c>
      <c r="AH27" s="108" t="str">
        <f>IF(OR(G34="",F34="ABI",G34="ABI"),"",TEXT(G34-F34,"+0;-0;0"))</f>
        <v/>
      </c>
      <c r="AI27" s="86"/>
      <c r="AJ27" s="86"/>
      <c r="AK27" s="86" t="s">
        <v>5</v>
      </c>
      <c r="AL27" s="109">
        <f>IF(OR(AF27="ABI",AG27="ABI"),"ABI",IFERROR(AVERAGE(AF27,AG27),""))</f>
        <v>0</v>
      </c>
      <c r="AM27" s="86"/>
      <c r="AN27" s="86"/>
      <c r="AO27" s="86"/>
      <c r="AP27" s="86"/>
      <c r="AQ27" s="86" t="s">
        <v>84</v>
      </c>
      <c r="AR27" s="110">
        <f>IF(AL27="ABI",0,AL27/20)</f>
        <v>0</v>
      </c>
      <c r="AS27" s="86"/>
      <c r="AT27" s="101" t="s">
        <v>84</v>
      </c>
      <c r="AU27" s="103">
        <f>IF(AL28="ABI",0,AL28/20)</f>
        <v>0</v>
      </c>
      <c r="AV27" s="101"/>
      <c r="AW27" s="101" t="s">
        <v>84</v>
      </c>
      <c r="AX27" s="103">
        <f>IF(AL29="ABI",0,AL29/20)</f>
        <v>0</v>
      </c>
      <c r="AY27" s="101"/>
    </row>
    <row r="28" spans="1:51" x14ac:dyDescent="0.3">
      <c r="W28" s="107"/>
      <c r="X28" s="107"/>
      <c r="Y28" s="107"/>
      <c r="Z28" s="107"/>
      <c r="AA28" s="107"/>
      <c r="AB28" s="107"/>
      <c r="AC28" s="107"/>
      <c r="AD28" s="107"/>
      <c r="AE28" s="86" t="s">
        <v>6</v>
      </c>
      <c r="AF28" s="108">
        <f>IF(COUNTIF(REFERENTIEL!$O$21:$O$25,"oui")&gt;0,"ABI",IFERROR(SUM(REFERENTIEL!$N$21:$N$25)/SUM(REFERENTIEL!$G$21:$G$25),""))</f>
        <v>0</v>
      </c>
      <c r="AG28" s="108">
        <f>IF(COUNTIF(REFERENTIEL!$O$44:$O$53,"oui")&gt;0,"ABI",IFERROR(SUM(REFERENTIEL!$N$44:$N$53)/SUM(REFERENTIEL!$G$44:$G$53),""))</f>
        <v>0</v>
      </c>
      <c r="AH28" s="108" t="str">
        <f t="shared" ref="AH28:AH29" si="0">IF(OR(G35="",F35="ABI",G35="ABI"),"",TEXT(G35-F35,"+0;-0;0"))</f>
        <v/>
      </c>
      <c r="AI28" s="86"/>
      <c r="AJ28" s="86"/>
      <c r="AK28" s="86" t="s">
        <v>6</v>
      </c>
      <c r="AL28" s="108">
        <f t="shared" ref="AL28:AL29" si="1">IF(OR(AF28="ABI",AG28="ABI"),"ABI",AVERAGE(AF28,AG28))</f>
        <v>0</v>
      </c>
      <c r="AM28" s="86"/>
      <c r="AN28" s="86"/>
      <c r="AO28" s="86"/>
      <c r="AP28" s="86"/>
      <c r="AQ28" s="86" t="s">
        <v>85</v>
      </c>
      <c r="AR28" s="110">
        <f>1-AR27</f>
        <v>1</v>
      </c>
      <c r="AS28" s="86"/>
      <c r="AT28" s="101" t="s">
        <v>85</v>
      </c>
      <c r="AU28" s="103">
        <f>1-AU27</f>
        <v>1</v>
      </c>
      <c r="AV28" s="101"/>
      <c r="AW28" s="101" t="s">
        <v>85</v>
      </c>
      <c r="AX28" s="103">
        <f>1-AX27</f>
        <v>1</v>
      </c>
      <c r="AY28" s="101"/>
    </row>
    <row r="29" spans="1:51" x14ac:dyDescent="0.3">
      <c r="D29" s="87"/>
      <c r="E29" s="88"/>
      <c r="F29" s="88"/>
      <c r="G29" s="88"/>
      <c r="H29" s="88"/>
      <c r="I29" s="88"/>
      <c r="J29" s="89"/>
      <c r="W29" s="107"/>
      <c r="X29" s="107"/>
      <c r="Y29" s="107"/>
      <c r="Z29" s="107"/>
      <c r="AA29" s="107"/>
      <c r="AB29" s="107"/>
      <c r="AC29" s="107"/>
      <c r="AD29" s="107"/>
      <c r="AE29" s="86" t="s">
        <v>7</v>
      </c>
      <c r="AF29" s="108">
        <f>IF(COUNTIF(REFERENTIEL!$O$26:$O$32,"oui")&gt;0,"ABI",IFERROR(SUM(REFERENTIEL!$N$26:$N$32)/SUM(REFERENTIEL!$G$26:$G$32),""))</f>
        <v>0</v>
      </c>
      <c r="AG29" s="108">
        <f>IF(COUNTIF(REFERENTIEL!$O$54:$O$61,"oui")&gt;0,"ABI",IFERROR(SUM(REFERENTIEL!$N$54:$N$61)/SUM(REFERENTIEL!$G$54:$G$61),""))</f>
        <v>0</v>
      </c>
      <c r="AH29" s="108" t="str">
        <f t="shared" si="0"/>
        <v/>
      </c>
      <c r="AI29" s="86"/>
      <c r="AJ29" s="86"/>
      <c r="AK29" s="86" t="s">
        <v>7</v>
      </c>
      <c r="AL29" s="108">
        <f t="shared" si="1"/>
        <v>0</v>
      </c>
      <c r="AM29" s="86"/>
      <c r="AN29" s="86"/>
      <c r="AO29" s="86"/>
      <c r="AP29" s="86"/>
      <c r="AQ29" s="86"/>
      <c r="AR29" s="86"/>
      <c r="AS29" s="86"/>
      <c r="AT29" s="101"/>
      <c r="AU29" s="101"/>
      <c r="AV29" s="101"/>
      <c r="AW29" s="101"/>
      <c r="AX29" s="101"/>
      <c r="AY29" s="101"/>
    </row>
    <row r="30" spans="1:51" x14ac:dyDescent="0.3">
      <c r="A30" s="40" t="str">
        <f>IF(COUNTIFS(REFERENTIEL!$O$15:$O$32,"ABI",REFERENTIEL!$C$15:$C$32,"C1")&gt;0,"ABI",IFERROR(
SUMIF(REFERENTIEL!$C$15:$C$32,"C1",REFERENTIEL!$N$15:$N$32)
/ SUMIF(REFERENTIEL!$C$15:$C$32,"C1",REFERENTIEL!$E$15:$E$32),"")
)</f>
        <v/>
      </c>
      <c r="D30" s="90"/>
      <c r="E30" s="91"/>
      <c r="F30" s="91"/>
      <c r="G30" s="91"/>
      <c r="H30" s="91"/>
      <c r="I30" s="91"/>
      <c r="J30" s="92"/>
      <c r="W30" s="107"/>
      <c r="X30" s="107"/>
      <c r="Y30" s="107"/>
      <c r="Z30" s="107"/>
      <c r="AA30" s="107"/>
      <c r="AB30" s="107"/>
      <c r="AC30" s="107"/>
      <c r="AD30" s="107"/>
      <c r="AE30" s="86" t="s">
        <v>78</v>
      </c>
      <c r="AF30" s="108">
        <f>AVERAGE(AF27:AF29)</f>
        <v>0</v>
      </c>
      <c r="AG30" s="86"/>
      <c r="AH30" s="86"/>
      <c r="AI30" s="86"/>
      <c r="AJ30" s="86"/>
      <c r="AK30" s="86" t="s">
        <v>79</v>
      </c>
      <c r="AL30" s="111" t="str">
        <f>IF(COUNTIF(H34:H36,"ABI")&gt;0,"ABI",IFERROR(AVERAGE(H34:H36),""))</f>
        <v/>
      </c>
      <c r="AM30" s="86"/>
      <c r="AN30" s="86"/>
      <c r="AO30" s="86"/>
      <c r="AP30" s="86"/>
      <c r="AQ30" s="86"/>
      <c r="AR30" s="86"/>
      <c r="AS30" s="86"/>
      <c r="AT30" s="101"/>
      <c r="AU30" s="101"/>
      <c r="AV30" s="101"/>
      <c r="AW30" s="101"/>
      <c r="AX30" s="101"/>
      <c r="AY30" s="101"/>
    </row>
    <row r="31" spans="1:51" ht="31.8" x14ac:dyDescent="0.5">
      <c r="D31" s="90"/>
      <c r="E31" s="93" t="s">
        <v>92</v>
      </c>
      <c r="F31" s="91"/>
      <c r="G31" s="91"/>
      <c r="H31" s="91"/>
      <c r="I31" s="91"/>
      <c r="J31" s="92"/>
      <c r="W31" s="107"/>
      <c r="X31" s="107"/>
      <c r="Y31" s="107"/>
      <c r="Z31" s="107"/>
      <c r="AA31" s="107"/>
      <c r="AB31" s="107"/>
      <c r="AC31" s="107"/>
      <c r="AD31" s="107"/>
      <c r="AE31" s="86"/>
      <c r="AF31" s="86"/>
      <c r="AG31" s="86"/>
      <c r="AH31" s="86"/>
      <c r="AI31" s="86"/>
      <c r="AJ31" s="86"/>
      <c r="AK31" s="86" t="s">
        <v>80</v>
      </c>
      <c r="AL31" s="86" t="str">
        <f>COUNTIF(H34:H36,"&gt;=10") &amp; " / 3"</f>
        <v>0 / 3</v>
      </c>
      <c r="AM31" s="86"/>
      <c r="AN31" s="86"/>
      <c r="AO31" s="86"/>
      <c r="AP31" s="86"/>
      <c r="AQ31" s="86"/>
      <c r="AR31" s="86"/>
      <c r="AS31" s="86"/>
      <c r="AT31" s="101"/>
      <c r="AU31" s="101"/>
      <c r="AV31" s="101"/>
      <c r="AW31" s="101"/>
      <c r="AX31" s="101"/>
      <c r="AY31" s="101"/>
    </row>
    <row r="32" spans="1:51" ht="20.25" customHeight="1" x14ac:dyDescent="0.3">
      <c r="D32" s="90"/>
      <c r="E32" s="91"/>
      <c r="F32" s="91"/>
      <c r="G32" s="91"/>
      <c r="H32" s="91"/>
      <c r="I32" s="91"/>
      <c r="J32" s="92"/>
      <c r="N32" s="40" t="str">
        <f>IF(COUNTIF(REFERENTIEL!$M$21:$M$25,"ABI")&gt;0,"ABI",IFERROR(SUM(REFERENTIEL!L21:L25)/SUMIF(REFERENTIEL!L21:L25,"&gt;0",REFERENTIEL!E21:E25),""))</f>
        <v/>
      </c>
      <c r="P32" s="40" t="str">
        <f>IF(
   COUNTIF(REFERENTIEL!$M$21:$M$25,"ABI")&gt;0,
   "ABI",
   IFERROR(
      SUM(REFERENTIEL!L21:L25)
      /
      SUMIF(REFERENTIEL!L21:L25,"&gt;0",REFERENTIEL!E21:E25),
      ""
   )
)</f>
        <v/>
      </c>
      <c r="W32" s="107"/>
      <c r="X32" s="107"/>
      <c r="Y32" s="107"/>
      <c r="Z32" s="107"/>
      <c r="AA32" s="107"/>
      <c r="AB32" s="107"/>
      <c r="AC32" s="107"/>
      <c r="AD32" s="107"/>
      <c r="AE32" s="86"/>
      <c r="AF32" s="86"/>
      <c r="AG32" s="86"/>
      <c r="AH32" s="86"/>
      <c r="AI32" s="86"/>
      <c r="AJ32" s="86"/>
      <c r="AK32" s="86"/>
      <c r="AL32" s="86"/>
      <c r="AM32" s="86"/>
      <c r="AN32" s="86"/>
      <c r="AO32" s="86"/>
      <c r="AP32" s="86"/>
      <c r="AQ32" s="86"/>
      <c r="AR32" s="86"/>
      <c r="AS32" s="86"/>
      <c r="AT32" s="101"/>
      <c r="AU32" s="101"/>
      <c r="AV32" s="101"/>
      <c r="AW32" s="101"/>
      <c r="AX32" s="101"/>
      <c r="AY32" s="101"/>
    </row>
    <row r="33" spans="4:51" ht="45" customHeight="1" x14ac:dyDescent="0.5">
      <c r="D33" s="90"/>
      <c r="E33" s="94" t="s">
        <v>89</v>
      </c>
      <c r="F33" s="95" t="s">
        <v>1</v>
      </c>
      <c r="G33" s="95" t="s">
        <v>2</v>
      </c>
      <c r="H33" s="95" t="s">
        <v>90</v>
      </c>
      <c r="I33" s="95" t="s">
        <v>91</v>
      </c>
      <c r="J33" s="92"/>
      <c r="W33" s="107"/>
      <c r="X33" s="107"/>
      <c r="Y33" s="107"/>
      <c r="Z33" s="107"/>
      <c r="AA33" s="107"/>
      <c r="AB33" s="107"/>
      <c r="AC33" s="107"/>
      <c r="AD33" s="107"/>
      <c r="AE33" s="86"/>
      <c r="AF33" s="133" t="s">
        <v>81</v>
      </c>
      <c r="AG33" s="134"/>
      <c r="AH33" s="125" t="str">
        <f>IF(COUNTIF(AL27:AL29,"ABI")&gt;0,"⛔ ABI – NON",IF(COUNTIF(AL27:AL29,"&gt;=10")=3,"✅ PASSAGE",IF(AND(COUNTIF(AL27:AL29,"&gt;=10")=2,MIN(AL27:AL29)&gt;=8),"⚠️ DETTE","❌ NON")))</f>
        <v>❌ NON</v>
      </c>
      <c r="AI33" s="125"/>
      <c r="AJ33" s="125"/>
      <c r="AK33" s="125"/>
      <c r="AL33" s="86"/>
      <c r="AM33" s="86"/>
      <c r="AN33" s="86"/>
      <c r="AO33" s="86"/>
      <c r="AP33" s="86"/>
      <c r="AQ33" s="86"/>
      <c r="AR33" s="86"/>
      <c r="AS33" s="86"/>
      <c r="AT33" s="101"/>
      <c r="AU33" s="101"/>
      <c r="AV33" s="101"/>
      <c r="AW33" s="101"/>
      <c r="AX33" s="101"/>
      <c r="AY33" s="101"/>
    </row>
    <row r="34" spans="4:51" ht="31.8" x14ac:dyDescent="0.5">
      <c r="D34" s="90"/>
      <c r="E34" s="94" t="s">
        <v>5</v>
      </c>
      <c r="F34" s="96" t="str">
        <f>IF(COUNTIF(REFERENTIEL!$O$15:$O$20,"ABI")&gt;0,"ABI",IFERROR(SUM(REFERENTIEL!N15:N20)/SUMIF(REFERENTIEL!N15:N20,"&gt;0",REFERENTIEL!G15:G20),""))</f>
        <v/>
      </c>
      <c r="G34" s="96" t="str">
        <f>IF(COUNTIF(REFERENTIEL!$O$35:$O$43,"ABI")&gt;0,"ABI",IFERROR(SUM(REFERENTIEL!$N$35:$N$43)/SUMIF(REFERENTIEL!$N$35:$N$43,"&gt;0",REFERENTIEL!$G$35:$G$43),""))</f>
        <v/>
      </c>
      <c r="H34" s="96" t="e">
        <f>IF(OR(F34="ABI",G34="ABI"),"ABI",AVERAGE(F34:G34))</f>
        <v>#DIV/0!</v>
      </c>
      <c r="I34" s="95" t="e">
        <f>IF(H34="ABI","Non validé",IF(H34&gt;10,"Validé",IF(H34&gt;=8,"Dette","Refusé")))</f>
        <v>#DIV/0!</v>
      </c>
      <c r="J34" s="92"/>
      <c r="L34" s="108">
        <f>IF(OR(F34="",G34="",F34="ABI",G34="ABI"),0,G34-F34)</f>
        <v>0</v>
      </c>
      <c r="W34" s="107"/>
      <c r="X34" s="107"/>
      <c r="Y34" s="107"/>
      <c r="Z34" s="107"/>
      <c r="AA34" s="107"/>
      <c r="AB34" s="107"/>
      <c r="AC34" s="107"/>
      <c r="AD34" s="107"/>
      <c r="AE34" s="86"/>
      <c r="AF34" s="134"/>
      <c r="AG34" s="134"/>
      <c r="AH34" s="125"/>
      <c r="AI34" s="125"/>
      <c r="AJ34" s="125"/>
      <c r="AK34" s="125"/>
      <c r="AL34" s="86"/>
      <c r="AM34" s="86"/>
      <c r="AN34" s="86"/>
      <c r="AO34" s="86"/>
      <c r="AP34" s="86"/>
      <c r="AQ34" s="86"/>
      <c r="AR34" s="86"/>
      <c r="AS34" s="86"/>
      <c r="AT34" s="101"/>
      <c r="AU34" s="101"/>
      <c r="AV34" s="101"/>
      <c r="AW34" s="101"/>
      <c r="AX34" s="101"/>
      <c r="AY34" s="101"/>
    </row>
    <row r="35" spans="4:51" ht="31.8" x14ac:dyDescent="0.5">
      <c r="D35" s="90"/>
      <c r="E35" s="94" t="s">
        <v>6</v>
      </c>
      <c r="F35" s="96" t="str">
        <f>IF(COUNTIF(REFERENTIEL!$O$21:$O$25,"ABI")&gt;0,"ABI",IFERROR(SUM(REFERENTIEL!$N$21:$N$25)/SUMIF(REFERENTIEL!$N$21:$N$25,"&gt;0",REFERENTIEL!$G$21:$G$25),""))</f>
        <v/>
      </c>
      <c r="G35" s="96" t="str">
        <f>IF(COUNTIF(REFERENTIEL!$O$44:$O$53,"ABI")&gt;0,"ABI",IFERROR(SUM(REFERENTIEL!$N$44:$N$53)/SUMIF(REFERENTIEL!$N$44:$N$53,"&gt;0",REFERENTIEL!$G$44:$G$53),""))</f>
        <v/>
      </c>
      <c r="H35" s="96" t="e">
        <f t="shared" ref="H35:H36" si="2">IF(OR(F35="ABI",G35="ABI"),"ABI",AVERAGE(F35:G35))</f>
        <v>#DIV/0!</v>
      </c>
      <c r="I35" s="95" t="e">
        <f>IF(H35="ABI","Non validé",IF(H35&gt;10,"Validé",IF(H35&gt;=8,"Dette","Refusé")))</f>
        <v>#DIV/0!</v>
      </c>
      <c r="J35" s="92"/>
      <c r="L35" s="108">
        <f t="shared" ref="L35:L36" si="3">IF(OR(F35="",G35="",F35="ABI",G35="ABI"),0,G35-F35)</f>
        <v>0</v>
      </c>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1"/>
      <c r="AU35" s="101"/>
      <c r="AV35" s="101"/>
      <c r="AW35" s="101"/>
      <c r="AX35" s="101"/>
      <c r="AY35" s="101"/>
    </row>
    <row r="36" spans="4:51" ht="31.8" x14ac:dyDescent="0.5">
      <c r="D36" s="90"/>
      <c r="E36" s="94" t="s">
        <v>7</v>
      </c>
      <c r="F36" s="96" t="str">
        <f>IF(COUNTIF(REFERENTIEL!$O$26:$O$32,"ABI")&gt;0,"ABI",IFERROR(SUM(REFERENTIEL!$N$26:$N$32)/SUMIF(REFERENTIEL!$N$26:$N$32,"&gt;0",REFERENTIEL!$G$26:$G$32),""))</f>
        <v/>
      </c>
      <c r="G36" s="96" t="str">
        <f>IF(COUNTIF(REFERENTIEL!$O$54:$O$61,"ABI")&gt;0,"ABI",IFERROR(SUM(REFERENTIEL!$N$54:$N$61)/SUMIF(REFERENTIEL!$N$54:$N$61,"&gt;0",REFERENTIEL!$G$54:$G$61),""))</f>
        <v/>
      </c>
      <c r="H36" s="96" t="e">
        <f t="shared" si="2"/>
        <v>#DIV/0!</v>
      </c>
      <c r="I36" s="95" t="e">
        <f>IF(H36="ABI","Non validé",IF(H36&gt;10,"Validé",IF(H36&gt;=8,"Dette","Refusé")))</f>
        <v>#DIV/0!</v>
      </c>
      <c r="J36" s="92"/>
      <c r="L36" s="108">
        <f t="shared" si="3"/>
        <v>0</v>
      </c>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1"/>
      <c r="AU36" s="101"/>
      <c r="AV36" s="101"/>
      <c r="AW36" s="101"/>
      <c r="AX36" s="101"/>
      <c r="AY36" s="101"/>
    </row>
    <row r="37" spans="4:51" x14ac:dyDescent="0.3">
      <c r="D37" s="90"/>
      <c r="E37" s="91"/>
      <c r="F37" s="91"/>
      <c r="G37" s="91"/>
      <c r="H37" s="91"/>
      <c r="I37" s="91"/>
      <c r="J37" s="92"/>
      <c r="W37" s="107"/>
      <c r="X37" s="107"/>
      <c r="Y37" s="107"/>
      <c r="Z37" s="107"/>
      <c r="AA37" s="107"/>
      <c r="AB37" s="107"/>
      <c r="AC37" s="107"/>
      <c r="AD37" s="107"/>
      <c r="AE37" s="107"/>
      <c r="AF37" s="107"/>
      <c r="AG37" s="107"/>
      <c r="AH37" s="107"/>
      <c r="AI37" s="107"/>
      <c r="AJ37" s="107"/>
      <c r="AK37" s="107"/>
      <c r="AL37" s="107"/>
      <c r="AM37" s="107"/>
      <c r="AN37" s="107"/>
      <c r="AO37" s="107"/>
      <c r="AP37" s="107"/>
      <c r="AQ37" s="107"/>
      <c r="AR37" s="107"/>
      <c r="AS37" s="107"/>
      <c r="AT37" s="101"/>
      <c r="AU37" s="101"/>
      <c r="AV37" s="101"/>
      <c r="AW37" s="101"/>
      <c r="AX37" s="101"/>
      <c r="AY37" s="101"/>
    </row>
    <row r="38" spans="4:51" x14ac:dyDescent="0.3">
      <c r="D38" s="90"/>
      <c r="E38" s="91"/>
      <c r="F38" s="91"/>
      <c r="G38" s="91"/>
      <c r="H38" s="91"/>
      <c r="I38" s="91"/>
      <c r="J38" s="92"/>
      <c r="AE38" s="101"/>
      <c r="AF38" s="101"/>
      <c r="AG38" s="101"/>
      <c r="AH38" s="101"/>
      <c r="AI38" s="101"/>
      <c r="AJ38" s="101"/>
      <c r="AK38" s="101"/>
      <c r="AL38" s="101"/>
      <c r="AM38" s="101"/>
      <c r="AN38" s="101"/>
      <c r="AO38" s="101"/>
      <c r="AP38" s="101"/>
      <c r="AQ38" s="101"/>
      <c r="AR38" s="101"/>
      <c r="AS38" s="101"/>
      <c r="AT38" s="101"/>
      <c r="AU38" s="101"/>
      <c r="AV38" s="101"/>
      <c r="AW38" s="101"/>
      <c r="AX38" s="101"/>
      <c r="AY38" s="101"/>
    </row>
    <row r="39" spans="4:51" ht="28.8" x14ac:dyDescent="0.55000000000000004">
      <c r="D39" s="90"/>
      <c r="E39" s="97" t="str" cm="1">
        <f t="array" ref="E39">IF(COUNTIF(I34:I36,"Validée")=0,"Analyse : Aucune compétence n’est validée.","Analyse : Les compétences "&amp;_xlfn.TEXTJOIN(", ",TRUE,IF(I34:I36="Validée",E34:E36,""))&amp;" sont validées.")</f>
        <v>Analyse : Aucune compétence n’est validée.</v>
      </c>
      <c r="F39" s="91"/>
      <c r="G39" s="91"/>
      <c r="H39" s="91"/>
      <c r="I39" s="91"/>
      <c r="J39" s="92"/>
      <c r="AE39" s="101"/>
      <c r="AF39" s="101"/>
      <c r="AG39" s="101"/>
      <c r="AH39" s="101"/>
      <c r="AI39" s="101"/>
      <c r="AJ39" s="101"/>
      <c r="AK39" s="101"/>
      <c r="AL39" s="101"/>
      <c r="AM39" s="101"/>
      <c r="AN39" s="101"/>
      <c r="AO39" s="101"/>
      <c r="AP39" s="101"/>
      <c r="AQ39" s="101"/>
      <c r="AR39" s="101"/>
      <c r="AS39" s="101"/>
      <c r="AT39" s="101"/>
      <c r="AU39" s="101"/>
      <c r="AV39" s="101"/>
      <c r="AW39" s="101"/>
      <c r="AX39" s="101"/>
      <c r="AY39" s="101"/>
    </row>
    <row r="40" spans="4:51" x14ac:dyDescent="0.3">
      <c r="D40" s="90"/>
      <c r="E40" s="91"/>
      <c r="F40" s="91"/>
      <c r="G40" s="91"/>
      <c r="H40" s="91"/>
      <c r="I40" s="91"/>
      <c r="J40" s="92"/>
      <c r="AE40" s="101"/>
      <c r="AF40" s="101"/>
      <c r="AG40" s="101"/>
      <c r="AH40" s="101"/>
      <c r="AI40" s="101"/>
      <c r="AJ40" s="101"/>
      <c r="AK40" s="101"/>
      <c r="AL40" s="101"/>
      <c r="AM40" s="101"/>
      <c r="AN40" s="101"/>
      <c r="AO40" s="101"/>
      <c r="AP40" s="101"/>
      <c r="AQ40" s="101"/>
      <c r="AR40" s="101"/>
      <c r="AS40" s="101"/>
      <c r="AT40" s="101"/>
      <c r="AU40" s="101"/>
      <c r="AV40" s="101"/>
      <c r="AW40" s="101"/>
      <c r="AX40" s="101"/>
      <c r="AY40" s="101"/>
    </row>
    <row r="41" spans="4:51" ht="28.8" x14ac:dyDescent="0.55000000000000004">
      <c r="D41" s="90"/>
      <c r="E41" s="97" t="str" cm="1">
        <f t="array" ref="E41">IF(COUNTIF(I34:I36,"ABI")=0,"Il n’y a aucune compétence en situation d’ABI.","La compétence "&amp;_xlfn.TEXTJOIN(", ",TRUE,IF(I34:I36="ABI",E34:E36,""))&amp;" est en situation d’ABI.")</f>
        <v>Il n’y a aucune compétence en situation d’ABI.</v>
      </c>
      <c r="F41" s="91"/>
      <c r="G41" s="91"/>
      <c r="H41" s="91"/>
      <c r="I41" s="91"/>
      <c r="J41" s="92"/>
      <c r="AE41" s="101"/>
      <c r="AF41" s="101"/>
      <c r="AG41" s="101"/>
      <c r="AH41" s="101"/>
      <c r="AI41" s="101"/>
      <c r="AJ41" s="101"/>
      <c r="AK41" s="101"/>
      <c r="AL41" s="101"/>
      <c r="AM41" s="101"/>
      <c r="AN41" s="101" t="s">
        <v>75</v>
      </c>
      <c r="AO41" s="101" t="s">
        <v>76</v>
      </c>
      <c r="AP41" s="101"/>
      <c r="AQ41" s="101"/>
      <c r="AR41" s="101"/>
      <c r="AS41" s="101"/>
      <c r="AT41" s="101"/>
      <c r="AU41" s="101"/>
      <c r="AV41" s="101"/>
      <c r="AW41" s="101"/>
      <c r="AX41" s="101"/>
      <c r="AY41" s="101"/>
    </row>
    <row r="42" spans="4:51" x14ac:dyDescent="0.3">
      <c r="D42" s="90"/>
      <c r="E42" s="91"/>
      <c r="F42" s="91"/>
      <c r="G42" s="91"/>
      <c r="H42" s="91"/>
      <c r="I42" s="91"/>
      <c r="J42" s="92"/>
      <c r="AE42" s="101" t="str">
        <f>IF(COUNTIF($AL$27:$AL$29,"ABI")&gt;0,"Résultats insuffisants : une compétence est en ABI ("&amp;INDEX($AK$27:$AK$29,MATCH("ABI",$AL$27:$AL$29,0))&amp;").","Résultats globalement satisfaisants malgré une fragilité sur la compétence "&amp;INDEX($AK$27:$AK$29,MATCH(_xlfn.MINIFS($AL$27:$AL$29,$AL$27:$AL$29,"&lt;&gt;ABI"),$AL$27:$AL$29,0))&amp;".")</f>
        <v>Résultats globalement satisfaisants malgré une fragilité sur la compétence C1.</v>
      </c>
      <c r="AF42" s="101"/>
      <c r="AG42" s="101"/>
      <c r="AH42" s="101"/>
      <c r="AI42" s="101"/>
      <c r="AJ42" s="101"/>
      <c r="AK42" s="101"/>
      <c r="AL42" s="101"/>
      <c r="AM42" s="101" t="s">
        <v>5</v>
      </c>
      <c r="AN42" s="102">
        <v>0</v>
      </c>
      <c r="AO42" s="102">
        <f>IF(COUNTIF(REFERENTIEL!$O$35:$O$43,"oui")&gt;0,"ABI",IFERROR(SUM(REFERENTIEL!$N$35:$N$43)/SUM(REFERENTIEL!$G$35:$G$43),""))</f>
        <v>0</v>
      </c>
      <c r="AP42" s="101"/>
      <c r="AQ42" s="101"/>
      <c r="AR42" s="101"/>
      <c r="AS42" s="101"/>
      <c r="AT42" s="101"/>
      <c r="AU42" s="101"/>
      <c r="AV42" s="101"/>
      <c r="AW42" s="101"/>
      <c r="AX42" s="101"/>
      <c r="AY42" s="101"/>
    </row>
    <row r="43" spans="4:51" ht="28.8" x14ac:dyDescent="0.55000000000000004">
      <c r="D43" s="90"/>
      <c r="E43" s="97" t="str" cm="1">
        <f t="array" ref="E43">IF(COUNTIF(I34:I36,"Dette")=0,"Aucune compétence n’est en dette.","Les compétences "&amp;_xlfn.TEXTJOIN(", ",TRUE,IF(I34:I36="Dette",E34:E36,""))&amp;" sont en dette.")</f>
        <v>Aucune compétence n’est en dette.</v>
      </c>
      <c r="F43" s="91"/>
      <c r="G43" s="91"/>
      <c r="H43" s="91"/>
      <c r="I43" s="91"/>
      <c r="J43" s="92"/>
      <c r="AE43" s="101"/>
      <c r="AF43" s="101"/>
      <c r="AG43" s="101"/>
      <c r="AH43" s="101"/>
      <c r="AI43" s="101"/>
      <c r="AJ43" s="101"/>
      <c r="AK43" s="101"/>
      <c r="AL43" s="101"/>
      <c r="AM43" s="101" t="s">
        <v>6</v>
      </c>
      <c r="AN43" s="102">
        <f>IF(COUNTIF(REFERENTIEL!$O$21:$O$25,"oui")&gt;0,"ABI",IFERROR(SUM(REFERENTIEL!$N$21:$N$25)/SUM(REFERENTIEL!$G$21:$G$25),""))</f>
        <v>0</v>
      </c>
      <c r="AO43" s="102">
        <f>IF(COUNTIF(REFERENTIEL!$O$44:$O$53,"oui")&gt;0,"ABI",IFERROR(SUM(REFERENTIEL!$N$44:$N$53)/SUM(REFERENTIEL!$G$44:$G$53),""))</f>
        <v>0</v>
      </c>
      <c r="AP43" s="101"/>
      <c r="AQ43" s="101"/>
      <c r="AR43" s="101"/>
      <c r="AS43" s="101"/>
      <c r="AT43" s="101"/>
      <c r="AU43" s="101"/>
      <c r="AV43" s="101"/>
      <c r="AW43" s="101"/>
      <c r="AX43" s="101"/>
      <c r="AY43" s="101"/>
    </row>
    <row r="44" spans="4:51" x14ac:dyDescent="0.3">
      <c r="D44" s="90"/>
      <c r="E44" s="91"/>
      <c r="F44" s="91"/>
      <c r="G44" s="91"/>
      <c r="H44" s="91"/>
      <c r="I44" s="91"/>
      <c r="J44" s="92"/>
      <c r="AE44" s="101"/>
      <c r="AF44" s="101"/>
      <c r="AG44" s="101"/>
      <c r="AH44" s="101"/>
      <c r="AI44" s="101"/>
      <c r="AJ44" s="101"/>
      <c r="AK44" s="101"/>
      <c r="AL44" s="101"/>
      <c r="AM44" s="101" t="s">
        <v>7</v>
      </c>
      <c r="AN44" s="102">
        <f>IF(COUNTIF(REFERENTIEL!$O$26:$O$32,"oui")&gt;0,"ABI",IFERROR(SUM(REFERENTIEL!$N$26:$N$32)/SUM(REFERENTIEL!$G$26:$G$32),""))</f>
        <v>0</v>
      </c>
      <c r="AO44" s="102">
        <f>IF(COUNTIF(REFERENTIEL!$O$54:$O$61,"oui")&gt;0,"ABI",IFERROR(SUM(REFERENTIEL!$N$54:$N$61)/SUM(REFERENTIEL!$G$54:$G$61),""))</f>
        <v>0</v>
      </c>
      <c r="AP44" s="101"/>
      <c r="AQ44" s="101"/>
      <c r="AR44" s="101"/>
      <c r="AS44" s="101"/>
      <c r="AT44" s="101"/>
      <c r="AU44" s="101"/>
      <c r="AV44" s="101"/>
      <c r="AW44" s="101"/>
      <c r="AX44" s="101"/>
      <c r="AY44" s="101"/>
    </row>
    <row r="45" spans="4:51" x14ac:dyDescent="0.3">
      <c r="D45" s="90"/>
      <c r="E45" s="91"/>
      <c r="F45" s="91"/>
      <c r="G45" s="91"/>
      <c r="H45" s="91"/>
      <c r="I45" s="91"/>
      <c r="J45" s="92"/>
    </row>
    <row r="46" spans="4:51" x14ac:dyDescent="0.3">
      <c r="D46" s="98"/>
      <c r="E46" s="99"/>
      <c r="F46" s="99"/>
      <c r="G46" s="99"/>
      <c r="H46" s="99"/>
      <c r="I46" s="99"/>
      <c r="J46" s="100"/>
    </row>
    <row r="54" spans="4:8" x14ac:dyDescent="0.3">
      <c r="D54" s="63"/>
      <c r="E54" s="64"/>
      <c r="F54" s="64"/>
      <c r="G54" s="64"/>
      <c r="H54" s="65"/>
    </row>
    <row r="55" spans="4:8" x14ac:dyDescent="0.3">
      <c r="D55" s="66"/>
      <c r="E55" s="67"/>
      <c r="F55" s="67"/>
      <c r="G55" s="67"/>
      <c r="H55" s="68"/>
    </row>
    <row r="56" spans="4:8" x14ac:dyDescent="0.3">
      <c r="D56" s="66"/>
      <c r="E56" s="67"/>
      <c r="F56" s="67"/>
      <c r="G56" s="67"/>
      <c r="H56" s="68"/>
    </row>
    <row r="57" spans="4:8" x14ac:dyDescent="0.3">
      <c r="D57" s="66"/>
      <c r="E57" s="67"/>
      <c r="F57" s="67"/>
      <c r="G57" s="67"/>
      <c r="H57" s="68"/>
    </row>
    <row r="58" spans="4:8" x14ac:dyDescent="0.3">
      <c r="D58" s="66"/>
      <c r="E58" s="67"/>
      <c r="F58" s="67"/>
      <c r="G58" s="67"/>
      <c r="H58" s="68"/>
    </row>
    <row r="59" spans="4:8" ht="31.8" x14ac:dyDescent="0.5">
      <c r="D59" s="66"/>
      <c r="E59" s="69" t="s">
        <v>93</v>
      </c>
      <c r="F59" s="67"/>
      <c r="G59" s="67"/>
      <c r="H59" s="68"/>
    </row>
    <row r="60" spans="4:8" x14ac:dyDescent="0.3">
      <c r="D60" s="66"/>
      <c r="E60" s="67"/>
      <c r="F60" s="67"/>
      <c r="G60" s="67"/>
      <c r="H60" s="68"/>
    </row>
    <row r="61" spans="4:8" ht="27.6" x14ac:dyDescent="0.45">
      <c r="D61" s="66"/>
      <c r="E61" s="70" t="s">
        <v>94</v>
      </c>
      <c r="F61" s="67"/>
      <c r="G61" s="67"/>
      <c r="H61" s="68"/>
    </row>
    <row r="62" spans="4:8" x14ac:dyDescent="0.3">
      <c r="D62" s="66"/>
      <c r="E62" s="67"/>
      <c r="F62" s="67"/>
      <c r="G62" s="67"/>
      <c r="H62" s="68"/>
    </row>
    <row r="63" spans="4:8" ht="27.6" x14ac:dyDescent="0.45">
      <c r="D63" s="66"/>
      <c r="E63" s="70" t="s">
        <v>95</v>
      </c>
      <c r="F63" s="67"/>
      <c r="G63" s="67"/>
      <c r="H63" s="68"/>
    </row>
    <row r="64" spans="4:8" ht="27.6" x14ac:dyDescent="0.45">
      <c r="D64" s="66"/>
      <c r="E64" s="70" t="s">
        <v>96</v>
      </c>
      <c r="F64" s="67"/>
      <c r="G64" s="67"/>
      <c r="H64" s="68"/>
    </row>
    <row r="65" spans="4:8" x14ac:dyDescent="0.3">
      <c r="D65" s="66"/>
      <c r="E65" s="67"/>
      <c r="F65" s="67"/>
      <c r="G65" s="67"/>
      <c r="H65" s="68"/>
    </row>
    <row r="66" spans="4:8" x14ac:dyDescent="0.3">
      <c r="D66" s="66"/>
      <c r="E66" s="67"/>
      <c r="F66" s="67"/>
      <c r="G66" s="67"/>
      <c r="H66" s="68"/>
    </row>
    <row r="67" spans="4:8" x14ac:dyDescent="0.3">
      <c r="D67" s="66"/>
      <c r="E67" s="67"/>
      <c r="F67" s="67"/>
      <c r="G67" s="67"/>
      <c r="H67" s="68"/>
    </row>
    <row r="68" spans="4:8" ht="28.8" x14ac:dyDescent="0.55000000000000004">
      <c r="D68" s="66"/>
      <c r="E68" s="71" t="str" cm="1">
        <f t="array" ref="E68">IF(COUNTIF(F2:F4,"validée")=0,
"Analyse : Aucune compétence n’est validée.",
"Analyse : Les compétences "&amp;TEXTEJOIN(", ",TRUE,IF(F2:F4="validée",B2:B4,""))&amp;" sont validées.")</f>
        <v>Analyse : Aucune compétence n’est validée.</v>
      </c>
      <c r="F68" s="67"/>
      <c r="G68" s="67"/>
      <c r="H68" s="68"/>
    </row>
    <row r="69" spans="4:8" x14ac:dyDescent="0.3">
      <c r="D69" s="66"/>
      <c r="E69" s="67"/>
      <c r="F69" s="67"/>
      <c r="G69" s="67"/>
      <c r="H69" s="68"/>
    </row>
    <row r="70" spans="4:8" x14ac:dyDescent="0.3">
      <c r="D70" s="66"/>
      <c r="E70" s="67"/>
      <c r="F70" s="67"/>
      <c r="G70" s="67"/>
      <c r="H70" s="68"/>
    </row>
    <row r="71" spans="4:8" x14ac:dyDescent="0.3">
      <c r="D71" s="66"/>
      <c r="E71" s="67"/>
      <c r="F71" s="67"/>
      <c r="G71" s="67"/>
      <c r="H71" s="68"/>
    </row>
    <row r="72" spans="4:8" x14ac:dyDescent="0.3">
      <c r="D72" s="72"/>
      <c r="E72" s="73"/>
      <c r="F72" s="73"/>
      <c r="G72" s="73"/>
      <c r="H72" s="74"/>
    </row>
    <row r="80" spans="4:8" x14ac:dyDescent="0.3">
      <c r="D80" s="75"/>
      <c r="E80" s="76"/>
      <c r="F80" s="76"/>
      <c r="G80" s="76"/>
      <c r="H80" s="77"/>
    </row>
    <row r="81" spans="4:8" x14ac:dyDescent="0.3">
      <c r="D81" s="78"/>
      <c r="E81" s="79"/>
      <c r="F81" s="79"/>
      <c r="G81" s="79"/>
      <c r="H81" s="80"/>
    </row>
    <row r="82" spans="4:8" x14ac:dyDescent="0.3">
      <c r="D82" s="78"/>
      <c r="E82" s="79"/>
      <c r="F82" s="79"/>
      <c r="G82" s="79"/>
      <c r="H82" s="80"/>
    </row>
    <row r="83" spans="4:8" x14ac:dyDescent="0.3">
      <c r="D83" s="78"/>
      <c r="E83" s="79"/>
      <c r="F83" s="79"/>
      <c r="G83" s="79"/>
      <c r="H83" s="80"/>
    </row>
    <row r="84" spans="4:8" ht="29.4" x14ac:dyDescent="0.45">
      <c r="D84" s="78"/>
      <c r="E84" s="81" t="s">
        <v>97</v>
      </c>
      <c r="F84" s="79"/>
      <c r="G84" s="79"/>
      <c r="H84" s="80"/>
    </row>
    <row r="85" spans="4:8" x14ac:dyDescent="0.3">
      <c r="D85" s="78"/>
      <c r="E85" s="79"/>
      <c r="F85" s="79"/>
      <c r="G85" s="79"/>
      <c r="H85" s="80"/>
    </row>
    <row r="86" spans="4:8" x14ac:dyDescent="0.3">
      <c r="D86" s="78"/>
      <c r="E86" s="79"/>
      <c r="F86" s="79"/>
      <c r="G86" s="79"/>
      <c r="H86" s="80"/>
    </row>
    <row r="87" spans="4:8" ht="28.8" x14ac:dyDescent="0.55000000000000004">
      <c r="D87" s="78"/>
      <c r="E87" s="82" t="str">
        <f>IF(AH27&gt;0,"C1 a augmenté de "&amp;TEXT(AH27,"0,00")&amp;" points",IF(AH27&lt;0,"C1 a baissé de "&amp;TEXT(ABS(AH27),"0,00")&amp;" points","C1 est restée stable"))</f>
        <v>C1 a augmenté de  points</v>
      </c>
      <c r="F87" s="79"/>
      <c r="G87" s="79"/>
      <c r="H87" s="80"/>
    </row>
    <row r="88" spans="4:8" ht="28.8" x14ac:dyDescent="0.55000000000000004">
      <c r="D88" s="78"/>
      <c r="E88" s="82" t="str">
        <f>IF(AH28&gt;0,
"C2 a augmenté de "&amp;TEXT(AH28,"0,00")&amp;" points",
IF(AH28&lt;0,
"C2 a baissé de "&amp;TEXT(ABS(AH28),"0,00")&amp;" points",
"C2 est restée stable"))</f>
        <v>C2 a augmenté de  points</v>
      </c>
      <c r="F88" s="79"/>
      <c r="G88" s="79"/>
      <c r="H88" s="80"/>
    </row>
    <row r="89" spans="4:8" ht="28.8" x14ac:dyDescent="0.55000000000000004">
      <c r="D89" s="78"/>
      <c r="E89" s="82" t="str">
        <f>IF(AH29&gt;0,
"C3 a augmenté de "&amp;TEXT(AH29,"0,00")&amp;" points",
IF(AH29&lt;0,
"C3 a baissé de "&amp;TEXT(ABS(AH29),"0,00")&amp;" points",
"C3 est restée stable"))</f>
        <v>C3 a augmenté de  points</v>
      </c>
      <c r="F89" s="79"/>
      <c r="G89" s="79"/>
      <c r="H89" s="80"/>
    </row>
    <row r="90" spans="4:8" x14ac:dyDescent="0.3">
      <c r="D90" s="78"/>
      <c r="E90" s="79"/>
      <c r="F90" s="79"/>
      <c r="G90" s="79"/>
      <c r="H90" s="80"/>
    </row>
    <row r="91" spans="4:8" x14ac:dyDescent="0.3">
      <c r="D91" s="83"/>
      <c r="E91" s="84"/>
      <c r="F91" s="84"/>
      <c r="G91" s="84"/>
      <c r="H91" s="85"/>
    </row>
    <row r="96" spans="4:8" ht="15" thickBot="1" x14ac:dyDescent="0.35"/>
    <row r="97" spans="5:9" x14ac:dyDescent="0.3">
      <c r="E97" s="136" t="s">
        <v>81</v>
      </c>
      <c r="F97" s="137"/>
      <c r="G97" s="137"/>
      <c r="H97" s="137"/>
      <c r="I97" s="138"/>
    </row>
    <row r="98" spans="5:9" x14ac:dyDescent="0.3">
      <c r="E98" s="139"/>
      <c r="F98" s="140"/>
      <c r="G98" s="140"/>
      <c r="H98" s="140"/>
      <c r="I98" s="141"/>
    </row>
    <row r="99" spans="5:9" x14ac:dyDescent="0.3">
      <c r="E99" s="139"/>
      <c r="F99" s="140"/>
      <c r="G99" s="140"/>
      <c r="H99" s="140"/>
      <c r="I99" s="141"/>
    </row>
    <row r="100" spans="5:9" x14ac:dyDescent="0.3">
      <c r="E100" s="139"/>
      <c r="F100" s="140"/>
      <c r="G100" s="140"/>
      <c r="H100" s="140"/>
      <c r="I100" s="141"/>
    </row>
    <row r="101" spans="5:9" x14ac:dyDescent="0.3">
      <c r="E101" s="139"/>
      <c r="F101" s="140"/>
      <c r="G101" s="140"/>
      <c r="H101" s="140"/>
      <c r="I101" s="141"/>
    </row>
    <row r="102" spans="5:9" x14ac:dyDescent="0.3">
      <c r="E102" s="104"/>
      <c r="F102" s="105"/>
      <c r="G102" s="105"/>
      <c r="H102" s="105"/>
      <c r="I102" s="106"/>
    </row>
    <row r="103" spans="5:9" x14ac:dyDescent="0.3">
      <c r="E103" s="104"/>
      <c r="F103" s="105"/>
      <c r="G103" s="105"/>
      <c r="H103" s="105"/>
      <c r="I103" s="106"/>
    </row>
    <row r="104" spans="5:9" x14ac:dyDescent="0.3">
      <c r="E104" s="104"/>
      <c r="F104" s="105"/>
      <c r="G104" s="105"/>
      <c r="H104" s="105"/>
      <c r="I104" s="106"/>
    </row>
    <row r="105" spans="5:9" ht="15" customHeight="1" x14ac:dyDescent="0.3">
      <c r="E105" s="126" t="e">
        <f>IF(COUNTIF(H34:H36,"ABI")&gt;0,"⛔ ABI – NON",IF(COUNTIF(H34:H36,"&gt;=10")=3,"✅ PASSAGE",IF(AND(COUNTIF(H34:H36,"&gt;=10")=2,MIN(H34:H36)&gt;=8),"⚠️ DETTE","❌ NON")))</f>
        <v>#DIV/0!</v>
      </c>
      <c r="F105" s="127"/>
      <c r="G105" s="127"/>
      <c r="H105" s="127"/>
      <c r="I105" s="128"/>
    </row>
    <row r="106" spans="5:9" ht="15" customHeight="1" x14ac:dyDescent="0.3">
      <c r="E106" s="126"/>
      <c r="F106" s="127"/>
      <c r="G106" s="127"/>
      <c r="H106" s="127"/>
      <c r="I106" s="128"/>
    </row>
    <row r="107" spans="5:9" ht="15" customHeight="1" x14ac:dyDescent="0.3">
      <c r="E107" s="126"/>
      <c r="F107" s="127"/>
      <c r="G107" s="127"/>
      <c r="H107" s="127"/>
      <c r="I107" s="128"/>
    </row>
    <row r="108" spans="5:9" ht="15" customHeight="1" thickBot="1" x14ac:dyDescent="0.35">
      <c r="E108" s="129"/>
      <c r="F108" s="130"/>
      <c r="G108" s="130"/>
      <c r="H108" s="130"/>
      <c r="I108" s="131"/>
    </row>
    <row r="112" spans="5:9" ht="15" customHeight="1" x14ac:dyDescent="0.3">
      <c r="F112" s="132"/>
      <c r="G112" s="132"/>
      <c r="H112" s="132"/>
    </row>
    <row r="113" spans="6:8" ht="15" customHeight="1" x14ac:dyDescent="0.3">
      <c r="F113" s="132"/>
      <c r="G113" s="132"/>
      <c r="H113" s="132"/>
    </row>
    <row r="114" spans="6:8" ht="15" customHeight="1" x14ac:dyDescent="0.3">
      <c r="F114" s="132"/>
      <c r="G114" s="132"/>
      <c r="H114" s="132"/>
    </row>
    <row r="115" spans="6:8" ht="15" customHeight="1" x14ac:dyDescent="0.3">
      <c r="F115" s="132"/>
      <c r="G115" s="132"/>
      <c r="H115" s="132"/>
    </row>
    <row r="116" spans="6:8" ht="15" customHeight="1" x14ac:dyDescent="0.3">
      <c r="F116" s="132"/>
      <c r="G116" s="132"/>
      <c r="H116" s="132"/>
    </row>
    <row r="117" spans="6:8" ht="15" customHeight="1" x14ac:dyDescent="0.3">
      <c r="F117" s="132"/>
      <c r="G117" s="132"/>
      <c r="H117" s="132"/>
    </row>
    <row r="118" spans="6:8" ht="15" customHeight="1" x14ac:dyDescent="0.3">
      <c r="F118" s="132"/>
      <c r="G118" s="132"/>
      <c r="H118" s="132"/>
    </row>
    <row r="119" spans="6:8" ht="15" customHeight="1" x14ac:dyDescent="0.3">
      <c r="F119" s="132"/>
      <c r="G119" s="132"/>
      <c r="H119" s="132"/>
    </row>
  </sheetData>
  <mergeCells count="7">
    <mergeCell ref="AK22:AN23"/>
    <mergeCell ref="AH33:AK34"/>
    <mergeCell ref="E105:I108"/>
    <mergeCell ref="F112:H119"/>
    <mergeCell ref="AF33:AG34"/>
    <mergeCell ref="AD22:AG23"/>
    <mergeCell ref="E97:I101"/>
  </mergeCells>
  <phoneticPr fontId="11" type="noConversion"/>
  <conditionalFormatting sqref="AH33:AK34">
    <cfRule type="cellIs" dxfId="3" priority="1" operator="equal">
      <formula>"DETTES"</formula>
    </cfRule>
    <cfRule type="cellIs" dxfId="2" priority="2" operator="equal">
      <formula>"NON"</formula>
    </cfRule>
    <cfRule type="containsText" dxfId="1" priority="3" operator="containsText" text="ABI-NON">
      <formula>NOT(ISERROR(SEARCH("ABI-NON",AH33)))</formula>
    </cfRule>
    <cfRule type="containsText" dxfId="0" priority="4" operator="containsText" text="PASSAGE">
      <formula>NOT(ISERROR(SEARCH("PASSAGE",AH33)))</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53DA0-03E3-4E3F-9E31-A763D904E1E3}">
  <sheetPr codeName="Feuil11"/>
  <dimension ref="A1"/>
  <sheetViews>
    <sheetView showGridLines="0" topLeftCell="M154" zoomScale="78" zoomScaleNormal="51" workbookViewId="0">
      <selection activeCell="AK161" sqref="AK161"/>
    </sheetView>
  </sheetViews>
  <sheetFormatPr baseColWidth="10" defaultColWidth="8.88671875" defaultRowHeight="14.4" x14ac:dyDescent="0.3"/>
  <cols>
    <col min="1" max="2" width="8.88671875" style="40"/>
    <col min="3" max="3" width="8.88671875" style="40" customWidth="1"/>
    <col min="4" max="4" width="13.6640625" style="40" customWidth="1"/>
    <col min="5" max="5" width="15.33203125" style="40" customWidth="1"/>
    <col min="6" max="6" width="14.6640625" style="40" customWidth="1"/>
    <col min="7" max="7" width="11.33203125" style="40" customWidth="1"/>
    <col min="8" max="8" width="13.33203125" style="40" customWidth="1"/>
    <col min="9" max="10" width="8.88671875" style="40"/>
    <col min="11" max="11" width="24" style="40" customWidth="1"/>
    <col min="12" max="12" width="15.33203125" style="40" customWidth="1"/>
    <col min="13" max="13" width="22.33203125" style="40" customWidth="1"/>
    <col min="14" max="15" width="14.33203125" style="40" customWidth="1"/>
    <col min="16" max="16384" width="8.88671875" style="40"/>
  </cols>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92A8-18EA-4AD3-BE0E-F134946108D5}">
  <sheetPr codeName="Feuil10"/>
  <dimension ref="D11:O38"/>
  <sheetViews>
    <sheetView topLeftCell="D1" zoomScaleNormal="100" workbookViewId="0">
      <selection activeCell="M8" sqref="M8"/>
    </sheetView>
  </sheetViews>
  <sheetFormatPr baseColWidth="10" defaultColWidth="8.88671875" defaultRowHeight="14.4" x14ac:dyDescent="0.3"/>
  <cols>
    <col min="4" max="4" width="55.109375" customWidth="1"/>
    <col min="5" max="5" width="15.33203125" customWidth="1"/>
    <col min="6" max="6" width="23.109375" customWidth="1"/>
    <col min="7" max="7" width="11.33203125" customWidth="1"/>
    <col min="8" max="8" width="13.33203125" customWidth="1"/>
    <col min="11" max="11" width="58.109375" customWidth="1"/>
    <col min="12" max="12" width="15.33203125" customWidth="1"/>
    <col min="13" max="13" width="22.33203125" customWidth="1"/>
    <col min="14" max="15" width="14.33203125" customWidth="1"/>
  </cols>
  <sheetData>
    <row r="11" spans="4:15" x14ac:dyDescent="0.3">
      <c r="D11" s="13" t="s">
        <v>69</v>
      </c>
      <c r="E11" s="13" t="s">
        <v>63</v>
      </c>
      <c r="F11" s="13" t="s">
        <v>70</v>
      </c>
      <c r="G11" s="13" t="s">
        <v>71</v>
      </c>
      <c r="H11" s="13" t="s">
        <v>72</v>
      </c>
      <c r="K11" s="13" t="s">
        <v>73</v>
      </c>
      <c r="L11" s="13" t="s">
        <v>63</v>
      </c>
      <c r="M11" s="13" t="s">
        <v>70</v>
      </c>
      <c r="N11" s="13" t="s">
        <v>71</v>
      </c>
      <c r="O11" s="13" t="s">
        <v>74</v>
      </c>
    </row>
    <row r="12" spans="4:15" x14ac:dyDescent="0.3">
      <c r="D12" s="14" t="s">
        <v>21</v>
      </c>
      <c r="E12" s="17">
        <v>1</v>
      </c>
      <c r="F12" s="11">
        <f>SUMIF(NOTE!F:F,synthèse!D12,NOTE!J:J)/ SUMIF(NOTE!F:F,synthèse!D12,NOTE!I:I)</f>
        <v>17.5</v>
      </c>
      <c r="G12" s="12">
        <v>15</v>
      </c>
      <c r="H12" s="11">
        <f>F12*G12</f>
        <v>262.5</v>
      </c>
      <c r="K12" s="13" t="s">
        <v>40</v>
      </c>
      <c r="L12" s="18">
        <v>1</v>
      </c>
      <c r="M12" s="11">
        <f>SUMIF(NOTE!F:F,synthèse!K12,NOTE!J:J) / SUMIF(NOTE!F:F,synthèse!K12,NOTE!I:I)</f>
        <v>11.5</v>
      </c>
      <c r="N12" s="11">
        <v>15</v>
      </c>
      <c r="O12" s="11">
        <f>M12*N12</f>
        <v>172.5</v>
      </c>
    </row>
    <row r="13" spans="4:15" x14ac:dyDescent="0.3">
      <c r="D13" s="15" t="s">
        <v>22</v>
      </c>
      <c r="E13" s="17">
        <v>1</v>
      </c>
      <c r="F13" s="11">
        <f>SUMIF(NOTE!F:F,synthèse!D13,NOTE!J:J)/ SUMIF(NOTE!F:F,synthèse!D13,NOTE!I:I)</f>
        <v>10</v>
      </c>
      <c r="G13" s="12">
        <v>20</v>
      </c>
      <c r="H13" s="11">
        <f t="shared" ref="H13:H29" si="0">F13*G13</f>
        <v>200</v>
      </c>
      <c r="K13" s="13" t="s">
        <v>41</v>
      </c>
      <c r="L13" s="18">
        <v>1</v>
      </c>
      <c r="M13" s="11">
        <f>SUMIF(NOTE!F:F,synthèse!K13,NOTE!J:J) / SUMIF(NOTE!F:F,synthèse!K13,NOTE!I:I)</f>
        <v>14</v>
      </c>
      <c r="N13" s="11">
        <v>15</v>
      </c>
      <c r="O13" s="11">
        <f t="shared" ref="O13:O38" si="1">M13*N13</f>
        <v>210</v>
      </c>
    </row>
    <row r="14" spans="4:15" x14ac:dyDescent="0.3">
      <c r="D14" s="15" t="s">
        <v>23</v>
      </c>
      <c r="E14" s="17">
        <v>1</v>
      </c>
      <c r="F14" s="11">
        <f>SUMIF(NOTE!F:F,synthèse!D14,NOTE!J:J)/ SUMIF(NOTE!F:F,synthèse!D14,NOTE!I:I)</f>
        <v>14</v>
      </c>
      <c r="G14" s="12">
        <v>20</v>
      </c>
      <c r="H14" s="11">
        <f t="shared" si="0"/>
        <v>280</v>
      </c>
      <c r="K14" s="13" t="s">
        <v>42</v>
      </c>
      <c r="L14" s="18">
        <v>1</v>
      </c>
      <c r="M14" s="11">
        <f>SUMIF(NOTE!F:F,synthèse!K14,NOTE!J:J) / SUMIF(NOTE!F:F,synthèse!K14,NOTE!I:I)</f>
        <v>14</v>
      </c>
      <c r="N14" s="11">
        <v>15</v>
      </c>
      <c r="O14" s="11">
        <f t="shared" si="1"/>
        <v>210</v>
      </c>
    </row>
    <row r="15" spans="4:15" x14ac:dyDescent="0.3">
      <c r="D15" s="15" t="s">
        <v>27</v>
      </c>
      <c r="E15" s="17">
        <v>1</v>
      </c>
      <c r="F15" s="11">
        <f>SUMIF(NOTE!F:F,synthèse!D15,NOTE!J:J)/ SUMIF(NOTE!F:F,synthèse!D15,NOTE!I:I)</f>
        <v>8.25</v>
      </c>
      <c r="G15" s="12">
        <v>5</v>
      </c>
      <c r="H15" s="11">
        <f t="shared" si="0"/>
        <v>41.25</v>
      </c>
      <c r="K15" s="13" t="s">
        <v>43</v>
      </c>
      <c r="L15" s="18">
        <v>1</v>
      </c>
      <c r="M15" s="11">
        <f>SUMIF(NOTE!F:F,synthèse!K15,NOTE!J:J) / SUMIF(NOTE!F:F,synthèse!K15,NOTE!I:I)</f>
        <v>17</v>
      </c>
      <c r="N15" s="11">
        <v>10</v>
      </c>
      <c r="O15" s="11">
        <f t="shared" si="1"/>
        <v>170</v>
      </c>
    </row>
    <row r="16" spans="4:15" x14ac:dyDescent="0.3">
      <c r="D16" s="15" t="s">
        <v>28</v>
      </c>
      <c r="E16" s="19">
        <v>2</v>
      </c>
      <c r="F16" s="11">
        <f>SUMIF(NOTE!F:F,synthèse!D16,NOTE!J:J)/ SUMIF(NOTE!F:F,synthèse!D16,NOTE!I:I)</f>
        <v>13.5</v>
      </c>
      <c r="G16" s="12">
        <v>20</v>
      </c>
      <c r="H16" s="11">
        <f t="shared" si="0"/>
        <v>270</v>
      </c>
      <c r="K16" s="13" t="s">
        <v>48</v>
      </c>
      <c r="L16" s="18">
        <v>1</v>
      </c>
      <c r="M16" s="11">
        <f>SUMIF(NOTE!F:F,synthèse!K16,NOTE!J:J) / SUMIF(NOTE!F:F,synthèse!K16,NOTE!I:I)</f>
        <v>18</v>
      </c>
      <c r="N16" s="11">
        <v>5</v>
      </c>
      <c r="O16" s="11">
        <f t="shared" si="1"/>
        <v>90</v>
      </c>
    </row>
    <row r="17" spans="4:15" x14ac:dyDescent="0.3">
      <c r="D17" s="15" t="s">
        <v>29</v>
      </c>
      <c r="E17" s="19">
        <v>2</v>
      </c>
      <c r="F17" s="11">
        <f>SUMIF(NOTE!F:F,synthèse!D17,NOTE!J:J)/ SUMIF(NOTE!F:F,synthèse!D17,NOTE!I:I)</f>
        <v>18</v>
      </c>
      <c r="G17" s="12">
        <v>15</v>
      </c>
      <c r="H17" s="11">
        <f t="shared" si="0"/>
        <v>270</v>
      </c>
      <c r="K17" s="13" t="s">
        <v>49</v>
      </c>
      <c r="L17" s="20">
        <v>2</v>
      </c>
      <c r="M17" s="11">
        <f>SUMIF(NOTE!F:F,synthèse!K17,NOTE!J:J) / SUMIF(NOTE!F:F,synthèse!K17,NOTE!I:I)</f>
        <v>9</v>
      </c>
      <c r="N17" s="11">
        <v>10</v>
      </c>
      <c r="O17" s="11">
        <f t="shared" si="1"/>
        <v>90</v>
      </c>
    </row>
    <row r="18" spans="4:15" x14ac:dyDescent="0.3">
      <c r="D18" s="15" t="s">
        <v>30</v>
      </c>
      <c r="E18" s="19">
        <v>2</v>
      </c>
      <c r="F18" s="11">
        <f>SUMIF(NOTE!F:F,synthèse!D18,NOTE!J:J)/ SUMIF(NOTE!F:F,synthèse!D18,NOTE!I:I)</f>
        <v>12</v>
      </c>
      <c r="G18" s="12">
        <v>20</v>
      </c>
      <c r="H18" s="11">
        <f t="shared" si="0"/>
        <v>240</v>
      </c>
      <c r="K18" s="13" t="s">
        <v>50</v>
      </c>
      <c r="L18" s="20">
        <v>2</v>
      </c>
      <c r="M18" s="11">
        <f>SUMIF(NOTE!F:F,synthèse!K18,NOTE!J:J) / SUMIF(NOTE!F:F,synthèse!K18,NOTE!I:I)</f>
        <v>3</v>
      </c>
      <c r="N18" s="11">
        <v>15</v>
      </c>
      <c r="O18" s="11">
        <f t="shared" si="1"/>
        <v>45</v>
      </c>
    </row>
    <row r="19" spans="4:15" x14ac:dyDescent="0.3">
      <c r="D19" s="15" t="s">
        <v>27</v>
      </c>
      <c r="E19" s="19">
        <v>2</v>
      </c>
      <c r="F19" s="11">
        <f>SUMIF(NOTE!F:F,synthèse!D19,NOTE!J:J)/ SUMIF(NOTE!F:F,synthèse!D19,NOTE!I:I)</f>
        <v>8.25</v>
      </c>
      <c r="G19" s="12">
        <v>5</v>
      </c>
      <c r="H19" s="11">
        <f t="shared" si="0"/>
        <v>41.25</v>
      </c>
      <c r="K19" s="13" t="s">
        <v>51</v>
      </c>
      <c r="L19" s="20">
        <v>2</v>
      </c>
      <c r="M19" s="11">
        <f>SUMIF(NOTE!F:F,synthèse!K19,NOTE!J:J) / SUMIF(NOTE!F:F,synthèse!K19,NOTE!I:I)</f>
        <v>14.6</v>
      </c>
      <c r="N19" s="11">
        <v>15</v>
      </c>
      <c r="O19" s="11">
        <f t="shared" si="1"/>
        <v>219</v>
      </c>
    </row>
    <row r="20" spans="4:15" x14ac:dyDescent="0.3">
      <c r="D20" s="15" t="s">
        <v>32</v>
      </c>
      <c r="E20" s="22">
        <v>3</v>
      </c>
      <c r="F20" s="11">
        <f>SUMIF(NOTE!F:F,synthèse!D20,NOTE!J:J)/ SUMIF(NOTE!F:F,synthèse!D20,NOTE!I:I)</f>
        <v>10</v>
      </c>
      <c r="G20" s="12">
        <v>15</v>
      </c>
      <c r="H20" s="11">
        <f t="shared" si="0"/>
        <v>150</v>
      </c>
      <c r="K20" s="13" t="s">
        <v>52</v>
      </c>
      <c r="L20" s="20">
        <v>2</v>
      </c>
      <c r="M20" s="11">
        <f>SUMIF(NOTE!F:F,synthèse!K20,NOTE!J:J) / SUMIF(NOTE!F:F,synthèse!K20,NOTE!I:I)</f>
        <v>3</v>
      </c>
      <c r="N20" s="11">
        <v>15</v>
      </c>
      <c r="O20" s="11">
        <f t="shared" si="1"/>
        <v>45</v>
      </c>
    </row>
    <row r="21" spans="4:15" x14ac:dyDescent="0.3">
      <c r="D21" s="15" t="s">
        <v>33</v>
      </c>
      <c r="E21" s="22">
        <v>3</v>
      </c>
      <c r="F21" s="11">
        <f>SUMIF(NOTE!F:F,synthèse!D21,NOTE!J:J)/ SUMIF(NOTE!F:F,synthèse!D21,NOTE!I:I)</f>
        <v>17</v>
      </c>
      <c r="G21" s="12">
        <v>15</v>
      </c>
      <c r="H21" s="11">
        <f t="shared" si="0"/>
        <v>255</v>
      </c>
      <c r="K21" s="13" t="s">
        <v>55</v>
      </c>
      <c r="L21" s="20">
        <v>2</v>
      </c>
      <c r="M21" s="11">
        <f>SUMIF(NOTE!F:F,synthèse!K21,NOTE!J:J) / SUMIF(NOTE!F:F,synthèse!K21,NOTE!I:I)</f>
        <v>12</v>
      </c>
      <c r="N21" s="11">
        <v>5</v>
      </c>
      <c r="O21" s="11">
        <f t="shared" si="1"/>
        <v>60</v>
      </c>
    </row>
    <row r="22" spans="4:15" x14ac:dyDescent="0.3">
      <c r="D22" s="15" t="s">
        <v>34</v>
      </c>
      <c r="E22" s="22">
        <v>3</v>
      </c>
      <c r="F22" s="11">
        <f>SUMIF(NOTE!F:F,synthèse!D22,NOTE!J:J)/ SUMIF(NOTE!F:F,synthèse!D22,NOTE!I:I)</f>
        <v>12</v>
      </c>
      <c r="G22" s="12">
        <v>25</v>
      </c>
      <c r="H22" s="11">
        <f t="shared" si="0"/>
        <v>300</v>
      </c>
      <c r="K22" s="13" t="s">
        <v>56</v>
      </c>
      <c r="L22" s="21">
        <v>3</v>
      </c>
      <c r="M22" s="11">
        <f>SUMIF(NOTE!F:F,synthèse!K22,NOTE!J:J) / SUMIF(NOTE!F:F,synthèse!K22,NOTE!I:I)</f>
        <v>12</v>
      </c>
      <c r="N22" s="11">
        <v>15</v>
      </c>
      <c r="O22" s="11">
        <f t="shared" si="1"/>
        <v>180</v>
      </c>
    </row>
    <row r="23" spans="4:15" x14ac:dyDescent="0.3">
      <c r="D23" s="15" t="s">
        <v>27</v>
      </c>
      <c r="E23" s="22">
        <v>3</v>
      </c>
      <c r="F23" s="11">
        <f>SUMIF(NOTE!F:F,synthèse!D23,NOTE!J:J)/ SUMIF(NOTE!F:F,synthèse!D23,NOTE!I:I)</f>
        <v>8.25</v>
      </c>
      <c r="G23" s="12">
        <v>5</v>
      </c>
      <c r="H23" s="11">
        <f t="shared" si="0"/>
        <v>41.25</v>
      </c>
      <c r="K23" s="13" t="s">
        <v>57</v>
      </c>
      <c r="L23" s="21">
        <v>3</v>
      </c>
      <c r="M23" s="11">
        <f>SUMIF(NOTE!F:F,synthèse!K23,NOTE!J:J) / SUMIF(NOTE!F:F,synthèse!K23,NOTE!I:I)</f>
        <v>19</v>
      </c>
      <c r="N23" s="11">
        <v>15</v>
      </c>
      <c r="O23" s="11">
        <f t="shared" si="1"/>
        <v>285</v>
      </c>
    </row>
    <row r="24" spans="4:15" x14ac:dyDescent="0.3">
      <c r="D24" s="15" t="s">
        <v>25</v>
      </c>
      <c r="E24" s="17">
        <v>1</v>
      </c>
      <c r="F24" s="11">
        <f>SUMIF(NOTE!F:F,synthèse!D24,NOTE!J:J)/ SUMIF(NOTE!F:F,synthèse!D24,NOTE!I:I)</f>
        <v>12</v>
      </c>
      <c r="G24" s="12">
        <v>30</v>
      </c>
      <c r="H24" s="11">
        <f t="shared" si="0"/>
        <v>360</v>
      </c>
      <c r="K24" s="13" t="s">
        <v>58</v>
      </c>
      <c r="L24" s="21">
        <v>3</v>
      </c>
      <c r="M24" s="11">
        <f>SUMIF(NOTE!F:F,synthèse!K24,NOTE!J:J) / SUMIF(NOTE!F:F,synthèse!K24,NOTE!I:I)</f>
        <v>20</v>
      </c>
      <c r="N24" s="11">
        <v>25</v>
      </c>
      <c r="O24" s="11">
        <f t="shared" si="1"/>
        <v>500</v>
      </c>
    </row>
    <row r="25" spans="4:15" x14ac:dyDescent="0.3">
      <c r="D25" s="15" t="s">
        <v>26</v>
      </c>
      <c r="E25" s="17">
        <v>1</v>
      </c>
      <c r="F25" s="11">
        <f>SUMIF(NOTE!F:F,synthèse!D25,NOTE!J:J)/ SUMIF(NOTE!F:F,synthèse!D25,NOTE!I:I)</f>
        <v>14</v>
      </c>
      <c r="G25" s="12">
        <v>10</v>
      </c>
      <c r="H25" s="11">
        <f t="shared" si="0"/>
        <v>140</v>
      </c>
      <c r="K25" s="13" t="s">
        <v>48</v>
      </c>
      <c r="L25" s="21">
        <v>3</v>
      </c>
      <c r="M25" s="11">
        <f>SUMIF(NOTE!F:F,synthèse!K25,NOTE!J:J) / SUMIF(NOTE!F:F,synthèse!K25,NOTE!I:I)</f>
        <v>18</v>
      </c>
      <c r="N25" s="11">
        <v>5</v>
      </c>
      <c r="O25" s="11">
        <f t="shared" si="1"/>
        <v>90</v>
      </c>
    </row>
    <row r="26" spans="4:15" x14ac:dyDescent="0.3">
      <c r="D26" s="15" t="s">
        <v>31</v>
      </c>
      <c r="E26" s="19">
        <v>2</v>
      </c>
      <c r="F26" s="11">
        <f>SUMIF(NOTE!F:F,synthèse!D26,NOTE!J:J)/ SUMIF(NOTE!F:F,synthèse!D26,NOTE!I:I)</f>
        <v>13</v>
      </c>
      <c r="G26" s="12">
        <v>40</v>
      </c>
      <c r="H26" s="11">
        <f t="shared" si="0"/>
        <v>520</v>
      </c>
      <c r="K26" s="13" t="s">
        <v>44</v>
      </c>
      <c r="L26" s="18">
        <v>1</v>
      </c>
      <c r="M26" s="11">
        <f>SUMIF(NOTE!F:F,synthèse!K26,NOTE!J:J) / SUMIF(NOTE!F:F,synthèse!K26,NOTE!I:I)</f>
        <v>13</v>
      </c>
      <c r="N26" s="11">
        <v>20</v>
      </c>
      <c r="O26" s="11">
        <f t="shared" si="1"/>
        <v>260</v>
      </c>
    </row>
    <row r="27" spans="4:15" x14ac:dyDescent="0.3">
      <c r="D27" s="15" t="s">
        <v>35</v>
      </c>
      <c r="E27" s="22">
        <v>3</v>
      </c>
      <c r="F27" s="11">
        <f>SUMIF(NOTE!F:F,synthèse!D27,NOTE!J:J)/ SUMIF(NOTE!F:F,synthèse!D27,NOTE!I:I)</f>
        <v>12</v>
      </c>
      <c r="G27" s="12">
        <v>15</v>
      </c>
      <c r="H27" s="11">
        <f t="shared" si="0"/>
        <v>180</v>
      </c>
      <c r="K27" s="13" t="s">
        <v>45</v>
      </c>
      <c r="L27" s="18">
        <v>1</v>
      </c>
      <c r="M27" s="11">
        <f>SUMIF(NOTE!F:F,synthèse!K27,NOTE!J:J) / SUMIF(NOTE!F:F,synthèse!K27,NOTE!I:I)</f>
        <v>14</v>
      </c>
      <c r="N27" s="11">
        <v>10</v>
      </c>
      <c r="O27" s="11">
        <f t="shared" si="1"/>
        <v>140</v>
      </c>
    </row>
    <row r="28" spans="4:15" x14ac:dyDescent="0.3">
      <c r="D28" s="15" t="s">
        <v>36</v>
      </c>
      <c r="E28" s="22">
        <v>3</v>
      </c>
      <c r="F28" s="11">
        <f>SUMIF(NOTE!F:F,synthèse!D28,NOTE!J:J)/ SUMIF(NOTE!F:F,synthèse!D28,NOTE!I:I)</f>
        <v>17</v>
      </c>
      <c r="G28" s="12">
        <v>10</v>
      </c>
      <c r="H28" s="11">
        <f t="shared" si="0"/>
        <v>170</v>
      </c>
      <c r="K28" s="13" t="s">
        <v>46</v>
      </c>
      <c r="L28" s="18">
        <v>1</v>
      </c>
      <c r="M28" s="11">
        <f>SUMIF(NOTE!F:F,synthèse!K28,NOTE!J:J) / SUMIF(NOTE!F:F,synthèse!K28,NOTE!I:I)</f>
        <v>17</v>
      </c>
      <c r="N28" s="11">
        <v>5</v>
      </c>
      <c r="O28" s="11">
        <f t="shared" si="1"/>
        <v>85</v>
      </c>
    </row>
    <row r="29" spans="4:15" x14ac:dyDescent="0.3">
      <c r="D29" s="15" t="s">
        <v>37</v>
      </c>
      <c r="E29" s="22">
        <v>3</v>
      </c>
      <c r="F29" s="11">
        <f>SUMIF(NOTE!F:F,synthèse!D29,NOTE!J:J)/ SUMIF(NOTE!F:F,synthèse!D29,NOTE!I:I)</f>
        <v>18</v>
      </c>
      <c r="G29" s="12">
        <v>15</v>
      </c>
      <c r="H29" s="11">
        <f t="shared" si="0"/>
        <v>270</v>
      </c>
      <c r="K29" s="13" t="s">
        <v>47</v>
      </c>
      <c r="L29" s="18">
        <v>1</v>
      </c>
      <c r="M29" s="11">
        <f>SUMIF(NOTE!F:F,synthèse!K29,NOTE!J:J) / SUMIF(NOTE!F:F,synthèse!K29,NOTE!I:I)</f>
        <v>16</v>
      </c>
      <c r="N29" s="11">
        <v>5</v>
      </c>
      <c r="O29" s="11">
        <f t="shared" si="1"/>
        <v>80</v>
      </c>
    </row>
    <row r="30" spans="4:15" x14ac:dyDescent="0.3">
      <c r="K30" s="13" t="s">
        <v>44</v>
      </c>
      <c r="L30" s="20">
        <v>2</v>
      </c>
      <c r="M30" s="11">
        <f>SUMIF(NOTE!F:F,synthèse!K30,NOTE!J:J) / SUMIF(NOTE!F:F,synthèse!K30,NOTE!I:I)</f>
        <v>13</v>
      </c>
      <c r="N30" s="11">
        <v>10</v>
      </c>
      <c r="O30" s="11">
        <f t="shared" si="1"/>
        <v>130</v>
      </c>
    </row>
    <row r="31" spans="4:15" x14ac:dyDescent="0.3">
      <c r="K31" s="13" t="s">
        <v>53</v>
      </c>
      <c r="L31" s="20">
        <v>2</v>
      </c>
      <c r="M31" s="11">
        <f>SUMIF(NOTE!F:F,synthèse!K31,NOTE!J:J) / SUMIF(NOTE!F:F,synthèse!K31,NOTE!I:I)</f>
        <v>18</v>
      </c>
      <c r="N31" s="11">
        <v>10</v>
      </c>
      <c r="O31" s="11">
        <f t="shared" si="1"/>
        <v>180</v>
      </c>
    </row>
    <row r="32" spans="4:15" x14ac:dyDescent="0.3">
      <c r="K32" s="13" t="s">
        <v>54</v>
      </c>
      <c r="L32" s="20">
        <v>2</v>
      </c>
      <c r="M32" s="11">
        <f>SUMIF(NOTE!F:F,synthèse!K32,NOTE!J:J) / SUMIF(NOTE!F:F,synthèse!K32,NOTE!I:I)</f>
        <v>12</v>
      </c>
      <c r="N32" s="11">
        <v>10</v>
      </c>
      <c r="O32" s="11">
        <f t="shared" si="1"/>
        <v>120</v>
      </c>
    </row>
    <row r="33" spans="11:15" x14ac:dyDescent="0.3">
      <c r="K33" s="13" t="s">
        <v>46</v>
      </c>
      <c r="L33" s="20">
        <v>2</v>
      </c>
      <c r="M33" s="11">
        <f>SUMIF(NOTE!F:F,synthèse!K33,NOTE!J:J) / SUMIF(NOTE!F:F,synthèse!K33,NOTE!I:I)</f>
        <v>17</v>
      </c>
      <c r="N33" s="11">
        <v>5</v>
      </c>
      <c r="O33" s="11">
        <f t="shared" si="1"/>
        <v>85</v>
      </c>
    </row>
    <row r="34" spans="11:15" x14ac:dyDescent="0.3">
      <c r="K34" s="13" t="s">
        <v>47</v>
      </c>
      <c r="L34" s="20">
        <v>2</v>
      </c>
      <c r="M34" s="11">
        <f>SUMIF(NOTE!F:F,synthèse!K34,NOTE!J:J) / SUMIF(NOTE!F:F,synthèse!K34,NOTE!I:I)</f>
        <v>16</v>
      </c>
      <c r="N34" s="11">
        <v>5</v>
      </c>
      <c r="O34" s="11">
        <f t="shared" si="1"/>
        <v>80</v>
      </c>
    </row>
    <row r="35" spans="11:15" x14ac:dyDescent="0.3">
      <c r="K35" s="13" t="s">
        <v>44</v>
      </c>
      <c r="L35" s="21">
        <v>3</v>
      </c>
      <c r="M35" s="11">
        <f>SUMIF(NOTE!F:F,synthèse!K35,NOTE!J:J) / SUMIF(NOTE!F:F,synthèse!K35,NOTE!I:I)</f>
        <v>13</v>
      </c>
      <c r="N35" s="11">
        <v>20</v>
      </c>
      <c r="O35" s="11">
        <f t="shared" si="1"/>
        <v>260</v>
      </c>
    </row>
    <row r="36" spans="11:15" x14ac:dyDescent="0.3">
      <c r="K36" s="13" t="s">
        <v>59</v>
      </c>
      <c r="L36" s="21">
        <v>3</v>
      </c>
      <c r="M36" s="11">
        <f>SUMIF(NOTE!F:F,synthèse!K36,NOTE!J:J) / SUMIF(NOTE!F:F,synthèse!K36,NOTE!I:I)</f>
        <v>17</v>
      </c>
      <c r="N36" s="11">
        <v>10</v>
      </c>
      <c r="O36" s="11">
        <f t="shared" si="1"/>
        <v>170</v>
      </c>
    </row>
    <row r="37" spans="11:15" x14ac:dyDescent="0.3">
      <c r="K37" s="16" t="s">
        <v>46</v>
      </c>
      <c r="L37" s="21">
        <v>3</v>
      </c>
      <c r="M37" s="11">
        <f>SUMIF(NOTE!F:F,synthèse!K37,NOTE!J:J) / SUMIF(NOTE!F:F,synthèse!K37,NOTE!I:I)</f>
        <v>17</v>
      </c>
      <c r="N37" s="11">
        <v>5</v>
      </c>
      <c r="O37" s="11">
        <f t="shared" si="1"/>
        <v>85</v>
      </c>
    </row>
    <row r="38" spans="11:15" x14ac:dyDescent="0.3">
      <c r="K38" s="13" t="s">
        <v>47</v>
      </c>
      <c r="L38" s="21">
        <v>3</v>
      </c>
      <c r="M38" s="11">
        <f>SUMIF(NOTE!F:F,synthèse!K38,NOTE!J:J) / SUMIF(NOTE!F:F,synthèse!K38,NOTE!I:I)</f>
        <v>16</v>
      </c>
      <c r="N38" s="11">
        <v>5</v>
      </c>
      <c r="O38" s="11">
        <f t="shared" si="1"/>
        <v>80</v>
      </c>
    </row>
  </sheetData>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402B7F7406A3141AB4EBC0E895C778A" ma:contentTypeVersion="4" ma:contentTypeDescription="Crée un document." ma:contentTypeScope="" ma:versionID="2430f81e2fbe77ef84f42c0d98c66e05">
  <xsd:schema xmlns:xsd="http://www.w3.org/2001/XMLSchema" xmlns:xs="http://www.w3.org/2001/XMLSchema" xmlns:p="http://schemas.microsoft.com/office/2006/metadata/properties" xmlns:ns3="e9913b0b-a69b-4909-9ddb-fee2b3302d4b" targetNamespace="http://schemas.microsoft.com/office/2006/metadata/properties" ma:root="true" ma:fieldsID="7ea538e367dea80f648f877ad680c4c9" ns3:_="">
    <xsd:import namespace="e9913b0b-a69b-4909-9ddb-fee2b3302d4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913b0b-a69b-4909-9ddb-fee2b3302d4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B167567-2C3C-4B38-9EBA-FA80A9025C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913b0b-a69b-4909-9ddb-fee2b3302d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2E4A49-209A-4F23-992A-E143D9946EDD}">
  <ds:schemaRefs>
    <ds:schemaRef ds:uri="http://schemas.microsoft.com/sharepoint/v3/contenttype/forms"/>
  </ds:schemaRefs>
</ds:datastoreItem>
</file>

<file path=customXml/itemProps3.xml><?xml version="1.0" encoding="utf-8"?>
<ds:datastoreItem xmlns:ds="http://schemas.openxmlformats.org/officeDocument/2006/customXml" ds:itemID="{CFBB599D-A067-4D56-B84D-B267499FC7F9}">
  <ds:schemaRefs>
    <ds:schemaRef ds:uri="http://schemas.openxmlformats.org/package/2006/metadata/core-properties"/>
    <ds:schemaRef ds:uri="http://schemas.microsoft.com/office/2006/metadata/properties"/>
    <ds:schemaRef ds:uri="e9913b0b-a69b-4909-9ddb-fee2b3302d4b"/>
    <ds:schemaRef ds:uri="http://purl.org/dc/terms/"/>
    <ds:schemaRef ds:uri="http://schemas.microsoft.com/office/2006/documentManagement/types"/>
    <ds:schemaRef ds:uri="http://www.w3.org/XML/1998/namespace"/>
    <ds:schemaRef ds:uri="http://purl.org/dc/elements/1.1/"/>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ACCUEIL</vt:lpstr>
      <vt:lpstr>REFERENTIEL</vt:lpstr>
      <vt:lpstr>NOTE</vt:lpstr>
      <vt:lpstr>DECISION</vt:lpstr>
      <vt:lpstr>GUIDE</vt:lpstr>
      <vt:lpstr>synthèse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DUCRET TIPHAINE</dc:creator>
  <cp:keywords/>
  <dc:description/>
  <cp:lastModifiedBy>SALMA TRACHI</cp:lastModifiedBy>
  <cp:revision/>
  <dcterms:created xsi:type="dcterms:W3CDTF">2025-12-10T19:13:05Z</dcterms:created>
  <dcterms:modified xsi:type="dcterms:W3CDTF">2025-12-21T22:16:50Z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0x010100C402B7F7406A3141AB4EBC0E895C778A</vt:lpwstr>
  </property>
</Properties>
</file>