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4_UMM\22umm\"/>
    </mc:Choice>
  </mc:AlternateContent>
  <xr:revisionPtr revIDLastSave="0" documentId="13_ncr:1_{CDB9772A-6E35-4006-BB1D-5C4B9F18DF7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Sheet2" sheetId="3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D7" i="1" l="1"/>
  <c r="CE7" i="1"/>
  <c r="CF7" i="1"/>
  <c r="CG7" i="1"/>
  <c r="CD8" i="1"/>
  <c r="CE8" i="1"/>
  <c r="CF8" i="1"/>
  <c r="CG8" i="1"/>
  <c r="CD9" i="1"/>
  <c r="CE9" i="1"/>
  <c r="CF9" i="1"/>
  <c r="CG9" i="1"/>
  <c r="CD10" i="1"/>
  <c r="CE10" i="1"/>
  <c r="CF10" i="1"/>
  <c r="CG10" i="1"/>
  <c r="CD11" i="1"/>
  <c r="CE11" i="1"/>
  <c r="CF11" i="1"/>
  <c r="CG11" i="1"/>
  <c r="CD12" i="1"/>
  <c r="CE12" i="1"/>
  <c r="CF12" i="1"/>
  <c r="CG12" i="1"/>
  <c r="CD13" i="1"/>
  <c r="CE13" i="1"/>
  <c r="CF13" i="1"/>
  <c r="CG13" i="1"/>
  <c r="CD14" i="1"/>
  <c r="CE14" i="1"/>
  <c r="CF14" i="1"/>
  <c r="CG14" i="1"/>
  <c r="CD15" i="1"/>
  <c r="CE15" i="1"/>
  <c r="CF15" i="1"/>
  <c r="CG15" i="1"/>
  <c r="CD16" i="1"/>
  <c r="CE16" i="1"/>
  <c r="CF16" i="1"/>
  <c r="CG16" i="1"/>
  <c r="CD17" i="1"/>
  <c r="CE17" i="1"/>
  <c r="CF17" i="1"/>
  <c r="CG17" i="1"/>
  <c r="CD18" i="1"/>
  <c r="CE18" i="1"/>
  <c r="CF18" i="1"/>
  <c r="CG18" i="1"/>
  <c r="CD19" i="1"/>
  <c r="CE19" i="1"/>
  <c r="CF19" i="1"/>
  <c r="CG19" i="1"/>
  <c r="CD20" i="1"/>
  <c r="CE20" i="1"/>
  <c r="CF20" i="1"/>
  <c r="CG20" i="1"/>
  <c r="CD21" i="1"/>
  <c r="CE21" i="1"/>
  <c r="CF21" i="1"/>
  <c r="CG21" i="1"/>
  <c r="CD22" i="1"/>
  <c r="CE22" i="1"/>
  <c r="CF22" i="1"/>
  <c r="CG22" i="1"/>
  <c r="CD23" i="1"/>
  <c r="CE23" i="1"/>
  <c r="CF23" i="1"/>
  <c r="CG23" i="1"/>
  <c r="CD24" i="1"/>
  <c r="CE24" i="1"/>
  <c r="CF24" i="1"/>
  <c r="CG24" i="1"/>
  <c r="CD25" i="1"/>
  <c r="CE25" i="1"/>
  <c r="CF25" i="1"/>
  <c r="CG25" i="1"/>
  <c r="CD26" i="1"/>
  <c r="CE26" i="1"/>
  <c r="CF26" i="1"/>
  <c r="CG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L7" i="1"/>
  <c r="L8" i="1"/>
  <c r="L9" i="1"/>
  <c r="L10" i="1"/>
  <c r="L11" i="1"/>
  <c r="L12" i="1"/>
  <c r="J12" i="1" s="1"/>
  <c r="L13" i="1"/>
  <c r="L14" i="1"/>
  <c r="L15" i="1"/>
  <c r="L16" i="1"/>
  <c r="L17" i="1"/>
  <c r="L18" i="1"/>
  <c r="L19" i="1"/>
  <c r="L20" i="1"/>
  <c r="L21" i="1"/>
  <c r="L22" i="1"/>
  <c r="L23" i="1"/>
  <c r="L24" i="1"/>
  <c r="J24" i="1" s="1"/>
  <c r="L25" i="1"/>
  <c r="L26" i="1"/>
  <c r="L3" i="1"/>
  <c r="CG3" i="1" s="1"/>
  <c r="L4" i="1"/>
  <c r="L5" i="1"/>
  <c r="L6" i="1"/>
  <c r="CG6" i="1" s="1"/>
  <c r="L2" i="1"/>
  <c r="CG2" i="1" s="1"/>
  <c r="K7" i="1"/>
  <c r="K8" i="1"/>
  <c r="K9" i="1"/>
  <c r="K10" i="1"/>
  <c r="K11" i="1"/>
  <c r="K12" i="1"/>
  <c r="K13" i="1"/>
  <c r="K14" i="1"/>
  <c r="J14" i="1" s="1"/>
  <c r="K15" i="1"/>
  <c r="K16" i="1"/>
  <c r="J16" i="1" s="1"/>
  <c r="K17" i="1"/>
  <c r="K18" i="1"/>
  <c r="K19" i="1"/>
  <c r="K20" i="1"/>
  <c r="K21" i="1"/>
  <c r="K22" i="1"/>
  <c r="K23" i="1"/>
  <c r="K24" i="1"/>
  <c r="K25" i="1"/>
  <c r="K26" i="1"/>
  <c r="J26" i="1" s="1"/>
  <c r="K3" i="1"/>
  <c r="K4" i="1"/>
  <c r="K5" i="1"/>
  <c r="CF5" i="1" s="1"/>
  <c r="K6" i="1"/>
  <c r="CF6" i="1" s="1"/>
  <c r="K2" i="1"/>
  <c r="CF2" i="1" s="1"/>
  <c r="J7" i="1"/>
  <c r="J8" i="1"/>
  <c r="J9" i="1"/>
  <c r="J10" i="1"/>
  <c r="J11" i="1"/>
  <c r="J13" i="1"/>
  <c r="J18" i="1"/>
  <c r="J19" i="1"/>
  <c r="J20" i="1"/>
  <c r="J21" i="1"/>
  <c r="J22" i="1"/>
  <c r="J23" i="1"/>
  <c r="J25" i="1"/>
  <c r="J3" i="1"/>
  <c r="J4" i="1"/>
  <c r="J5" i="1"/>
  <c r="J6" i="1"/>
  <c r="CG5" i="1"/>
  <c r="CD3" i="1"/>
  <c r="CE3" i="1"/>
  <c r="CF3" i="1"/>
  <c r="CD4" i="1"/>
  <c r="CE4" i="1"/>
  <c r="CG4" i="1"/>
  <c r="CD5" i="1"/>
  <c r="CE5" i="1"/>
  <c r="CD6" i="1"/>
  <c r="CE6" i="1"/>
  <c r="CE2" i="1"/>
  <c r="CD2" i="1"/>
  <c r="J17" i="1" l="1"/>
  <c r="J15" i="1"/>
  <c r="J2" i="1"/>
  <c r="CF4" i="1"/>
</calcChain>
</file>

<file path=xl/sharedStrings.xml><?xml version="1.0" encoding="utf-8"?>
<sst xmlns="http://schemas.openxmlformats.org/spreadsheetml/2006/main" count="1594" uniqueCount="520">
  <si>
    <t>Urut</t>
  </si>
  <si>
    <t>No. Pendaftaran</t>
  </si>
  <si>
    <t>Nama Lengkap</t>
  </si>
  <si>
    <t>Jalur Masuk</t>
  </si>
  <si>
    <t>Gelombang</t>
  </si>
  <si>
    <t>Kelompok Ujian</t>
  </si>
  <si>
    <t>Pilihan I</t>
  </si>
  <si>
    <t>Pilihan II</t>
  </si>
  <si>
    <t>Pilihan III</t>
  </si>
  <si>
    <t>Ruang</t>
  </si>
  <si>
    <t>Agama</t>
  </si>
  <si>
    <t>Tempat Lahir</t>
  </si>
  <si>
    <t>Tanggal Lahir</t>
  </si>
  <si>
    <t>Umum</t>
  </si>
  <si>
    <t>Jurusan</t>
  </si>
  <si>
    <t>Lulus</t>
  </si>
  <si>
    <t>Mtk</t>
  </si>
  <si>
    <t>B.Ing.</t>
  </si>
  <si>
    <t>B.Ind</t>
  </si>
  <si>
    <t>Mtk (Raport)</t>
  </si>
  <si>
    <t>B.Ing (Raport)</t>
  </si>
  <si>
    <t>B.Ind (Raport)</t>
  </si>
  <si>
    <t>Alamat_1</t>
  </si>
  <si>
    <t>Alamat_2</t>
  </si>
  <si>
    <t>Kelurahan</t>
  </si>
  <si>
    <t>Kecamatan</t>
  </si>
  <si>
    <t>Kota</t>
  </si>
  <si>
    <t>Telp</t>
  </si>
  <si>
    <t>Email</t>
  </si>
  <si>
    <t>NIK/No KTP</t>
  </si>
  <si>
    <t>Pekerjaan</t>
  </si>
  <si>
    <t>Nama Tempat Kerja</t>
  </si>
  <si>
    <t>Alamat Tempat Kerja</t>
  </si>
  <si>
    <t>Posisi/Jabatan</t>
  </si>
  <si>
    <t>Sumber Informasi</t>
  </si>
  <si>
    <t>Asal SMTA</t>
  </si>
  <si>
    <t>Kota/Kabupaten SMTA Asal</t>
  </si>
  <si>
    <t>Propinsi SMTA Asal</t>
  </si>
  <si>
    <t>Nama PT (S1)</t>
  </si>
  <si>
    <t>Status PT (S1)</t>
  </si>
  <si>
    <t>Fakultas (S1)</t>
  </si>
  <si>
    <t>Jurusan/Program Studi (S1)</t>
  </si>
  <si>
    <t>Jalur Penyelesaian Studi (S1)</t>
  </si>
  <si>
    <t>IPK/Yudisium (S1)</t>
  </si>
  <si>
    <t>Tanggal Lulus (S1)</t>
  </si>
  <si>
    <t>Beban Studi (SKS) (S1)</t>
  </si>
  <si>
    <t>Nama PT (S2)</t>
  </si>
  <si>
    <t>Status PT (S2)</t>
  </si>
  <si>
    <t>Fakultas (S2)</t>
  </si>
  <si>
    <t>Jurusan/Program Studi (S2)</t>
  </si>
  <si>
    <t>Jalur Penyelesaian Studi (S2)</t>
  </si>
  <si>
    <t>IPK/Yudisium (S2)</t>
  </si>
  <si>
    <t>Tanggal Lulus (S2)</t>
  </si>
  <si>
    <t>Beban Studi (SKS) (S2)</t>
  </si>
  <si>
    <t>NIK Ayah</t>
  </si>
  <si>
    <t>Nama Ayah</t>
  </si>
  <si>
    <t>Pekerjaan Ayah</t>
  </si>
  <si>
    <t>Pendidikan Ayah</t>
  </si>
  <si>
    <t>NIK Ibu</t>
  </si>
  <si>
    <t>Nama Ibu</t>
  </si>
  <si>
    <t>Pekerjaan Ibu</t>
  </si>
  <si>
    <t>Pendidikan Ibu</t>
  </si>
  <si>
    <t>Alamat Orang Tua</t>
  </si>
  <si>
    <t>Alamat Lain Orang Tua</t>
  </si>
  <si>
    <t>Kota Orang Tua</t>
  </si>
  <si>
    <t>No. Telp Orang Tua</t>
  </si>
  <si>
    <t>Tanggal Pendaftaran</t>
  </si>
  <si>
    <t>Status Rumah</t>
  </si>
  <si>
    <t>Kwh Listrik</t>
  </si>
  <si>
    <t>Luas Tanah (m2)</t>
  </si>
  <si>
    <t>Luas Bangunan (m2)</t>
  </si>
  <si>
    <t>Penghasilan Ayah (Rp)</t>
  </si>
  <si>
    <t>Penghasilan Ibu (Rp)</t>
  </si>
  <si>
    <t>Jumlah anak dalam tanggungan</t>
  </si>
  <si>
    <t>Affirmasi Dikti</t>
  </si>
  <si>
    <t>Gelombang - I</t>
  </si>
  <si>
    <t>ADIK_DIKTI</t>
  </si>
  <si>
    <t/>
  </si>
  <si>
    <t>L</t>
  </si>
  <si>
    <t>PROTESTAN</t>
  </si>
  <si>
    <t>MAN</t>
  </si>
  <si>
    <t>GURU/DOSEN NEGERI</t>
  </si>
  <si>
    <t>MAS PKU</t>
  </si>
  <si>
    <t>Kab. Kepulauan Seribu</t>
  </si>
  <si>
    <t>Prop. D.K.I. Jakarta</t>
  </si>
  <si>
    <t>SARJANA</t>
  </si>
  <si>
    <t>LAIN-LAIN</t>
  </si>
  <si>
    <t>LAINNYA</t>
  </si>
  <si>
    <t>Rumah Orang Tua</t>
  </si>
  <si>
    <t>1300 Kwh</t>
  </si>
  <si>
    <t>P</t>
  </si>
  <si>
    <t>ISLAM</t>
  </si>
  <si>
    <t>SMUS</t>
  </si>
  <si>
    <t>SMU/MA IPA</t>
  </si>
  <si>
    <t>-</t>
  </si>
  <si>
    <t>Lain-Lain</t>
  </si>
  <si>
    <t>Prop. Jawa Barat</t>
  </si>
  <si>
    <t>PETANI/NELAYAN</t>
  </si>
  <si>
    <t>TAMAT SMTP</t>
  </si>
  <si>
    <t>Rumah Saudara</t>
  </si>
  <si>
    <t>KATHOLIK</t>
  </si>
  <si>
    <t>SMUN</t>
  </si>
  <si>
    <t>SMU/MA IPS</t>
  </si>
  <si>
    <t>Kab. Fak-Fak</t>
  </si>
  <si>
    <t>Dosen / Guru</t>
  </si>
  <si>
    <t>Lain-lain</t>
  </si>
  <si>
    <t>PEGAWAI NEGERI</t>
  </si>
  <si>
    <t>PASCASARJANA (S2)</t>
  </si>
  <si>
    <t>Mahasiswa</t>
  </si>
  <si>
    <t>Kab. Serang</t>
  </si>
  <si>
    <t>Prop. Banten</t>
  </si>
  <si>
    <t>KARYAWAN SWASTA</t>
  </si>
  <si>
    <t>450 Kwh</t>
  </si>
  <si>
    <t>BURUH</t>
  </si>
  <si>
    <t>TAMAT SD</t>
  </si>
  <si>
    <t>TAMAT SMTA</t>
  </si>
  <si>
    <t>ILMU KOMUNIKASI</t>
  </si>
  <si>
    <t>Internet</t>
  </si>
  <si>
    <t>0</t>
  </si>
  <si>
    <t>900 Kwh</t>
  </si>
  <si>
    <t>Rumah Sendiri</t>
  </si>
  <si>
    <t>AGRIBISNIS</t>
  </si>
  <si>
    <t>PENDIDIKAN BIOLOGI</t>
  </si>
  <si>
    <t>PENSIUNAN</t>
  </si>
  <si>
    <t>PENDIDIKAN MATEMATIKA</t>
  </si>
  <si>
    <t>SMKN</t>
  </si>
  <si>
    <t>AKUNTANSI</t>
  </si>
  <si>
    <t>HUKUM (S1)</t>
  </si>
  <si>
    <t>Serang</t>
  </si>
  <si>
    <t>ILMU EKONOMI PEMBANGUNAN</t>
  </si>
  <si>
    <t>MANAJEMEN</t>
  </si>
  <si>
    <t>Lebak</t>
  </si>
  <si>
    <t>Kab. Lebak</t>
  </si>
  <si>
    <t>Cimangeunteung</t>
  </si>
  <si>
    <t>Kec. Rangkasbitung</t>
  </si>
  <si>
    <t>ADMINISTRASI PUBLIK</t>
  </si>
  <si>
    <t>Kec. Curug bitung</t>
  </si>
  <si>
    <t>SMAN 2 RANGKASBITUNG</t>
  </si>
  <si>
    <t>PENDIDIKAN GURU SEKOLAH DASAR</t>
  </si>
  <si>
    <t>PENDIDIKAN BAHASA INGGRIS</t>
  </si>
  <si>
    <t>Prop. Papua</t>
  </si>
  <si>
    <t>Kec. Nabire</t>
  </si>
  <si>
    <t>Kab. Nabire</t>
  </si>
  <si>
    <t>085254445080</t>
  </si>
  <si>
    <t>periode</t>
  </si>
  <si>
    <t>jenjang</t>
  </si>
  <si>
    <t>fakultas</t>
  </si>
  <si>
    <t>prodi</t>
  </si>
  <si>
    <t>hasil seleksi</t>
  </si>
  <si>
    <t>nim</t>
  </si>
  <si>
    <t>S1</t>
  </si>
  <si>
    <t>Row Labels</t>
  </si>
  <si>
    <t>P1</t>
  </si>
  <si>
    <t>pendaftar_p1</t>
  </si>
  <si>
    <t>pendaftar_p12</t>
  </si>
  <si>
    <t>lulus</t>
  </si>
  <si>
    <t>Staf</t>
  </si>
  <si>
    <t>diterima</t>
  </si>
  <si>
    <t>Kota Jayapura</t>
  </si>
  <si>
    <t>ILMU KEOLAHRAGAAN</t>
  </si>
  <si>
    <t>Kab. Raja Ampat</t>
  </si>
  <si>
    <t>Prop. Papua Barat</t>
  </si>
  <si>
    <t>jk</t>
  </si>
  <si>
    <t>SINTIA EMA RAHMA</t>
  </si>
  <si>
    <t>YANI MERLINA NASIP</t>
  </si>
  <si>
    <t>LAURA BETTY SISILIA KANATH</t>
  </si>
  <si>
    <t>SITI NURSUN ADRIYANI PATIRAN</t>
  </si>
  <si>
    <t>MARIANA IMELDA FENETIRUMA</t>
  </si>
  <si>
    <t>RAGA WALUYA</t>
  </si>
  <si>
    <t>MUHAMAD IRGI ARDIANSYAH</t>
  </si>
  <si>
    <t>AGISTA AMALIA</t>
  </si>
  <si>
    <t>RIZKI PERMANA</t>
  </si>
  <si>
    <t>SITI NURHAENI</t>
  </si>
  <si>
    <t>ZAHRA NURASYIFA</t>
  </si>
  <si>
    <t>TIARA AZAHRA</t>
  </si>
  <si>
    <t>NOVITA ANGGRAENI</t>
  </si>
  <si>
    <t>RIFKI HIDAYATULLAH</t>
  </si>
  <si>
    <t>ANDRI APRILIANDI</t>
  </si>
  <si>
    <t>ARISANDI TAHTA NEGARA</t>
  </si>
  <si>
    <t>DHEA NURHALIZA</t>
  </si>
  <si>
    <t>SASTIA BUNGA AGUSTIN</t>
  </si>
  <si>
    <t>KHAIRUL FAZRI ARRIZAL</t>
  </si>
  <si>
    <t>SARMI SATIRI</t>
  </si>
  <si>
    <t>ROSINA KRISTIN TATOGO</t>
  </si>
  <si>
    <t>SELLA VICTORIA AMARILIS IMBIRI</t>
  </si>
  <si>
    <t>OLGA MELINA EVANIA LAKASA WATEM</t>
  </si>
  <si>
    <t>EVITA LUSI MAYOR</t>
  </si>
  <si>
    <t>AMELIA BURDAM</t>
  </si>
  <si>
    <t>GIZI</t>
  </si>
  <si>
    <t>TEKNIK METALURGI</t>
  </si>
  <si>
    <t>ILMU PERIKANAN</t>
  </si>
  <si>
    <t>BIMBINGAN DAN KONSELING</t>
  </si>
  <si>
    <t>TEKNIK SIPIL</t>
  </si>
  <si>
    <t>MALANG</t>
  </si>
  <si>
    <t>18-01-2004</t>
  </si>
  <si>
    <t>Jl. H Hamid, Cibuntu</t>
  </si>
  <si>
    <t>Sindangpalay</t>
  </si>
  <si>
    <t>Kec. Cibeureum</t>
  </si>
  <si>
    <t>Kota Sukabumi</t>
  </si>
  <si>
    <t>085721093145</t>
  </si>
  <si>
    <t>unicorn.ewl@gmail.com</t>
  </si>
  <si>
    <t>3507235801040002</t>
  </si>
  <si>
    <t>SMAN 5 SUKABUMI</t>
  </si>
  <si>
    <t>AGUS RAHMANTO</t>
  </si>
  <si>
    <t>MUJAYANAH</t>
  </si>
  <si>
    <t>No 1 jlan mohd taib,kg wadihana,johor bahru  johor</t>
  </si>
  <si>
    <t>+601139762100</t>
  </si>
  <si>
    <t>23-06-2022</t>
  </si>
  <si>
    <t>Asrama</t>
  </si>
  <si>
    <t>PENAMPANG</t>
  </si>
  <si>
    <t>11-03-2003</t>
  </si>
  <si>
    <t>Jl Arjuna VII Serengan</t>
  </si>
  <si>
    <t>Serengan</t>
  </si>
  <si>
    <t>Kec. Serengan</t>
  </si>
  <si>
    <t>Kota Surakarta</t>
  </si>
  <si>
    <t>085870970753</t>
  </si>
  <si>
    <t>merlinanasip111@gmail.com</t>
  </si>
  <si>
    <t>7326055103030001</t>
  </si>
  <si>
    <t>SMAS KRISTEN 1 SURAKARTA</t>
  </si>
  <si>
    <t>Prop. Jawa Tengah</t>
  </si>
  <si>
    <t>NASIP</t>
  </si>
  <si>
    <t>EFRIANTI TIRA</t>
  </si>
  <si>
    <t>Jl Nountun Kelombong Inanam Kota Kinabalu, Sabah</t>
  </si>
  <si>
    <t>+60168652033</t>
  </si>
  <si>
    <t>Abepura</t>
  </si>
  <si>
    <t>18-07-2004</t>
  </si>
  <si>
    <t>BTN Permai 9, D.37
Doyo Baru,distrik Waibu,Sentani</t>
  </si>
  <si>
    <t>Doyo Baru</t>
  </si>
  <si>
    <t>Kec. Waibu</t>
  </si>
  <si>
    <t>Kab. Jayapura</t>
  </si>
  <si>
    <t>081247035345</t>
  </si>
  <si>
    <t>laurakanath@gmail.com</t>
  </si>
  <si>
    <t>9171035807040003</t>
  </si>
  <si>
    <t>SMAS IMMANUEL BATU</t>
  </si>
  <si>
    <t>Kota Batu</t>
  </si>
  <si>
    <t>Prop. Jawa Timur</t>
  </si>
  <si>
    <t>9171032701500003</t>
  </si>
  <si>
    <t>EMANUEL DANIEL KANATH</t>
  </si>
  <si>
    <t>9171036306620001</t>
  </si>
  <si>
    <t>YULIANA MARIEN</t>
  </si>
  <si>
    <t>BTN PUSKOPAD BARU BLOK D NO 3 RT 004 RT 016</t>
  </si>
  <si>
    <t>Kampung Baru</t>
  </si>
  <si>
    <t>20-01-2004</t>
  </si>
  <si>
    <t>Kokas kayuni, RT 02 kampung baru Distrik kokas</t>
  </si>
  <si>
    <t>Kokas</t>
  </si>
  <si>
    <t>Kec.  Kokas</t>
  </si>
  <si>
    <t>082238031569</t>
  </si>
  <si>
    <t>patirannursun@gmail.com</t>
  </si>
  <si>
    <t>9203046001030001</t>
  </si>
  <si>
    <t>SMKS JOSUA SCHOOL JAKARTA</t>
  </si>
  <si>
    <t>Kota Jakarta Pusat</t>
  </si>
  <si>
    <t>MUSA PATIRAN</t>
  </si>
  <si>
    <t>IWAN IHA</t>
  </si>
  <si>
    <t>Kokas kayuni RT 02 kampung baru Distrik kokas</t>
  </si>
  <si>
    <t>821-9936-3080</t>
  </si>
  <si>
    <t>24-06-2022</t>
  </si>
  <si>
    <t>FAKFAK</t>
  </si>
  <si>
    <t>09-02-2004</t>
  </si>
  <si>
    <t>081282436479</t>
  </si>
  <si>
    <t>mariana756rks@gmail.com</t>
  </si>
  <si>
    <t>9208014902040002</t>
  </si>
  <si>
    <t>13-06-2022</t>
  </si>
  <si>
    <t>17-09-2004</t>
  </si>
  <si>
    <t>Kp. Cipahet Desa kebon cau Kecamatan Pamarayan</t>
  </si>
  <si>
    <t>Kebon cau</t>
  </si>
  <si>
    <t>Kec. Pamarayan</t>
  </si>
  <si>
    <t>0881025040000</t>
  </si>
  <si>
    <t>ragawaluya6@gmail.com</t>
  </si>
  <si>
    <t>3604241506040004</t>
  </si>
  <si>
    <t>3604241802720001</t>
  </si>
  <si>
    <t>SUKRA</t>
  </si>
  <si>
    <t>3604246107780001</t>
  </si>
  <si>
    <t>SUBIAH</t>
  </si>
  <si>
    <t>Kp.Cipahet Desa kebon kecamatan Pamarayan serang</t>
  </si>
  <si>
    <t>082211302057</t>
  </si>
  <si>
    <t>21-06-2022</t>
  </si>
  <si>
    <t>21-08-2003</t>
  </si>
  <si>
    <t>083895096381</t>
  </si>
  <si>
    <t>ardiansyahirgi1894@gmail.com</t>
  </si>
  <si>
    <t>3202052108030004</t>
  </si>
  <si>
    <t>Tangerang</t>
  </si>
  <si>
    <t>03-08-2004</t>
  </si>
  <si>
    <t>Kp. Ciheulang, Rt.002/001, Desa. Cimangeunteung</t>
  </si>
  <si>
    <t>089687021987</t>
  </si>
  <si>
    <t>agistaamalia123@gmail.com</t>
  </si>
  <si>
    <t>3603014308040001</t>
  </si>
  <si>
    <t>SMAN 1 CIBADAK</t>
  </si>
  <si>
    <t>3603011305670009</t>
  </si>
  <si>
    <t>SUHAEDI</t>
  </si>
  <si>
    <t>3603016408700002</t>
  </si>
  <si>
    <t>MURDIYANTI</t>
  </si>
  <si>
    <t>Kp. Ciheulang, Rt.002/001, Ds. Cimangeunteung</t>
  </si>
  <si>
    <t>0895385155823</t>
  </si>
  <si>
    <t>19-06-2022</t>
  </si>
  <si>
    <t>LEBAK</t>
  </si>
  <si>
    <t>27-07-2003</t>
  </si>
  <si>
    <t>Kp Babakan</t>
  </si>
  <si>
    <t>Curugbitung</t>
  </si>
  <si>
    <t>085780785791</t>
  </si>
  <si>
    <t>permanarizki272@gmail.com</t>
  </si>
  <si>
    <t>3602232707030002</t>
  </si>
  <si>
    <t>3602230906650001</t>
  </si>
  <si>
    <t>SUPENDI</t>
  </si>
  <si>
    <t>3602234809690001</t>
  </si>
  <si>
    <t>POPON SUKENSIH</t>
  </si>
  <si>
    <t>Kp Babakan DS Curugbitung kec curugbitung kabLebak</t>
  </si>
  <si>
    <t>085885756628</t>
  </si>
  <si>
    <t>Purbalingga</t>
  </si>
  <si>
    <t>10-12-2004</t>
  </si>
  <si>
    <t>BTN BUKIT KADUAGUNG UTAMA MANDALA</t>
  </si>
  <si>
    <t>KADUAGUNG TENGAH</t>
  </si>
  <si>
    <t>Kec. Cibadak</t>
  </si>
  <si>
    <t>0895630648135</t>
  </si>
  <si>
    <t>sitinurhaeni789@gmail.com</t>
  </si>
  <si>
    <t>3602145010030001</t>
  </si>
  <si>
    <t>SMAN 3 RANGKAS BITUNG</t>
  </si>
  <si>
    <t>3602141012760001</t>
  </si>
  <si>
    <t>WAHADIYONO</t>
  </si>
  <si>
    <t>3602145005740001</t>
  </si>
  <si>
    <t>KARMINI</t>
  </si>
  <si>
    <t>BTN BUKIT KADUAGUNG UTAMA MANDALA RT. 03/ RW. 01</t>
  </si>
  <si>
    <t>087704294222</t>
  </si>
  <si>
    <t>13-02-2004</t>
  </si>
  <si>
    <t>Kp.ciheulang</t>
  </si>
  <si>
    <t>085894190100</t>
  </si>
  <si>
    <t>zahraasyifa1316@gmail.com</t>
  </si>
  <si>
    <t>3602155302040001</t>
  </si>
  <si>
    <t>JAJI</t>
  </si>
  <si>
    <t>3602157003800003</t>
  </si>
  <si>
    <t>ILA SUSILAWATI</t>
  </si>
  <si>
    <t>Kp. Ciheulang RT.004 RW.002 Ds.Cimangeunteung</t>
  </si>
  <si>
    <t>085771266107</t>
  </si>
  <si>
    <t>24-09-2003</t>
  </si>
  <si>
    <t>Jln. Raya Malingping</t>
  </si>
  <si>
    <t>Desa Cicaringin</t>
  </si>
  <si>
    <t>Kec. Gunung kencana</t>
  </si>
  <si>
    <t>085280673893</t>
  </si>
  <si>
    <t>tiaraazahra49@sma.belajar.id</t>
  </si>
  <si>
    <t>3602086409030001</t>
  </si>
  <si>
    <t>SMAN 1 GUNUNG KENCANA</t>
  </si>
  <si>
    <t>3602082509790005</t>
  </si>
  <si>
    <t>CASTIWAN</t>
  </si>
  <si>
    <t>3602084507750009</t>
  </si>
  <si>
    <t>MAR'AH</t>
  </si>
  <si>
    <t>Kp. Cicaringin Ds. Cicaringin Kec. Gunung Kencana</t>
  </si>
  <si>
    <t>085313880121</t>
  </si>
  <si>
    <t>22-11-2004</t>
  </si>
  <si>
    <t>Kp. Sasak</t>
  </si>
  <si>
    <t>Bojongleles</t>
  </si>
  <si>
    <t>083890141877</t>
  </si>
  <si>
    <t>novitawopanggraeni@gmail.com</t>
  </si>
  <si>
    <t>3602186211040003</t>
  </si>
  <si>
    <t>3602181204800003</t>
  </si>
  <si>
    <t>BAMBANG KURNIA</t>
  </si>
  <si>
    <t>3602187001830004</t>
  </si>
  <si>
    <t>SRI MULYANI</t>
  </si>
  <si>
    <t>Kp. Sasak RT/RW 003/003 Cibadak Lebak Banten</t>
  </si>
  <si>
    <t>085770764925</t>
  </si>
  <si>
    <t>11-08-2004</t>
  </si>
  <si>
    <t>Kp. Cikondang, Ds. Cikatomas</t>
  </si>
  <si>
    <t>Cikatomas</t>
  </si>
  <si>
    <t>Kec. Cilograng</t>
  </si>
  <si>
    <t>085777934730</t>
  </si>
  <si>
    <t>hidayatrif12@gmail.com</t>
  </si>
  <si>
    <t>3602200409040003</t>
  </si>
  <si>
    <t>SMAN 1 CILOGRANG</t>
  </si>
  <si>
    <t>3602201402720002</t>
  </si>
  <si>
    <t>IJA</t>
  </si>
  <si>
    <t>3602205707870002</t>
  </si>
  <si>
    <t>JUMYASIH</t>
  </si>
  <si>
    <t>Kp. Cikondang Rt.02/Rw.02, Ds Cikatomas, Kec. Cilo</t>
  </si>
  <si>
    <t>085863552966</t>
  </si>
  <si>
    <t>22-06-2022</t>
  </si>
  <si>
    <t>Lebak,Banten</t>
  </si>
  <si>
    <t>14-04-2004</t>
  </si>
  <si>
    <t>Kp Cikatomas 2, Desa Cikatomas, Kec Cilograng</t>
  </si>
  <si>
    <t>Desa</t>
  </si>
  <si>
    <t>083841431027</t>
  </si>
  <si>
    <t>andri.apr4@gmail.com</t>
  </si>
  <si>
    <t>3602200611040003</t>
  </si>
  <si>
    <t>3602200809540002</t>
  </si>
  <si>
    <t>SOLIHIN</t>
  </si>
  <si>
    <t>3602205403660001</t>
  </si>
  <si>
    <t>NANIH</t>
  </si>
  <si>
    <t>Kp Cikatomas 2, Cikatomas, Cilograng
RT/RW 001/003</t>
  </si>
  <si>
    <t>085283861252</t>
  </si>
  <si>
    <t>Bogor</t>
  </si>
  <si>
    <t>20-02-2004</t>
  </si>
  <si>
    <t>jalan raya bayah-cikotok gang babakan</t>
  </si>
  <si>
    <t>bayah barat</t>
  </si>
  <si>
    <t>Kec. Bayah</t>
  </si>
  <si>
    <t>085693952838</t>
  </si>
  <si>
    <t>arisanditahta@gmail.com</t>
  </si>
  <si>
    <t>3602032002040001</t>
  </si>
  <si>
    <t>SMAN 1 BAYAH</t>
  </si>
  <si>
    <t>3602032003710001</t>
  </si>
  <si>
    <t>MUHAMMAD SABARUDIN</t>
  </si>
  <si>
    <t>3602034101730001</t>
  </si>
  <si>
    <t>IYEL RUSLIAWATI</t>
  </si>
  <si>
    <t>jl raya bayah cikotok rt/rw 02/04 no</t>
  </si>
  <si>
    <t>081218550264</t>
  </si>
  <si>
    <t>27-08-2004</t>
  </si>
  <si>
    <t>Kp. Pasar, desa. Cikatomas, kec. Cilograng</t>
  </si>
  <si>
    <t>083140293184</t>
  </si>
  <si>
    <t>dheanurhaliza@gmail.com</t>
  </si>
  <si>
    <t>3602206708070002</t>
  </si>
  <si>
    <t>MAN BAYAH KAB. LEBAK</t>
  </si>
  <si>
    <t>3602200804590001</t>
  </si>
  <si>
    <t>U.WAHYUDIN</t>
  </si>
  <si>
    <t>3602207112630002</t>
  </si>
  <si>
    <t>YETI SUPRIATY</t>
  </si>
  <si>
    <t>085864049906</t>
  </si>
  <si>
    <t>14-08-2003</t>
  </si>
  <si>
    <t>Kp. Cilengkeng</t>
  </si>
  <si>
    <t>Pasirtanjung</t>
  </si>
  <si>
    <t>085216050321</t>
  </si>
  <si>
    <t>sastiaagustin48@sma.belajar.id</t>
  </si>
  <si>
    <t>3602145408030005</t>
  </si>
  <si>
    <t>3602140712670001</t>
  </si>
  <si>
    <t>SAUD KANTOR</t>
  </si>
  <si>
    <t>3602146512710001</t>
  </si>
  <si>
    <t>ICAH</t>
  </si>
  <si>
    <t>Kp. Cilengkeng Rt:03/Rw:07 Desa. Pasirtanjung</t>
  </si>
  <si>
    <t>082114622540</t>
  </si>
  <si>
    <t>20-06-2022</t>
  </si>
  <si>
    <t>05-02-2004</t>
  </si>
  <si>
    <t>Kp. Cihideng1, desa cikatomas, kecamatan cilograng</t>
  </si>
  <si>
    <t>Desa cikatomas</t>
  </si>
  <si>
    <t>085814032570</t>
  </si>
  <si>
    <t>azrilmahardika040220@gmail.com</t>
  </si>
  <si>
    <t>3602200502040002</t>
  </si>
  <si>
    <t>3602201607750001</t>
  </si>
  <si>
    <t>BUDI FARDIAN</t>
  </si>
  <si>
    <t>3602204606770001</t>
  </si>
  <si>
    <t>KOKOM KOMANAH</t>
  </si>
  <si>
    <t>kp. cihideng 1, cikatomas, cilograng, kab.lebak</t>
  </si>
  <si>
    <t>081385166472</t>
  </si>
  <si>
    <t>04-09-2004</t>
  </si>
  <si>
    <t>Desa Marathana</t>
  </si>
  <si>
    <t>Marathana Jaya</t>
  </si>
  <si>
    <t>Kec. Maba Tengah</t>
  </si>
  <si>
    <t>Kab. Halmahera Timur</t>
  </si>
  <si>
    <t>082195057023</t>
  </si>
  <si>
    <t>Emisatiri@gmail.com</t>
  </si>
  <si>
    <t>8206085801030001</t>
  </si>
  <si>
    <t>SMAN 1 HALMAHERA TIMUR</t>
  </si>
  <si>
    <t>Prop. Maluku Utara</t>
  </si>
  <si>
    <t>3604291105720001</t>
  </si>
  <si>
    <t>SATIRI</t>
  </si>
  <si>
    <t>3604296203810002</t>
  </si>
  <si>
    <t>ROHAETI</t>
  </si>
  <si>
    <t>087723012630</t>
  </si>
  <si>
    <t>Jayapura</t>
  </si>
  <si>
    <t>22-09-2004</t>
  </si>
  <si>
    <t>Jl.momai</t>
  </si>
  <si>
    <t>Wonorejo</t>
  </si>
  <si>
    <t>085244231490</t>
  </si>
  <si>
    <t>Kristina04@gmail.com</t>
  </si>
  <si>
    <t>9104016209050001</t>
  </si>
  <si>
    <t>SMAN 1 PLUS KPG NABIRE</t>
  </si>
  <si>
    <t>9104013012790003</t>
  </si>
  <si>
    <t>DAMIANUS TEKEGE</t>
  </si>
  <si>
    <t>9104014609790004</t>
  </si>
  <si>
    <t>ROSALINA PETEGE</t>
  </si>
  <si>
    <t>JL.MOMAI</t>
  </si>
  <si>
    <t>21-01-2004</t>
  </si>
  <si>
    <t>JL. Padat Karya</t>
  </si>
  <si>
    <t>SANOBA</t>
  </si>
  <si>
    <t>081344823303</t>
  </si>
  <si>
    <t>sellaimbiri17@gmail.com</t>
  </si>
  <si>
    <t>9104016101040001</t>
  </si>
  <si>
    <t>SMAN 3 Nabire</t>
  </si>
  <si>
    <t>9104011702810001</t>
  </si>
  <si>
    <t>CENDRA MICHAEL IMBIRI</t>
  </si>
  <si>
    <t>9104014109810001</t>
  </si>
  <si>
    <t>SHERLIN STIENCE KWA</t>
  </si>
  <si>
    <t>JL. PADAT KARYA</t>
  </si>
  <si>
    <t>082243888885</t>
  </si>
  <si>
    <t>31-05-2003</t>
  </si>
  <si>
    <t>perumahan sepuluh</t>
  </si>
  <si>
    <t>WAISAI</t>
  </si>
  <si>
    <t>Kec.  Kota Waisai</t>
  </si>
  <si>
    <t>081344881638</t>
  </si>
  <si>
    <t>nianamelina@gmail.com</t>
  </si>
  <si>
    <t>9203017105030001</t>
  </si>
  <si>
    <t>SMAN 1 RAJA AMPAT</t>
  </si>
  <si>
    <t>ABEDNEGO LAKASA</t>
  </si>
  <si>
    <t>9203015207760002</t>
  </si>
  <si>
    <t>YULIA SALLY WATEM</t>
  </si>
  <si>
    <t>Perumahan sepuluh</t>
  </si>
  <si>
    <t>085247254723</t>
  </si>
  <si>
    <t>SORONG</t>
  </si>
  <si>
    <t>30-03-2000</t>
  </si>
  <si>
    <t>SWAIMBON,RT-007,RW-002,KEL-WARMASEN,KEC-WAISAI KOT</t>
  </si>
  <si>
    <t>WARMASEN</t>
  </si>
  <si>
    <t>082397005617</t>
  </si>
  <si>
    <t>evitamyr@gmail.com</t>
  </si>
  <si>
    <t>9271017003000003</t>
  </si>
  <si>
    <t>Pencatatan sipil dan kependudukan</t>
  </si>
  <si>
    <t>Kantor bupati raja Ampat</t>
  </si>
  <si>
    <t>9271012704730001</t>
  </si>
  <si>
    <t>ONES.K.MAYOR</t>
  </si>
  <si>
    <t>9271016405760001</t>
  </si>
  <si>
    <t>MARIA. SELINA. RUMBEWAS</t>
  </si>
  <si>
    <t>Swaimbon,RT-007,RW-002,kel-WARMASEN,KEC-WAISAI-KOT</t>
  </si>
  <si>
    <t>081344486171</t>
  </si>
  <si>
    <t>Doom</t>
  </si>
  <si>
    <t>07-04-2003</t>
  </si>
  <si>
    <t>Jl.Warmasen</t>
  </si>
  <si>
    <t>Warmasen</t>
  </si>
  <si>
    <t>081343429585</t>
  </si>
  <si>
    <t>ameliaburdam@gmail.com</t>
  </si>
  <si>
    <t>9271044704030003</t>
  </si>
  <si>
    <t>Anak</t>
  </si>
  <si>
    <t>9205022310830001</t>
  </si>
  <si>
    <t>RIFAEL JONGEL UMPES</t>
  </si>
  <si>
    <t>9205024703840001</t>
  </si>
  <si>
    <t>SELINA YOTENI</t>
  </si>
  <si>
    <t>Jl.warmasen Rt08/Rw02</t>
  </si>
  <si>
    <t>082199909362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</si>
</sst>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left"/>
    </xf>
  </cellXfs>
  <cellStyles count="2">
    <cellStyle name="Normal" xfId="0" builtinId="0"/>
    <cellStyle name="Normal 2" xfId="1" xr:uid="{61EE8090-5BD4-4CA2-B6B5-7BB6F7F23E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BA2022_AD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  <row r="72">
          <cell r="E72">
            <v>7784</v>
          </cell>
          <cell r="F72" t="str">
            <v>Pendidikan Dasar</v>
          </cell>
          <cell r="G72">
            <v>7784</v>
          </cell>
          <cell r="H72" t="str">
            <v>Strata 3 - Reguler</v>
          </cell>
          <cell r="I72" t="str">
            <v>S3</v>
          </cell>
          <cell r="J72">
            <v>77</v>
          </cell>
          <cell r="K72" t="str">
            <v xml:space="preserve">Pascasarjana </v>
          </cell>
          <cell r="L72" t="str">
            <v>Pascasarjana</v>
          </cell>
        </row>
        <row r="73">
          <cell r="E73">
            <v>7785</v>
          </cell>
          <cell r="F73" t="str">
            <v>ILMU PERTANIAN (S3)</v>
          </cell>
          <cell r="G73">
            <v>7785</v>
          </cell>
          <cell r="H73" t="str">
            <v>Strata 3 - Reguler</v>
          </cell>
          <cell r="I73" t="str">
            <v>S3</v>
          </cell>
          <cell r="J73">
            <v>77</v>
          </cell>
          <cell r="K73" t="str">
            <v xml:space="preserve">Pascasarjana </v>
          </cell>
          <cell r="L73" t="str">
            <v>Pascasarjana</v>
          </cell>
        </row>
        <row r="74">
          <cell r="E74">
            <v>7786</v>
          </cell>
          <cell r="F74" t="str">
            <v>MAGISTER EKONOMI</v>
          </cell>
          <cell r="G74">
            <v>7786</v>
          </cell>
          <cell r="H74" t="str">
            <v>Strata 2 - Reguler</v>
          </cell>
          <cell r="I74" t="str">
            <v>S2</v>
          </cell>
          <cell r="J74">
            <v>77</v>
          </cell>
          <cell r="K74" t="str">
            <v xml:space="preserve">Pascasarjana </v>
          </cell>
          <cell r="L74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J2">
            <v>9205122002</v>
          </cell>
          <cell r="K2">
            <v>8882220014</v>
          </cell>
        </row>
        <row r="3">
          <cell r="J3">
            <v>9104122019</v>
          </cell>
          <cell r="K3">
            <v>5551220035</v>
          </cell>
        </row>
        <row r="4">
          <cell r="J4">
            <v>1003122054</v>
          </cell>
          <cell r="K4">
            <v>3334220032</v>
          </cell>
        </row>
        <row r="5">
          <cell r="J5">
            <v>3602122001</v>
          </cell>
          <cell r="K5">
            <v>6662220060</v>
          </cell>
        </row>
        <row r="6">
          <cell r="J6">
            <v>1005122014</v>
          </cell>
          <cell r="K6">
            <v>4443220038</v>
          </cell>
        </row>
        <row r="7">
          <cell r="J7">
            <v>9104122131</v>
          </cell>
          <cell r="K7">
            <v>8882220013</v>
          </cell>
        </row>
        <row r="8">
          <cell r="J8">
            <v>3602122005</v>
          </cell>
          <cell r="K8">
            <v>2225220031</v>
          </cell>
        </row>
        <row r="9">
          <cell r="J9">
            <v>3602122006</v>
          </cell>
          <cell r="K9">
            <v>4441220060</v>
          </cell>
        </row>
        <row r="10">
          <cell r="J10">
            <v>3602122013</v>
          </cell>
          <cell r="K10">
            <v>4441220061</v>
          </cell>
        </row>
        <row r="11">
          <cell r="J11">
            <v>3602122016</v>
          </cell>
          <cell r="K11">
            <v>6661220052</v>
          </cell>
        </row>
        <row r="12">
          <cell r="J12">
            <v>3602122017</v>
          </cell>
          <cell r="K12">
            <v>2285220021</v>
          </cell>
        </row>
        <row r="13">
          <cell r="J13">
            <v>8206122005</v>
          </cell>
          <cell r="K13">
            <v>8882220012</v>
          </cell>
        </row>
        <row r="14">
          <cell r="J14">
            <v>3602122021</v>
          </cell>
          <cell r="K14">
            <v>2224220030</v>
          </cell>
        </row>
        <row r="15">
          <cell r="J15">
            <v>9205122107</v>
          </cell>
          <cell r="K15">
            <v>2227220031</v>
          </cell>
        </row>
        <row r="16">
          <cell r="J16">
            <v>3602122032</v>
          </cell>
          <cell r="K16">
            <v>3336220032</v>
          </cell>
        </row>
        <row r="17">
          <cell r="J17">
            <v>3602122033</v>
          </cell>
          <cell r="K17">
            <v>3336220033</v>
          </cell>
        </row>
        <row r="18">
          <cell r="J18">
            <v>1001122077</v>
          </cell>
          <cell r="K18">
            <v>8882220011</v>
          </cell>
        </row>
        <row r="19">
          <cell r="J19">
            <v>9205122108</v>
          </cell>
          <cell r="K19">
            <v>2227220032</v>
          </cell>
        </row>
        <row r="20">
          <cell r="J20">
            <v>3602122035</v>
          </cell>
          <cell r="K20">
            <v>5553220022</v>
          </cell>
        </row>
        <row r="21">
          <cell r="J21">
            <v>3602122037</v>
          </cell>
          <cell r="K21">
            <v>6662220061</v>
          </cell>
        </row>
        <row r="22">
          <cell r="J22">
            <v>3602122039</v>
          </cell>
          <cell r="K22">
            <v>5552220036</v>
          </cell>
        </row>
        <row r="23">
          <cell r="J23">
            <v>1002122054</v>
          </cell>
          <cell r="K23">
            <v>2223220031</v>
          </cell>
        </row>
        <row r="24">
          <cell r="J24">
            <v>3602122041</v>
          </cell>
          <cell r="K24">
            <v>3336220034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6"/>
  <sheetViews>
    <sheetView tabSelected="1" topLeftCell="BX1" workbookViewId="0">
      <selection activeCell="CA22" sqref="CA22"/>
    </sheetView>
  </sheetViews>
  <sheetFormatPr defaultColWidth="8.77734375" defaultRowHeight="13.2" x14ac:dyDescent="0.25"/>
  <cols>
    <col min="1" max="1" width="4.77734375" style="3" customWidth="1"/>
    <col min="2" max="2" width="16.77734375" style="3" customWidth="1"/>
    <col min="3" max="3" width="30.77734375" style="3" customWidth="1"/>
    <col min="4" max="12" width="15.77734375" style="3" customWidth="1"/>
    <col min="13" max="15" width="30.77734375" style="3" customWidth="1"/>
    <col min="16" max="16" width="10.77734375" style="3" customWidth="1"/>
    <col min="17" max="17" width="7.77734375" style="3" customWidth="1"/>
    <col min="18" max="18" width="10.77734375" style="3" customWidth="1"/>
    <col min="19" max="20" width="14.77734375" style="3" customWidth="1"/>
    <col min="21" max="21" width="10.77734375" style="3" customWidth="1"/>
    <col min="22" max="22" width="15.77734375" style="3" customWidth="1"/>
    <col min="23" max="23" width="8.77734375" style="3"/>
    <col min="24" max="26" width="6.77734375" style="3" customWidth="1"/>
    <col min="27" max="29" width="12.77734375" style="3" customWidth="1"/>
    <col min="30" max="31" width="30.77734375" style="3" customWidth="1"/>
    <col min="32" max="33" width="17.77734375" style="3" customWidth="1"/>
    <col min="34" max="34" width="24.77734375" style="3" customWidth="1"/>
    <col min="35" max="36" width="12.77734375" style="3" customWidth="1"/>
    <col min="37" max="39" width="15.77734375" style="3" customWidth="1"/>
    <col min="40" max="40" width="20.77734375" style="3" customWidth="1"/>
    <col min="41" max="42" width="15.77734375" style="3" customWidth="1"/>
    <col min="43" max="44" width="25.77734375" style="3" customWidth="1"/>
    <col min="45" max="45" width="20.77734375" style="3" customWidth="1"/>
    <col min="46" max="46" width="25.77734375" style="3" customWidth="1"/>
    <col min="47" max="53" width="15.77734375" style="3" customWidth="1"/>
    <col min="54" max="54" width="25.77734375" style="3" customWidth="1"/>
    <col min="55" max="62" width="15.77734375" style="3" customWidth="1"/>
    <col min="63" max="64" width="25.77734375" style="3" customWidth="1"/>
    <col min="65" max="65" width="20.77734375" style="3" customWidth="1"/>
    <col min="66" max="66" width="15.77734375" style="3" customWidth="1"/>
    <col min="67" max="68" width="25.77734375" style="3" customWidth="1"/>
    <col min="69" max="70" width="30.77734375" style="3" customWidth="1"/>
    <col min="71" max="71" width="25.77734375" style="3" customWidth="1"/>
    <col min="72" max="72" width="24.77734375" style="3" customWidth="1"/>
    <col min="73" max="73" width="18.77734375" style="3" customWidth="1"/>
    <col min="74" max="74" width="22.77734375" style="3" customWidth="1"/>
    <col min="75" max="77" width="25.77734375" style="3" customWidth="1"/>
    <col min="78" max="78" width="22.77734375" style="3" customWidth="1"/>
    <col min="79" max="80" width="25.77734375" style="3" customWidth="1"/>
    <col min="81" max="81" width="30.77734375" style="3" customWidth="1"/>
    <col min="82" max="16384" width="8.77734375" style="3"/>
  </cols>
  <sheetData>
    <row r="1" spans="1:8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144</v>
      </c>
      <c r="H1" s="2" t="s">
        <v>145</v>
      </c>
      <c r="I1" s="2" t="s">
        <v>146</v>
      </c>
      <c r="J1" s="2" t="s">
        <v>147</v>
      </c>
      <c r="K1" s="2" t="s">
        <v>148</v>
      </c>
      <c r="L1" s="2" t="s">
        <v>149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162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31</v>
      </c>
      <c r="AN1" s="2" t="s">
        <v>32</v>
      </c>
      <c r="AO1" s="2" t="s">
        <v>33</v>
      </c>
      <c r="AP1" s="2" t="s">
        <v>34</v>
      </c>
      <c r="AQ1" s="2" t="s">
        <v>35</v>
      </c>
      <c r="AR1" s="2" t="s">
        <v>36</v>
      </c>
      <c r="AS1" s="2" t="s">
        <v>37</v>
      </c>
      <c r="AT1" s="2" t="s">
        <v>38</v>
      </c>
      <c r="AU1" s="2" t="s">
        <v>39</v>
      </c>
      <c r="AV1" s="2" t="s">
        <v>40</v>
      </c>
      <c r="AW1" s="2" t="s">
        <v>41</v>
      </c>
      <c r="AX1" s="2" t="s">
        <v>42</v>
      </c>
      <c r="AY1" s="2" t="s">
        <v>43</v>
      </c>
      <c r="AZ1" s="2" t="s">
        <v>44</v>
      </c>
      <c r="BA1" s="2" t="s">
        <v>45</v>
      </c>
      <c r="BB1" s="2" t="s">
        <v>46</v>
      </c>
      <c r="BC1" s="2" t="s">
        <v>47</v>
      </c>
      <c r="BD1" s="2" t="s">
        <v>48</v>
      </c>
      <c r="BE1" s="2" t="s">
        <v>49</v>
      </c>
      <c r="BF1" s="2" t="s">
        <v>50</v>
      </c>
      <c r="BG1" s="2" t="s">
        <v>51</v>
      </c>
      <c r="BH1" s="2" t="s">
        <v>52</v>
      </c>
      <c r="BI1" s="2" t="s">
        <v>53</v>
      </c>
      <c r="BJ1" s="2" t="s">
        <v>54</v>
      </c>
      <c r="BK1" s="2" t="s">
        <v>55</v>
      </c>
      <c r="BL1" s="2" t="s">
        <v>56</v>
      </c>
      <c r="BM1" s="2" t="s">
        <v>57</v>
      </c>
      <c r="BN1" s="2" t="s">
        <v>58</v>
      </c>
      <c r="BO1" s="2" t="s">
        <v>59</v>
      </c>
      <c r="BP1" s="2" t="s">
        <v>60</v>
      </c>
      <c r="BQ1" s="2" t="s">
        <v>61</v>
      </c>
      <c r="BR1" s="2" t="s">
        <v>62</v>
      </c>
      <c r="BS1" s="2" t="s">
        <v>63</v>
      </c>
      <c r="BT1" s="2" t="s">
        <v>64</v>
      </c>
      <c r="BU1" s="2" t="s">
        <v>65</v>
      </c>
      <c r="BV1" s="2" t="s">
        <v>66</v>
      </c>
      <c r="BW1" s="2" t="s">
        <v>67</v>
      </c>
      <c r="BX1" s="2" t="s">
        <v>68</v>
      </c>
      <c r="BY1" s="2" t="s">
        <v>69</v>
      </c>
      <c r="BZ1" s="2" t="s">
        <v>70</v>
      </c>
      <c r="CA1" s="2" t="s">
        <v>71</v>
      </c>
      <c r="CB1" s="2" t="s">
        <v>72</v>
      </c>
      <c r="CC1" s="2" t="s">
        <v>73</v>
      </c>
      <c r="CD1" s="1" t="s">
        <v>153</v>
      </c>
      <c r="CE1" s="1" t="s">
        <v>154</v>
      </c>
      <c r="CF1" s="1" t="s">
        <v>155</v>
      </c>
      <c r="CG1" s="1" t="s">
        <v>157</v>
      </c>
    </row>
    <row r="2" spans="1:85" x14ac:dyDescent="0.25">
      <c r="A2" s="5">
        <v>1</v>
      </c>
      <c r="B2" s="5">
        <v>1001122077</v>
      </c>
      <c r="C2" s="5" t="s">
        <v>163</v>
      </c>
      <c r="D2" s="5" t="s">
        <v>74</v>
      </c>
      <c r="E2" s="5" t="s">
        <v>75</v>
      </c>
      <c r="F2" s="5" t="s">
        <v>76</v>
      </c>
      <c r="G2" s="4">
        <v>2201</v>
      </c>
      <c r="H2" s="4" t="s">
        <v>150</v>
      </c>
      <c r="I2" s="4" t="str">
        <f>_xlfn.IFNA(VLOOKUP(LEFT(L2,4)*1,[1]PRODI_2019!$E$2:$L$74,8,FALSE),"")</f>
        <v>Kedokteran</v>
      </c>
      <c r="J2" s="4" t="str">
        <f>IF(AND(K2=0,L2=0)=TRUE,"",IF(AND(K2&gt;0,L2&gt;0)=TRUE,VLOOKUP(LEFT(L2,4)*1,[1]PRODI_2019!$E$2:$L$100,2,FALSE),M2))</f>
        <v>Gizi</v>
      </c>
      <c r="K2" s="4">
        <f>_xlfn.IFNA(VLOOKUP(B2,[2]Data!$J$2:$K$24,1,FALSE),0)</f>
        <v>1001122077</v>
      </c>
      <c r="L2" s="4">
        <f>_xlfn.IFNA(VLOOKUP(B2,[2]Data!$J$2:$K$24,2,FALSE),0)</f>
        <v>8882220011</v>
      </c>
      <c r="M2" s="6" t="s">
        <v>188</v>
      </c>
      <c r="N2" s="4" t="s">
        <v>77</v>
      </c>
      <c r="O2" s="4" t="s">
        <v>77</v>
      </c>
      <c r="P2" s="4" t="s">
        <v>77</v>
      </c>
      <c r="Q2" s="7" t="s">
        <v>90</v>
      </c>
      <c r="R2" s="7" t="s">
        <v>91</v>
      </c>
      <c r="S2" s="7" t="s">
        <v>193</v>
      </c>
      <c r="T2" s="7" t="s">
        <v>194</v>
      </c>
      <c r="U2" s="7" t="s">
        <v>101</v>
      </c>
      <c r="V2" s="7" t="s">
        <v>93</v>
      </c>
      <c r="W2" s="7">
        <v>2022</v>
      </c>
      <c r="X2" s="7">
        <v>85</v>
      </c>
      <c r="Y2" s="7">
        <v>79</v>
      </c>
      <c r="Z2" s="7">
        <v>82</v>
      </c>
      <c r="AA2" s="7"/>
      <c r="AB2" s="7"/>
      <c r="AC2" s="7"/>
      <c r="AD2" s="7" t="s">
        <v>195</v>
      </c>
      <c r="AE2" s="7" t="s">
        <v>77</v>
      </c>
      <c r="AF2" s="7" t="s">
        <v>196</v>
      </c>
      <c r="AG2" s="7" t="s">
        <v>197</v>
      </c>
      <c r="AH2" s="7" t="s">
        <v>198</v>
      </c>
      <c r="AI2" s="7" t="s">
        <v>199</v>
      </c>
      <c r="AJ2" s="7" t="s">
        <v>200</v>
      </c>
      <c r="AK2" s="7" t="s">
        <v>201</v>
      </c>
      <c r="AL2" s="7" t="s">
        <v>77</v>
      </c>
      <c r="AM2" s="7" t="s">
        <v>77</v>
      </c>
      <c r="AN2" s="7" t="s">
        <v>77</v>
      </c>
      <c r="AO2" s="7" t="s">
        <v>77</v>
      </c>
      <c r="AP2" s="7" t="s">
        <v>117</v>
      </c>
      <c r="AQ2" s="7" t="s">
        <v>202</v>
      </c>
      <c r="AR2" s="7" t="s">
        <v>198</v>
      </c>
      <c r="AS2" s="7" t="s">
        <v>96</v>
      </c>
      <c r="AT2" s="7" t="s">
        <v>77</v>
      </c>
      <c r="AU2" s="7" t="s">
        <v>77</v>
      </c>
      <c r="AV2" s="7" t="s">
        <v>77</v>
      </c>
      <c r="AW2" s="7" t="s">
        <v>77</v>
      </c>
      <c r="AX2" s="7" t="s">
        <v>77</v>
      </c>
      <c r="AY2" s="7" t="s">
        <v>77</v>
      </c>
      <c r="AZ2" s="7" t="s">
        <v>77</v>
      </c>
      <c r="BA2" s="7" t="s">
        <v>77</v>
      </c>
      <c r="BB2" s="7" t="s">
        <v>77</v>
      </c>
      <c r="BC2" s="7" t="s">
        <v>77</v>
      </c>
      <c r="BD2" s="7" t="s">
        <v>77</v>
      </c>
      <c r="BE2" s="7" t="s">
        <v>77</v>
      </c>
      <c r="BF2" s="7" t="s">
        <v>77</v>
      </c>
      <c r="BG2" s="7" t="s">
        <v>77</v>
      </c>
      <c r="BH2" s="7" t="s">
        <v>77</v>
      </c>
      <c r="BI2" s="7" t="s">
        <v>77</v>
      </c>
      <c r="BJ2" s="7" t="s">
        <v>118</v>
      </c>
      <c r="BK2" s="7" t="s">
        <v>203</v>
      </c>
      <c r="BL2" s="7" t="s">
        <v>86</v>
      </c>
      <c r="BM2" s="7" t="s">
        <v>115</v>
      </c>
      <c r="BN2" s="7" t="s">
        <v>77</v>
      </c>
      <c r="BO2" s="7" t="s">
        <v>204</v>
      </c>
      <c r="BP2" s="7" t="s">
        <v>113</v>
      </c>
      <c r="BQ2" s="7" t="s">
        <v>98</v>
      </c>
      <c r="BR2" s="7" t="s">
        <v>205</v>
      </c>
      <c r="BS2" s="7" t="s">
        <v>77</v>
      </c>
      <c r="BT2" s="7" t="s">
        <v>86</v>
      </c>
      <c r="BU2" s="7" t="s">
        <v>206</v>
      </c>
      <c r="BV2" s="7" t="s">
        <v>207</v>
      </c>
      <c r="BW2" s="7" t="s">
        <v>208</v>
      </c>
      <c r="BX2" s="7" t="s">
        <v>119</v>
      </c>
      <c r="BY2" s="7">
        <v>80</v>
      </c>
      <c r="BZ2" s="7">
        <v>80</v>
      </c>
      <c r="CA2" s="7">
        <v>0</v>
      </c>
      <c r="CB2" s="7">
        <v>500</v>
      </c>
      <c r="CC2" s="7">
        <v>1</v>
      </c>
      <c r="CD2" s="3">
        <f>VLOOKUP(M2,Sheet2!$B$4:$C$50,2,FALSE)</f>
        <v>4</v>
      </c>
      <c r="CE2" s="3">
        <f>VLOOKUP(M2,Sheet2!$B$4:$C$50,2,FALSE)</f>
        <v>4</v>
      </c>
      <c r="CF2" s="3" t="str">
        <f>IF(K2=0,"tidak","lulus")</f>
        <v>lulus</v>
      </c>
      <c r="CG2" s="3" t="str">
        <f>IF(L2=0,"tidak","diterima")</f>
        <v>diterima</v>
      </c>
    </row>
    <row r="3" spans="1:85" x14ac:dyDescent="0.25">
      <c r="A3" s="5">
        <v>2</v>
      </c>
      <c r="B3" s="5">
        <v>1002122054</v>
      </c>
      <c r="C3" s="5" t="s">
        <v>164</v>
      </c>
      <c r="D3" s="5" t="s">
        <v>74</v>
      </c>
      <c r="E3" s="5" t="s">
        <v>75</v>
      </c>
      <c r="F3" s="5" t="s">
        <v>76</v>
      </c>
      <c r="G3" s="4">
        <v>2201</v>
      </c>
      <c r="H3" s="4" t="s">
        <v>150</v>
      </c>
      <c r="I3" s="4" t="str">
        <f>_xlfn.IFNA(VLOOKUP(LEFT(L3,4)*1,[1]PRODI_2019!$E$2:$L$74,8,FALSE),"")</f>
        <v>FKIP</v>
      </c>
      <c r="J3" s="4" t="str">
        <f>IF(AND(K3=0,L3=0)=TRUE,"",IF(AND(K3&gt;0,L3&gt;0)=TRUE,VLOOKUP(LEFT(L3,4)*1,[1]PRODI_2019!$E$2:$L$100,2,FALSE),M3))</f>
        <v>Pendidikan Bahasa Inggris</v>
      </c>
      <c r="K3" s="4">
        <f>_xlfn.IFNA(VLOOKUP(B3,[2]Data!$J$2:$K$24,1,FALSE),0)</f>
        <v>1002122054</v>
      </c>
      <c r="L3" s="4">
        <f>_xlfn.IFNA(VLOOKUP(B3,[2]Data!$J$2:$K$24,2,FALSE),0)</f>
        <v>2223220031</v>
      </c>
      <c r="M3" s="6" t="s">
        <v>139</v>
      </c>
      <c r="N3" s="4" t="s">
        <v>77</v>
      </c>
      <c r="O3" s="4" t="s">
        <v>77</v>
      </c>
      <c r="P3" s="4" t="s">
        <v>77</v>
      </c>
      <c r="Q3" s="7" t="s">
        <v>90</v>
      </c>
      <c r="R3" s="7" t="s">
        <v>79</v>
      </c>
      <c r="S3" s="7" t="s">
        <v>209</v>
      </c>
      <c r="T3" s="7" t="s">
        <v>210</v>
      </c>
      <c r="U3" s="7" t="s">
        <v>92</v>
      </c>
      <c r="V3" s="7" t="s">
        <v>102</v>
      </c>
      <c r="W3" s="7">
        <v>2022</v>
      </c>
      <c r="X3" s="7">
        <v>79</v>
      </c>
      <c r="Y3" s="7">
        <v>81</v>
      </c>
      <c r="Z3" s="7">
        <v>82</v>
      </c>
      <c r="AA3" s="7"/>
      <c r="AB3" s="7"/>
      <c r="AC3" s="7"/>
      <c r="AD3" s="7" t="s">
        <v>211</v>
      </c>
      <c r="AE3" s="7" t="s">
        <v>77</v>
      </c>
      <c r="AF3" s="7" t="s">
        <v>212</v>
      </c>
      <c r="AG3" s="7" t="s">
        <v>213</v>
      </c>
      <c r="AH3" s="7" t="s">
        <v>214</v>
      </c>
      <c r="AI3" s="7" t="s">
        <v>215</v>
      </c>
      <c r="AJ3" s="7" t="s">
        <v>216</v>
      </c>
      <c r="AK3" s="7" t="s">
        <v>217</v>
      </c>
      <c r="AL3" s="7" t="s">
        <v>77</v>
      </c>
      <c r="AM3" s="7" t="s">
        <v>77</v>
      </c>
      <c r="AN3" s="7" t="s">
        <v>77</v>
      </c>
      <c r="AO3" s="7" t="s">
        <v>77</v>
      </c>
      <c r="AP3" s="7" t="s">
        <v>104</v>
      </c>
      <c r="AQ3" s="7" t="s">
        <v>218</v>
      </c>
      <c r="AR3" s="7" t="s">
        <v>214</v>
      </c>
      <c r="AS3" s="7" t="s">
        <v>219</v>
      </c>
      <c r="AT3" s="7" t="s">
        <v>77</v>
      </c>
      <c r="AU3" s="7" t="s">
        <v>77</v>
      </c>
      <c r="AV3" s="7" t="s">
        <v>77</v>
      </c>
      <c r="AW3" s="7" t="s">
        <v>77</v>
      </c>
      <c r="AX3" s="7" t="s">
        <v>77</v>
      </c>
      <c r="AY3" s="7" t="s">
        <v>77</v>
      </c>
      <c r="AZ3" s="7" t="s">
        <v>77</v>
      </c>
      <c r="BA3" s="7" t="s">
        <v>77</v>
      </c>
      <c r="BB3" s="7" t="s">
        <v>77</v>
      </c>
      <c r="BC3" s="7" t="s">
        <v>77</v>
      </c>
      <c r="BD3" s="7" t="s">
        <v>77</v>
      </c>
      <c r="BE3" s="7" t="s">
        <v>77</v>
      </c>
      <c r="BF3" s="7" t="s">
        <v>77</v>
      </c>
      <c r="BG3" s="7" t="s">
        <v>77</v>
      </c>
      <c r="BH3" s="7" t="s">
        <v>77</v>
      </c>
      <c r="BI3" s="7" t="s">
        <v>77</v>
      </c>
      <c r="BJ3" s="7" t="s">
        <v>118</v>
      </c>
      <c r="BK3" s="7" t="s">
        <v>220</v>
      </c>
      <c r="BL3" s="7" t="s">
        <v>113</v>
      </c>
      <c r="BM3" s="7" t="s">
        <v>115</v>
      </c>
      <c r="BN3" s="7" t="s">
        <v>77</v>
      </c>
      <c r="BO3" s="7" t="s">
        <v>221</v>
      </c>
      <c r="BP3" s="7" t="s">
        <v>86</v>
      </c>
      <c r="BQ3" s="7" t="s">
        <v>114</v>
      </c>
      <c r="BR3" s="7" t="s">
        <v>222</v>
      </c>
      <c r="BS3" s="7" t="s">
        <v>77</v>
      </c>
      <c r="BT3" s="7" t="s">
        <v>86</v>
      </c>
      <c r="BU3" s="7" t="s">
        <v>223</v>
      </c>
      <c r="BV3" s="7" t="s">
        <v>207</v>
      </c>
      <c r="BW3" s="7" t="s">
        <v>95</v>
      </c>
      <c r="BX3" s="7" t="s">
        <v>89</v>
      </c>
      <c r="BY3" s="7">
        <v>300</v>
      </c>
      <c r="BZ3" s="7">
        <v>100</v>
      </c>
      <c r="CA3" s="7">
        <v>2500000</v>
      </c>
      <c r="CB3" s="7">
        <v>1500000</v>
      </c>
      <c r="CC3" s="7">
        <v>5</v>
      </c>
      <c r="CD3" s="3">
        <f>VLOOKUP(M3,Sheet2!$B$4:$C$50,2,FALSE)</f>
        <v>1</v>
      </c>
      <c r="CE3" s="3">
        <f>VLOOKUP(M3,Sheet2!$B$4:$C$50,2,FALSE)</f>
        <v>1</v>
      </c>
      <c r="CF3" s="3" t="str">
        <f t="shared" ref="CF3:CF6" si="0">IF(K3=0,"tidak","lulus")</f>
        <v>lulus</v>
      </c>
      <c r="CG3" s="3" t="str">
        <f t="shared" ref="CG3:CG6" si="1">IF(L3=0,"tidak","diterima")</f>
        <v>diterima</v>
      </c>
    </row>
    <row r="4" spans="1:85" x14ac:dyDescent="0.25">
      <c r="A4" s="5">
        <v>3</v>
      </c>
      <c r="B4" s="5">
        <v>1003122054</v>
      </c>
      <c r="C4" s="5" t="s">
        <v>165</v>
      </c>
      <c r="D4" s="5" t="s">
        <v>74</v>
      </c>
      <c r="E4" s="5" t="s">
        <v>75</v>
      </c>
      <c r="F4" s="5" t="s">
        <v>76</v>
      </c>
      <c r="G4" s="4">
        <v>2201</v>
      </c>
      <c r="H4" s="4" t="s">
        <v>150</v>
      </c>
      <c r="I4" s="4" t="str">
        <f>_xlfn.IFNA(VLOOKUP(LEFT(L4,4)*1,[1]PRODI_2019!$E$2:$L$74,8,FALSE),"")</f>
        <v>Teknik</v>
      </c>
      <c r="J4" s="4" t="str">
        <f>IF(AND(K4=0,L4=0)=TRUE,"",IF(AND(K4&gt;0,L4&gt;0)=TRUE,VLOOKUP(LEFT(L4,4)*1,[1]PRODI_2019!$E$2:$L$100,2,FALSE),M4))</f>
        <v>Teknik Metalurgi</v>
      </c>
      <c r="K4" s="4">
        <f>_xlfn.IFNA(VLOOKUP(B4,[2]Data!$J$2:$K$24,1,FALSE),0)</f>
        <v>1003122054</v>
      </c>
      <c r="L4" s="4">
        <f>_xlfn.IFNA(VLOOKUP(B4,[2]Data!$J$2:$K$24,2,FALSE),0)</f>
        <v>3334220032</v>
      </c>
      <c r="M4" s="6" t="s">
        <v>189</v>
      </c>
      <c r="N4" s="4" t="s">
        <v>77</v>
      </c>
      <c r="O4" s="4" t="s">
        <v>77</v>
      </c>
      <c r="P4" s="4" t="s">
        <v>77</v>
      </c>
      <c r="Q4" s="7" t="s">
        <v>90</v>
      </c>
      <c r="R4" s="7" t="s">
        <v>100</v>
      </c>
      <c r="S4" s="7" t="s">
        <v>224</v>
      </c>
      <c r="T4" s="7" t="s">
        <v>225</v>
      </c>
      <c r="U4" s="7" t="s">
        <v>92</v>
      </c>
      <c r="V4" s="7" t="s">
        <v>93</v>
      </c>
      <c r="W4" s="7">
        <v>2022</v>
      </c>
      <c r="X4" s="7"/>
      <c r="Y4" s="7"/>
      <c r="Z4" s="7"/>
      <c r="AA4" s="7"/>
      <c r="AB4" s="7"/>
      <c r="AC4" s="7"/>
      <c r="AD4" s="7" t="s">
        <v>226</v>
      </c>
      <c r="AE4" s="7" t="s">
        <v>77</v>
      </c>
      <c r="AF4" s="7" t="s">
        <v>227</v>
      </c>
      <c r="AG4" s="7" t="s">
        <v>228</v>
      </c>
      <c r="AH4" s="7" t="s">
        <v>229</v>
      </c>
      <c r="AI4" s="7" t="s">
        <v>230</v>
      </c>
      <c r="AJ4" s="7" t="s">
        <v>231</v>
      </c>
      <c r="AK4" s="7" t="s">
        <v>232</v>
      </c>
      <c r="AL4" s="7" t="s">
        <v>77</v>
      </c>
      <c r="AM4" s="7" t="s">
        <v>77</v>
      </c>
      <c r="AN4" s="7" t="s">
        <v>77</v>
      </c>
      <c r="AO4" s="7" t="s">
        <v>77</v>
      </c>
      <c r="AP4" s="7" t="s">
        <v>117</v>
      </c>
      <c r="AQ4" s="7" t="s">
        <v>233</v>
      </c>
      <c r="AR4" s="7" t="s">
        <v>234</v>
      </c>
      <c r="AS4" s="7" t="s">
        <v>235</v>
      </c>
      <c r="AT4" s="7" t="s">
        <v>77</v>
      </c>
      <c r="AU4" s="7" t="s">
        <v>77</v>
      </c>
      <c r="AV4" s="7" t="s">
        <v>77</v>
      </c>
      <c r="AW4" s="7" t="s">
        <v>77</v>
      </c>
      <c r="AX4" s="7" t="s">
        <v>77</v>
      </c>
      <c r="AY4" s="7" t="s">
        <v>77</v>
      </c>
      <c r="AZ4" s="7" t="s">
        <v>77</v>
      </c>
      <c r="BA4" s="7" t="s">
        <v>77</v>
      </c>
      <c r="BB4" s="7" t="s">
        <v>77</v>
      </c>
      <c r="BC4" s="7" t="s">
        <v>77</v>
      </c>
      <c r="BD4" s="7" t="s">
        <v>77</v>
      </c>
      <c r="BE4" s="7" t="s">
        <v>77</v>
      </c>
      <c r="BF4" s="7" t="s">
        <v>77</v>
      </c>
      <c r="BG4" s="7" t="s">
        <v>77</v>
      </c>
      <c r="BH4" s="7" t="s">
        <v>77</v>
      </c>
      <c r="BI4" s="7" t="s">
        <v>77</v>
      </c>
      <c r="BJ4" s="7" t="s">
        <v>236</v>
      </c>
      <c r="BK4" s="7" t="s">
        <v>237</v>
      </c>
      <c r="BL4" s="7" t="s">
        <v>97</v>
      </c>
      <c r="BM4" s="7" t="s">
        <v>85</v>
      </c>
      <c r="BN4" s="7" t="s">
        <v>238</v>
      </c>
      <c r="BO4" s="7" t="s">
        <v>239</v>
      </c>
      <c r="BP4" s="7" t="s">
        <v>97</v>
      </c>
      <c r="BQ4" s="7" t="s">
        <v>114</v>
      </c>
      <c r="BR4" s="7" t="s">
        <v>240</v>
      </c>
      <c r="BS4" s="7" t="s">
        <v>77</v>
      </c>
      <c r="BT4" s="7" t="s">
        <v>158</v>
      </c>
      <c r="BU4" s="7" t="s">
        <v>230</v>
      </c>
      <c r="BV4" s="7" t="s">
        <v>207</v>
      </c>
      <c r="BW4" s="7" t="s">
        <v>88</v>
      </c>
      <c r="BX4" s="7" t="s">
        <v>112</v>
      </c>
      <c r="BY4" s="7">
        <v>108</v>
      </c>
      <c r="BZ4" s="7">
        <v>30</v>
      </c>
      <c r="CA4" s="7">
        <v>500</v>
      </c>
      <c r="CB4" s="7">
        <v>500</v>
      </c>
      <c r="CC4" s="7">
        <v>7</v>
      </c>
      <c r="CD4" s="3">
        <f>VLOOKUP(M4,Sheet2!$B$4:$C$50,2,FALSE)</f>
        <v>1</v>
      </c>
      <c r="CE4" s="3">
        <f>VLOOKUP(M4,Sheet2!$B$4:$C$50,2,FALSE)</f>
        <v>1</v>
      </c>
      <c r="CF4" s="3" t="str">
        <f t="shared" si="0"/>
        <v>lulus</v>
      </c>
      <c r="CG4" s="3" t="str">
        <f t="shared" si="1"/>
        <v>diterima</v>
      </c>
    </row>
    <row r="5" spans="1:85" x14ac:dyDescent="0.25">
      <c r="A5" s="5">
        <v>4</v>
      </c>
      <c r="B5" s="5">
        <v>1005122014</v>
      </c>
      <c r="C5" s="5" t="s">
        <v>166</v>
      </c>
      <c r="D5" s="5" t="s">
        <v>74</v>
      </c>
      <c r="E5" s="5" t="s">
        <v>75</v>
      </c>
      <c r="F5" s="5" t="s">
        <v>76</v>
      </c>
      <c r="G5" s="4">
        <v>2201</v>
      </c>
      <c r="H5" s="4" t="s">
        <v>150</v>
      </c>
      <c r="I5" s="4" t="str">
        <f>_xlfn.IFNA(VLOOKUP(LEFT(L5,4)*1,[1]PRODI_2019!$E$2:$L$74,8,FALSE),"")</f>
        <v>Pertanian</v>
      </c>
      <c r="J5" s="4" t="str">
        <f>IF(AND(K5=0,L5=0)=TRUE,"",IF(AND(K5&gt;0,L5&gt;0)=TRUE,VLOOKUP(LEFT(L5,4)*1,[1]PRODI_2019!$E$2:$L$100,2,FALSE),M5))</f>
        <v>Ilmu Perikanan</v>
      </c>
      <c r="K5" s="4">
        <f>_xlfn.IFNA(VLOOKUP(B5,[2]Data!$J$2:$K$24,1,FALSE),0)</f>
        <v>1005122014</v>
      </c>
      <c r="L5" s="4">
        <f>_xlfn.IFNA(VLOOKUP(B5,[2]Data!$J$2:$K$24,2,FALSE),0)</f>
        <v>4443220038</v>
      </c>
      <c r="M5" s="6" t="s">
        <v>190</v>
      </c>
      <c r="N5" s="4" t="s">
        <v>77</v>
      </c>
      <c r="O5" s="4" t="s">
        <v>77</v>
      </c>
      <c r="P5" s="4" t="s">
        <v>77</v>
      </c>
      <c r="Q5" s="7" t="s">
        <v>90</v>
      </c>
      <c r="R5" s="7" t="s">
        <v>91</v>
      </c>
      <c r="S5" s="7" t="s">
        <v>241</v>
      </c>
      <c r="T5" s="7" t="s">
        <v>242</v>
      </c>
      <c r="U5" s="7" t="s">
        <v>92</v>
      </c>
      <c r="V5" s="7" t="s">
        <v>93</v>
      </c>
      <c r="W5" s="7">
        <v>2022</v>
      </c>
      <c r="X5" s="7">
        <v>81</v>
      </c>
      <c r="Y5" s="7">
        <v>82</v>
      </c>
      <c r="Z5" s="7">
        <v>82</v>
      </c>
      <c r="AA5" s="7"/>
      <c r="AB5" s="7"/>
      <c r="AC5" s="7"/>
      <c r="AD5" s="7" t="s">
        <v>243</v>
      </c>
      <c r="AE5" s="7" t="s">
        <v>77</v>
      </c>
      <c r="AF5" s="7" t="s">
        <v>244</v>
      </c>
      <c r="AG5" s="7" t="s">
        <v>245</v>
      </c>
      <c r="AH5" s="7" t="s">
        <v>103</v>
      </c>
      <c r="AI5" s="7" t="s">
        <v>246</v>
      </c>
      <c r="AJ5" s="7" t="s">
        <v>247</v>
      </c>
      <c r="AK5" s="7" t="s">
        <v>248</v>
      </c>
      <c r="AL5" s="7" t="s">
        <v>106</v>
      </c>
      <c r="AM5" s="7" t="s">
        <v>77</v>
      </c>
      <c r="AN5" s="7" t="s">
        <v>77</v>
      </c>
      <c r="AO5" s="7" t="s">
        <v>156</v>
      </c>
      <c r="AP5" s="7" t="s">
        <v>117</v>
      </c>
      <c r="AQ5" s="7" t="s">
        <v>249</v>
      </c>
      <c r="AR5" s="7" t="s">
        <v>250</v>
      </c>
      <c r="AS5" s="7" t="s">
        <v>84</v>
      </c>
      <c r="AT5" s="7" t="s">
        <v>77</v>
      </c>
      <c r="AU5" s="7" t="s">
        <v>77</v>
      </c>
      <c r="AV5" s="7" t="s">
        <v>77</v>
      </c>
      <c r="AW5" s="7" t="s">
        <v>77</v>
      </c>
      <c r="AX5" s="7" t="s">
        <v>77</v>
      </c>
      <c r="AY5" s="7" t="s">
        <v>77</v>
      </c>
      <c r="AZ5" s="7" t="s">
        <v>77</v>
      </c>
      <c r="BA5" s="7" t="s">
        <v>77</v>
      </c>
      <c r="BB5" s="7" t="s">
        <v>77</v>
      </c>
      <c r="BC5" s="7" t="s">
        <v>77</v>
      </c>
      <c r="BD5" s="7" t="s">
        <v>77</v>
      </c>
      <c r="BE5" s="7" t="s">
        <v>77</v>
      </c>
      <c r="BF5" s="7" t="s">
        <v>77</v>
      </c>
      <c r="BG5" s="7" t="s">
        <v>77</v>
      </c>
      <c r="BH5" s="7" t="s">
        <v>77</v>
      </c>
      <c r="BI5" s="7" t="s">
        <v>77</v>
      </c>
      <c r="BJ5" s="7" t="s">
        <v>118</v>
      </c>
      <c r="BK5" s="7" t="s">
        <v>251</v>
      </c>
      <c r="BL5" s="7" t="s">
        <v>106</v>
      </c>
      <c r="BM5" s="7" t="s">
        <v>115</v>
      </c>
      <c r="BN5" s="7" t="s">
        <v>77</v>
      </c>
      <c r="BO5" s="7" t="s">
        <v>252</v>
      </c>
      <c r="BP5" s="7" t="s">
        <v>86</v>
      </c>
      <c r="BQ5" s="7" t="s">
        <v>115</v>
      </c>
      <c r="BR5" s="7" t="s">
        <v>253</v>
      </c>
      <c r="BS5" s="7" t="s">
        <v>77</v>
      </c>
      <c r="BT5" s="7" t="s">
        <v>103</v>
      </c>
      <c r="BU5" s="7" t="s">
        <v>254</v>
      </c>
      <c r="BV5" s="7" t="s">
        <v>255</v>
      </c>
      <c r="BW5" s="7" t="s">
        <v>88</v>
      </c>
      <c r="BX5" s="7" t="s">
        <v>89</v>
      </c>
      <c r="BY5" s="7">
        <v>200</v>
      </c>
      <c r="BZ5" s="7">
        <v>100200</v>
      </c>
      <c r="CA5" s="7">
        <v>23700</v>
      </c>
      <c r="CB5" s="7">
        <v>0</v>
      </c>
      <c r="CC5" s="7">
        <v>3</v>
      </c>
      <c r="CD5" s="3">
        <f>VLOOKUP(M5,Sheet2!$B$4:$C$50,2,FALSE)</f>
        <v>1</v>
      </c>
      <c r="CE5" s="3">
        <f>VLOOKUP(M5,Sheet2!$B$4:$C$50,2,FALSE)</f>
        <v>1</v>
      </c>
      <c r="CF5" s="3" t="str">
        <f t="shared" si="0"/>
        <v>lulus</v>
      </c>
      <c r="CG5" s="3" t="str">
        <f t="shared" si="1"/>
        <v>diterima</v>
      </c>
    </row>
    <row r="6" spans="1:85" x14ac:dyDescent="0.25">
      <c r="A6" s="5">
        <v>5</v>
      </c>
      <c r="B6" s="5">
        <v>1005122015</v>
      </c>
      <c r="C6" s="5" t="s">
        <v>167</v>
      </c>
      <c r="D6" s="5" t="s">
        <v>74</v>
      </c>
      <c r="E6" s="5" t="s">
        <v>75</v>
      </c>
      <c r="F6" s="5" t="s">
        <v>76</v>
      </c>
      <c r="G6" s="4">
        <v>2201</v>
      </c>
      <c r="H6" s="4" t="s">
        <v>150</v>
      </c>
      <c r="I6" s="4" t="str">
        <f>_xlfn.IFNA(VLOOKUP(LEFT(L6,4)*1,[1]PRODI_2019!$E$2:$L$74,8,FALSE),"")</f>
        <v/>
      </c>
      <c r="J6" s="4" t="str">
        <f>IF(AND(K6=0,L6=0)=TRUE,"",IF(AND(K6&gt;0,L6&gt;0)=TRUE,VLOOKUP(LEFT(L6,4)*1,[1]PRODI_2019!$E$2:$L$100,2,FALSE),M6))</f>
        <v/>
      </c>
      <c r="K6" s="4">
        <f>_xlfn.IFNA(VLOOKUP(B6,[2]Data!$J$2:$K$24,1,FALSE),0)</f>
        <v>0</v>
      </c>
      <c r="L6" s="4">
        <f>_xlfn.IFNA(VLOOKUP(B6,[2]Data!$J$2:$K$24,2,FALSE),0)</f>
        <v>0</v>
      </c>
      <c r="M6" s="6" t="s">
        <v>127</v>
      </c>
      <c r="N6" s="4" t="s">
        <v>77</v>
      </c>
      <c r="O6" s="4" t="s">
        <v>77</v>
      </c>
      <c r="P6" s="4" t="s">
        <v>77</v>
      </c>
      <c r="Q6" s="7" t="s">
        <v>90</v>
      </c>
      <c r="R6" s="7" t="s">
        <v>77</v>
      </c>
      <c r="S6" s="7" t="s">
        <v>256</v>
      </c>
      <c r="T6" s="7" t="s">
        <v>257</v>
      </c>
      <c r="U6" s="7" t="s">
        <v>77</v>
      </c>
      <c r="V6" s="7" t="s">
        <v>77</v>
      </c>
      <c r="W6" s="7"/>
      <c r="X6" s="7"/>
      <c r="Y6" s="7"/>
      <c r="Z6" s="7"/>
      <c r="AA6" s="7"/>
      <c r="AB6" s="7"/>
      <c r="AC6" s="7"/>
      <c r="AD6" s="7" t="s">
        <v>77</v>
      </c>
      <c r="AE6" s="7" t="s">
        <v>77</v>
      </c>
      <c r="AF6" s="7" t="s">
        <v>77</v>
      </c>
      <c r="AG6" s="7" t="s">
        <v>77</v>
      </c>
      <c r="AH6" s="7" t="s">
        <v>77</v>
      </c>
      <c r="AI6" s="7" t="s">
        <v>258</v>
      </c>
      <c r="AJ6" s="7" t="s">
        <v>259</v>
      </c>
      <c r="AK6" s="7" t="s">
        <v>260</v>
      </c>
      <c r="AL6" s="7" t="s">
        <v>77</v>
      </c>
      <c r="AM6" s="7" t="s">
        <v>77</v>
      </c>
      <c r="AN6" s="7" t="s">
        <v>77</v>
      </c>
      <c r="AO6" s="7" t="s">
        <v>77</v>
      </c>
      <c r="AP6" s="7" t="s">
        <v>77</v>
      </c>
      <c r="AQ6" s="7" t="s">
        <v>77</v>
      </c>
      <c r="AR6" s="7" t="s">
        <v>77</v>
      </c>
      <c r="AS6" s="7" t="s">
        <v>77</v>
      </c>
      <c r="AT6" s="7" t="s">
        <v>77</v>
      </c>
      <c r="AU6" s="7" t="s">
        <v>77</v>
      </c>
      <c r="AV6" s="7" t="s">
        <v>77</v>
      </c>
      <c r="AW6" s="7" t="s">
        <v>77</v>
      </c>
      <c r="AX6" s="7" t="s">
        <v>77</v>
      </c>
      <c r="AY6" s="7" t="s">
        <v>77</v>
      </c>
      <c r="AZ6" s="7" t="s">
        <v>77</v>
      </c>
      <c r="BA6" s="7" t="s">
        <v>77</v>
      </c>
      <c r="BB6" s="7" t="s">
        <v>77</v>
      </c>
      <c r="BC6" s="7" t="s">
        <v>77</v>
      </c>
      <c r="BD6" s="7" t="s">
        <v>77</v>
      </c>
      <c r="BE6" s="7" t="s">
        <v>77</v>
      </c>
      <c r="BF6" s="7" t="s">
        <v>77</v>
      </c>
      <c r="BG6" s="7" t="s">
        <v>77</v>
      </c>
      <c r="BH6" s="7" t="s">
        <v>77</v>
      </c>
      <c r="BI6" s="7" t="s">
        <v>77</v>
      </c>
      <c r="BJ6" s="7" t="s">
        <v>77</v>
      </c>
      <c r="BK6" s="7" t="s">
        <v>77</v>
      </c>
      <c r="BL6" s="7" t="s">
        <v>77</v>
      </c>
      <c r="BM6" s="7" t="s">
        <v>77</v>
      </c>
      <c r="BN6" s="7" t="s">
        <v>77</v>
      </c>
      <c r="BO6" s="7" t="s">
        <v>77</v>
      </c>
      <c r="BP6" s="7" t="s">
        <v>77</v>
      </c>
      <c r="BQ6" s="7" t="s">
        <v>77</v>
      </c>
      <c r="BR6" s="7" t="s">
        <v>77</v>
      </c>
      <c r="BS6" s="7" t="s">
        <v>77</v>
      </c>
      <c r="BT6" s="7" t="s">
        <v>77</v>
      </c>
      <c r="BU6" s="7" t="s">
        <v>77</v>
      </c>
      <c r="BV6" s="7" t="s">
        <v>261</v>
      </c>
      <c r="BW6" s="7" t="s">
        <v>77</v>
      </c>
      <c r="BX6" s="7" t="s">
        <v>77</v>
      </c>
      <c r="BY6" s="7"/>
      <c r="BZ6" s="7"/>
      <c r="CA6" s="7"/>
      <c r="CB6" s="7"/>
      <c r="CC6" s="7"/>
      <c r="CD6" s="3">
        <f>VLOOKUP(M6,Sheet2!$B$4:$C$50,2,FALSE)</f>
        <v>1</v>
      </c>
      <c r="CE6" s="3">
        <f>VLOOKUP(M6,Sheet2!$B$4:$C$50,2,FALSE)</f>
        <v>1</v>
      </c>
      <c r="CF6" s="3" t="str">
        <f t="shared" si="0"/>
        <v>tidak</v>
      </c>
      <c r="CG6" s="3" t="str">
        <f t="shared" si="1"/>
        <v>tidak</v>
      </c>
    </row>
    <row r="7" spans="1:85" x14ac:dyDescent="0.25">
      <c r="A7" s="5">
        <v>6</v>
      </c>
      <c r="B7" s="5">
        <v>3602122001</v>
      </c>
      <c r="C7" s="5" t="s">
        <v>168</v>
      </c>
      <c r="D7" s="5" t="s">
        <v>74</v>
      </c>
      <c r="E7" s="5" t="s">
        <v>75</v>
      </c>
      <c r="F7" s="5" t="s">
        <v>76</v>
      </c>
      <c r="G7" s="4">
        <v>2201</v>
      </c>
      <c r="H7" s="4" t="s">
        <v>150</v>
      </c>
      <c r="I7" s="4" t="str">
        <f>_xlfn.IFNA(VLOOKUP(LEFT(L7,4)*1,[1]PRODI_2019!$E$2:$L$74,8,FALSE),"")</f>
        <v>FISIP</v>
      </c>
      <c r="J7" s="4" t="str">
        <f>IF(AND(K7=0,L7=0)=TRUE,"",IF(AND(K7&gt;0,L7&gt;0)=TRUE,VLOOKUP(LEFT(L7,4)*1,[1]PRODI_2019!$E$2:$L$100,2,FALSE),M7))</f>
        <v>Ilmu Komunikasi</v>
      </c>
      <c r="K7" s="4">
        <f>_xlfn.IFNA(VLOOKUP(B7,[2]Data!$J$2:$K$24,1,FALSE),0)</f>
        <v>3602122001</v>
      </c>
      <c r="L7" s="4">
        <f>_xlfn.IFNA(VLOOKUP(B7,[2]Data!$J$2:$K$24,2,FALSE),0)</f>
        <v>6662220060</v>
      </c>
      <c r="M7" s="6" t="s">
        <v>116</v>
      </c>
      <c r="Q7" s="7" t="s">
        <v>78</v>
      </c>
      <c r="R7" s="7" t="s">
        <v>91</v>
      </c>
      <c r="S7" s="7" t="s">
        <v>128</v>
      </c>
      <c r="T7" s="7" t="s">
        <v>262</v>
      </c>
      <c r="U7" s="7" t="s">
        <v>125</v>
      </c>
      <c r="V7" s="7" t="s">
        <v>105</v>
      </c>
      <c r="W7" s="7">
        <v>2022</v>
      </c>
      <c r="X7" s="7"/>
      <c r="Y7" s="7"/>
      <c r="Z7" s="7"/>
      <c r="AA7" s="7"/>
      <c r="AB7" s="7"/>
      <c r="AC7" s="7"/>
      <c r="AD7" s="7" t="s">
        <v>263</v>
      </c>
      <c r="AE7" s="7" t="s">
        <v>77</v>
      </c>
      <c r="AF7" s="7" t="s">
        <v>264</v>
      </c>
      <c r="AG7" s="7" t="s">
        <v>265</v>
      </c>
      <c r="AH7" s="7" t="s">
        <v>109</v>
      </c>
      <c r="AI7" s="7" t="s">
        <v>266</v>
      </c>
      <c r="AJ7" s="7" t="s">
        <v>267</v>
      </c>
      <c r="AK7" s="7" t="s">
        <v>268</v>
      </c>
      <c r="AL7" s="7" t="s">
        <v>77</v>
      </c>
      <c r="AM7" s="7" t="s">
        <v>77</v>
      </c>
      <c r="AN7" s="7" t="s">
        <v>77</v>
      </c>
      <c r="AO7" s="7" t="s">
        <v>77</v>
      </c>
      <c r="AP7" s="7" t="s">
        <v>117</v>
      </c>
      <c r="AQ7" s="7" t="s">
        <v>86</v>
      </c>
      <c r="AR7" s="7" t="s">
        <v>86</v>
      </c>
      <c r="AS7" s="7" t="s">
        <v>105</v>
      </c>
      <c r="AT7" s="7" t="s">
        <v>77</v>
      </c>
      <c r="AU7" s="7" t="s">
        <v>77</v>
      </c>
      <c r="AV7" s="7" t="s">
        <v>77</v>
      </c>
      <c r="AW7" s="7" t="s">
        <v>77</v>
      </c>
      <c r="AX7" s="7" t="s">
        <v>77</v>
      </c>
      <c r="AY7" s="7" t="s">
        <v>77</v>
      </c>
      <c r="AZ7" s="7" t="s">
        <v>77</v>
      </c>
      <c r="BA7" s="7" t="s">
        <v>77</v>
      </c>
      <c r="BB7" s="7" t="s">
        <v>77</v>
      </c>
      <c r="BC7" s="7" t="s">
        <v>77</v>
      </c>
      <c r="BD7" s="7" t="s">
        <v>77</v>
      </c>
      <c r="BE7" s="7" t="s">
        <v>77</v>
      </c>
      <c r="BF7" s="7" t="s">
        <v>77</v>
      </c>
      <c r="BG7" s="7" t="s">
        <v>77</v>
      </c>
      <c r="BH7" s="7" t="s">
        <v>77</v>
      </c>
      <c r="BI7" s="7" t="s">
        <v>77</v>
      </c>
      <c r="BJ7" s="7" t="s">
        <v>269</v>
      </c>
      <c r="BK7" s="7" t="s">
        <v>270</v>
      </c>
      <c r="BL7" s="7" t="s">
        <v>113</v>
      </c>
      <c r="BM7" s="7" t="s">
        <v>114</v>
      </c>
      <c r="BN7" s="7" t="s">
        <v>271</v>
      </c>
      <c r="BO7" s="7" t="s">
        <v>272</v>
      </c>
      <c r="BP7" s="7" t="s">
        <v>86</v>
      </c>
      <c r="BQ7" s="7" t="s">
        <v>114</v>
      </c>
      <c r="BR7" s="7" t="s">
        <v>273</v>
      </c>
      <c r="BS7" s="7" t="s">
        <v>77</v>
      </c>
      <c r="BT7" s="7" t="s">
        <v>109</v>
      </c>
      <c r="BU7" s="7" t="s">
        <v>274</v>
      </c>
      <c r="BV7" s="7" t="s">
        <v>275</v>
      </c>
      <c r="BW7" s="7" t="s">
        <v>88</v>
      </c>
      <c r="BX7" s="7" t="s">
        <v>112</v>
      </c>
      <c r="BY7" s="7">
        <v>1396</v>
      </c>
      <c r="BZ7" s="7">
        <v>86</v>
      </c>
      <c r="CA7" s="7">
        <v>1500000</v>
      </c>
      <c r="CB7" s="7">
        <v>0</v>
      </c>
      <c r="CC7" s="7">
        <v>3</v>
      </c>
      <c r="CD7" s="3">
        <f>VLOOKUP(M7,Sheet2!$B$4:$C$50,2,FALSE)</f>
        <v>2</v>
      </c>
      <c r="CE7" s="3">
        <f>VLOOKUP(M7,Sheet2!$B$4:$C$50,2,FALSE)</f>
        <v>2</v>
      </c>
      <c r="CF7" s="3" t="str">
        <f t="shared" ref="CF7:CF26" si="2">IF(K7=0,"tidak","lulus")</f>
        <v>lulus</v>
      </c>
      <c r="CG7" s="3" t="str">
        <f t="shared" ref="CG7:CG26" si="3">IF(L7=0,"tidak","diterima")</f>
        <v>diterima</v>
      </c>
    </row>
    <row r="8" spans="1:85" x14ac:dyDescent="0.25">
      <c r="A8" s="5">
        <v>7</v>
      </c>
      <c r="B8" s="5">
        <v>3602122004</v>
      </c>
      <c r="C8" s="5" t="s">
        <v>169</v>
      </c>
      <c r="D8" s="5" t="s">
        <v>74</v>
      </c>
      <c r="E8" s="5" t="s">
        <v>75</v>
      </c>
      <c r="F8" s="5" t="s">
        <v>76</v>
      </c>
      <c r="G8" s="4">
        <v>2201</v>
      </c>
      <c r="H8" s="4" t="s">
        <v>150</v>
      </c>
      <c r="I8" s="4" t="str">
        <f>_xlfn.IFNA(VLOOKUP(LEFT(L8,4)*1,[1]PRODI_2019!$E$2:$L$74,8,FALSE),"")</f>
        <v/>
      </c>
      <c r="J8" s="4" t="str">
        <f>IF(AND(K8=0,L8=0)=TRUE,"",IF(AND(K8&gt;0,L8&gt;0)=TRUE,VLOOKUP(LEFT(L8,4)*1,[1]PRODI_2019!$E$2:$L$100,2,FALSE),M8))</f>
        <v/>
      </c>
      <c r="K8" s="4">
        <f>_xlfn.IFNA(VLOOKUP(B8,[2]Data!$J$2:$K$24,1,FALSE),0)</f>
        <v>0</v>
      </c>
      <c r="L8" s="4">
        <f>_xlfn.IFNA(VLOOKUP(B8,[2]Data!$J$2:$K$24,2,FALSE),0)</f>
        <v>0</v>
      </c>
      <c r="M8" s="6" t="s">
        <v>159</v>
      </c>
      <c r="Q8" s="7" t="s">
        <v>78</v>
      </c>
      <c r="R8" s="7" t="s">
        <v>77</v>
      </c>
      <c r="S8" s="7" t="s">
        <v>131</v>
      </c>
      <c r="T8" s="7" t="s">
        <v>276</v>
      </c>
      <c r="U8" s="7" t="s">
        <v>77</v>
      </c>
      <c r="V8" s="7" t="s">
        <v>77</v>
      </c>
      <c r="W8" s="7"/>
      <c r="X8" s="7"/>
      <c r="Y8" s="7"/>
      <c r="Z8" s="7"/>
      <c r="AA8" s="7"/>
      <c r="AB8" s="7"/>
      <c r="AC8" s="7"/>
      <c r="AD8" s="7" t="s">
        <v>77</v>
      </c>
      <c r="AE8" s="7" t="s">
        <v>77</v>
      </c>
      <c r="AF8" s="7" t="s">
        <v>77</v>
      </c>
      <c r="AG8" s="7" t="s">
        <v>77</v>
      </c>
      <c r="AH8" s="7" t="s">
        <v>77</v>
      </c>
      <c r="AI8" s="7" t="s">
        <v>277</v>
      </c>
      <c r="AJ8" s="7" t="s">
        <v>278</v>
      </c>
      <c r="AK8" s="7" t="s">
        <v>279</v>
      </c>
      <c r="AL8" s="7" t="s">
        <v>77</v>
      </c>
      <c r="AM8" s="7" t="s">
        <v>77</v>
      </c>
      <c r="AN8" s="7" t="s">
        <v>77</v>
      </c>
      <c r="AO8" s="7" t="s">
        <v>77</v>
      </c>
      <c r="AP8" s="7" t="s">
        <v>77</v>
      </c>
      <c r="AQ8" s="7" t="s">
        <v>77</v>
      </c>
      <c r="AR8" s="7" t="s">
        <v>77</v>
      </c>
      <c r="AS8" s="7" t="s">
        <v>77</v>
      </c>
      <c r="AT8" s="7" t="s">
        <v>77</v>
      </c>
      <c r="AU8" s="7" t="s">
        <v>77</v>
      </c>
      <c r="AV8" s="7" t="s">
        <v>77</v>
      </c>
      <c r="AW8" s="7" t="s">
        <v>77</v>
      </c>
      <c r="AX8" s="7" t="s">
        <v>77</v>
      </c>
      <c r="AY8" s="7" t="s">
        <v>77</v>
      </c>
      <c r="AZ8" s="7" t="s">
        <v>77</v>
      </c>
      <c r="BA8" s="7" t="s">
        <v>77</v>
      </c>
      <c r="BB8" s="7" t="s">
        <v>77</v>
      </c>
      <c r="BC8" s="7" t="s">
        <v>77</v>
      </c>
      <c r="BD8" s="7" t="s">
        <v>77</v>
      </c>
      <c r="BE8" s="7" t="s">
        <v>77</v>
      </c>
      <c r="BF8" s="7" t="s">
        <v>77</v>
      </c>
      <c r="BG8" s="7" t="s">
        <v>77</v>
      </c>
      <c r="BH8" s="7" t="s">
        <v>77</v>
      </c>
      <c r="BI8" s="7" t="s">
        <v>77</v>
      </c>
      <c r="BJ8" s="7" t="s">
        <v>77</v>
      </c>
      <c r="BK8" s="7" t="s">
        <v>77</v>
      </c>
      <c r="BL8" s="7" t="s">
        <v>77</v>
      </c>
      <c r="BM8" s="7" t="s">
        <v>77</v>
      </c>
      <c r="BN8" s="7" t="s">
        <v>77</v>
      </c>
      <c r="BO8" s="7" t="s">
        <v>77</v>
      </c>
      <c r="BP8" s="7" t="s">
        <v>77</v>
      </c>
      <c r="BQ8" s="7" t="s">
        <v>77</v>
      </c>
      <c r="BR8" s="7" t="s">
        <v>77</v>
      </c>
      <c r="BS8" s="7" t="s">
        <v>77</v>
      </c>
      <c r="BT8" s="7" t="s">
        <v>77</v>
      </c>
      <c r="BU8" s="7" t="s">
        <v>77</v>
      </c>
      <c r="BV8" s="7" t="s">
        <v>261</v>
      </c>
      <c r="BW8" s="7" t="s">
        <v>77</v>
      </c>
      <c r="BX8" s="7" t="s">
        <v>77</v>
      </c>
      <c r="BY8" s="7"/>
      <c r="BZ8" s="7"/>
      <c r="CA8" s="7"/>
      <c r="CB8" s="7"/>
      <c r="CC8" s="7"/>
      <c r="CD8" s="3">
        <f>VLOOKUP(M8,Sheet2!$B$4:$C$50,2,FALSE)</f>
        <v>1</v>
      </c>
      <c r="CE8" s="3">
        <f>VLOOKUP(M8,Sheet2!$B$4:$C$50,2,FALSE)</f>
        <v>1</v>
      </c>
      <c r="CF8" s="3" t="str">
        <f t="shared" si="2"/>
        <v>tidak</v>
      </c>
      <c r="CG8" s="3" t="str">
        <f t="shared" si="3"/>
        <v>tidak</v>
      </c>
    </row>
    <row r="9" spans="1:85" x14ac:dyDescent="0.25">
      <c r="A9" s="5">
        <v>8</v>
      </c>
      <c r="B9" s="5">
        <v>3602122005</v>
      </c>
      <c r="C9" s="5" t="s">
        <v>170</v>
      </c>
      <c r="D9" s="5" t="s">
        <v>74</v>
      </c>
      <c r="E9" s="5" t="s">
        <v>75</v>
      </c>
      <c r="F9" s="5" t="s">
        <v>76</v>
      </c>
      <c r="G9" s="4">
        <v>2201</v>
      </c>
      <c r="H9" s="4" t="s">
        <v>150</v>
      </c>
      <c r="I9" s="4" t="str">
        <f>_xlfn.IFNA(VLOOKUP(LEFT(L9,4)*1,[1]PRODI_2019!$E$2:$L$74,8,FALSE),"")</f>
        <v>FKIP</v>
      </c>
      <c r="J9" s="4" t="str">
        <f>IF(AND(K9=0,L9=0)=TRUE,"",IF(AND(K9&gt;0,L9&gt;0)=TRUE,VLOOKUP(LEFT(L9,4)*1,[1]PRODI_2019!$E$2:$L$100,2,FALSE),M9))</f>
        <v>Pendidikan Matematika</v>
      </c>
      <c r="K9" s="4">
        <f>_xlfn.IFNA(VLOOKUP(B9,[2]Data!$J$2:$K$24,1,FALSE),0)</f>
        <v>3602122005</v>
      </c>
      <c r="L9" s="4">
        <f>_xlfn.IFNA(VLOOKUP(B9,[2]Data!$J$2:$K$24,2,FALSE),0)</f>
        <v>2225220031</v>
      </c>
      <c r="M9" s="6" t="s">
        <v>124</v>
      </c>
      <c r="Q9" s="7" t="s">
        <v>90</v>
      </c>
      <c r="R9" s="7" t="s">
        <v>91</v>
      </c>
      <c r="S9" s="7" t="s">
        <v>280</v>
      </c>
      <c r="T9" s="7" t="s">
        <v>281</v>
      </c>
      <c r="U9" s="7" t="s">
        <v>101</v>
      </c>
      <c r="V9" s="7" t="s">
        <v>93</v>
      </c>
      <c r="W9" s="7">
        <v>2022</v>
      </c>
      <c r="X9" s="7">
        <v>88</v>
      </c>
      <c r="Y9" s="7">
        <v>90</v>
      </c>
      <c r="Z9" s="7">
        <v>93</v>
      </c>
      <c r="AA9" s="7"/>
      <c r="AB9" s="7"/>
      <c r="AC9" s="7"/>
      <c r="AD9" s="7" t="s">
        <v>282</v>
      </c>
      <c r="AE9" s="7" t="s">
        <v>77</v>
      </c>
      <c r="AF9" s="7" t="s">
        <v>133</v>
      </c>
      <c r="AG9" s="7" t="s">
        <v>134</v>
      </c>
      <c r="AH9" s="7" t="s">
        <v>132</v>
      </c>
      <c r="AI9" s="7" t="s">
        <v>283</v>
      </c>
      <c r="AJ9" s="7" t="s">
        <v>284</v>
      </c>
      <c r="AK9" s="7" t="s">
        <v>285</v>
      </c>
      <c r="AL9" s="7" t="s">
        <v>77</v>
      </c>
      <c r="AM9" s="7" t="s">
        <v>77</v>
      </c>
      <c r="AN9" s="7" t="s">
        <v>77</v>
      </c>
      <c r="AO9" s="7" t="s">
        <v>77</v>
      </c>
      <c r="AP9" s="7" t="s">
        <v>95</v>
      </c>
      <c r="AQ9" s="7" t="s">
        <v>286</v>
      </c>
      <c r="AR9" s="7" t="s">
        <v>132</v>
      </c>
      <c r="AS9" s="7" t="s">
        <v>110</v>
      </c>
      <c r="AT9" s="7" t="s">
        <v>77</v>
      </c>
      <c r="AU9" s="7" t="s">
        <v>77</v>
      </c>
      <c r="AV9" s="7" t="s">
        <v>77</v>
      </c>
      <c r="AW9" s="7" t="s">
        <v>77</v>
      </c>
      <c r="AX9" s="7" t="s">
        <v>77</v>
      </c>
      <c r="AY9" s="7" t="s">
        <v>77</v>
      </c>
      <c r="AZ9" s="7" t="s">
        <v>77</v>
      </c>
      <c r="BA9" s="7" t="s">
        <v>77</v>
      </c>
      <c r="BB9" s="7" t="s">
        <v>77</v>
      </c>
      <c r="BC9" s="7" t="s">
        <v>77</v>
      </c>
      <c r="BD9" s="7" t="s">
        <v>77</v>
      </c>
      <c r="BE9" s="7" t="s">
        <v>77</v>
      </c>
      <c r="BF9" s="7" t="s">
        <v>77</v>
      </c>
      <c r="BG9" s="7" t="s">
        <v>77</v>
      </c>
      <c r="BH9" s="7" t="s">
        <v>77</v>
      </c>
      <c r="BI9" s="7" t="s">
        <v>77</v>
      </c>
      <c r="BJ9" s="7" t="s">
        <v>287</v>
      </c>
      <c r="BK9" s="7" t="s">
        <v>288</v>
      </c>
      <c r="BL9" s="7" t="s">
        <v>111</v>
      </c>
      <c r="BM9" s="7" t="s">
        <v>115</v>
      </c>
      <c r="BN9" s="7" t="s">
        <v>289</v>
      </c>
      <c r="BO9" s="7" t="s">
        <v>290</v>
      </c>
      <c r="BP9" s="7" t="s">
        <v>86</v>
      </c>
      <c r="BQ9" s="7" t="s">
        <v>115</v>
      </c>
      <c r="BR9" s="7" t="s">
        <v>291</v>
      </c>
      <c r="BS9" s="7" t="s">
        <v>77</v>
      </c>
      <c r="BT9" s="7" t="s">
        <v>132</v>
      </c>
      <c r="BU9" s="7" t="s">
        <v>292</v>
      </c>
      <c r="BV9" s="7" t="s">
        <v>293</v>
      </c>
      <c r="BW9" s="7" t="s">
        <v>99</v>
      </c>
      <c r="BX9" s="7" t="s">
        <v>112</v>
      </c>
      <c r="BY9" s="7">
        <v>1136</v>
      </c>
      <c r="BZ9" s="7">
        <v>50</v>
      </c>
      <c r="CA9" s="7">
        <v>2481500</v>
      </c>
      <c r="CB9" s="7">
        <v>0</v>
      </c>
      <c r="CC9" s="7">
        <v>2</v>
      </c>
      <c r="CD9" s="3">
        <f>VLOOKUP(M9,Sheet2!$B$4:$C$50,2,FALSE)</f>
        <v>1</v>
      </c>
      <c r="CE9" s="3">
        <f>VLOOKUP(M9,Sheet2!$B$4:$C$50,2,FALSE)</f>
        <v>1</v>
      </c>
      <c r="CF9" s="3" t="str">
        <f t="shared" si="2"/>
        <v>lulus</v>
      </c>
      <c r="CG9" s="3" t="str">
        <f t="shared" si="3"/>
        <v>diterima</v>
      </c>
    </row>
    <row r="10" spans="1:85" x14ac:dyDescent="0.25">
      <c r="A10" s="5">
        <v>9</v>
      </c>
      <c r="B10" s="5">
        <v>3602122006</v>
      </c>
      <c r="C10" s="5" t="s">
        <v>171</v>
      </c>
      <c r="D10" s="5" t="s">
        <v>74</v>
      </c>
      <c r="E10" s="5" t="s">
        <v>75</v>
      </c>
      <c r="F10" s="5" t="s">
        <v>76</v>
      </c>
      <c r="G10" s="4">
        <v>2201</v>
      </c>
      <c r="H10" s="4" t="s">
        <v>150</v>
      </c>
      <c r="I10" s="4" t="str">
        <f>_xlfn.IFNA(VLOOKUP(LEFT(L10,4)*1,[1]PRODI_2019!$E$2:$L$74,8,FALSE),"")</f>
        <v>Pertanian</v>
      </c>
      <c r="J10" s="4" t="str">
        <f>IF(AND(K10=0,L10=0)=TRUE,"",IF(AND(K10&gt;0,L10&gt;0)=TRUE,VLOOKUP(LEFT(L10,4)*1,[1]PRODI_2019!$E$2:$L$100,2,FALSE),M10))</f>
        <v>Agribisnis</v>
      </c>
      <c r="K10" s="4">
        <f>_xlfn.IFNA(VLOOKUP(B10,[2]Data!$J$2:$K$24,1,FALSE),0)</f>
        <v>3602122006</v>
      </c>
      <c r="L10" s="4">
        <f>_xlfn.IFNA(VLOOKUP(B10,[2]Data!$J$2:$K$24,2,FALSE),0)</f>
        <v>4441220060</v>
      </c>
      <c r="M10" s="6" t="s">
        <v>121</v>
      </c>
      <c r="Q10" s="7" t="s">
        <v>78</v>
      </c>
      <c r="R10" s="7" t="s">
        <v>91</v>
      </c>
      <c r="S10" s="7" t="s">
        <v>294</v>
      </c>
      <c r="T10" s="7" t="s">
        <v>295</v>
      </c>
      <c r="U10" s="7" t="s">
        <v>101</v>
      </c>
      <c r="V10" s="7" t="s">
        <v>93</v>
      </c>
      <c r="W10" s="7">
        <v>2022</v>
      </c>
      <c r="X10" s="7">
        <v>84</v>
      </c>
      <c r="Y10" s="7">
        <v>87</v>
      </c>
      <c r="Z10" s="7">
        <v>85</v>
      </c>
      <c r="AA10" s="7"/>
      <c r="AB10" s="7"/>
      <c r="AC10" s="7"/>
      <c r="AD10" s="7" t="s">
        <v>296</v>
      </c>
      <c r="AE10" s="7" t="s">
        <v>77</v>
      </c>
      <c r="AF10" s="7" t="s">
        <v>297</v>
      </c>
      <c r="AG10" s="7" t="s">
        <v>136</v>
      </c>
      <c r="AH10" s="7" t="s">
        <v>132</v>
      </c>
      <c r="AI10" s="7" t="s">
        <v>298</v>
      </c>
      <c r="AJ10" s="7" t="s">
        <v>299</v>
      </c>
      <c r="AK10" s="7" t="s">
        <v>300</v>
      </c>
      <c r="AL10" s="7" t="s">
        <v>77</v>
      </c>
      <c r="AM10" s="7" t="s">
        <v>77</v>
      </c>
      <c r="AN10" s="7" t="s">
        <v>77</v>
      </c>
      <c r="AO10" s="7" t="s">
        <v>77</v>
      </c>
      <c r="AP10" s="7" t="s">
        <v>104</v>
      </c>
      <c r="AQ10" s="7" t="s">
        <v>82</v>
      </c>
      <c r="AR10" s="7" t="s">
        <v>83</v>
      </c>
      <c r="AS10" s="7" t="s">
        <v>84</v>
      </c>
      <c r="AT10" s="7" t="s">
        <v>77</v>
      </c>
      <c r="AU10" s="7" t="s">
        <v>77</v>
      </c>
      <c r="AV10" s="7" t="s">
        <v>77</v>
      </c>
      <c r="AW10" s="7" t="s">
        <v>77</v>
      </c>
      <c r="AX10" s="7" t="s">
        <v>77</v>
      </c>
      <c r="AY10" s="7" t="s">
        <v>77</v>
      </c>
      <c r="AZ10" s="7" t="s">
        <v>77</v>
      </c>
      <c r="BA10" s="7" t="s">
        <v>77</v>
      </c>
      <c r="BB10" s="7" t="s">
        <v>77</v>
      </c>
      <c r="BC10" s="7" t="s">
        <v>77</v>
      </c>
      <c r="BD10" s="7" t="s">
        <v>77</v>
      </c>
      <c r="BE10" s="7" t="s">
        <v>77</v>
      </c>
      <c r="BF10" s="7" t="s">
        <v>77</v>
      </c>
      <c r="BG10" s="7" t="s">
        <v>77</v>
      </c>
      <c r="BH10" s="7" t="s">
        <v>77</v>
      </c>
      <c r="BI10" s="7" t="s">
        <v>77</v>
      </c>
      <c r="BJ10" s="7" t="s">
        <v>301</v>
      </c>
      <c r="BK10" s="7" t="s">
        <v>302</v>
      </c>
      <c r="BL10" s="7" t="s">
        <v>86</v>
      </c>
      <c r="BM10" s="7" t="s">
        <v>115</v>
      </c>
      <c r="BN10" s="7" t="s">
        <v>303</v>
      </c>
      <c r="BO10" s="7" t="s">
        <v>304</v>
      </c>
      <c r="BP10" s="7" t="s">
        <v>86</v>
      </c>
      <c r="BQ10" s="7" t="s">
        <v>98</v>
      </c>
      <c r="BR10" s="7" t="s">
        <v>305</v>
      </c>
      <c r="BS10" s="7" t="s">
        <v>77</v>
      </c>
      <c r="BT10" s="7" t="s">
        <v>132</v>
      </c>
      <c r="BU10" s="7" t="s">
        <v>306</v>
      </c>
      <c r="BV10" s="7" t="s">
        <v>275</v>
      </c>
      <c r="BW10" s="7" t="s">
        <v>88</v>
      </c>
      <c r="BX10" s="7" t="s">
        <v>112</v>
      </c>
      <c r="BY10" s="7">
        <v>400</v>
      </c>
      <c r="BZ10" s="7">
        <v>34</v>
      </c>
      <c r="CA10" s="7">
        <v>2700000</v>
      </c>
      <c r="CB10" s="7">
        <v>0</v>
      </c>
      <c r="CC10" s="7">
        <v>1</v>
      </c>
      <c r="CD10" s="3">
        <f>VLOOKUP(M10,Sheet2!$B$4:$C$50,2,FALSE)</f>
        <v>2</v>
      </c>
      <c r="CE10" s="3">
        <f>VLOOKUP(M10,Sheet2!$B$4:$C$50,2,FALSE)</f>
        <v>2</v>
      </c>
      <c r="CF10" s="3" t="str">
        <f t="shared" si="2"/>
        <v>lulus</v>
      </c>
      <c r="CG10" s="3" t="str">
        <f t="shared" si="3"/>
        <v>diterima</v>
      </c>
    </row>
    <row r="11" spans="1:85" x14ac:dyDescent="0.25">
      <c r="A11" s="5">
        <v>10</v>
      </c>
      <c r="B11" s="5">
        <v>3602122013</v>
      </c>
      <c r="C11" s="5" t="s">
        <v>172</v>
      </c>
      <c r="D11" s="5" t="s">
        <v>74</v>
      </c>
      <c r="E11" s="5" t="s">
        <v>75</v>
      </c>
      <c r="F11" s="5" t="s">
        <v>76</v>
      </c>
      <c r="G11" s="4">
        <v>2201</v>
      </c>
      <c r="H11" s="4" t="s">
        <v>150</v>
      </c>
      <c r="I11" s="4" t="str">
        <f>_xlfn.IFNA(VLOOKUP(LEFT(L11,4)*1,[1]PRODI_2019!$E$2:$L$74,8,FALSE),"")</f>
        <v>Pertanian</v>
      </c>
      <c r="J11" s="4" t="str">
        <f>IF(AND(K11=0,L11=0)=TRUE,"",IF(AND(K11&gt;0,L11&gt;0)=TRUE,VLOOKUP(LEFT(L11,4)*1,[1]PRODI_2019!$E$2:$L$100,2,FALSE),M11))</f>
        <v>Agribisnis</v>
      </c>
      <c r="K11" s="4">
        <f>_xlfn.IFNA(VLOOKUP(B11,[2]Data!$J$2:$K$24,1,FALSE),0)</f>
        <v>3602122013</v>
      </c>
      <c r="L11" s="4">
        <f>_xlfn.IFNA(VLOOKUP(B11,[2]Data!$J$2:$K$24,2,FALSE),0)</f>
        <v>4441220061</v>
      </c>
      <c r="M11" s="6" t="s">
        <v>121</v>
      </c>
      <c r="Q11" s="7" t="s">
        <v>90</v>
      </c>
      <c r="R11" s="7" t="s">
        <v>91</v>
      </c>
      <c r="S11" s="7" t="s">
        <v>307</v>
      </c>
      <c r="T11" s="7" t="s">
        <v>308</v>
      </c>
      <c r="U11" s="7" t="s">
        <v>101</v>
      </c>
      <c r="V11" s="7" t="s">
        <v>93</v>
      </c>
      <c r="W11" s="7">
        <v>2022</v>
      </c>
      <c r="X11" s="7">
        <v>85</v>
      </c>
      <c r="Y11" s="7">
        <v>89</v>
      </c>
      <c r="Z11" s="7">
        <v>91</v>
      </c>
      <c r="AA11" s="7"/>
      <c r="AB11" s="7"/>
      <c r="AC11" s="7"/>
      <c r="AD11" s="7" t="s">
        <v>309</v>
      </c>
      <c r="AE11" s="7" t="s">
        <v>77</v>
      </c>
      <c r="AF11" s="7" t="s">
        <v>310</v>
      </c>
      <c r="AG11" s="7" t="s">
        <v>311</v>
      </c>
      <c r="AH11" s="7" t="s">
        <v>132</v>
      </c>
      <c r="AI11" s="7" t="s">
        <v>312</v>
      </c>
      <c r="AJ11" s="7" t="s">
        <v>313</v>
      </c>
      <c r="AK11" s="7" t="s">
        <v>314</v>
      </c>
      <c r="AL11" s="7" t="s">
        <v>77</v>
      </c>
      <c r="AM11" s="7" t="s">
        <v>77</v>
      </c>
      <c r="AN11" s="7" t="s">
        <v>77</v>
      </c>
      <c r="AO11" s="7" t="s">
        <v>77</v>
      </c>
      <c r="AP11" s="7" t="s">
        <v>104</v>
      </c>
      <c r="AQ11" s="7" t="s">
        <v>315</v>
      </c>
      <c r="AR11" s="7" t="s">
        <v>132</v>
      </c>
      <c r="AS11" s="7" t="s">
        <v>110</v>
      </c>
      <c r="AT11" s="7" t="s">
        <v>77</v>
      </c>
      <c r="AU11" s="7" t="s">
        <v>77</v>
      </c>
      <c r="AV11" s="7" t="s">
        <v>77</v>
      </c>
      <c r="AW11" s="7" t="s">
        <v>77</v>
      </c>
      <c r="AX11" s="7" t="s">
        <v>77</v>
      </c>
      <c r="AY11" s="7" t="s">
        <v>77</v>
      </c>
      <c r="AZ11" s="7" t="s">
        <v>77</v>
      </c>
      <c r="BA11" s="7" t="s">
        <v>77</v>
      </c>
      <c r="BB11" s="7" t="s">
        <v>77</v>
      </c>
      <c r="BC11" s="7" t="s">
        <v>77</v>
      </c>
      <c r="BD11" s="7" t="s">
        <v>77</v>
      </c>
      <c r="BE11" s="7" t="s">
        <v>77</v>
      </c>
      <c r="BF11" s="7" t="s">
        <v>77</v>
      </c>
      <c r="BG11" s="7" t="s">
        <v>77</v>
      </c>
      <c r="BH11" s="7" t="s">
        <v>77</v>
      </c>
      <c r="BI11" s="7" t="s">
        <v>77</v>
      </c>
      <c r="BJ11" s="7" t="s">
        <v>316</v>
      </c>
      <c r="BK11" s="7" t="s">
        <v>317</v>
      </c>
      <c r="BL11" s="7" t="s">
        <v>113</v>
      </c>
      <c r="BM11" s="7" t="s">
        <v>98</v>
      </c>
      <c r="BN11" s="7" t="s">
        <v>318</v>
      </c>
      <c r="BO11" s="7" t="s">
        <v>319</v>
      </c>
      <c r="BP11" s="7" t="s">
        <v>86</v>
      </c>
      <c r="BQ11" s="7" t="s">
        <v>114</v>
      </c>
      <c r="BR11" s="7" t="s">
        <v>320</v>
      </c>
      <c r="BS11" s="7" t="s">
        <v>77</v>
      </c>
      <c r="BT11" s="7" t="s">
        <v>132</v>
      </c>
      <c r="BU11" s="7" t="s">
        <v>321</v>
      </c>
      <c r="BV11" s="7" t="s">
        <v>275</v>
      </c>
      <c r="BW11" s="7" t="s">
        <v>88</v>
      </c>
      <c r="BX11" s="7" t="s">
        <v>119</v>
      </c>
      <c r="BY11" s="7">
        <v>72</v>
      </c>
      <c r="BZ11" s="7">
        <v>21</v>
      </c>
      <c r="CA11" s="7">
        <v>1500000</v>
      </c>
      <c r="CB11" s="7">
        <v>0</v>
      </c>
      <c r="CC11" s="7">
        <v>1</v>
      </c>
      <c r="CD11" s="3">
        <f>VLOOKUP(M11,Sheet2!$B$4:$C$50,2,FALSE)</f>
        <v>2</v>
      </c>
      <c r="CE11" s="3">
        <f>VLOOKUP(M11,Sheet2!$B$4:$C$50,2,FALSE)</f>
        <v>2</v>
      </c>
      <c r="CF11" s="3" t="str">
        <f t="shared" si="2"/>
        <v>lulus</v>
      </c>
      <c r="CG11" s="3" t="str">
        <f t="shared" si="3"/>
        <v>diterima</v>
      </c>
    </row>
    <row r="12" spans="1:85" x14ac:dyDescent="0.25">
      <c r="A12" s="5">
        <v>11</v>
      </c>
      <c r="B12" s="5">
        <v>3602122016</v>
      </c>
      <c r="C12" s="5" t="s">
        <v>173</v>
      </c>
      <c r="D12" s="5" t="s">
        <v>74</v>
      </c>
      <c r="E12" s="5" t="s">
        <v>75</v>
      </c>
      <c r="F12" s="5" t="s">
        <v>76</v>
      </c>
      <c r="G12" s="4">
        <v>2201</v>
      </c>
      <c r="H12" s="4" t="s">
        <v>150</v>
      </c>
      <c r="I12" s="4" t="str">
        <f>_xlfn.IFNA(VLOOKUP(LEFT(L12,4)*1,[1]PRODI_2019!$E$2:$L$74,8,FALSE),"")</f>
        <v>FISIP</v>
      </c>
      <c r="J12" s="4" t="str">
        <f>IF(AND(K12=0,L12=0)=TRUE,"",IF(AND(K12&gt;0,L12&gt;0)=TRUE,VLOOKUP(LEFT(L12,4)*1,[1]PRODI_2019!$E$2:$L$100,2,FALSE),M12))</f>
        <v>Administrasi Publik</v>
      </c>
      <c r="K12" s="4">
        <f>_xlfn.IFNA(VLOOKUP(B12,[2]Data!$J$2:$K$24,1,FALSE),0)</f>
        <v>3602122016</v>
      </c>
      <c r="L12" s="4">
        <f>_xlfn.IFNA(VLOOKUP(B12,[2]Data!$J$2:$K$24,2,FALSE),0)</f>
        <v>6661220052</v>
      </c>
      <c r="M12" s="6" t="s">
        <v>135</v>
      </c>
      <c r="Q12" s="7" t="s">
        <v>90</v>
      </c>
      <c r="R12" s="7" t="s">
        <v>91</v>
      </c>
      <c r="S12" s="7" t="s">
        <v>131</v>
      </c>
      <c r="T12" s="7" t="s">
        <v>322</v>
      </c>
      <c r="U12" s="7" t="s">
        <v>101</v>
      </c>
      <c r="V12" s="7" t="s">
        <v>102</v>
      </c>
      <c r="W12" s="7">
        <v>2022</v>
      </c>
      <c r="X12" s="7">
        <v>86</v>
      </c>
      <c r="Y12" s="7">
        <v>88</v>
      </c>
      <c r="Z12" s="7">
        <v>90</v>
      </c>
      <c r="AA12" s="7"/>
      <c r="AB12" s="7"/>
      <c r="AC12" s="7"/>
      <c r="AD12" s="7" t="s">
        <v>323</v>
      </c>
      <c r="AE12" s="7" t="s">
        <v>77</v>
      </c>
      <c r="AF12" s="7" t="s">
        <v>133</v>
      </c>
      <c r="AG12" s="7" t="s">
        <v>134</v>
      </c>
      <c r="AH12" s="7" t="s">
        <v>132</v>
      </c>
      <c r="AI12" s="7" t="s">
        <v>324</v>
      </c>
      <c r="AJ12" s="7" t="s">
        <v>325</v>
      </c>
      <c r="AK12" s="7" t="s">
        <v>326</v>
      </c>
      <c r="AL12" s="7" t="s">
        <v>86</v>
      </c>
      <c r="AM12" s="7" t="s">
        <v>77</v>
      </c>
      <c r="AN12" s="7" t="s">
        <v>77</v>
      </c>
      <c r="AO12" s="7" t="s">
        <v>77</v>
      </c>
      <c r="AP12" s="7" t="s">
        <v>104</v>
      </c>
      <c r="AQ12" s="7" t="s">
        <v>137</v>
      </c>
      <c r="AR12" s="7" t="s">
        <v>132</v>
      </c>
      <c r="AS12" s="7" t="s">
        <v>110</v>
      </c>
      <c r="AT12" s="7" t="s">
        <v>77</v>
      </c>
      <c r="AU12" s="7" t="s">
        <v>77</v>
      </c>
      <c r="AV12" s="7" t="s">
        <v>77</v>
      </c>
      <c r="AW12" s="7" t="s">
        <v>77</v>
      </c>
      <c r="AX12" s="7" t="s">
        <v>77</v>
      </c>
      <c r="AY12" s="7" t="s">
        <v>77</v>
      </c>
      <c r="AZ12" s="7" t="s">
        <v>77</v>
      </c>
      <c r="BA12" s="7" t="s">
        <v>77</v>
      </c>
      <c r="BB12" s="7" t="s">
        <v>77</v>
      </c>
      <c r="BC12" s="7" t="s">
        <v>77</v>
      </c>
      <c r="BD12" s="7" t="s">
        <v>77</v>
      </c>
      <c r="BE12" s="7" t="s">
        <v>77</v>
      </c>
      <c r="BF12" s="7" t="s">
        <v>77</v>
      </c>
      <c r="BG12" s="7" t="s">
        <v>77</v>
      </c>
      <c r="BH12" s="7" t="s">
        <v>77</v>
      </c>
      <c r="BI12" s="7" t="s">
        <v>77</v>
      </c>
      <c r="BJ12" s="7" t="s">
        <v>118</v>
      </c>
      <c r="BK12" s="7" t="s">
        <v>327</v>
      </c>
      <c r="BL12" s="7" t="s">
        <v>86</v>
      </c>
      <c r="BM12" s="7" t="s">
        <v>87</v>
      </c>
      <c r="BN12" s="7" t="s">
        <v>328</v>
      </c>
      <c r="BO12" s="7" t="s">
        <v>329</v>
      </c>
      <c r="BP12" s="7" t="s">
        <v>86</v>
      </c>
      <c r="BQ12" s="7" t="s">
        <v>115</v>
      </c>
      <c r="BR12" s="7" t="s">
        <v>330</v>
      </c>
      <c r="BS12" s="7" t="s">
        <v>77</v>
      </c>
      <c r="BT12" s="7" t="s">
        <v>132</v>
      </c>
      <c r="BU12" s="7" t="s">
        <v>331</v>
      </c>
      <c r="BV12" s="7" t="s">
        <v>207</v>
      </c>
      <c r="BW12" s="7" t="s">
        <v>88</v>
      </c>
      <c r="BX12" s="7" t="s">
        <v>112</v>
      </c>
      <c r="BY12" s="7">
        <v>483</v>
      </c>
      <c r="BZ12" s="7">
        <v>180</v>
      </c>
      <c r="CA12" s="7">
        <v>500000</v>
      </c>
      <c r="CB12" s="7">
        <v>500000</v>
      </c>
      <c r="CC12" s="7">
        <v>5</v>
      </c>
      <c r="CD12" s="3">
        <f>VLOOKUP(M12,Sheet2!$B$4:$C$50,2,FALSE)</f>
        <v>1</v>
      </c>
      <c r="CE12" s="3">
        <f>VLOOKUP(M12,Sheet2!$B$4:$C$50,2,FALSE)</f>
        <v>1</v>
      </c>
      <c r="CF12" s="3" t="str">
        <f t="shared" si="2"/>
        <v>lulus</v>
      </c>
      <c r="CG12" s="3" t="str">
        <f t="shared" si="3"/>
        <v>diterima</v>
      </c>
    </row>
    <row r="13" spans="1:85" x14ac:dyDescent="0.25">
      <c r="A13" s="5">
        <v>12</v>
      </c>
      <c r="B13" s="5">
        <v>3602122017</v>
      </c>
      <c r="C13" s="5" t="s">
        <v>174</v>
      </c>
      <c r="D13" s="5" t="s">
        <v>74</v>
      </c>
      <c r="E13" s="5" t="s">
        <v>75</v>
      </c>
      <c r="F13" s="5" t="s">
        <v>76</v>
      </c>
      <c r="G13" s="4">
        <v>2201</v>
      </c>
      <c r="H13" s="4" t="s">
        <v>150</v>
      </c>
      <c r="I13" s="4" t="str">
        <f>_xlfn.IFNA(VLOOKUP(LEFT(L13,4)*1,[1]PRODI_2019!$E$2:$L$74,8,FALSE),"")</f>
        <v>FKIP</v>
      </c>
      <c r="J13" s="4" t="str">
        <f>IF(AND(K13=0,L13=0)=TRUE,"",IF(AND(K13&gt;0,L13&gt;0)=TRUE,VLOOKUP(LEFT(L13,4)*1,[1]PRODI_2019!$E$2:$L$100,2,FALSE),M13))</f>
        <v>Bimbingan dan Konseling</v>
      </c>
      <c r="K13" s="4">
        <f>_xlfn.IFNA(VLOOKUP(B13,[2]Data!$J$2:$K$24,1,FALSE),0)</f>
        <v>3602122017</v>
      </c>
      <c r="L13" s="4">
        <f>_xlfn.IFNA(VLOOKUP(B13,[2]Data!$J$2:$K$24,2,FALSE),0)</f>
        <v>2285220021</v>
      </c>
      <c r="M13" s="6" t="s">
        <v>191</v>
      </c>
      <c r="Q13" s="7" t="s">
        <v>90</v>
      </c>
      <c r="R13" s="7" t="s">
        <v>91</v>
      </c>
      <c r="S13" s="7" t="s">
        <v>131</v>
      </c>
      <c r="T13" s="7" t="s">
        <v>332</v>
      </c>
      <c r="U13" s="7" t="s">
        <v>101</v>
      </c>
      <c r="V13" s="7" t="s">
        <v>93</v>
      </c>
      <c r="W13" s="7">
        <v>2022</v>
      </c>
      <c r="X13" s="7">
        <v>80.900000000000006</v>
      </c>
      <c r="Y13" s="7">
        <v>82</v>
      </c>
      <c r="Z13" s="7">
        <v>88</v>
      </c>
      <c r="AA13" s="7"/>
      <c r="AB13" s="7"/>
      <c r="AC13" s="7"/>
      <c r="AD13" s="7" t="s">
        <v>333</v>
      </c>
      <c r="AE13" s="7" t="s">
        <v>77</v>
      </c>
      <c r="AF13" s="7" t="s">
        <v>334</v>
      </c>
      <c r="AG13" s="7" t="s">
        <v>335</v>
      </c>
      <c r="AH13" s="7" t="s">
        <v>132</v>
      </c>
      <c r="AI13" s="7" t="s">
        <v>336</v>
      </c>
      <c r="AJ13" s="7" t="s">
        <v>337</v>
      </c>
      <c r="AK13" s="7" t="s">
        <v>338</v>
      </c>
      <c r="AL13" s="7" t="s">
        <v>77</v>
      </c>
      <c r="AM13" s="7" t="s">
        <v>77</v>
      </c>
      <c r="AN13" s="7" t="s">
        <v>77</v>
      </c>
      <c r="AO13" s="7" t="s">
        <v>77</v>
      </c>
      <c r="AP13" s="7" t="s">
        <v>104</v>
      </c>
      <c r="AQ13" s="7" t="s">
        <v>339</v>
      </c>
      <c r="AR13" s="7" t="s">
        <v>132</v>
      </c>
      <c r="AS13" s="7" t="s">
        <v>110</v>
      </c>
      <c r="AT13" s="7" t="s">
        <v>77</v>
      </c>
      <c r="AU13" s="7" t="s">
        <v>77</v>
      </c>
      <c r="AV13" s="7" t="s">
        <v>77</v>
      </c>
      <c r="AW13" s="7" t="s">
        <v>77</v>
      </c>
      <c r="AX13" s="7" t="s">
        <v>77</v>
      </c>
      <c r="AY13" s="7" t="s">
        <v>77</v>
      </c>
      <c r="AZ13" s="7" t="s">
        <v>77</v>
      </c>
      <c r="BA13" s="7" t="s">
        <v>77</v>
      </c>
      <c r="BB13" s="7" t="s">
        <v>77</v>
      </c>
      <c r="BC13" s="7" t="s">
        <v>77</v>
      </c>
      <c r="BD13" s="7" t="s">
        <v>77</v>
      </c>
      <c r="BE13" s="7" t="s">
        <v>77</v>
      </c>
      <c r="BF13" s="7" t="s">
        <v>77</v>
      </c>
      <c r="BG13" s="7" t="s">
        <v>77</v>
      </c>
      <c r="BH13" s="7" t="s">
        <v>77</v>
      </c>
      <c r="BI13" s="7" t="s">
        <v>77</v>
      </c>
      <c r="BJ13" s="7" t="s">
        <v>340</v>
      </c>
      <c r="BK13" s="7" t="s">
        <v>341</v>
      </c>
      <c r="BL13" s="7" t="s">
        <v>97</v>
      </c>
      <c r="BM13" s="7" t="s">
        <v>115</v>
      </c>
      <c r="BN13" s="7" t="s">
        <v>342</v>
      </c>
      <c r="BO13" s="7" t="s">
        <v>343</v>
      </c>
      <c r="BP13" s="7" t="s">
        <v>86</v>
      </c>
      <c r="BQ13" s="7" t="s">
        <v>114</v>
      </c>
      <c r="BR13" s="7" t="s">
        <v>344</v>
      </c>
      <c r="BS13" s="7" t="s">
        <v>77</v>
      </c>
      <c r="BT13" s="7" t="s">
        <v>132</v>
      </c>
      <c r="BU13" s="7" t="s">
        <v>345</v>
      </c>
      <c r="BV13" s="7" t="s">
        <v>275</v>
      </c>
      <c r="BW13" s="7" t="s">
        <v>88</v>
      </c>
      <c r="BX13" s="7" t="s">
        <v>119</v>
      </c>
      <c r="BY13" s="7">
        <v>4730</v>
      </c>
      <c r="BZ13" s="7">
        <v>60</v>
      </c>
      <c r="CA13" s="7">
        <v>1000000</v>
      </c>
      <c r="CB13" s="7">
        <v>0</v>
      </c>
      <c r="CC13" s="7">
        <v>4</v>
      </c>
      <c r="CD13" s="3">
        <f>VLOOKUP(M13,Sheet2!$B$4:$C$50,2,FALSE)</f>
        <v>1</v>
      </c>
      <c r="CE13" s="3">
        <f>VLOOKUP(M13,Sheet2!$B$4:$C$50,2,FALSE)</f>
        <v>1</v>
      </c>
      <c r="CF13" s="3" t="str">
        <f t="shared" si="2"/>
        <v>lulus</v>
      </c>
      <c r="CG13" s="3" t="str">
        <f t="shared" si="3"/>
        <v>diterima</v>
      </c>
    </row>
    <row r="14" spans="1:85" x14ac:dyDescent="0.25">
      <c r="A14" s="5">
        <v>13</v>
      </c>
      <c r="B14" s="5">
        <v>3602122021</v>
      </c>
      <c r="C14" s="5" t="s">
        <v>175</v>
      </c>
      <c r="D14" s="5" t="s">
        <v>74</v>
      </c>
      <c r="E14" s="5" t="s">
        <v>75</v>
      </c>
      <c r="F14" s="5" t="s">
        <v>76</v>
      </c>
      <c r="G14" s="4">
        <v>2201</v>
      </c>
      <c r="H14" s="4" t="s">
        <v>150</v>
      </c>
      <c r="I14" s="4" t="str">
        <f>_xlfn.IFNA(VLOOKUP(LEFT(L14,4)*1,[1]PRODI_2019!$E$2:$L$74,8,FALSE),"")</f>
        <v>FKIP</v>
      </c>
      <c r="J14" s="4" t="str">
        <f>IF(AND(K14=0,L14=0)=TRUE,"",IF(AND(K14&gt;0,L14&gt;0)=TRUE,VLOOKUP(LEFT(L14,4)*1,[1]PRODI_2019!$E$2:$L$100,2,FALSE),M14))</f>
        <v>Pendidikan Biologi</v>
      </c>
      <c r="K14" s="4">
        <f>_xlfn.IFNA(VLOOKUP(B14,[2]Data!$J$2:$K$24,1,FALSE),0)</f>
        <v>3602122021</v>
      </c>
      <c r="L14" s="4">
        <f>_xlfn.IFNA(VLOOKUP(B14,[2]Data!$J$2:$K$24,2,FALSE),0)</f>
        <v>2224220030</v>
      </c>
      <c r="M14" s="6" t="s">
        <v>122</v>
      </c>
      <c r="Q14" s="7" t="s">
        <v>90</v>
      </c>
      <c r="R14" s="7" t="s">
        <v>91</v>
      </c>
      <c r="S14" s="7" t="s">
        <v>294</v>
      </c>
      <c r="T14" s="7" t="s">
        <v>346</v>
      </c>
      <c r="U14" s="7" t="s">
        <v>101</v>
      </c>
      <c r="V14" s="7" t="s">
        <v>93</v>
      </c>
      <c r="W14" s="7">
        <v>2022</v>
      </c>
      <c r="X14" s="7">
        <v>93</v>
      </c>
      <c r="Y14" s="7">
        <v>86</v>
      </c>
      <c r="Z14" s="7">
        <v>88</v>
      </c>
      <c r="AA14" s="7"/>
      <c r="AB14" s="7"/>
      <c r="AC14" s="7"/>
      <c r="AD14" s="7" t="s">
        <v>347</v>
      </c>
      <c r="AE14" s="7" t="s">
        <v>77</v>
      </c>
      <c r="AF14" s="7" t="s">
        <v>348</v>
      </c>
      <c r="AG14" s="7" t="s">
        <v>311</v>
      </c>
      <c r="AH14" s="7" t="s">
        <v>132</v>
      </c>
      <c r="AI14" s="7" t="s">
        <v>349</v>
      </c>
      <c r="AJ14" s="7" t="s">
        <v>350</v>
      </c>
      <c r="AK14" s="7" t="s">
        <v>351</v>
      </c>
      <c r="AL14" s="7" t="s">
        <v>77</v>
      </c>
      <c r="AM14" s="7" t="s">
        <v>77</v>
      </c>
      <c r="AN14" s="7" t="s">
        <v>77</v>
      </c>
      <c r="AO14" s="7" t="s">
        <v>77</v>
      </c>
      <c r="AP14" s="7" t="s">
        <v>104</v>
      </c>
      <c r="AQ14" s="7" t="s">
        <v>137</v>
      </c>
      <c r="AR14" s="7" t="s">
        <v>132</v>
      </c>
      <c r="AS14" s="7" t="s">
        <v>110</v>
      </c>
      <c r="AT14" s="7" t="s">
        <v>77</v>
      </c>
      <c r="AU14" s="7" t="s">
        <v>77</v>
      </c>
      <c r="AV14" s="7" t="s">
        <v>77</v>
      </c>
      <c r="AW14" s="7" t="s">
        <v>77</v>
      </c>
      <c r="AX14" s="7" t="s">
        <v>77</v>
      </c>
      <c r="AY14" s="7" t="s">
        <v>77</v>
      </c>
      <c r="AZ14" s="7" t="s">
        <v>77</v>
      </c>
      <c r="BA14" s="7" t="s">
        <v>77</v>
      </c>
      <c r="BB14" s="7" t="s">
        <v>77</v>
      </c>
      <c r="BC14" s="7" t="s">
        <v>77</v>
      </c>
      <c r="BD14" s="7" t="s">
        <v>77</v>
      </c>
      <c r="BE14" s="7" t="s">
        <v>77</v>
      </c>
      <c r="BF14" s="7" t="s">
        <v>77</v>
      </c>
      <c r="BG14" s="7" t="s">
        <v>77</v>
      </c>
      <c r="BH14" s="7" t="s">
        <v>77</v>
      </c>
      <c r="BI14" s="7" t="s">
        <v>77</v>
      </c>
      <c r="BJ14" s="7" t="s">
        <v>352</v>
      </c>
      <c r="BK14" s="7" t="s">
        <v>353</v>
      </c>
      <c r="BL14" s="7" t="s">
        <v>113</v>
      </c>
      <c r="BM14" s="7" t="s">
        <v>114</v>
      </c>
      <c r="BN14" s="7" t="s">
        <v>354</v>
      </c>
      <c r="BO14" s="7" t="s">
        <v>355</v>
      </c>
      <c r="BP14" s="7" t="s">
        <v>86</v>
      </c>
      <c r="BQ14" s="7" t="s">
        <v>114</v>
      </c>
      <c r="BR14" s="7" t="s">
        <v>356</v>
      </c>
      <c r="BS14" s="7" t="s">
        <v>77</v>
      </c>
      <c r="BT14" s="7" t="s">
        <v>132</v>
      </c>
      <c r="BU14" s="7" t="s">
        <v>357</v>
      </c>
      <c r="BV14" s="7" t="s">
        <v>293</v>
      </c>
      <c r="BW14" s="7" t="s">
        <v>88</v>
      </c>
      <c r="BX14" s="7" t="s">
        <v>112</v>
      </c>
      <c r="BY14" s="7">
        <v>115</v>
      </c>
      <c r="BZ14" s="7">
        <v>115</v>
      </c>
      <c r="CA14" s="7">
        <v>1500000</v>
      </c>
      <c r="CB14" s="7">
        <v>0</v>
      </c>
      <c r="CC14" s="7">
        <v>2</v>
      </c>
      <c r="CD14" s="3">
        <f>VLOOKUP(M14,Sheet2!$B$4:$C$50,2,FALSE)</f>
        <v>1</v>
      </c>
      <c r="CE14" s="3">
        <f>VLOOKUP(M14,Sheet2!$B$4:$C$50,2,FALSE)</f>
        <v>1</v>
      </c>
      <c r="CF14" s="3" t="str">
        <f t="shared" si="2"/>
        <v>lulus</v>
      </c>
      <c r="CG14" s="3" t="str">
        <f t="shared" si="3"/>
        <v>diterima</v>
      </c>
    </row>
    <row r="15" spans="1:85" x14ac:dyDescent="0.25">
      <c r="A15" s="5">
        <v>14</v>
      </c>
      <c r="B15" s="5">
        <v>3602122032</v>
      </c>
      <c r="C15" s="5" t="s">
        <v>176</v>
      </c>
      <c r="D15" s="5" t="s">
        <v>74</v>
      </c>
      <c r="E15" s="5" t="s">
        <v>75</v>
      </c>
      <c r="F15" s="5" t="s">
        <v>76</v>
      </c>
      <c r="G15" s="4">
        <v>2201</v>
      </c>
      <c r="H15" s="4" t="s">
        <v>150</v>
      </c>
      <c r="I15" s="4" t="str">
        <f>_xlfn.IFNA(VLOOKUP(LEFT(L15,4)*1,[1]PRODI_2019!$E$2:$L$74,8,FALSE),"")</f>
        <v>Teknik</v>
      </c>
      <c r="J15" s="4" t="str">
        <f>IF(AND(K15=0,L15=0)=TRUE,"",IF(AND(K15&gt;0,L15&gt;0)=TRUE,VLOOKUP(LEFT(L15,4)*1,[1]PRODI_2019!$E$2:$L$100,2,FALSE),M15))</f>
        <v>Teknik Sipil</v>
      </c>
      <c r="K15" s="4">
        <f>_xlfn.IFNA(VLOOKUP(B15,[2]Data!$J$2:$K$24,1,FALSE),0)</f>
        <v>3602122032</v>
      </c>
      <c r="L15" s="4">
        <f>_xlfn.IFNA(VLOOKUP(B15,[2]Data!$J$2:$K$24,2,FALSE),0)</f>
        <v>3336220032</v>
      </c>
      <c r="M15" s="6" t="s">
        <v>192</v>
      </c>
      <c r="Q15" s="7" t="s">
        <v>78</v>
      </c>
      <c r="R15" s="7" t="s">
        <v>91</v>
      </c>
      <c r="S15" s="7" t="s">
        <v>294</v>
      </c>
      <c r="T15" s="7" t="s">
        <v>358</v>
      </c>
      <c r="U15" s="7" t="s">
        <v>101</v>
      </c>
      <c r="V15" s="7" t="s">
        <v>93</v>
      </c>
      <c r="W15" s="7">
        <v>2022</v>
      </c>
      <c r="X15" s="7">
        <v>89</v>
      </c>
      <c r="Y15" s="7">
        <v>87</v>
      </c>
      <c r="Z15" s="7">
        <v>85</v>
      </c>
      <c r="AA15" s="7"/>
      <c r="AB15" s="7"/>
      <c r="AC15" s="7"/>
      <c r="AD15" s="7" t="s">
        <v>359</v>
      </c>
      <c r="AE15" s="7" t="s">
        <v>77</v>
      </c>
      <c r="AF15" s="7" t="s">
        <v>360</v>
      </c>
      <c r="AG15" s="7" t="s">
        <v>361</v>
      </c>
      <c r="AH15" s="7" t="s">
        <v>132</v>
      </c>
      <c r="AI15" s="7" t="s">
        <v>362</v>
      </c>
      <c r="AJ15" s="7" t="s">
        <v>363</v>
      </c>
      <c r="AK15" s="7" t="s">
        <v>364</v>
      </c>
      <c r="AL15" s="7" t="s">
        <v>86</v>
      </c>
      <c r="AM15" s="7" t="s">
        <v>77</v>
      </c>
      <c r="AN15" s="7" t="s">
        <v>77</v>
      </c>
      <c r="AO15" s="7" t="s">
        <v>77</v>
      </c>
      <c r="AP15" s="7" t="s">
        <v>108</v>
      </c>
      <c r="AQ15" s="7" t="s">
        <v>365</v>
      </c>
      <c r="AR15" s="7" t="s">
        <v>132</v>
      </c>
      <c r="AS15" s="7" t="s">
        <v>110</v>
      </c>
      <c r="AT15" s="7" t="s">
        <v>77</v>
      </c>
      <c r="AU15" s="7" t="s">
        <v>77</v>
      </c>
      <c r="AV15" s="7" t="s">
        <v>77</v>
      </c>
      <c r="AW15" s="7" t="s">
        <v>77</v>
      </c>
      <c r="AX15" s="7" t="s">
        <v>77</v>
      </c>
      <c r="AY15" s="7" t="s">
        <v>77</v>
      </c>
      <c r="AZ15" s="7" t="s">
        <v>77</v>
      </c>
      <c r="BA15" s="7" t="s">
        <v>77</v>
      </c>
      <c r="BB15" s="7" t="s">
        <v>77</v>
      </c>
      <c r="BC15" s="7" t="s">
        <v>77</v>
      </c>
      <c r="BD15" s="7" t="s">
        <v>77</v>
      </c>
      <c r="BE15" s="7" t="s">
        <v>77</v>
      </c>
      <c r="BF15" s="7" t="s">
        <v>77</v>
      </c>
      <c r="BG15" s="7" t="s">
        <v>77</v>
      </c>
      <c r="BH15" s="7" t="s">
        <v>77</v>
      </c>
      <c r="BI15" s="7" t="s">
        <v>77</v>
      </c>
      <c r="BJ15" s="7" t="s">
        <v>366</v>
      </c>
      <c r="BK15" s="7" t="s">
        <v>367</v>
      </c>
      <c r="BL15" s="7" t="s">
        <v>113</v>
      </c>
      <c r="BM15" s="7" t="s">
        <v>114</v>
      </c>
      <c r="BN15" s="7" t="s">
        <v>368</v>
      </c>
      <c r="BO15" s="7" t="s">
        <v>369</v>
      </c>
      <c r="BP15" s="7" t="s">
        <v>86</v>
      </c>
      <c r="BQ15" s="7" t="s">
        <v>114</v>
      </c>
      <c r="BR15" s="7" t="s">
        <v>370</v>
      </c>
      <c r="BS15" s="7" t="s">
        <v>77</v>
      </c>
      <c r="BT15" s="7" t="s">
        <v>132</v>
      </c>
      <c r="BU15" s="7" t="s">
        <v>371</v>
      </c>
      <c r="BV15" s="7" t="s">
        <v>372</v>
      </c>
      <c r="BW15" s="7" t="s">
        <v>88</v>
      </c>
      <c r="BX15" s="7" t="s">
        <v>112</v>
      </c>
      <c r="BY15" s="7">
        <v>50</v>
      </c>
      <c r="BZ15" s="7">
        <v>35</v>
      </c>
      <c r="CA15" s="7">
        <v>1000000</v>
      </c>
      <c r="CB15" s="7">
        <v>0</v>
      </c>
      <c r="CC15" s="7">
        <v>3</v>
      </c>
      <c r="CD15" s="3">
        <f>VLOOKUP(M15,Sheet2!$B$4:$C$50,2,FALSE)</f>
        <v>3</v>
      </c>
      <c r="CE15" s="3">
        <f>VLOOKUP(M15,Sheet2!$B$4:$C$50,2,FALSE)</f>
        <v>3</v>
      </c>
      <c r="CF15" s="3" t="str">
        <f t="shared" si="2"/>
        <v>lulus</v>
      </c>
      <c r="CG15" s="3" t="str">
        <f t="shared" si="3"/>
        <v>diterima</v>
      </c>
    </row>
    <row r="16" spans="1:85" x14ac:dyDescent="0.25">
      <c r="A16" s="5">
        <v>15</v>
      </c>
      <c r="B16" s="5">
        <v>3602122033</v>
      </c>
      <c r="C16" s="5" t="s">
        <v>177</v>
      </c>
      <c r="D16" s="5" t="s">
        <v>74</v>
      </c>
      <c r="E16" s="5" t="s">
        <v>75</v>
      </c>
      <c r="F16" s="5" t="s">
        <v>76</v>
      </c>
      <c r="G16" s="4">
        <v>2201</v>
      </c>
      <c r="H16" s="4" t="s">
        <v>150</v>
      </c>
      <c r="I16" s="4" t="str">
        <f>_xlfn.IFNA(VLOOKUP(LEFT(L16,4)*1,[1]PRODI_2019!$E$2:$L$74,8,FALSE),"")</f>
        <v>Teknik</v>
      </c>
      <c r="J16" s="4" t="str">
        <f>IF(AND(K16=0,L16=0)=TRUE,"",IF(AND(K16&gt;0,L16&gt;0)=TRUE,VLOOKUP(LEFT(L16,4)*1,[1]PRODI_2019!$E$2:$L$100,2,FALSE),M16))</f>
        <v>Teknik Sipil</v>
      </c>
      <c r="K16" s="4">
        <f>_xlfn.IFNA(VLOOKUP(B16,[2]Data!$J$2:$K$24,1,FALSE),0)</f>
        <v>3602122033</v>
      </c>
      <c r="L16" s="4">
        <f>_xlfn.IFNA(VLOOKUP(B16,[2]Data!$J$2:$K$24,2,FALSE),0)</f>
        <v>3336220033</v>
      </c>
      <c r="M16" s="6" t="s">
        <v>192</v>
      </c>
      <c r="Q16" s="7" t="s">
        <v>78</v>
      </c>
      <c r="R16" s="7" t="s">
        <v>91</v>
      </c>
      <c r="S16" s="7" t="s">
        <v>373</v>
      </c>
      <c r="T16" s="7" t="s">
        <v>374</v>
      </c>
      <c r="U16" s="7" t="s">
        <v>101</v>
      </c>
      <c r="V16" s="7" t="s">
        <v>93</v>
      </c>
      <c r="W16" s="7">
        <v>2022</v>
      </c>
      <c r="X16" s="7">
        <v>86</v>
      </c>
      <c r="Y16" s="7">
        <v>86</v>
      </c>
      <c r="Z16" s="7">
        <v>88</v>
      </c>
      <c r="AA16" s="7"/>
      <c r="AB16" s="7"/>
      <c r="AC16" s="7"/>
      <c r="AD16" s="7" t="s">
        <v>375</v>
      </c>
      <c r="AE16" s="7" t="s">
        <v>77</v>
      </c>
      <c r="AF16" s="7" t="s">
        <v>376</v>
      </c>
      <c r="AG16" s="7" t="s">
        <v>361</v>
      </c>
      <c r="AH16" s="7" t="s">
        <v>132</v>
      </c>
      <c r="AI16" s="7" t="s">
        <v>377</v>
      </c>
      <c r="AJ16" s="7" t="s">
        <v>378</v>
      </c>
      <c r="AK16" s="7" t="s">
        <v>379</v>
      </c>
      <c r="AL16" s="7" t="s">
        <v>77</v>
      </c>
      <c r="AM16" s="7" t="s">
        <v>77</v>
      </c>
      <c r="AN16" s="7" t="s">
        <v>77</v>
      </c>
      <c r="AO16" s="7" t="s">
        <v>77</v>
      </c>
      <c r="AP16" s="7" t="s">
        <v>108</v>
      </c>
      <c r="AQ16" s="7" t="s">
        <v>365</v>
      </c>
      <c r="AR16" s="7" t="s">
        <v>132</v>
      </c>
      <c r="AS16" s="7" t="s">
        <v>110</v>
      </c>
      <c r="AT16" s="7" t="s">
        <v>77</v>
      </c>
      <c r="AU16" s="7" t="s">
        <v>77</v>
      </c>
      <c r="AV16" s="7" t="s">
        <v>77</v>
      </c>
      <c r="AW16" s="7" t="s">
        <v>77</v>
      </c>
      <c r="AX16" s="7" t="s">
        <v>77</v>
      </c>
      <c r="AY16" s="7" t="s">
        <v>77</v>
      </c>
      <c r="AZ16" s="7" t="s">
        <v>77</v>
      </c>
      <c r="BA16" s="7" t="s">
        <v>77</v>
      </c>
      <c r="BB16" s="7" t="s">
        <v>77</v>
      </c>
      <c r="BC16" s="7" t="s">
        <v>77</v>
      </c>
      <c r="BD16" s="7" t="s">
        <v>77</v>
      </c>
      <c r="BE16" s="7" t="s">
        <v>77</v>
      </c>
      <c r="BF16" s="7" t="s">
        <v>77</v>
      </c>
      <c r="BG16" s="7" t="s">
        <v>77</v>
      </c>
      <c r="BH16" s="7" t="s">
        <v>77</v>
      </c>
      <c r="BI16" s="7" t="s">
        <v>77</v>
      </c>
      <c r="BJ16" s="7" t="s">
        <v>380</v>
      </c>
      <c r="BK16" s="7" t="s">
        <v>381</v>
      </c>
      <c r="BL16" s="7" t="s">
        <v>97</v>
      </c>
      <c r="BM16" s="7" t="s">
        <v>114</v>
      </c>
      <c r="BN16" s="7" t="s">
        <v>382</v>
      </c>
      <c r="BO16" s="7" t="s">
        <v>383</v>
      </c>
      <c r="BP16" s="7" t="s">
        <v>97</v>
      </c>
      <c r="BQ16" s="7" t="s">
        <v>114</v>
      </c>
      <c r="BR16" s="7" t="s">
        <v>384</v>
      </c>
      <c r="BS16" s="7" t="s">
        <v>77</v>
      </c>
      <c r="BT16" s="7" t="s">
        <v>132</v>
      </c>
      <c r="BU16" s="7" t="s">
        <v>385</v>
      </c>
      <c r="BV16" s="7" t="s">
        <v>372</v>
      </c>
      <c r="BW16" s="7" t="s">
        <v>88</v>
      </c>
      <c r="BX16" s="7" t="s">
        <v>112</v>
      </c>
      <c r="BY16" s="7">
        <v>550</v>
      </c>
      <c r="BZ16" s="7">
        <v>0</v>
      </c>
      <c r="CA16" s="7">
        <v>1000000</v>
      </c>
      <c r="CB16" s="7">
        <v>0</v>
      </c>
      <c r="CC16" s="7">
        <v>1</v>
      </c>
      <c r="CD16" s="3">
        <f>VLOOKUP(M16,Sheet2!$B$4:$C$50,2,FALSE)</f>
        <v>3</v>
      </c>
      <c r="CE16" s="3">
        <f>VLOOKUP(M16,Sheet2!$B$4:$C$50,2,FALSE)</f>
        <v>3</v>
      </c>
      <c r="CF16" s="3" t="str">
        <f t="shared" si="2"/>
        <v>lulus</v>
      </c>
      <c r="CG16" s="3" t="str">
        <f t="shared" si="3"/>
        <v>diterima</v>
      </c>
    </row>
    <row r="17" spans="1:85" x14ac:dyDescent="0.25">
      <c r="A17" s="5">
        <v>16</v>
      </c>
      <c r="B17" s="5">
        <v>3602122035</v>
      </c>
      <c r="C17" s="5" t="s">
        <v>178</v>
      </c>
      <c r="D17" s="5" t="s">
        <v>74</v>
      </c>
      <c r="E17" s="5" t="s">
        <v>75</v>
      </c>
      <c r="F17" s="5" t="s">
        <v>76</v>
      </c>
      <c r="G17" s="4">
        <v>2201</v>
      </c>
      <c r="H17" s="4" t="s">
        <v>150</v>
      </c>
      <c r="I17" s="4" t="str">
        <f>_xlfn.IFNA(VLOOKUP(LEFT(L17,4)*1,[1]PRODI_2019!$E$2:$L$74,8,FALSE),"")</f>
        <v>FEB</v>
      </c>
      <c r="J17" s="4" t="str">
        <f>IF(AND(K17=0,L17=0)=TRUE,"",IF(AND(K17&gt;0,L17&gt;0)=TRUE,VLOOKUP(LEFT(L17,4)*1,[1]PRODI_2019!$E$2:$L$100,2,FALSE),M17))</f>
        <v>Ilmu Ekonomi Pembangunan</v>
      </c>
      <c r="K17" s="4">
        <f>_xlfn.IFNA(VLOOKUP(B17,[2]Data!$J$2:$K$24,1,FALSE),0)</f>
        <v>3602122035</v>
      </c>
      <c r="L17" s="4">
        <f>_xlfn.IFNA(VLOOKUP(B17,[2]Data!$J$2:$K$24,2,FALSE),0)</f>
        <v>5553220022</v>
      </c>
      <c r="M17" s="6" t="s">
        <v>129</v>
      </c>
      <c r="Q17" s="7" t="s">
        <v>78</v>
      </c>
      <c r="R17" s="7" t="s">
        <v>91</v>
      </c>
      <c r="S17" s="7" t="s">
        <v>386</v>
      </c>
      <c r="T17" s="7" t="s">
        <v>387</v>
      </c>
      <c r="U17" s="7" t="s">
        <v>101</v>
      </c>
      <c r="V17" s="7" t="s">
        <v>93</v>
      </c>
      <c r="W17" s="7">
        <v>2022</v>
      </c>
      <c r="X17" s="7">
        <v>76</v>
      </c>
      <c r="Y17" s="7">
        <v>78</v>
      </c>
      <c r="Z17" s="7">
        <v>78</v>
      </c>
      <c r="AA17" s="7"/>
      <c r="AB17" s="7"/>
      <c r="AC17" s="7"/>
      <c r="AD17" s="7" t="s">
        <v>388</v>
      </c>
      <c r="AE17" s="7" t="s">
        <v>77</v>
      </c>
      <c r="AF17" s="7" t="s">
        <v>389</v>
      </c>
      <c r="AG17" s="7" t="s">
        <v>390</v>
      </c>
      <c r="AH17" s="7" t="s">
        <v>132</v>
      </c>
      <c r="AI17" s="7" t="s">
        <v>391</v>
      </c>
      <c r="AJ17" s="7" t="s">
        <v>392</v>
      </c>
      <c r="AK17" s="7" t="s">
        <v>393</v>
      </c>
      <c r="AL17" s="7" t="s">
        <v>77</v>
      </c>
      <c r="AM17" s="7" t="s">
        <v>77</v>
      </c>
      <c r="AN17" s="7" t="s">
        <v>77</v>
      </c>
      <c r="AO17" s="7" t="s">
        <v>77</v>
      </c>
      <c r="AP17" s="7" t="s">
        <v>108</v>
      </c>
      <c r="AQ17" s="7" t="s">
        <v>394</v>
      </c>
      <c r="AR17" s="7" t="s">
        <v>132</v>
      </c>
      <c r="AS17" s="7" t="s">
        <v>110</v>
      </c>
      <c r="AT17" s="7" t="s">
        <v>77</v>
      </c>
      <c r="AU17" s="7" t="s">
        <v>77</v>
      </c>
      <c r="AV17" s="7" t="s">
        <v>77</v>
      </c>
      <c r="AW17" s="7" t="s">
        <v>77</v>
      </c>
      <c r="AX17" s="7" t="s">
        <v>77</v>
      </c>
      <c r="AY17" s="7" t="s">
        <v>77</v>
      </c>
      <c r="AZ17" s="7" t="s">
        <v>77</v>
      </c>
      <c r="BA17" s="7" t="s">
        <v>77</v>
      </c>
      <c r="BB17" s="7" t="s">
        <v>77</v>
      </c>
      <c r="BC17" s="7" t="s">
        <v>77</v>
      </c>
      <c r="BD17" s="7" t="s">
        <v>77</v>
      </c>
      <c r="BE17" s="7" t="s">
        <v>77</v>
      </c>
      <c r="BF17" s="7" t="s">
        <v>77</v>
      </c>
      <c r="BG17" s="7" t="s">
        <v>77</v>
      </c>
      <c r="BH17" s="7" t="s">
        <v>77</v>
      </c>
      <c r="BI17" s="7" t="s">
        <v>77</v>
      </c>
      <c r="BJ17" s="7" t="s">
        <v>395</v>
      </c>
      <c r="BK17" s="7" t="s">
        <v>396</v>
      </c>
      <c r="BL17" s="7" t="s">
        <v>113</v>
      </c>
      <c r="BM17" s="7" t="s">
        <v>115</v>
      </c>
      <c r="BN17" s="7" t="s">
        <v>397</v>
      </c>
      <c r="BO17" s="7" t="s">
        <v>398</v>
      </c>
      <c r="BP17" s="7" t="s">
        <v>86</v>
      </c>
      <c r="BQ17" s="7" t="s">
        <v>115</v>
      </c>
      <c r="BR17" s="7" t="s">
        <v>399</v>
      </c>
      <c r="BS17" s="7" t="s">
        <v>77</v>
      </c>
      <c r="BT17" s="7" t="s">
        <v>132</v>
      </c>
      <c r="BU17" s="7" t="s">
        <v>400</v>
      </c>
      <c r="BV17" s="7" t="s">
        <v>372</v>
      </c>
      <c r="BW17" s="7" t="s">
        <v>88</v>
      </c>
      <c r="BX17" s="7" t="s">
        <v>119</v>
      </c>
      <c r="BY17" s="7">
        <v>418</v>
      </c>
      <c r="BZ17" s="7">
        <v>35</v>
      </c>
      <c r="CA17" s="7">
        <v>1000000</v>
      </c>
      <c r="CB17" s="7">
        <v>0</v>
      </c>
      <c r="CC17" s="7">
        <v>4</v>
      </c>
      <c r="CD17" s="3">
        <f>VLOOKUP(M17,Sheet2!$B$4:$C$50,2,FALSE)</f>
        <v>1</v>
      </c>
      <c r="CE17" s="3">
        <f>VLOOKUP(M17,Sheet2!$B$4:$C$50,2,FALSE)</f>
        <v>1</v>
      </c>
      <c r="CF17" s="3" t="str">
        <f t="shared" si="2"/>
        <v>lulus</v>
      </c>
      <c r="CG17" s="3" t="str">
        <f t="shared" si="3"/>
        <v>diterima</v>
      </c>
    </row>
    <row r="18" spans="1:85" x14ac:dyDescent="0.25">
      <c r="A18" s="5">
        <v>17</v>
      </c>
      <c r="B18" s="5">
        <v>3602122037</v>
      </c>
      <c r="C18" s="5" t="s">
        <v>179</v>
      </c>
      <c r="D18" s="5" t="s">
        <v>74</v>
      </c>
      <c r="E18" s="5" t="s">
        <v>75</v>
      </c>
      <c r="F18" s="5" t="s">
        <v>76</v>
      </c>
      <c r="G18" s="4">
        <v>2201</v>
      </c>
      <c r="H18" s="4" t="s">
        <v>150</v>
      </c>
      <c r="I18" s="4" t="str">
        <f>_xlfn.IFNA(VLOOKUP(LEFT(L18,4)*1,[1]PRODI_2019!$E$2:$L$74,8,FALSE),"")</f>
        <v>FISIP</v>
      </c>
      <c r="J18" s="4" t="str">
        <f>IF(AND(K18=0,L18=0)=TRUE,"",IF(AND(K18&gt;0,L18&gt;0)=TRUE,VLOOKUP(LEFT(L18,4)*1,[1]PRODI_2019!$E$2:$L$100,2,FALSE),M18))</f>
        <v>Ilmu Komunikasi</v>
      </c>
      <c r="K18" s="4">
        <f>_xlfn.IFNA(VLOOKUP(B18,[2]Data!$J$2:$K$24,1,FALSE),0)</f>
        <v>3602122037</v>
      </c>
      <c r="L18" s="4">
        <f>_xlfn.IFNA(VLOOKUP(B18,[2]Data!$J$2:$K$24,2,FALSE),0)</f>
        <v>6662220061</v>
      </c>
      <c r="M18" s="6" t="s">
        <v>116</v>
      </c>
      <c r="Q18" s="7" t="s">
        <v>90</v>
      </c>
      <c r="R18" s="7" t="s">
        <v>91</v>
      </c>
      <c r="S18" s="7" t="s">
        <v>294</v>
      </c>
      <c r="T18" s="7" t="s">
        <v>401</v>
      </c>
      <c r="U18" s="7" t="s">
        <v>80</v>
      </c>
      <c r="V18" s="7" t="s">
        <v>93</v>
      </c>
      <c r="W18" s="7">
        <v>2022</v>
      </c>
      <c r="X18" s="7"/>
      <c r="Y18" s="7"/>
      <c r="Z18" s="7"/>
      <c r="AA18" s="7"/>
      <c r="AB18" s="7"/>
      <c r="AC18" s="7"/>
      <c r="AD18" s="7" t="s">
        <v>402</v>
      </c>
      <c r="AE18" s="7" t="s">
        <v>77</v>
      </c>
      <c r="AF18" s="7" t="s">
        <v>360</v>
      </c>
      <c r="AG18" s="7" t="s">
        <v>361</v>
      </c>
      <c r="AH18" s="7" t="s">
        <v>132</v>
      </c>
      <c r="AI18" s="7" t="s">
        <v>403</v>
      </c>
      <c r="AJ18" s="7" t="s">
        <v>404</v>
      </c>
      <c r="AK18" s="7" t="s">
        <v>405</v>
      </c>
      <c r="AL18" s="7" t="s">
        <v>86</v>
      </c>
      <c r="AM18" s="7" t="s">
        <v>77</v>
      </c>
      <c r="AN18" s="7" t="s">
        <v>77</v>
      </c>
      <c r="AO18" s="7" t="s">
        <v>77</v>
      </c>
      <c r="AP18" s="7" t="s">
        <v>108</v>
      </c>
      <c r="AQ18" s="7" t="s">
        <v>406</v>
      </c>
      <c r="AR18" s="7" t="s">
        <v>132</v>
      </c>
      <c r="AS18" s="7" t="s">
        <v>110</v>
      </c>
      <c r="AT18" s="7" t="s">
        <v>77</v>
      </c>
      <c r="AU18" s="7" t="s">
        <v>77</v>
      </c>
      <c r="AV18" s="7" t="s">
        <v>77</v>
      </c>
      <c r="AW18" s="7" t="s">
        <v>77</v>
      </c>
      <c r="AX18" s="7" t="s">
        <v>77</v>
      </c>
      <c r="AY18" s="7" t="s">
        <v>77</v>
      </c>
      <c r="AZ18" s="7" t="s">
        <v>77</v>
      </c>
      <c r="BA18" s="7" t="s">
        <v>77</v>
      </c>
      <c r="BB18" s="7" t="s">
        <v>77</v>
      </c>
      <c r="BC18" s="7" t="s">
        <v>77</v>
      </c>
      <c r="BD18" s="7" t="s">
        <v>77</v>
      </c>
      <c r="BE18" s="7" t="s">
        <v>77</v>
      </c>
      <c r="BF18" s="7" t="s">
        <v>77</v>
      </c>
      <c r="BG18" s="7" t="s">
        <v>77</v>
      </c>
      <c r="BH18" s="7" t="s">
        <v>77</v>
      </c>
      <c r="BI18" s="7" t="s">
        <v>77</v>
      </c>
      <c r="BJ18" s="7" t="s">
        <v>407</v>
      </c>
      <c r="BK18" s="7" t="s">
        <v>408</v>
      </c>
      <c r="BL18" s="7" t="s">
        <v>123</v>
      </c>
      <c r="BM18" s="7" t="s">
        <v>85</v>
      </c>
      <c r="BN18" s="7" t="s">
        <v>409</v>
      </c>
      <c r="BO18" s="7" t="s">
        <v>410</v>
      </c>
      <c r="BP18" s="7" t="s">
        <v>86</v>
      </c>
      <c r="BQ18" s="7" t="s">
        <v>98</v>
      </c>
      <c r="BR18" s="7" t="s">
        <v>402</v>
      </c>
      <c r="BS18" s="7" t="s">
        <v>77</v>
      </c>
      <c r="BT18" s="7" t="s">
        <v>132</v>
      </c>
      <c r="BU18" s="7" t="s">
        <v>411</v>
      </c>
      <c r="BV18" s="7" t="s">
        <v>372</v>
      </c>
      <c r="BW18" s="7" t="s">
        <v>88</v>
      </c>
      <c r="BX18" s="7" t="s">
        <v>112</v>
      </c>
      <c r="BY18" s="7">
        <v>811</v>
      </c>
      <c r="BZ18" s="7">
        <v>0</v>
      </c>
      <c r="CA18" s="7">
        <v>1200000</v>
      </c>
      <c r="CB18" s="7">
        <v>0</v>
      </c>
      <c r="CC18" s="7">
        <v>1</v>
      </c>
      <c r="CD18" s="3">
        <f>VLOOKUP(M18,Sheet2!$B$4:$C$50,2,FALSE)</f>
        <v>2</v>
      </c>
      <c r="CE18" s="3">
        <f>VLOOKUP(M18,Sheet2!$B$4:$C$50,2,FALSE)</f>
        <v>2</v>
      </c>
      <c r="CF18" s="3" t="str">
        <f t="shared" si="2"/>
        <v>lulus</v>
      </c>
      <c r="CG18" s="3" t="str">
        <f t="shared" si="3"/>
        <v>diterima</v>
      </c>
    </row>
    <row r="19" spans="1:85" x14ac:dyDescent="0.25">
      <c r="A19" s="5">
        <v>18</v>
      </c>
      <c r="B19" s="5">
        <v>3602122039</v>
      </c>
      <c r="C19" s="5" t="s">
        <v>180</v>
      </c>
      <c r="D19" s="5" t="s">
        <v>74</v>
      </c>
      <c r="E19" s="5" t="s">
        <v>75</v>
      </c>
      <c r="F19" s="5" t="s">
        <v>76</v>
      </c>
      <c r="G19" s="4">
        <v>2201</v>
      </c>
      <c r="H19" s="4" t="s">
        <v>150</v>
      </c>
      <c r="I19" s="4" t="str">
        <f>_xlfn.IFNA(VLOOKUP(LEFT(L19,4)*1,[1]PRODI_2019!$E$2:$L$74,8,FALSE),"")</f>
        <v>FEB</v>
      </c>
      <c r="J19" s="4" t="str">
        <f>IF(AND(K19=0,L19=0)=TRUE,"",IF(AND(K19&gt;0,L19&gt;0)=TRUE,VLOOKUP(LEFT(L19,4)*1,[1]PRODI_2019!$E$2:$L$100,2,FALSE),M19))</f>
        <v>Akuntansi</v>
      </c>
      <c r="K19" s="4">
        <f>_xlfn.IFNA(VLOOKUP(B19,[2]Data!$J$2:$K$24,1,FALSE),0)</f>
        <v>3602122039</v>
      </c>
      <c r="L19" s="4">
        <f>_xlfn.IFNA(VLOOKUP(B19,[2]Data!$J$2:$K$24,2,FALSE),0)</f>
        <v>5552220036</v>
      </c>
      <c r="M19" s="6" t="s">
        <v>126</v>
      </c>
      <c r="Q19" s="7" t="s">
        <v>90</v>
      </c>
      <c r="R19" s="7" t="s">
        <v>91</v>
      </c>
      <c r="S19" s="7" t="s">
        <v>294</v>
      </c>
      <c r="T19" s="7" t="s">
        <v>412</v>
      </c>
      <c r="U19" s="7" t="s">
        <v>101</v>
      </c>
      <c r="V19" s="7" t="s">
        <v>93</v>
      </c>
      <c r="W19" s="7">
        <v>2022</v>
      </c>
      <c r="X19" s="7">
        <v>91</v>
      </c>
      <c r="Y19" s="7">
        <v>86</v>
      </c>
      <c r="Z19" s="7">
        <v>89</v>
      </c>
      <c r="AA19" s="7"/>
      <c r="AB19" s="7"/>
      <c r="AC19" s="7"/>
      <c r="AD19" s="7" t="s">
        <v>413</v>
      </c>
      <c r="AE19" s="7" t="s">
        <v>94</v>
      </c>
      <c r="AF19" s="7" t="s">
        <v>414</v>
      </c>
      <c r="AG19" s="7" t="s">
        <v>134</v>
      </c>
      <c r="AH19" s="7" t="s">
        <v>132</v>
      </c>
      <c r="AI19" s="7" t="s">
        <v>415</v>
      </c>
      <c r="AJ19" s="7" t="s">
        <v>416</v>
      </c>
      <c r="AK19" s="7" t="s">
        <v>417</v>
      </c>
      <c r="AL19" s="7" t="s">
        <v>77</v>
      </c>
      <c r="AM19" s="7" t="s">
        <v>77</v>
      </c>
      <c r="AN19" s="7" t="s">
        <v>77</v>
      </c>
      <c r="AO19" s="7" t="s">
        <v>77</v>
      </c>
      <c r="AP19" s="7" t="s">
        <v>104</v>
      </c>
      <c r="AQ19" s="7" t="s">
        <v>137</v>
      </c>
      <c r="AR19" s="7" t="s">
        <v>132</v>
      </c>
      <c r="AS19" s="7" t="s">
        <v>110</v>
      </c>
      <c r="AT19" s="7" t="s">
        <v>77</v>
      </c>
      <c r="AU19" s="7" t="s">
        <v>77</v>
      </c>
      <c r="AV19" s="7" t="s">
        <v>77</v>
      </c>
      <c r="AW19" s="7" t="s">
        <v>77</v>
      </c>
      <c r="AX19" s="7" t="s">
        <v>77</v>
      </c>
      <c r="AY19" s="7" t="s">
        <v>77</v>
      </c>
      <c r="AZ19" s="7" t="s">
        <v>77</v>
      </c>
      <c r="BA19" s="7" t="s">
        <v>77</v>
      </c>
      <c r="BB19" s="7" t="s">
        <v>77</v>
      </c>
      <c r="BC19" s="7" t="s">
        <v>77</v>
      </c>
      <c r="BD19" s="7" t="s">
        <v>77</v>
      </c>
      <c r="BE19" s="7" t="s">
        <v>77</v>
      </c>
      <c r="BF19" s="7" t="s">
        <v>77</v>
      </c>
      <c r="BG19" s="7" t="s">
        <v>77</v>
      </c>
      <c r="BH19" s="7" t="s">
        <v>77</v>
      </c>
      <c r="BI19" s="7" t="s">
        <v>77</v>
      </c>
      <c r="BJ19" s="7" t="s">
        <v>418</v>
      </c>
      <c r="BK19" s="7" t="s">
        <v>419</v>
      </c>
      <c r="BL19" s="7" t="s">
        <v>113</v>
      </c>
      <c r="BM19" s="7" t="s">
        <v>114</v>
      </c>
      <c r="BN19" s="7" t="s">
        <v>420</v>
      </c>
      <c r="BO19" s="7" t="s">
        <v>421</v>
      </c>
      <c r="BP19" s="7" t="s">
        <v>86</v>
      </c>
      <c r="BQ19" s="7" t="s">
        <v>114</v>
      </c>
      <c r="BR19" s="7" t="s">
        <v>422</v>
      </c>
      <c r="BS19" s="7" t="s">
        <v>77</v>
      </c>
      <c r="BT19" s="7" t="s">
        <v>132</v>
      </c>
      <c r="BU19" s="7" t="s">
        <v>423</v>
      </c>
      <c r="BV19" s="7" t="s">
        <v>424</v>
      </c>
      <c r="BW19" s="7" t="s">
        <v>120</v>
      </c>
      <c r="BX19" s="7" t="s">
        <v>89</v>
      </c>
      <c r="BY19" s="7">
        <v>100</v>
      </c>
      <c r="BZ19" s="7">
        <v>54</v>
      </c>
      <c r="CA19" s="7">
        <v>1500000</v>
      </c>
      <c r="CB19" s="7">
        <v>0</v>
      </c>
      <c r="CC19" s="7">
        <v>1</v>
      </c>
      <c r="CD19" s="3">
        <f>VLOOKUP(M19,Sheet2!$B$4:$C$50,2,FALSE)</f>
        <v>1</v>
      </c>
      <c r="CE19" s="3">
        <f>VLOOKUP(M19,Sheet2!$B$4:$C$50,2,FALSE)</f>
        <v>1</v>
      </c>
      <c r="CF19" s="3" t="str">
        <f t="shared" si="2"/>
        <v>lulus</v>
      </c>
      <c r="CG19" s="3" t="str">
        <f t="shared" si="3"/>
        <v>diterima</v>
      </c>
    </row>
    <row r="20" spans="1:85" x14ac:dyDescent="0.25">
      <c r="A20" s="5">
        <v>19</v>
      </c>
      <c r="B20" s="5">
        <v>3602122041</v>
      </c>
      <c r="C20" s="5" t="s">
        <v>181</v>
      </c>
      <c r="D20" s="5" t="s">
        <v>74</v>
      </c>
      <c r="E20" s="5" t="s">
        <v>75</v>
      </c>
      <c r="F20" s="5" t="s">
        <v>76</v>
      </c>
      <c r="G20" s="4">
        <v>2201</v>
      </c>
      <c r="H20" s="4" t="s">
        <v>150</v>
      </c>
      <c r="I20" s="4" t="str">
        <f>_xlfn.IFNA(VLOOKUP(LEFT(L20,4)*1,[1]PRODI_2019!$E$2:$L$74,8,FALSE),"")</f>
        <v>Teknik</v>
      </c>
      <c r="J20" s="4" t="str">
        <f>IF(AND(K20=0,L20=0)=TRUE,"",IF(AND(K20&gt;0,L20&gt;0)=TRUE,VLOOKUP(LEFT(L20,4)*1,[1]PRODI_2019!$E$2:$L$100,2,FALSE),M20))</f>
        <v>Teknik Sipil</v>
      </c>
      <c r="K20" s="4">
        <f>_xlfn.IFNA(VLOOKUP(B20,[2]Data!$J$2:$K$24,1,FALSE),0)</f>
        <v>3602122041</v>
      </c>
      <c r="L20" s="4">
        <f>_xlfn.IFNA(VLOOKUP(B20,[2]Data!$J$2:$K$24,2,FALSE),0)</f>
        <v>3336220034</v>
      </c>
      <c r="M20" s="6" t="s">
        <v>192</v>
      </c>
      <c r="Q20" s="7" t="s">
        <v>78</v>
      </c>
      <c r="R20" s="7" t="s">
        <v>91</v>
      </c>
      <c r="S20" s="7" t="s">
        <v>294</v>
      </c>
      <c r="T20" s="7" t="s">
        <v>425</v>
      </c>
      <c r="U20" s="7" t="s">
        <v>101</v>
      </c>
      <c r="V20" s="7" t="s">
        <v>93</v>
      </c>
      <c r="W20" s="7">
        <v>2022</v>
      </c>
      <c r="X20" s="7">
        <v>88</v>
      </c>
      <c r="Y20" s="7">
        <v>90</v>
      </c>
      <c r="Z20" s="7">
        <v>84</v>
      </c>
      <c r="AA20" s="7"/>
      <c r="AB20" s="7"/>
      <c r="AC20" s="7"/>
      <c r="AD20" s="7" t="s">
        <v>426</v>
      </c>
      <c r="AE20" s="7" t="s">
        <v>77</v>
      </c>
      <c r="AF20" s="7" t="s">
        <v>427</v>
      </c>
      <c r="AG20" s="7" t="s">
        <v>361</v>
      </c>
      <c r="AH20" s="7" t="s">
        <v>132</v>
      </c>
      <c r="AI20" s="7" t="s">
        <v>428</v>
      </c>
      <c r="AJ20" s="7" t="s">
        <v>429</v>
      </c>
      <c r="AK20" s="7" t="s">
        <v>430</v>
      </c>
      <c r="AL20" s="7" t="s">
        <v>77</v>
      </c>
      <c r="AM20" s="7" t="s">
        <v>77</v>
      </c>
      <c r="AN20" s="7" t="s">
        <v>77</v>
      </c>
      <c r="AO20" s="7" t="s">
        <v>77</v>
      </c>
      <c r="AP20" s="7" t="s">
        <v>108</v>
      </c>
      <c r="AQ20" s="7" t="s">
        <v>365</v>
      </c>
      <c r="AR20" s="7" t="s">
        <v>132</v>
      </c>
      <c r="AS20" s="7" t="s">
        <v>110</v>
      </c>
      <c r="AT20" s="7" t="s">
        <v>77</v>
      </c>
      <c r="AU20" s="7" t="s">
        <v>77</v>
      </c>
      <c r="AV20" s="7" t="s">
        <v>77</v>
      </c>
      <c r="AW20" s="7" t="s">
        <v>77</v>
      </c>
      <c r="AX20" s="7" t="s">
        <v>77</v>
      </c>
      <c r="AY20" s="7" t="s">
        <v>77</v>
      </c>
      <c r="AZ20" s="7" t="s">
        <v>77</v>
      </c>
      <c r="BA20" s="7" t="s">
        <v>77</v>
      </c>
      <c r="BB20" s="7" t="s">
        <v>77</v>
      </c>
      <c r="BC20" s="7" t="s">
        <v>77</v>
      </c>
      <c r="BD20" s="7" t="s">
        <v>77</v>
      </c>
      <c r="BE20" s="7" t="s">
        <v>77</v>
      </c>
      <c r="BF20" s="7" t="s">
        <v>77</v>
      </c>
      <c r="BG20" s="7" t="s">
        <v>77</v>
      </c>
      <c r="BH20" s="7" t="s">
        <v>77</v>
      </c>
      <c r="BI20" s="7" t="s">
        <v>77</v>
      </c>
      <c r="BJ20" s="7" t="s">
        <v>431</v>
      </c>
      <c r="BK20" s="7" t="s">
        <v>432</v>
      </c>
      <c r="BL20" s="7" t="s">
        <v>86</v>
      </c>
      <c r="BM20" s="7" t="s">
        <v>115</v>
      </c>
      <c r="BN20" s="7" t="s">
        <v>433</v>
      </c>
      <c r="BO20" s="7" t="s">
        <v>434</v>
      </c>
      <c r="BP20" s="7" t="s">
        <v>97</v>
      </c>
      <c r="BQ20" s="7" t="s">
        <v>114</v>
      </c>
      <c r="BR20" s="7" t="s">
        <v>435</v>
      </c>
      <c r="BS20" s="7" t="s">
        <v>77</v>
      </c>
      <c r="BT20" s="7" t="s">
        <v>132</v>
      </c>
      <c r="BU20" s="7" t="s">
        <v>436</v>
      </c>
      <c r="BV20" s="7" t="s">
        <v>372</v>
      </c>
      <c r="BW20" s="7" t="s">
        <v>88</v>
      </c>
      <c r="BX20" s="7" t="s">
        <v>112</v>
      </c>
      <c r="BY20" s="7">
        <v>753</v>
      </c>
      <c r="BZ20" s="7">
        <v>0</v>
      </c>
      <c r="CA20" s="7">
        <v>0</v>
      </c>
      <c r="CB20" s="7">
        <v>500</v>
      </c>
      <c r="CC20" s="7">
        <v>2</v>
      </c>
      <c r="CD20" s="3">
        <f>VLOOKUP(M20,Sheet2!$B$4:$C$50,2,FALSE)</f>
        <v>3</v>
      </c>
      <c r="CE20" s="3">
        <f>VLOOKUP(M20,Sheet2!$B$4:$C$50,2,FALSE)</f>
        <v>3</v>
      </c>
      <c r="CF20" s="3" t="str">
        <f t="shared" si="2"/>
        <v>lulus</v>
      </c>
      <c r="CG20" s="3" t="str">
        <f t="shared" si="3"/>
        <v>diterima</v>
      </c>
    </row>
    <row r="21" spans="1:85" x14ac:dyDescent="0.25">
      <c r="A21" s="5">
        <v>20</v>
      </c>
      <c r="B21" s="5">
        <v>8206122005</v>
      </c>
      <c r="C21" s="5" t="s">
        <v>182</v>
      </c>
      <c r="D21" s="5" t="s">
        <v>74</v>
      </c>
      <c r="E21" s="5" t="s">
        <v>75</v>
      </c>
      <c r="F21" s="5" t="s">
        <v>76</v>
      </c>
      <c r="G21" s="4">
        <v>2201</v>
      </c>
      <c r="H21" s="4" t="s">
        <v>150</v>
      </c>
      <c r="I21" s="4" t="str">
        <f>_xlfn.IFNA(VLOOKUP(LEFT(L21,4)*1,[1]PRODI_2019!$E$2:$L$74,8,FALSE),"")</f>
        <v>Kedokteran</v>
      </c>
      <c r="J21" s="4" t="str">
        <f>IF(AND(K21=0,L21=0)=TRUE,"",IF(AND(K21&gt;0,L21&gt;0)=TRUE,VLOOKUP(LEFT(L21,4)*1,[1]PRODI_2019!$E$2:$L$100,2,FALSE),M21))</f>
        <v>Gizi</v>
      </c>
      <c r="K21" s="4">
        <f>_xlfn.IFNA(VLOOKUP(B21,[2]Data!$J$2:$K$24,1,FALSE),0)</f>
        <v>8206122005</v>
      </c>
      <c r="L21" s="4">
        <f>_xlfn.IFNA(VLOOKUP(B21,[2]Data!$J$2:$K$24,2,FALSE),0)</f>
        <v>8882220012</v>
      </c>
      <c r="M21" s="6" t="s">
        <v>188</v>
      </c>
      <c r="Q21" s="7" t="s">
        <v>90</v>
      </c>
      <c r="R21" s="7" t="s">
        <v>91</v>
      </c>
      <c r="S21" s="7" t="s">
        <v>128</v>
      </c>
      <c r="T21" s="7" t="s">
        <v>437</v>
      </c>
      <c r="U21" s="7" t="s">
        <v>101</v>
      </c>
      <c r="V21" s="7" t="s">
        <v>93</v>
      </c>
      <c r="W21" s="7">
        <v>2022</v>
      </c>
      <c r="X21" s="7">
        <v>81</v>
      </c>
      <c r="Y21" s="7">
        <v>81</v>
      </c>
      <c r="Z21" s="7">
        <v>84</v>
      </c>
      <c r="AA21" s="7"/>
      <c r="AB21" s="7"/>
      <c r="AC21" s="7"/>
      <c r="AD21" s="7" t="s">
        <v>438</v>
      </c>
      <c r="AE21" s="7" t="s">
        <v>77</v>
      </c>
      <c r="AF21" s="7" t="s">
        <v>439</v>
      </c>
      <c r="AG21" s="7" t="s">
        <v>440</v>
      </c>
      <c r="AH21" s="7" t="s">
        <v>441</v>
      </c>
      <c r="AI21" s="7" t="s">
        <v>442</v>
      </c>
      <c r="AJ21" s="7" t="s">
        <v>443</v>
      </c>
      <c r="AK21" s="7" t="s">
        <v>444</v>
      </c>
      <c r="AL21" s="7" t="s">
        <v>77</v>
      </c>
      <c r="AM21" s="7" t="s">
        <v>77</v>
      </c>
      <c r="AN21" s="7" t="s">
        <v>77</v>
      </c>
      <c r="AO21" s="7" t="s">
        <v>77</v>
      </c>
      <c r="AP21" s="7" t="s">
        <v>104</v>
      </c>
      <c r="AQ21" s="7" t="s">
        <v>445</v>
      </c>
      <c r="AR21" s="7" t="s">
        <v>441</v>
      </c>
      <c r="AS21" s="7" t="s">
        <v>446</v>
      </c>
      <c r="AT21" s="7" t="s">
        <v>77</v>
      </c>
      <c r="AU21" s="7" t="s">
        <v>77</v>
      </c>
      <c r="AV21" s="7" t="s">
        <v>77</v>
      </c>
      <c r="AW21" s="7" t="s">
        <v>77</v>
      </c>
      <c r="AX21" s="7" t="s">
        <v>77</v>
      </c>
      <c r="AY21" s="7" t="s">
        <v>77</v>
      </c>
      <c r="AZ21" s="7" t="s">
        <v>77</v>
      </c>
      <c r="BA21" s="7" t="s">
        <v>77</v>
      </c>
      <c r="BB21" s="7" t="s">
        <v>77</v>
      </c>
      <c r="BC21" s="7" t="s">
        <v>77</v>
      </c>
      <c r="BD21" s="7" t="s">
        <v>77</v>
      </c>
      <c r="BE21" s="7" t="s">
        <v>77</v>
      </c>
      <c r="BF21" s="7" t="s">
        <v>77</v>
      </c>
      <c r="BG21" s="7" t="s">
        <v>77</v>
      </c>
      <c r="BH21" s="7" t="s">
        <v>77</v>
      </c>
      <c r="BI21" s="7" t="s">
        <v>77</v>
      </c>
      <c r="BJ21" s="7" t="s">
        <v>447</v>
      </c>
      <c r="BK21" s="7" t="s">
        <v>448</v>
      </c>
      <c r="BL21" s="7" t="s">
        <v>97</v>
      </c>
      <c r="BM21" s="7" t="s">
        <v>114</v>
      </c>
      <c r="BN21" s="7" t="s">
        <v>449</v>
      </c>
      <c r="BO21" s="7" t="s">
        <v>450</v>
      </c>
      <c r="BP21" s="7" t="s">
        <v>86</v>
      </c>
      <c r="BQ21" s="7" t="s">
        <v>114</v>
      </c>
      <c r="BR21" s="7" t="s">
        <v>438</v>
      </c>
      <c r="BS21" s="7" t="s">
        <v>77</v>
      </c>
      <c r="BT21" s="7" t="s">
        <v>441</v>
      </c>
      <c r="BU21" s="7" t="s">
        <v>451</v>
      </c>
      <c r="BV21" s="7" t="s">
        <v>207</v>
      </c>
      <c r="BW21" s="7" t="s">
        <v>88</v>
      </c>
      <c r="BX21" s="7" t="s">
        <v>119</v>
      </c>
      <c r="BY21" s="7">
        <v>2500</v>
      </c>
      <c r="BZ21" s="7">
        <v>54</v>
      </c>
      <c r="CA21" s="7">
        <v>1600000</v>
      </c>
      <c r="CB21" s="7">
        <v>0</v>
      </c>
      <c r="CC21" s="7">
        <v>1</v>
      </c>
      <c r="CD21" s="3">
        <f>VLOOKUP(M21,Sheet2!$B$4:$C$50,2,FALSE)</f>
        <v>4</v>
      </c>
      <c r="CE21" s="3">
        <f>VLOOKUP(M21,Sheet2!$B$4:$C$50,2,FALSE)</f>
        <v>4</v>
      </c>
      <c r="CF21" s="3" t="str">
        <f t="shared" si="2"/>
        <v>lulus</v>
      </c>
      <c r="CG21" s="3" t="str">
        <f t="shared" si="3"/>
        <v>diterima</v>
      </c>
    </row>
    <row r="22" spans="1:85" x14ac:dyDescent="0.25">
      <c r="A22" s="5">
        <v>21</v>
      </c>
      <c r="B22" s="5">
        <v>9104122019</v>
      </c>
      <c r="C22" s="5" t="s">
        <v>183</v>
      </c>
      <c r="D22" s="5" t="s">
        <v>74</v>
      </c>
      <c r="E22" s="5" t="s">
        <v>75</v>
      </c>
      <c r="F22" s="5" t="s">
        <v>76</v>
      </c>
      <c r="G22" s="4">
        <v>2201</v>
      </c>
      <c r="H22" s="4" t="s">
        <v>150</v>
      </c>
      <c r="I22" s="4" t="str">
        <f>_xlfn.IFNA(VLOOKUP(LEFT(L22,4)*1,[1]PRODI_2019!$E$2:$L$74,8,FALSE),"")</f>
        <v>FEB</v>
      </c>
      <c r="J22" s="4" t="str">
        <f>IF(AND(K22=0,L22=0)=TRUE,"",IF(AND(K22&gt;0,L22&gt;0)=TRUE,VLOOKUP(LEFT(L22,4)*1,[1]PRODI_2019!$E$2:$L$100,2,FALSE),M22))</f>
        <v>Manajemen</v>
      </c>
      <c r="K22" s="4">
        <f>_xlfn.IFNA(VLOOKUP(B22,[2]Data!$J$2:$K$24,1,FALSE),0)</f>
        <v>9104122019</v>
      </c>
      <c r="L22" s="4">
        <f>_xlfn.IFNA(VLOOKUP(B22,[2]Data!$J$2:$K$24,2,FALSE),0)</f>
        <v>5551220035</v>
      </c>
      <c r="M22" s="6" t="s">
        <v>130</v>
      </c>
      <c r="Q22" s="7" t="s">
        <v>90</v>
      </c>
      <c r="R22" s="7" t="s">
        <v>100</v>
      </c>
      <c r="S22" s="7" t="s">
        <v>452</v>
      </c>
      <c r="T22" s="7" t="s">
        <v>453</v>
      </c>
      <c r="U22" s="7" t="s">
        <v>101</v>
      </c>
      <c r="V22" s="7" t="s">
        <v>93</v>
      </c>
      <c r="W22" s="7">
        <v>2022</v>
      </c>
      <c r="X22" s="7">
        <v>73</v>
      </c>
      <c r="Y22" s="7">
        <v>78.25</v>
      </c>
      <c r="Z22" s="7">
        <v>70.5</v>
      </c>
      <c r="AA22" s="7"/>
      <c r="AB22" s="7"/>
      <c r="AC22" s="7"/>
      <c r="AD22" s="7" t="s">
        <v>454</v>
      </c>
      <c r="AE22" s="7" t="s">
        <v>77</v>
      </c>
      <c r="AF22" s="7" t="s">
        <v>455</v>
      </c>
      <c r="AG22" s="7" t="s">
        <v>141</v>
      </c>
      <c r="AH22" s="7" t="s">
        <v>142</v>
      </c>
      <c r="AI22" s="7" t="s">
        <v>456</v>
      </c>
      <c r="AJ22" s="7" t="s">
        <v>457</v>
      </c>
      <c r="AK22" s="7" t="s">
        <v>458</v>
      </c>
      <c r="AL22" s="7" t="s">
        <v>77</v>
      </c>
      <c r="AM22" s="7" t="s">
        <v>77</v>
      </c>
      <c r="AN22" s="7" t="s">
        <v>77</v>
      </c>
      <c r="AO22" s="7" t="s">
        <v>77</v>
      </c>
      <c r="AP22" s="7" t="s">
        <v>117</v>
      </c>
      <c r="AQ22" s="7" t="s">
        <v>459</v>
      </c>
      <c r="AR22" s="7" t="s">
        <v>142</v>
      </c>
      <c r="AS22" s="7" t="s">
        <v>140</v>
      </c>
      <c r="AT22" s="7" t="s">
        <v>77</v>
      </c>
      <c r="AU22" s="7" t="s">
        <v>77</v>
      </c>
      <c r="AV22" s="7" t="s">
        <v>77</v>
      </c>
      <c r="AW22" s="7" t="s">
        <v>77</v>
      </c>
      <c r="AX22" s="7" t="s">
        <v>77</v>
      </c>
      <c r="AY22" s="7" t="s">
        <v>77</v>
      </c>
      <c r="AZ22" s="7" t="s">
        <v>77</v>
      </c>
      <c r="BA22" s="7" t="s">
        <v>77</v>
      </c>
      <c r="BB22" s="7" t="s">
        <v>77</v>
      </c>
      <c r="BC22" s="7" t="s">
        <v>77</v>
      </c>
      <c r="BD22" s="7" t="s">
        <v>77</v>
      </c>
      <c r="BE22" s="7" t="s">
        <v>77</v>
      </c>
      <c r="BF22" s="7" t="s">
        <v>77</v>
      </c>
      <c r="BG22" s="7" t="s">
        <v>77</v>
      </c>
      <c r="BH22" s="7" t="s">
        <v>77</v>
      </c>
      <c r="BI22" s="7" t="s">
        <v>77</v>
      </c>
      <c r="BJ22" s="7" t="s">
        <v>460</v>
      </c>
      <c r="BK22" s="7" t="s">
        <v>461</v>
      </c>
      <c r="BL22" s="7" t="s">
        <v>97</v>
      </c>
      <c r="BM22" s="7" t="s">
        <v>85</v>
      </c>
      <c r="BN22" s="7" t="s">
        <v>462</v>
      </c>
      <c r="BO22" s="7" t="s">
        <v>463</v>
      </c>
      <c r="BP22" s="7" t="s">
        <v>81</v>
      </c>
      <c r="BQ22" s="7" t="s">
        <v>85</v>
      </c>
      <c r="BR22" s="7" t="s">
        <v>464</v>
      </c>
      <c r="BS22" s="7" t="s">
        <v>77</v>
      </c>
      <c r="BT22" s="7" t="s">
        <v>142</v>
      </c>
      <c r="BU22" s="7" t="s">
        <v>143</v>
      </c>
      <c r="BV22" s="7" t="s">
        <v>275</v>
      </c>
      <c r="BW22" s="7" t="s">
        <v>88</v>
      </c>
      <c r="BX22" s="7" t="s">
        <v>112</v>
      </c>
      <c r="BY22" s="7">
        <v>570</v>
      </c>
      <c r="BZ22" s="7">
        <v>216</v>
      </c>
      <c r="CA22" s="7">
        <v>500000</v>
      </c>
      <c r="CB22" s="7">
        <v>5550000</v>
      </c>
      <c r="CC22" s="7">
        <v>7</v>
      </c>
      <c r="CD22" s="3">
        <f>VLOOKUP(M22,Sheet2!$B$4:$C$50,2,FALSE)</f>
        <v>1</v>
      </c>
      <c r="CE22" s="3">
        <f>VLOOKUP(M22,Sheet2!$B$4:$C$50,2,FALSE)</f>
        <v>1</v>
      </c>
      <c r="CF22" s="3" t="str">
        <f t="shared" si="2"/>
        <v>lulus</v>
      </c>
      <c r="CG22" s="3" t="str">
        <f t="shared" si="3"/>
        <v>diterima</v>
      </c>
    </row>
    <row r="23" spans="1:85" x14ac:dyDescent="0.25">
      <c r="A23" s="5">
        <v>22</v>
      </c>
      <c r="B23" s="5">
        <v>9104122131</v>
      </c>
      <c r="C23" s="5" t="s">
        <v>184</v>
      </c>
      <c r="D23" s="5" t="s">
        <v>74</v>
      </c>
      <c r="E23" s="5" t="s">
        <v>75</v>
      </c>
      <c r="F23" s="5" t="s">
        <v>76</v>
      </c>
      <c r="G23" s="4">
        <v>2201</v>
      </c>
      <c r="H23" s="4" t="s">
        <v>150</v>
      </c>
      <c r="I23" s="4" t="str">
        <f>_xlfn.IFNA(VLOOKUP(LEFT(L23,4)*1,[1]PRODI_2019!$E$2:$L$74,8,FALSE),"")</f>
        <v>Kedokteran</v>
      </c>
      <c r="J23" s="4" t="str">
        <f>IF(AND(K23=0,L23=0)=TRUE,"",IF(AND(K23&gt;0,L23&gt;0)=TRUE,VLOOKUP(LEFT(L23,4)*1,[1]PRODI_2019!$E$2:$L$100,2,FALSE),M23))</f>
        <v>Gizi</v>
      </c>
      <c r="K23" s="4">
        <f>_xlfn.IFNA(VLOOKUP(B23,[2]Data!$J$2:$K$24,1,FALSE),0)</f>
        <v>9104122131</v>
      </c>
      <c r="L23" s="4">
        <f>_xlfn.IFNA(VLOOKUP(B23,[2]Data!$J$2:$K$24,2,FALSE),0)</f>
        <v>8882220013</v>
      </c>
      <c r="M23" s="6" t="s">
        <v>188</v>
      </c>
      <c r="Q23" s="7" t="s">
        <v>90</v>
      </c>
      <c r="R23" s="7" t="s">
        <v>79</v>
      </c>
      <c r="S23" s="7" t="s">
        <v>452</v>
      </c>
      <c r="T23" s="7" t="s">
        <v>465</v>
      </c>
      <c r="U23" s="7" t="s">
        <v>80</v>
      </c>
      <c r="V23" s="7" t="s">
        <v>93</v>
      </c>
      <c r="W23" s="7">
        <v>2022</v>
      </c>
      <c r="X23" s="7">
        <v>0</v>
      </c>
      <c r="Y23" s="7">
        <v>0</v>
      </c>
      <c r="Z23" s="7">
        <v>0</v>
      </c>
      <c r="AA23" s="7"/>
      <c r="AB23" s="7"/>
      <c r="AC23" s="7"/>
      <c r="AD23" s="7" t="s">
        <v>466</v>
      </c>
      <c r="AE23" s="7" t="s">
        <v>94</v>
      </c>
      <c r="AF23" s="7" t="s">
        <v>467</v>
      </c>
      <c r="AG23" s="7" t="s">
        <v>141</v>
      </c>
      <c r="AH23" s="7" t="s">
        <v>142</v>
      </c>
      <c r="AI23" s="7" t="s">
        <v>468</v>
      </c>
      <c r="AJ23" s="7" t="s">
        <v>469</v>
      </c>
      <c r="AK23" s="7" t="s">
        <v>470</v>
      </c>
      <c r="AL23" s="7" t="s">
        <v>86</v>
      </c>
      <c r="AM23" s="7" t="s">
        <v>94</v>
      </c>
      <c r="AN23" s="7" t="s">
        <v>94</v>
      </c>
      <c r="AO23" s="7" t="s">
        <v>94</v>
      </c>
      <c r="AP23" s="7" t="s">
        <v>117</v>
      </c>
      <c r="AQ23" s="7" t="s">
        <v>471</v>
      </c>
      <c r="AR23" s="7" t="s">
        <v>142</v>
      </c>
      <c r="AS23" s="7" t="s">
        <v>140</v>
      </c>
      <c r="AT23" s="7" t="s">
        <v>77</v>
      </c>
      <c r="AU23" s="7" t="s">
        <v>77</v>
      </c>
      <c r="AV23" s="7" t="s">
        <v>77</v>
      </c>
      <c r="AW23" s="7" t="s">
        <v>77</v>
      </c>
      <c r="AX23" s="7" t="s">
        <v>77</v>
      </c>
      <c r="AY23" s="7" t="s">
        <v>77</v>
      </c>
      <c r="AZ23" s="7" t="s">
        <v>77</v>
      </c>
      <c r="BA23" s="7" t="s">
        <v>77</v>
      </c>
      <c r="BB23" s="7" t="s">
        <v>77</v>
      </c>
      <c r="BC23" s="7" t="s">
        <v>77</v>
      </c>
      <c r="BD23" s="7" t="s">
        <v>77</v>
      </c>
      <c r="BE23" s="7" t="s">
        <v>77</v>
      </c>
      <c r="BF23" s="7" t="s">
        <v>77</v>
      </c>
      <c r="BG23" s="7" t="s">
        <v>77</v>
      </c>
      <c r="BH23" s="7" t="s">
        <v>77</v>
      </c>
      <c r="BI23" s="7" t="s">
        <v>77</v>
      </c>
      <c r="BJ23" s="7" t="s">
        <v>472</v>
      </c>
      <c r="BK23" s="7" t="s">
        <v>473</v>
      </c>
      <c r="BL23" s="7" t="s">
        <v>111</v>
      </c>
      <c r="BM23" s="7" t="s">
        <v>85</v>
      </c>
      <c r="BN23" s="7" t="s">
        <v>474</v>
      </c>
      <c r="BO23" s="7" t="s">
        <v>475</v>
      </c>
      <c r="BP23" s="7" t="s">
        <v>86</v>
      </c>
      <c r="BQ23" s="7" t="s">
        <v>115</v>
      </c>
      <c r="BR23" s="7" t="s">
        <v>476</v>
      </c>
      <c r="BS23" s="7" t="s">
        <v>77</v>
      </c>
      <c r="BT23" s="7" t="s">
        <v>142</v>
      </c>
      <c r="BU23" s="7" t="s">
        <v>477</v>
      </c>
      <c r="BV23" s="7" t="s">
        <v>255</v>
      </c>
      <c r="BW23" s="7" t="s">
        <v>88</v>
      </c>
      <c r="BX23" s="7" t="s">
        <v>89</v>
      </c>
      <c r="BY23" s="7">
        <v>750</v>
      </c>
      <c r="BZ23" s="7">
        <v>70</v>
      </c>
      <c r="CA23" s="7">
        <v>5000000</v>
      </c>
      <c r="CB23" s="7">
        <v>0</v>
      </c>
      <c r="CC23" s="7">
        <v>4</v>
      </c>
      <c r="CD23" s="3">
        <f>VLOOKUP(M23,Sheet2!$B$4:$C$50,2,FALSE)</f>
        <v>4</v>
      </c>
      <c r="CE23" s="3">
        <f>VLOOKUP(M23,Sheet2!$B$4:$C$50,2,FALSE)</f>
        <v>4</v>
      </c>
      <c r="CF23" s="3" t="str">
        <f t="shared" si="2"/>
        <v>lulus</v>
      </c>
      <c r="CG23" s="3" t="str">
        <f t="shared" si="3"/>
        <v>diterima</v>
      </c>
    </row>
    <row r="24" spans="1:85" x14ac:dyDescent="0.25">
      <c r="A24" s="5">
        <v>23</v>
      </c>
      <c r="B24" s="5">
        <v>9205122002</v>
      </c>
      <c r="C24" s="5" t="s">
        <v>185</v>
      </c>
      <c r="D24" s="5" t="s">
        <v>74</v>
      </c>
      <c r="E24" s="5" t="s">
        <v>75</v>
      </c>
      <c r="F24" s="5" t="s">
        <v>76</v>
      </c>
      <c r="G24" s="4">
        <v>2201</v>
      </c>
      <c r="H24" s="4" t="s">
        <v>150</v>
      </c>
      <c r="I24" s="4" t="str">
        <f>_xlfn.IFNA(VLOOKUP(LEFT(L24,4)*1,[1]PRODI_2019!$E$2:$L$74,8,FALSE),"")</f>
        <v>Kedokteran</v>
      </c>
      <c r="J24" s="4" t="str">
        <f>IF(AND(K24=0,L24=0)=TRUE,"",IF(AND(K24&gt;0,L24&gt;0)=TRUE,VLOOKUP(LEFT(L24,4)*1,[1]PRODI_2019!$E$2:$L$100,2,FALSE),M24))</f>
        <v>Gizi</v>
      </c>
      <c r="K24" s="4">
        <f>_xlfn.IFNA(VLOOKUP(B24,[2]Data!$J$2:$K$24,1,FALSE),0)</f>
        <v>9205122002</v>
      </c>
      <c r="L24" s="4">
        <f>_xlfn.IFNA(VLOOKUP(B24,[2]Data!$J$2:$K$24,2,FALSE),0)</f>
        <v>8882220014</v>
      </c>
      <c r="M24" s="6" t="s">
        <v>188</v>
      </c>
      <c r="Q24" s="7" t="s">
        <v>90</v>
      </c>
      <c r="R24" s="7" t="s">
        <v>79</v>
      </c>
      <c r="S24" s="7" t="s">
        <v>256</v>
      </c>
      <c r="T24" s="7" t="s">
        <v>478</v>
      </c>
      <c r="U24" s="7" t="s">
        <v>101</v>
      </c>
      <c r="V24" s="7" t="s">
        <v>93</v>
      </c>
      <c r="W24" s="7">
        <v>2021</v>
      </c>
      <c r="X24" s="7">
        <v>88</v>
      </c>
      <c r="Y24" s="7">
        <v>81</v>
      </c>
      <c r="Z24" s="7">
        <v>86</v>
      </c>
      <c r="AA24" s="7"/>
      <c r="AB24" s="7"/>
      <c r="AC24" s="7"/>
      <c r="AD24" s="7" t="s">
        <v>479</v>
      </c>
      <c r="AE24" s="7" t="s">
        <v>77</v>
      </c>
      <c r="AF24" s="7" t="s">
        <v>480</v>
      </c>
      <c r="AG24" s="7" t="s">
        <v>481</v>
      </c>
      <c r="AH24" s="7" t="s">
        <v>160</v>
      </c>
      <c r="AI24" s="7" t="s">
        <v>482</v>
      </c>
      <c r="AJ24" s="7" t="s">
        <v>483</v>
      </c>
      <c r="AK24" s="7" t="s">
        <v>484</v>
      </c>
      <c r="AL24" s="7" t="s">
        <v>77</v>
      </c>
      <c r="AM24" s="7" t="s">
        <v>77</v>
      </c>
      <c r="AN24" s="7" t="s">
        <v>77</v>
      </c>
      <c r="AO24" s="7" t="s">
        <v>77</v>
      </c>
      <c r="AP24" s="7" t="s">
        <v>95</v>
      </c>
      <c r="AQ24" s="7" t="s">
        <v>485</v>
      </c>
      <c r="AR24" s="7" t="s">
        <v>160</v>
      </c>
      <c r="AS24" s="7" t="s">
        <v>161</v>
      </c>
      <c r="AT24" s="7" t="s">
        <v>77</v>
      </c>
      <c r="AU24" s="7" t="s">
        <v>77</v>
      </c>
      <c r="AV24" s="7" t="s">
        <v>77</v>
      </c>
      <c r="AW24" s="7" t="s">
        <v>77</v>
      </c>
      <c r="AX24" s="7" t="s">
        <v>77</v>
      </c>
      <c r="AY24" s="7" t="s">
        <v>77</v>
      </c>
      <c r="AZ24" s="7" t="s">
        <v>77</v>
      </c>
      <c r="BA24" s="7" t="s">
        <v>77</v>
      </c>
      <c r="BB24" s="7" t="s">
        <v>77</v>
      </c>
      <c r="BC24" s="7" t="s">
        <v>77</v>
      </c>
      <c r="BD24" s="7" t="s">
        <v>77</v>
      </c>
      <c r="BE24" s="7" t="s">
        <v>77</v>
      </c>
      <c r="BF24" s="7" t="s">
        <v>77</v>
      </c>
      <c r="BG24" s="7" t="s">
        <v>77</v>
      </c>
      <c r="BH24" s="7" t="s">
        <v>77</v>
      </c>
      <c r="BI24" s="7" t="s">
        <v>77</v>
      </c>
      <c r="BJ24" s="7" t="s">
        <v>118</v>
      </c>
      <c r="BK24" s="7" t="s">
        <v>486</v>
      </c>
      <c r="BL24" s="7" t="s">
        <v>86</v>
      </c>
      <c r="BM24" s="7" t="s">
        <v>115</v>
      </c>
      <c r="BN24" s="7" t="s">
        <v>487</v>
      </c>
      <c r="BO24" s="7" t="s">
        <v>488</v>
      </c>
      <c r="BP24" s="7" t="s">
        <v>106</v>
      </c>
      <c r="BQ24" s="7" t="s">
        <v>85</v>
      </c>
      <c r="BR24" s="7" t="s">
        <v>489</v>
      </c>
      <c r="BS24" s="7" t="s">
        <v>77</v>
      </c>
      <c r="BT24" s="7" t="s">
        <v>160</v>
      </c>
      <c r="BU24" s="7" t="s">
        <v>490</v>
      </c>
      <c r="BV24" s="7" t="s">
        <v>207</v>
      </c>
      <c r="BW24" s="7" t="s">
        <v>88</v>
      </c>
      <c r="BX24" s="7" t="s">
        <v>89</v>
      </c>
      <c r="BY24" s="7">
        <v>288</v>
      </c>
      <c r="BZ24" s="7">
        <v>267</v>
      </c>
      <c r="CA24" s="7">
        <v>0</v>
      </c>
      <c r="CB24" s="7">
        <v>5088300</v>
      </c>
      <c r="CC24" s="7">
        <v>2</v>
      </c>
      <c r="CD24" s="3">
        <f>VLOOKUP(M24,Sheet2!$B$4:$C$50,2,FALSE)</f>
        <v>4</v>
      </c>
      <c r="CE24" s="3">
        <f>VLOOKUP(M24,Sheet2!$B$4:$C$50,2,FALSE)</f>
        <v>4</v>
      </c>
      <c r="CF24" s="3" t="str">
        <f t="shared" si="2"/>
        <v>lulus</v>
      </c>
      <c r="CG24" s="3" t="str">
        <f t="shared" si="3"/>
        <v>diterima</v>
      </c>
    </row>
    <row r="25" spans="1:85" x14ac:dyDescent="0.25">
      <c r="A25" s="5">
        <v>24</v>
      </c>
      <c r="B25" s="5">
        <v>9205122107</v>
      </c>
      <c r="C25" s="5" t="s">
        <v>186</v>
      </c>
      <c r="D25" s="5" t="s">
        <v>74</v>
      </c>
      <c r="E25" s="5" t="s">
        <v>75</v>
      </c>
      <c r="F25" s="5" t="s">
        <v>76</v>
      </c>
      <c r="G25" s="4">
        <v>2201</v>
      </c>
      <c r="H25" s="4" t="s">
        <v>150</v>
      </c>
      <c r="I25" s="4" t="str">
        <f>_xlfn.IFNA(VLOOKUP(LEFT(L25,4)*1,[1]PRODI_2019!$E$2:$L$74,8,FALSE),"")</f>
        <v>FKIP</v>
      </c>
      <c r="J25" s="4" t="str">
        <f>IF(AND(K25=0,L25=0)=TRUE,"",IF(AND(K25&gt;0,L25&gt;0)=TRUE,VLOOKUP(LEFT(L25,4)*1,[1]PRODI_2019!$E$2:$L$100,2,FALSE),M25))</f>
        <v>Pendidikan Guru Sekolah Dasar</v>
      </c>
      <c r="K25" s="4">
        <f>_xlfn.IFNA(VLOOKUP(B25,[2]Data!$J$2:$K$24,1,FALSE),0)</f>
        <v>9205122107</v>
      </c>
      <c r="L25" s="4">
        <f>_xlfn.IFNA(VLOOKUP(B25,[2]Data!$J$2:$K$24,2,FALSE),0)</f>
        <v>2227220031</v>
      </c>
      <c r="M25" s="6" t="s">
        <v>138</v>
      </c>
      <c r="Q25" s="7" t="s">
        <v>90</v>
      </c>
      <c r="R25" s="7" t="s">
        <v>79</v>
      </c>
      <c r="S25" s="7" t="s">
        <v>491</v>
      </c>
      <c r="T25" s="7" t="s">
        <v>492</v>
      </c>
      <c r="U25" s="7" t="s">
        <v>101</v>
      </c>
      <c r="V25" s="7" t="s">
        <v>93</v>
      </c>
      <c r="W25" s="7">
        <v>2020</v>
      </c>
      <c r="X25" s="7">
        <v>77</v>
      </c>
      <c r="Y25" s="7">
        <v>76</v>
      </c>
      <c r="Z25" s="7">
        <v>82</v>
      </c>
      <c r="AA25" s="7"/>
      <c r="AB25" s="7"/>
      <c r="AC25" s="7"/>
      <c r="AD25" s="7" t="s">
        <v>493</v>
      </c>
      <c r="AE25" s="7" t="s">
        <v>77</v>
      </c>
      <c r="AF25" s="7" t="s">
        <v>494</v>
      </c>
      <c r="AG25" s="7" t="s">
        <v>481</v>
      </c>
      <c r="AH25" s="7" t="s">
        <v>160</v>
      </c>
      <c r="AI25" s="7" t="s">
        <v>495</v>
      </c>
      <c r="AJ25" s="7" t="s">
        <v>496</v>
      </c>
      <c r="AK25" s="7" t="s">
        <v>497</v>
      </c>
      <c r="AL25" s="7" t="s">
        <v>106</v>
      </c>
      <c r="AM25" s="7" t="s">
        <v>498</v>
      </c>
      <c r="AN25" s="7" t="s">
        <v>499</v>
      </c>
      <c r="AO25" s="7" t="s">
        <v>156</v>
      </c>
      <c r="AP25" s="7" t="s">
        <v>117</v>
      </c>
      <c r="AQ25" s="7" t="s">
        <v>485</v>
      </c>
      <c r="AR25" s="7" t="s">
        <v>160</v>
      </c>
      <c r="AS25" s="7" t="s">
        <v>161</v>
      </c>
      <c r="AT25" s="7" t="s">
        <v>77</v>
      </c>
      <c r="AU25" s="7" t="s">
        <v>77</v>
      </c>
      <c r="AV25" s="7" t="s">
        <v>77</v>
      </c>
      <c r="AW25" s="7" t="s">
        <v>77</v>
      </c>
      <c r="AX25" s="7" t="s">
        <v>77</v>
      </c>
      <c r="AY25" s="7" t="s">
        <v>77</v>
      </c>
      <c r="AZ25" s="7" t="s">
        <v>77</v>
      </c>
      <c r="BA25" s="7" t="s">
        <v>77</v>
      </c>
      <c r="BB25" s="7" t="s">
        <v>77</v>
      </c>
      <c r="BC25" s="7" t="s">
        <v>77</v>
      </c>
      <c r="BD25" s="7" t="s">
        <v>77</v>
      </c>
      <c r="BE25" s="7" t="s">
        <v>77</v>
      </c>
      <c r="BF25" s="7" t="s">
        <v>77</v>
      </c>
      <c r="BG25" s="7" t="s">
        <v>77</v>
      </c>
      <c r="BH25" s="7" t="s">
        <v>77</v>
      </c>
      <c r="BI25" s="7" t="s">
        <v>77</v>
      </c>
      <c r="BJ25" s="7" t="s">
        <v>500</v>
      </c>
      <c r="BK25" s="7" t="s">
        <v>501</v>
      </c>
      <c r="BL25" s="7" t="s">
        <v>106</v>
      </c>
      <c r="BM25" s="7" t="s">
        <v>115</v>
      </c>
      <c r="BN25" s="7" t="s">
        <v>502</v>
      </c>
      <c r="BO25" s="7" t="s">
        <v>503</v>
      </c>
      <c r="BP25" s="7" t="s">
        <v>97</v>
      </c>
      <c r="BQ25" s="7" t="s">
        <v>115</v>
      </c>
      <c r="BR25" s="7" t="s">
        <v>504</v>
      </c>
      <c r="BS25" s="7" t="s">
        <v>77</v>
      </c>
      <c r="BT25" s="7" t="s">
        <v>160</v>
      </c>
      <c r="BU25" s="7" t="s">
        <v>505</v>
      </c>
      <c r="BV25" s="7" t="s">
        <v>275</v>
      </c>
      <c r="BW25" s="7" t="s">
        <v>120</v>
      </c>
      <c r="BX25" s="7" t="s">
        <v>89</v>
      </c>
      <c r="BY25" s="7">
        <v>20</v>
      </c>
      <c r="BZ25" s="7">
        <v>12</v>
      </c>
      <c r="CA25" s="7">
        <v>2743800</v>
      </c>
      <c r="CB25" s="7">
        <v>200</v>
      </c>
      <c r="CC25" s="7">
        <v>8</v>
      </c>
      <c r="CD25" s="3">
        <f>VLOOKUP(M25,Sheet2!$B$4:$C$50,2,FALSE)</f>
        <v>2</v>
      </c>
      <c r="CE25" s="3">
        <f>VLOOKUP(M25,Sheet2!$B$4:$C$50,2,FALSE)</f>
        <v>2</v>
      </c>
      <c r="CF25" s="3" t="str">
        <f t="shared" si="2"/>
        <v>lulus</v>
      </c>
      <c r="CG25" s="3" t="str">
        <f t="shared" si="3"/>
        <v>diterima</v>
      </c>
    </row>
    <row r="26" spans="1:85" x14ac:dyDescent="0.25">
      <c r="A26" s="5">
        <v>25</v>
      </c>
      <c r="B26" s="5">
        <v>9205122108</v>
      </c>
      <c r="C26" s="5" t="s">
        <v>187</v>
      </c>
      <c r="D26" s="5" t="s">
        <v>74</v>
      </c>
      <c r="E26" s="5" t="s">
        <v>75</v>
      </c>
      <c r="F26" s="5" t="s">
        <v>76</v>
      </c>
      <c r="G26" s="4">
        <v>2201</v>
      </c>
      <c r="H26" s="4" t="s">
        <v>150</v>
      </c>
      <c r="I26" s="4" t="str">
        <f>_xlfn.IFNA(VLOOKUP(LEFT(L26,4)*1,[1]PRODI_2019!$E$2:$L$74,8,FALSE),"")</f>
        <v>FKIP</v>
      </c>
      <c r="J26" s="4" t="str">
        <f>IF(AND(K26=0,L26=0)=TRUE,"",IF(AND(K26&gt;0,L26&gt;0)=TRUE,VLOOKUP(LEFT(L26,4)*1,[1]PRODI_2019!$E$2:$L$100,2,FALSE),M26))</f>
        <v>Pendidikan Guru Sekolah Dasar</v>
      </c>
      <c r="K26" s="4">
        <f>_xlfn.IFNA(VLOOKUP(B26,[2]Data!$J$2:$K$24,1,FALSE),0)</f>
        <v>9205122108</v>
      </c>
      <c r="L26" s="4">
        <f>_xlfn.IFNA(VLOOKUP(B26,[2]Data!$J$2:$K$24,2,FALSE),0)</f>
        <v>2227220032</v>
      </c>
      <c r="M26" s="6" t="s">
        <v>138</v>
      </c>
      <c r="Q26" s="7" t="s">
        <v>90</v>
      </c>
      <c r="R26" s="7" t="s">
        <v>79</v>
      </c>
      <c r="S26" s="7" t="s">
        <v>506</v>
      </c>
      <c r="T26" s="7" t="s">
        <v>507</v>
      </c>
      <c r="U26" s="7" t="s">
        <v>101</v>
      </c>
      <c r="V26" s="7" t="s">
        <v>102</v>
      </c>
      <c r="W26" s="7">
        <v>2022</v>
      </c>
      <c r="X26" s="7">
        <v>78</v>
      </c>
      <c r="Y26" s="7">
        <v>78</v>
      </c>
      <c r="Z26" s="7">
        <v>78</v>
      </c>
      <c r="AA26" s="7"/>
      <c r="AB26" s="7"/>
      <c r="AC26" s="7"/>
      <c r="AD26" s="7" t="s">
        <v>508</v>
      </c>
      <c r="AE26" s="7" t="s">
        <v>77</v>
      </c>
      <c r="AF26" s="7" t="s">
        <v>509</v>
      </c>
      <c r="AG26" s="7" t="s">
        <v>481</v>
      </c>
      <c r="AH26" s="7" t="s">
        <v>160</v>
      </c>
      <c r="AI26" s="7" t="s">
        <v>510</v>
      </c>
      <c r="AJ26" s="7" t="s">
        <v>511</v>
      </c>
      <c r="AK26" s="7" t="s">
        <v>512</v>
      </c>
      <c r="AL26" s="7" t="s">
        <v>86</v>
      </c>
      <c r="AM26" s="7" t="s">
        <v>77</v>
      </c>
      <c r="AN26" s="7" t="s">
        <v>77</v>
      </c>
      <c r="AO26" s="7" t="s">
        <v>513</v>
      </c>
      <c r="AP26" s="7" t="s">
        <v>95</v>
      </c>
      <c r="AQ26" s="7" t="s">
        <v>86</v>
      </c>
      <c r="AR26" s="7" t="s">
        <v>86</v>
      </c>
      <c r="AS26" s="7" t="s">
        <v>105</v>
      </c>
      <c r="AT26" s="7" t="s">
        <v>77</v>
      </c>
      <c r="AU26" s="7" t="s">
        <v>77</v>
      </c>
      <c r="AV26" s="7" t="s">
        <v>77</v>
      </c>
      <c r="AW26" s="7" t="s">
        <v>77</v>
      </c>
      <c r="AX26" s="7" t="s">
        <v>77</v>
      </c>
      <c r="AY26" s="7" t="s">
        <v>77</v>
      </c>
      <c r="AZ26" s="7" t="s">
        <v>77</v>
      </c>
      <c r="BA26" s="7" t="s">
        <v>77</v>
      </c>
      <c r="BB26" s="7" t="s">
        <v>77</v>
      </c>
      <c r="BC26" s="7" t="s">
        <v>77</v>
      </c>
      <c r="BD26" s="7" t="s">
        <v>77</v>
      </c>
      <c r="BE26" s="7" t="s">
        <v>77</v>
      </c>
      <c r="BF26" s="7" t="s">
        <v>77</v>
      </c>
      <c r="BG26" s="7" t="s">
        <v>77</v>
      </c>
      <c r="BH26" s="7" t="s">
        <v>77</v>
      </c>
      <c r="BI26" s="7" t="s">
        <v>77</v>
      </c>
      <c r="BJ26" s="7" t="s">
        <v>514</v>
      </c>
      <c r="BK26" s="7" t="s">
        <v>515</v>
      </c>
      <c r="BL26" s="7" t="s">
        <v>106</v>
      </c>
      <c r="BM26" s="7" t="s">
        <v>107</v>
      </c>
      <c r="BN26" s="7" t="s">
        <v>516</v>
      </c>
      <c r="BO26" s="7" t="s">
        <v>517</v>
      </c>
      <c r="BP26" s="7" t="s">
        <v>81</v>
      </c>
      <c r="BQ26" s="7" t="s">
        <v>85</v>
      </c>
      <c r="BR26" s="7" t="s">
        <v>518</v>
      </c>
      <c r="BS26" s="7" t="s">
        <v>77</v>
      </c>
      <c r="BT26" s="7" t="s">
        <v>160</v>
      </c>
      <c r="BU26" s="7" t="s">
        <v>519</v>
      </c>
      <c r="BV26" s="7" t="s">
        <v>255</v>
      </c>
      <c r="BW26" s="7" t="s">
        <v>88</v>
      </c>
      <c r="BX26" s="7" t="s">
        <v>119</v>
      </c>
      <c r="BY26" s="7">
        <v>12</v>
      </c>
      <c r="BZ26" s="7">
        <v>10</v>
      </c>
      <c r="CA26" s="7">
        <v>1500</v>
      </c>
      <c r="CB26" s="7">
        <v>1500</v>
      </c>
      <c r="CC26" s="7">
        <v>4</v>
      </c>
      <c r="CD26" s="3">
        <f>VLOOKUP(M26,Sheet2!$B$4:$C$50,2,FALSE)</f>
        <v>2</v>
      </c>
      <c r="CE26" s="3">
        <f>VLOOKUP(M26,Sheet2!$B$4:$C$50,2,FALSE)</f>
        <v>2</v>
      </c>
      <c r="CF26" s="3" t="str">
        <f t="shared" si="2"/>
        <v>lulus</v>
      </c>
      <c r="CG26" s="3" t="str">
        <f t="shared" si="3"/>
        <v>diterima</v>
      </c>
    </row>
  </sheetData>
  <phoneticPr fontId="3" type="noConversion"/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B93A-311A-4BA9-8223-CB971F06342F}">
  <dimension ref="B3:C20"/>
  <sheetViews>
    <sheetView workbookViewId="0">
      <selection activeCell="F26" sqref="F26"/>
    </sheetView>
  </sheetViews>
  <sheetFormatPr defaultRowHeight="13.2" x14ac:dyDescent="0.25"/>
  <cols>
    <col min="2" max="2" width="40.109375" bestFit="1" customWidth="1"/>
  </cols>
  <sheetData>
    <row r="3" spans="2:3" x14ac:dyDescent="0.25">
      <c r="B3" t="s">
        <v>151</v>
      </c>
      <c r="C3" t="s">
        <v>152</v>
      </c>
    </row>
    <row r="4" spans="2:3" x14ac:dyDescent="0.25">
      <c r="B4" t="s">
        <v>135</v>
      </c>
      <c r="C4">
        <v>1</v>
      </c>
    </row>
    <row r="5" spans="2:3" x14ac:dyDescent="0.25">
      <c r="B5" t="s">
        <v>121</v>
      </c>
      <c r="C5">
        <v>2</v>
      </c>
    </row>
    <row r="6" spans="2:3" x14ac:dyDescent="0.25">
      <c r="B6" t="s">
        <v>126</v>
      </c>
      <c r="C6">
        <v>1</v>
      </c>
    </row>
    <row r="7" spans="2:3" x14ac:dyDescent="0.25">
      <c r="B7" t="s">
        <v>191</v>
      </c>
      <c r="C7">
        <v>1</v>
      </c>
    </row>
    <row r="8" spans="2:3" x14ac:dyDescent="0.25">
      <c r="B8" t="s">
        <v>188</v>
      </c>
      <c r="C8">
        <v>4</v>
      </c>
    </row>
    <row r="9" spans="2:3" x14ac:dyDescent="0.25">
      <c r="B9" t="s">
        <v>127</v>
      </c>
      <c r="C9">
        <v>1</v>
      </c>
    </row>
    <row r="10" spans="2:3" x14ac:dyDescent="0.25">
      <c r="B10" t="s">
        <v>129</v>
      </c>
      <c r="C10">
        <v>1</v>
      </c>
    </row>
    <row r="11" spans="2:3" x14ac:dyDescent="0.25">
      <c r="B11" t="s">
        <v>159</v>
      </c>
      <c r="C11">
        <v>1</v>
      </c>
    </row>
    <row r="12" spans="2:3" x14ac:dyDescent="0.25">
      <c r="B12" t="s">
        <v>116</v>
      </c>
      <c r="C12">
        <v>2</v>
      </c>
    </row>
    <row r="13" spans="2:3" x14ac:dyDescent="0.25">
      <c r="B13" t="s">
        <v>190</v>
      </c>
      <c r="C13">
        <v>1</v>
      </c>
    </row>
    <row r="14" spans="2:3" x14ac:dyDescent="0.25">
      <c r="B14" t="s">
        <v>130</v>
      </c>
      <c r="C14">
        <v>1</v>
      </c>
    </row>
    <row r="15" spans="2:3" x14ac:dyDescent="0.25">
      <c r="B15" t="s">
        <v>139</v>
      </c>
      <c r="C15">
        <v>1</v>
      </c>
    </row>
    <row r="16" spans="2:3" x14ac:dyDescent="0.25">
      <c r="B16" t="s">
        <v>122</v>
      </c>
      <c r="C16">
        <v>1</v>
      </c>
    </row>
    <row r="17" spans="2:3" x14ac:dyDescent="0.25">
      <c r="B17" t="s">
        <v>138</v>
      </c>
      <c r="C17">
        <v>2</v>
      </c>
    </row>
    <row r="18" spans="2:3" x14ac:dyDescent="0.25">
      <c r="B18" t="s">
        <v>124</v>
      </c>
      <c r="C18">
        <v>1</v>
      </c>
    </row>
    <row r="19" spans="2:3" x14ac:dyDescent="0.25">
      <c r="B19" t="s">
        <v>189</v>
      </c>
      <c r="C19">
        <v>1</v>
      </c>
    </row>
    <row r="20" spans="2:3" x14ac:dyDescent="0.25">
      <c r="B20" t="s">
        <v>192</v>
      </c>
      <c r="C2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2021-08-16T03:15:09Z</dcterms:created>
  <dcterms:modified xsi:type="dcterms:W3CDTF">2022-08-18T09:17:52Z</dcterms:modified>
</cp:coreProperties>
</file>