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4_UMM\22umm\"/>
    </mc:Choice>
  </mc:AlternateContent>
  <xr:revisionPtr revIDLastSave="0" documentId="13_ncr:1_{17707276-E06F-40F5-9FA3-3BA98E3EDD1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Sheet2" sheetId="3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G10" i="1" l="1"/>
  <c r="CG11" i="1"/>
  <c r="CG12" i="1"/>
  <c r="CG13" i="1"/>
  <c r="CG14" i="1"/>
  <c r="CG15" i="1"/>
  <c r="CG16" i="1"/>
  <c r="CG17" i="1"/>
  <c r="CF10" i="1"/>
  <c r="CF11" i="1"/>
  <c r="CF12" i="1"/>
  <c r="CF13" i="1"/>
  <c r="CF14" i="1"/>
  <c r="CF15" i="1"/>
  <c r="CF16" i="1"/>
  <c r="CF17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2" i="1"/>
  <c r="CD2" i="1"/>
  <c r="D5" i="3" l="1"/>
  <c r="D6" i="3"/>
  <c r="D7" i="3"/>
  <c r="D8" i="3"/>
  <c r="D9" i="3"/>
  <c r="D10" i="3"/>
  <c r="D11" i="3"/>
  <c r="D12" i="3"/>
  <c r="D13" i="3"/>
  <c r="D14" i="3"/>
  <c r="D15" i="3"/>
  <c r="D4" i="3"/>
  <c r="L3" i="1"/>
  <c r="L4" i="1"/>
  <c r="L5" i="1"/>
  <c r="L6" i="1"/>
  <c r="L7" i="1"/>
  <c r="L8" i="1"/>
  <c r="L9" i="1"/>
  <c r="L10" i="1"/>
  <c r="J10" i="1" s="1"/>
  <c r="L11" i="1"/>
  <c r="I11" i="1" s="1"/>
  <c r="L12" i="1"/>
  <c r="I12" i="1" s="1"/>
  <c r="L13" i="1"/>
  <c r="I13" i="1" s="1"/>
  <c r="L14" i="1"/>
  <c r="I14" i="1" s="1"/>
  <c r="L15" i="1"/>
  <c r="L16" i="1"/>
  <c r="L17" i="1"/>
  <c r="L2" i="1"/>
  <c r="CG2" i="1" s="1"/>
  <c r="K3" i="1"/>
  <c r="K4" i="1"/>
  <c r="K5" i="1"/>
  <c r="K6" i="1"/>
  <c r="K7" i="1"/>
  <c r="CF7" i="1" s="1"/>
  <c r="K8" i="1"/>
  <c r="K9" i="1"/>
  <c r="K10" i="1"/>
  <c r="K11" i="1"/>
  <c r="K12" i="1"/>
  <c r="K13" i="1"/>
  <c r="K14" i="1"/>
  <c r="K15" i="1"/>
  <c r="K16" i="1"/>
  <c r="K17" i="1"/>
  <c r="K2" i="1"/>
  <c r="CF2" i="1" s="1"/>
  <c r="J15" i="1"/>
  <c r="I15" i="1"/>
  <c r="J16" i="1"/>
  <c r="I16" i="1"/>
  <c r="J17" i="1"/>
  <c r="I17" i="1"/>
  <c r="CG7" i="1"/>
  <c r="J8" i="1"/>
  <c r="I9" i="1"/>
  <c r="CG3" i="1"/>
  <c r="I4" i="1"/>
  <c r="I5" i="1"/>
  <c r="CG6" i="1"/>
  <c r="CF8" i="1"/>
  <c r="CF3" i="1"/>
  <c r="J4" i="1"/>
  <c r="CF5" i="1"/>
  <c r="CF6" i="1"/>
  <c r="J7" i="1"/>
  <c r="CG5" i="1"/>
  <c r="CG4" i="1"/>
  <c r="I10" i="1" l="1"/>
  <c r="J14" i="1"/>
  <c r="J13" i="1"/>
  <c r="J12" i="1"/>
  <c r="J11" i="1"/>
  <c r="I2" i="1"/>
  <c r="J9" i="1"/>
  <c r="CF9" i="1"/>
  <c r="J3" i="1"/>
  <c r="CG9" i="1"/>
  <c r="CG8" i="1"/>
  <c r="J5" i="1"/>
  <c r="I7" i="1"/>
  <c r="I6" i="1"/>
  <c r="J6" i="1"/>
  <c r="I8" i="1"/>
  <c r="I3" i="1"/>
  <c r="J2" i="1"/>
  <c r="CF4" i="1"/>
</calcChain>
</file>

<file path=xl/sharedStrings.xml><?xml version="1.0" encoding="utf-8"?>
<sst xmlns="http://schemas.openxmlformats.org/spreadsheetml/2006/main" count="1092" uniqueCount="416">
  <si>
    <t>Urut</t>
  </si>
  <si>
    <t>No. Pendaftaran</t>
  </si>
  <si>
    <t>Nama Lengkap</t>
  </si>
  <si>
    <t>Jalur Masuk</t>
  </si>
  <si>
    <t>Gelombang</t>
  </si>
  <si>
    <t>Kelompok Ujian</t>
  </si>
  <si>
    <t>Pilihan I</t>
  </si>
  <si>
    <t>Pilihan II</t>
  </si>
  <si>
    <t>Pilihan III</t>
  </si>
  <si>
    <t>Ruang</t>
  </si>
  <si>
    <t>Agama</t>
  </si>
  <si>
    <t>Tempat Lahir</t>
  </si>
  <si>
    <t>Tanggal Lahir</t>
  </si>
  <si>
    <t>Umum</t>
  </si>
  <si>
    <t>Jurusan</t>
  </si>
  <si>
    <t>Lulus</t>
  </si>
  <si>
    <t>Mtk</t>
  </si>
  <si>
    <t>B.Ing.</t>
  </si>
  <si>
    <t>B.Ind</t>
  </si>
  <si>
    <t>Mtk (Raport)</t>
  </si>
  <si>
    <t>B.Ing (Raport)</t>
  </si>
  <si>
    <t>B.Ind (Raport)</t>
  </si>
  <si>
    <t>Alamat_1</t>
  </si>
  <si>
    <t>Alamat_2</t>
  </si>
  <si>
    <t>Kelurahan</t>
  </si>
  <si>
    <t>Kecamatan</t>
  </si>
  <si>
    <t>Kota</t>
  </si>
  <si>
    <t>Telp</t>
  </si>
  <si>
    <t>Email</t>
  </si>
  <si>
    <t>NIK/No KTP</t>
  </si>
  <si>
    <t>Pekerjaan</t>
  </si>
  <si>
    <t>Nama Tempat Kerja</t>
  </si>
  <si>
    <t>Alamat Tempat Kerja</t>
  </si>
  <si>
    <t>Posisi/Jabatan</t>
  </si>
  <si>
    <t>Sumber Informasi</t>
  </si>
  <si>
    <t>Asal SMTA</t>
  </si>
  <si>
    <t>Kota/Kabupaten SMTA Asal</t>
  </si>
  <si>
    <t>Propinsi SMTA Asal</t>
  </si>
  <si>
    <t>Nama PT (S1)</t>
  </si>
  <si>
    <t>Status PT (S1)</t>
  </si>
  <si>
    <t>Fakultas (S1)</t>
  </si>
  <si>
    <t>Jurusan/Program Studi (S1)</t>
  </si>
  <si>
    <t>Jalur Penyelesaian Studi (S1)</t>
  </si>
  <si>
    <t>IPK/Yudisium (S1)</t>
  </si>
  <si>
    <t>Tanggal Lulus (S1)</t>
  </si>
  <si>
    <t>Beban Studi (SKS) (S1)</t>
  </si>
  <si>
    <t>Nama PT (S2)</t>
  </si>
  <si>
    <t>Status PT (S2)</t>
  </si>
  <si>
    <t>Fakultas (S2)</t>
  </si>
  <si>
    <t>Jurusan/Program Studi (S2)</t>
  </si>
  <si>
    <t>Jalur Penyelesaian Studi (S2)</t>
  </si>
  <si>
    <t>IPK/Yudisium (S2)</t>
  </si>
  <si>
    <t>Tanggal Lulus (S2)</t>
  </si>
  <si>
    <t>Beban Studi (SKS) (S2)</t>
  </si>
  <si>
    <t>NIK Ayah</t>
  </si>
  <si>
    <t>Nama Ayah</t>
  </si>
  <si>
    <t>Pekerjaan Ayah</t>
  </si>
  <si>
    <t>Pendidikan Ayah</t>
  </si>
  <si>
    <t>NIK Ibu</t>
  </si>
  <si>
    <t>Nama Ibu</t>
  </si>
  <si>
    <t>Pekerjaan Ibu</t>
  </si>
  <si>
    <t>Pendidikan Ibu</t>
  </si>
  <si>
    <t>Alamat Orang Tua</t>
  </si>
  <si>
    <t>Alamat Lain Orang Tua</t>
  </si>
  <si>
    <t>Kota Orang Tua</t>
  </si>
  <si>
    <t>No. Telp Orang Tua</t>
  </si>
  <si>
    <t>Tanggal Pendaftaran</t>
  </si>
  <si>
    <t>Status Rumah</t>
  </si>
  <si>
    <t>Kwh Listrik</t>
  </si>
  <si>
    <t>Luas Tanah (m2)</t>
  </si>
  <si>
    <t>Luas Bangunan (m2)</t>
  </si>
  <si>
    <t>Penghasilan Ayah (Rp)</t>
  </si>
  <si>
    <t>Penghasilan Ibu (Rp)</t>
  </si>
  <si>
    <t>Jumlah anak dalam tanggungan</t>
  </si>
  <si>
    <t>Gelombang - I</t>
  </si>
  <si>
    <t/>
  </si>
  <si>
    <t>L</t>
  </si>
  <si>
    <t>PROTESTAN</t>
  </si>
  <si>
    <t>MAN</t>
  </si>
  <si>
    <t>GURU/DOSEN NEGERI</t>
  </si>
  <si>
    <t>SARJANA</t>
  </si>
  <si>
    <t>LAIN-LAIN</t>
  </si>
  <si>
    <t>LAINNYA</t>
  </si>
  <si>
    <t>Rumah Orang Tua</t>
  </si>
  <si>
    <t>1300 Kwh</t>
  </si>
  <si>
    <t>PENDIDIKAN FISIKA</t>
  </si>
  <si>
    <t>P</t>
  </si>
  <si>
    <t>ISLAM</t>
  </si>
  <si>
    <t>SMUS</t>
  </si>
  <si>
    <t>SMU/MA IPA</t>
  </si>
  <si>
    <t>-</t>
  </si>
  <si>
    <t>Lain-Lain</t>
  </si>
  <si>
    <t>Prop. Jawa Barat</t>
  </si>
  <si>
    <t>PETANI/NELAYAN</t>
  </si>
  <si>
    <t>TAMAT SMTP</t>
  </si>
  <si>
    <t>PENDIDIKAN BAHASA INDONESIA (S1)</t>
  </si>
  <si>
    <t>SMUN</t>
  </si>
  <si>
    <t>SMU/MA IPS</t>
  </si>
  <si>
    <t>Dosen / Guru</t>
  </si>
  <si>
    <t>Lain-lain</t>
  </si>
  <si>
    <t>PEGAWAI NEGERI</t>
  </si>
  <si>
    <t>PASCASARJANA (S2)</t>
  </si>
  <si>
    <t>Mahasiswa</t>
  </si>
  <si>
    <t>Kab. Serang</t>
  </si>
  <si>
    <t>Prop. Banten</t>
  </si>
  <si>
    <t>KARYAWAN SWASTA</t>
  </si>
  <si>
    <t>450 Kwh</t>
  </si>
  <si>
    <t>Kab. Tangerang</t>
  </si>
  <si>
    <t>BURUH</t>
  </si>
  <si>
    <t>TAMAT SMTA</t>
  </si>
  <si>
    <t>ILMU KOMUNIKASI</t>
  </si>
  <si>
    <t>Kota Tangerang</t>
  </si>
  <si>
    <t>Internet</t>
  </si>
  <si>
    <t>0</t>
  </si>
  <si>
    <t>900 Kwh</t>
  </si>
  <si>
    <t>Pandeglang</t>
  </si>
  <si>
    <t>Kab. Pandeglang</t>
  </si>
  <si>
    <t>Kec. Picung</t>
  </si>
  <si>
    <t>PENSIUNAN</t>
  </si>
  <si>
    <t>SMAN 1 PANDEGLANG</t>
  </si>
  <si>
    <t>SMKN</t>
  </si>
  <si>
    <t>WIRASWASTA</t>
  </si>
  <si>
    <t>HUKUM (S1)</t>
  </si>
  <si>
    <t>Serang</t>
  </si>
  <si>
    <t>SMAN 2 PANDEGLANG</t>
  </si>
  <si>
    <t>PEDAGANG/WIRASWASTA</t>
  </si>
  <si>
    <t>Kec. Pandeglang</t>
  </si>
  <si>
    <t>MANAJEMEN</t>
  </si>
  <si>
    <t>Lebak</t>
  </si>
  <si>
    <t>Kab. Lebak</t>
  </si>
  <si>
    <t>Kec. Rangkasbitung</t>
  </si>
  <si>
    <t>ADMINISTRASI PUBLIK</t>
  </si>
  <si>
    <t>SMK Teknik</t>
  </si>
  <si>
    <t>TEKNOLOGI PANGAN</t>
  </si>
  <si>
    <t>PENDIDIKAN GURU SEKOLAH DASAR</t>
  </si>
  <si>
    <t>periode</t>
  </si>
  <si>
    <t>jenjang</t>
  </si>
  <si>
    <t>fakultas</t>
  </si>
  <si>
    <t>prodi</t>
  </si>
  <si>
    <t>hasil seleksi</t>
  </si>
  <si>
    <t>nim</t>
  </si>
  <si>
    <t>S1</t>
  </si>
  <si>
    <t>Row Labels</t>
  </si>
  <si>
    <t>P1</t>
  </si>
  <si>
    <t>pendaftar_p1</t>
  </si>
  <si>
    <t>pendaftar_p12</t>
  </si>
  <si>
    <t>lulus</t>
  </si>
  <si>
    <t>diterima</t>
  </si>
  <si>
    <t>ILMU KEOLAHRAGAAN</t>
  </si>
  <si>
    <t>jk</t>
  </si>
  <si>
    <t>GIZI</t>
  </si>
  <si>
    <t>TEKNIK METALURGI</t>
  </si>
  <si>
    <t>BIMBINGAN DAN KONSELING</t>
  </si>
  <si>
    <t>Tangerang</t>
  </si>
  <si>
    <t>NADHIVA AZZIRA</t>
  </si>
  <si>
    <t>Jalur Khusus Berprestasi</t>
  </si>
  <si>
    <t>INTERVIEW</t>
  </si>
  <si>
    <t>MUHAMMAD SYAFA'AT ZABRENO</t>
  </si>
  <si>
    <t>MALIKA ALKIANA</t>
  </si>
  <si>
    <t>ADINDA DWI INDRIYANI</t>
  </si>
  <si>
    <t>HAMID ABDUSSALAM</t>
  </si>
  <si>
    <t>MUHAMAD MAULANA MUKTI</t>
  </si>
  <si>
    <t>ADHITYA SUBTINANDA</t>
  </si>
  <si>
    <t>ADIN MAQBADUDIN</t>
  </si>
  <si>
    <t>HARITS SEPTO NURUNA</t>
  </si>
  <si>
    <t>DWI VIRANISA AGUSTIN</t>
  </si>
  <si>
    <t>MUHAMMAD IKHSAN PUTRA PRATAMA</t>
  </si>
  <si>
    <t>GUNAWAN AGUSTINO SURYANA</t>
  </si>
  <si>
    <t>RYAN KOLOSE SARAGIH</t>
  </si>
  <si>
    <t>RAMA NUGRAHA SABARUDIN</t>
  </si>
  <si>
    <t>EUIS AENI TAUFIQOH</t>
  </si>
  <si>
    <t>BAMBANG ISTIJAB</t>
  </si>
  <si>
    <t>S2</t>
  </si>
  <si>
    <t>S3</t>
  </si>
  <si>
    <t>S4</t>
  </si>
  <si>
    <t>S5</t>
  </si>
  <si>
    <t>S6</t>
  </si>
  <si>
    <t>S7</t>
  </si>
  <si>
    <t>S8</t>
  </si>
  <si>
    <t>S9</t>
  </si>
  <si>
    <t>PENDIDIKAN IPA</t>
  </si>
  <si>
    <t>TEKNIK KIMIA</t>
  </si>
  <si>
    <t>EKONOMI SYARIAH</t>
  </si>
  <si>
    <t>TEKNIK MESIN</t>
  </si>
  <si>
    <t>PENDIDIKAN VOKASIONAL TEKNIK MESIN</t>
  </si>
  <si>
    <t>INFORMATIKA</t>
  </si>
  <si>
    <t>LABJPLT3 - LABORATORIUM PUSDAINFO LT.3</t>
  </si>
  <si>
    <t>Cilegon</t>
  </si>
  <si>
    <t>30-05-2004</t>
  </si>
  <si>
    <t>PCI C46 No.1</t>
  </si>
  <si>
    <t>Harjatani</t>
  </si>
  <si>
    <t>Kec. Kramatwatu</t>
  </si>
  <si>
    <t>081219665635</t>
  </si>
  <si>
    <t>nadhivazzra04@gmail.com</t>
  </si>
  <si>
    <t>3604057005040004</t>
  </si>
  <si>
    <t>SMAS IT RAUDHATUL JANNAH</t>
  </si>
  <si>
    <t>Kota Cilegon</t>
  </si>
  <si>
    <t>3604051906630002</t>
  </si>
  <si>
    <t>YUNIAR RUSLI</t>
  </si>
  <si>
    <t>HARMINI MARZUSY</t>
  </si>
  <si>
    <t>pci c46 no.1 rt/rw 006/007</t>
  </si>
  <si>
    <t>08111941163</t>
  </si>
  <si>
    <t>06-07-2022</t>
  </si>
  <si>
    <t>&gt; 2200 Kwh</t>
  </si>
  <si>
    <t>02-05-2004</t>
  </si>
  <si>
    <t>Jln.ciwasiat no 4 pandeglang</t>
  </si>
  <si>
    <t>081384192976</t>
  </si>
  <si>
    <t>mrzabreno25@gmail.com</t>
  </si>
  <si>
    <t>3601210205040001</t>
  </si>
  <si>
    <t>Brosur</t>
  </si>
  <si>
    <t>3601211804710001</t>
  </si>
  <si>
    <t>FIVA ZABRENO</t>
  </si>
  <si>
    <t>3601214407770001</t>
  </si>
  <si>
    <t>YULIA ARDINI</t>
  </si>
  <si>
    <t>SARJANA MUDA</t>
  </si>
  <si>
    <t>JL.Ciwasiat No.4 Rt001/Rw012 Pandeglang 42211</t>
  </si>
  <si>
    <t>081316904068</t>
  </si>
  <si>
    <t>07-07-2022</t>
  </si>
  <si>
    <t>cilegon</t>
  </si>
  <si>
    <t>01-06-2004</t>
  </si>
  <si>
    <t>Jl. H. Leman Pintu Air Gerem Talang</t>
  </si>
  <si>
    <t>gerem</t>
  </si>
  <si>
    <t>Kec. Gerogol</t>
  </si>
  <si>
    <t>087744187572</t>
  </si>
  <si>
    <t>malikaalkiana1@gmail.com</t>
  </si>
  <si>
    <t>3672064106040001</t>
  </si>
  <si>
    <t>SMAS AL AZHAR 6</t>
  </si>
  <si>
    <t>3672060301710002</t>
  </si>
  <si>
    <t>SALWANI</t>
  </si>
  <si>
    <t>3672064207730001</t>
  </si>
  <si>
    <t>ADIYAH</t>
  </si>
  <si>
    <t>081383694237</t>
  </si>
  <si>
    <t>Serang Banten</t>
  </si>
  <si>
    <t>11-08-2003</t>
  </si>
  <si>
    <t>Dusun III isorejo kecamatan bungamayang</t>
  </si>
  <si>
    <t>Isorejo</t>
  </si>
  <si>
    <t>Kec. Bunga Mayang</t>
  </si>
  <si>
    <t>Kab. Lampung Utara</t>
  </si>
  <si>
    <t>085769782171</t>
  </si>
  <si>
    <t>adwiindriyani@gmail.com</t>
  </si>
  <si>
    <t>1903165108030003</t>
  </si>
  <si>
    <t>1803160604660001</t>
  </si>
  <si>
    <t>SUGENG HARYONO</t>
  </si>
  <si>
    <t>1803164810720002</t>
  </si>
  <si>
    <t>MARYATI</t>
  </si>
  <si>
    <t>Dusun III isorejo Rt 04 Rw 03 kacamatan Bungamayan</t>
  </si>
  <si>
    <t>081276607871</t>
  </si>
  <si>
    <t>12-07-2022</t>
  </si>
  <si>
    <t>12-07-2004</t>
  </si>
  <si>
    <t>Kp. Tarikolot</t>
  </si>
  <si>
    <t>Cijoro Pasir</t>
  </si>
  <si>
    <t>087720616517</t>
  </si>
  <si>
    <t>hamidabdussalam04@gmail.com</t>
  </si>
  <si>
    <t>3602141207040004</t>
  </si>
  <si>
    <t>SMAN 1 RANGKASBITUNG</t>
  </si>
  <si>
    <t>3602140302660003</t>
  </si>
  <si>
    <t>DEDI SUMARDI</t>
  </si>
  <si>
    <t>3602147005650001</t>
  </si>
  <si>
    <t>YATI SUPRIATI</t>
  </si>
  <si>
    <t>0818-0852-088</t>
  </si>
  <si>
    <t>13-07-2022</t>
  </si>
  <si>
    <t>01-05-2004</t>
  </si>
  <si>
    <t>Jalan Saketi-Malingping</t>
  </si>
  <si>
    <t>Kp. Ciateul Ds. Cidahu Kec. Banjarsari
Kab. Lebak</t>
  </si>
  <si>
    <t>Ds. Cilegong ilir</t>
  </si>
  <si>
    <t>Kec. Banjarsari</t>
  </si>
  <si>
    <t>085798853145</t>
  </si>
  <si>
    <t>pbmukti9@gmail.com</t>
  </si>
  <si>
    <t>3602090105040001</t>
  </si>
  <si>
    <t>SMAN 3 KOTA SERANG</t>
  </si>
  <si>
    <t>Kota Serang</t>
  </si>
  <si>
    <t>3602091704810004</t>
  </si>
  <si>
    <t>DODI WIRASBOWO</t>
  </si>
  <si>
    <t>3602095407820005</t>
  </si>
  <si>
    <t>ENDANG SUSILOWATI</t>
  </si>
  <si>
    <t>Kp. Warungsugan</t>
  </si>
  <si>
    <t>085691373858</t>
  </si>
  <si>
    <t>26-06-2004</t>
  </si>
  <si>
    <t>Jl. Kati Jaya No. 80</t>
  </si>
  <si>
    <t>Kemuning</t>
  </si>
  <si>
    <t>Kec. Kresek</t>
  </si>
  <si>
    <t>0895331355443</t>
  </si>
  <si>
    <t>adhityasubtinanda@gmail.com</t>
  </si>
  <si>
    <t>3603062606040002</t>
  </si>
  <si>
    <t>MAN KRONJO</t>
  </si>
  <si>
    <t>3603062007800001</t>
  </si>
  <si>
    <t>SUBIHAT HENDRA ASMARA</t>
  </si>
  <si>
    <t>3603066510800002</t>
  </si>
  <si>
    <t>TUTI ALAWIYAH</t>
  </si>
  <si>
    <t>Kp. Tonjong Rt. 006 Rw. 002 Ds. Kemuning</t>
  </si>
  <si>
    <t>085803834888</t>
  </si>
  <si>
    <t>08-07-2022</t>
  </si>
  <si>
    <t>serang</t>
  </si>
  <si>
    <t>02-02-2004</t>
  </si>
  <si>
    <t>MAS</t>
  </si>
  <si>
    <t>Jl. TPI Lontar,No 14 Kp.Lontar Ds.Lontar</t>
  </si>
  <si>
    <t>Lontar</t>
  </si>
  <si>
    <t>Kec. Tirtayasa</t>
  </si>
  <si>
    <t>085716805279</t>
  </si>
  <si>
    <t>adin.maqbadudin@gmail.com</t>
  </si>
  <si>
    <t>3604130202040002</t>
  </si>
  <si>
    <t>3604131002750003</t>
  </si>
  <si>
    <t>ABD HALIM S.IP</t>
  </si>
  <si>
    <t>3604134710770001</t>
  </si>
  <si>
    <t>HJ.ASIAH S.AG</t>
  </si>
  <si>
    <t>KP.Lontar Rt/Rw 011/003 Ds.Lontar Kec.Tirtayasa</t>
  </si>
  <si>
    <t>081906456239</t>
  </si>
  <si>
    <t>11-07-2022</t>
  </si>
  <si>
    <t>Jakarta</t>
  </si>
  <si>
    <t>19-09-2004</t>
  </si>
  <si>
    <t>Pup sektor v blok 017/no19 rt.04/Rw27</t>
  </si>
  <si>
    <t>Bahagia</t>
  </si>
  <si>
    <t>Kec. Bebelan</t>
  </si>
  <si>
    <t>Kab. Bekasi</t>
  </si>
  <si>
    <t>08811445002</t>
  </si>
  <si>
    <t>Haritssepto@gmail.com</t>
  </si>
  <si>
    <t>3671121909040008</t>
  </si>
  <si>
    <t>SMAN 3 BABELAN</t>
  </si>
  <si>
    <t>MOHAMMAD SOFWAN</t>
  </si>
  <si>
    <t>NURJANAH</t>
  </si>
  <si>
    <t>jl Raden Saleh,gang arista,RT 6 RW 02,</t>
  </si>
  <si>
    <t>089636397853</t>
  </si>
  <si>
    <t>29-08-2003</t>
  </si>
  <si>
    <t>Jl. Tegal Wangi Lama ,Rt.001, Rw.006</t>
  </si>
  <si>
    <t>Rawa Arum</t>
  </si>
  <si>
    <t>089697565429</t>
  </si>
  <si>
    <t>dwiviranisaagustin@gmail.com</t>
  </si>
  <si>
    <t>3672066908020002</t>
  </si>
  <si>
    <t>SMAN 2 KRAKATAU STEEL CILEGON</t>
  </si>
  <si>
    <t>3672061502710001</t>
  </si>
  <si>
    <t>HAERULLOH</t>
  </si>
  <si>
    <t>3672064104750001</t>
  </si>
  <si>
    <t>TAUFIKOH</t>
  </si>
  <si>
    <t>Bandung</t>
  </si>
  <si>
    <t>21-05-2004</t>
  </si>
  <si>
    <t>Perum kramatwatu griya asri</t>
  </si>
  <si>
    <t>Lebakwana</t>
  </si>
  <si>
    <t>089527211554</t>
  </si>
  <si>
    <t>muhammadikhsanputrapratama2004@gmail.com</t>
  </si>
  <si>
    <t>3672052105040001</t>
  </si>
  <si>
    <t>SMKN 2 KOTA SERANG</t>
  </si>
  <si>
    <t>3672051706810004</t>
  </si>
  <si>
    <t>AGUS MUHAMAD YASA</t>
  </si>
  <si>
    <t>3672055808830006</t>
  </si>
  <si>
    <t>RATNA DEWI KARTIKA SARI</t>
  </si>
  <si>
    <t>PERUM KRAMATWATU GRIYA ASRI</t>
  </si>
  <si>
    <t>08179110348</t>
  </si>
  <si>
    <t>17-08-2003</t>
  </si>
  <si>
    <t>blok tb3 no3 desa Cikande permai , rt 008,RW 009,k</t>
  </si>
  <si>
    <t>Cikande permai</t>
  </si>
  <si>
    <t>Kec. Cikande</t>
  </si>
  <si>
    <t>085935371342</t>
  </si>
  <si>
    <t>revan.gugun17@gmail.com</t>
  </si>
  <si>
    <t>3604151709030005</t>
  </si>
  <si>
    <t>3604152609780003</t>
  </si>
  <si>
    <t>ASEP SURYANA</t>
  </si>
  <si>
    <t>3604156303740001</t>
  </si>
  <si>
    <t>ELIZABETH NAGO</t>
  </si>
  <si>
    <t>085289901990</t>
  </si>
  <si>
    <t>26-04-2004</t>
  </si>
  <si>
    <t>Jl. Nusa Indah XIII Blok J6 No.10 BBS 2 Cilegon</t>
  </si>
  <si>
    <t>Ciwedus</t>
  </si>
  <si>
    <t>Kec. Cilegon</t>
  </si>
  <si>
    <t>081398154718</t>
  </si>
  <si>
    <t>ryankolose777@gmail.com</t>
  </si>
  <si>
    <t>3672022604040001</t>
  </si>
  <si>
    <t>SMAN 1 CILEGON</t>
  </si>
  <si>
    <t>3672021711610001</t>
  </si>
  <si>
    <t>LISMAR SARAGIH</t>
  </si>
  <si>
    <t>3672026304660001</t>
  </si>
  <si>
    <t>LASMA MANURUNG</t>
  </si>
  <si>
    <t>085213722195</t>
  </si>
  <si>
    <t>01-04-2003</t>
  </si>
  <si>
    <t>Kp. Pasarlama, Ds. Cililitan, Kec. Picung</t>
  </si>
  <si>
    <t>Cililitan</t>
  </si>
  <si>
    <t>085881325063</t>
  </si>
  <si>
    <t>ramanugraha348@gmail.com</t>
  </si>
  <si>
    <t>3601110104030002</t>
  </si>
  <si>
    <t>3601112104670001</t>
  </si>
  <si>
    <t>SAEPUDIN</t>
  </si>
  <si>
    <t>3601116403690001</t>
  </si>
  <si>
    <t>NINING SUPARNI</t>
  </si>
  <si>
    <t>Kp. Pasarlama, RT/RW 01/03, Ds. Cililitan</t>
  </si>
  <si>
    <t>085770624073</t>
  </si>
  <si>
    <t>SERANG</t>
  </si>
  <si>
    <t>15-01-2005</t>
  </si>
  <si>
    <t>Kp. Bayongbong Ciguha</t>
  </si>
  <si>
    <t>Kp. Bayongbong Ciguha RT 001 RW 003 Ds. Pamanuk</t>
  </si>
  <si>
    <t>PAMANUK</t>
  </si>
  <si>
    <t>Kec. Carenang</t>
  </si>
  <si>
    <t>628521094765</t>
  </si>
  <si>
    <t>euisaenitaufiqoh05@gmail.com</t>
  </si>
  <si>
    <t>3604175501050001</t>
  </si>
  <si>
    <t>MAS MAMBAUSSALAM</t>
  </si>
  <si>
    <t>3604170204700001</t>
  </si>
  <si>
    <t>ARYANI SE</t>
  </si>
  <si>
    <t>3604174503720001</t>
  </si>
  <si>
    <t>ARNAWATI S.AG</t>
  </si>
  <si>
    <t>Kp. Bayongbong Ciguha RT. 001 RW.003 Kec. Carenang</t>
  </si>
  <si>
    <t>+628521094765</t>
  </si>
  <si>
    <t>09-06-2004</t>
  </si>
  <si>
    <t>Jl. Swadaya 04, Kp. Kongsi</t>
  </si>
  <si>
    <t>Palasari</t>
  </si>
  <si>
    <t>Kec. Legok</t>
  </si>
  <si>
    <t>088289532896</t>
  </si>
  <si>
    <t>bambangistijab30@gmail.com</t>
  </si>
  <si>
    <t>3603200906040005</t>
  </si>
  <si>
    <t>SMKN 11 KABUPATEN TANGERANG</t>
  </si>
  <si>
    <t>3603201711670004</t>
  </si>
  <si>
    <t>MOCH. BAHRUDIN</t>
  </si>
  <si>
    <t>GURU/DOSEN SWASTA</t>
  </si>
  <si>
    <t>3603206811680001</t>
  </si>
  <si>
    <t>NURHAYA</t>
  </si>
  <si>
    <t>Jl. Swadaya 04 Kp. Kongsi Rt 001/003 Ds. Palasari</t>
  </si>
  <si>
    <t>081271613895</t>
  </si>
  <si>
    <t>p1+P2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</si>
</sst>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2">
    <cellStyle name="Normal" xfId="0" builtinId="0"/>
    <cellStyle name="Normal 2" xfId="1" xr:uid="{61EE8090-5BD4-4CA2-B6B5-7BB6F7F23E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BA2022_PREST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5501</v>
          </cell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E36">
            <v>5502</v>
          </cell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5503</v>
          </cell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5504</v>
          </cell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E39">
            <v>5551</v>
          </cell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E40">
            <v>5552</v>
          </cell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E41">
            <v>5553</v>
          </cell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E42">
            <v>5554</v>
          </cell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E43">
            <v>6661</v>
          </cell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E44">
            <v>6662</v>
          </cell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E45">
            <v>6670</v>
          </cell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7771</v>
          </cell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E47">
            <v>7772</v>
          </cell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7773</v>
          </cell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7774</v>
          </cell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7775</v>
          </cell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7776</v>
          </cell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7777</v>
          </cell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7778</v>
          </cell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7779</v>
          </cell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7780</v>
          </cell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7781</v>
          </cell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7782</v>
          </cell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E58">
            <v>8881</v>
          </cell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E59">
            <v>8882</v>
          </cell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E60">
            <v>8883</v>
          </cell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E61">
            <v>8884</v>
          </cell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223701</v>
          </cell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E63">
            <v>223702</v>
          </cell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223703</v>
          </cell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223704</v>
          </cell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223705</v>
          </cell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223706</v>
          </cell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223707</v>
          </cell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8801</v>
          </cell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E70">
            <v>3440</v>
          </cell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7783</v>
          </cell>
          <cell r="F71" t="str">
            <v>Ilmu Akuntansi</v>
          </cell>
          <cell r="G71">
            <v>7783</v>
          </cell>
          <cell r="H71" t="str">
            <v>Strata 3 - Reguler</v>
          </cell>
          <cell r="I71" t="str">
            <v>S3</v>
          </cell>
          <cell r="J71">
            <v>77</v>
          </cell>
          <cell r="K71" t="str">
            <v xml:space="preserve">Pascasarjana </v>
          </cell>
          <cell r="L71" t="str">
            <v>Pascasarjana</v>
          </cell>
        </row>
        <row r="72">
          <cell r="E72">
            <v>7784</v>
          </cell>
          <cell r="F72" t="str">
            <v>Pendidikan Dasar</v>
          </cell>
          <cell r="G72">
            <v>7784</v>
          </cell>
          <cell r="H72" t="str">
            <v>Strata 3 - Reguler</v>
          </cell>
          <cell r="I72" t="str">
            <v>S3</v>
          </cell>
          <cell r="J72">
            <v>77</v>
          </cell>
          <cell r="K72" t="str">
            <v xml:space="preserve">Pascasarjana </v>
          </cell>
          <cell r="L72" t="str">
            <v>Pascasarjana</v>
          </cell>
        </row>
        <row r="73">
          <cell r="E73">
            <v>7785</v>
          </cell>
          <cell r="F73" t="str">
            <v>ILMU PERTANIAN (S3)</v>
          </cell>
          <cell r="G73">
            <v>7785</v>
          </cell>
          <cell r="H73" t="str">
            <v>Strata 3 - Reguler</v>
          </cell>
          <cell r="I73" t="str">
            <v>S3</v>
          </cell>
          <cell r="J73">
            <v>77</v>
          </cell>
          <cell r="K73" t="str">
            <v xml:space="preserve">Pascasarjana </v>
          </cell>
          <cell r="L73" t="str">
            <v>Pascasarjana</v>
          </cell>
        </row>
        <row r="74">
          <cell r="E74">
            <v>7786</v>
          </cell>
          <cell r="F74" t="str">
            <v>MAGISTER EKONOMI</v>
          </cell>
          <cell r="G74">
            <v>7786</v>
          </cell>
          <cell r="H74" t="str">
            <v>Strata 2 - Reguler</v>
          </cell>
          <cell r="I74" t="str">
            <v>S2</v>
          </cell>
          <cell r="J74">
            <v>77</v>
          </cell>
          <cell r="K74" t="str">
            <v xml:space="preserve">Pascasarjana </v>
          </cell>
          <cell r="L74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2">
          <cell r="J2">
            <v>22610031</v>
          </cell>
          <cell r="K2">
            <v>8883220036</v>
          </cell>
        </row>
        <row r="3">
          <cell r="J3">
            <v>22610075</v>
          </cell>
          <cell r="K3">
            <v>6662220229</v>
          </cell>
        </row>
        <row r="4">
          <cell r="J4">
            <v>22610095</v>
          </cell>
          <cell r="K4">
            <v>2285220059</v>
          </cell>
        </row>
        <row r="5">
          <cell r="J5">
            <v>22610107</v>
          </cell>
          <cell r="K5">
            <v>8883220033</v>
          </cell>
        </row>
        <row r="6">
          <cell r="J6">
            <v>22610072</v>
          </cell>
          <cell r="K6">
            <v>8882220050</v>
          </cell>
        </row>
        <row r="7">
          <cell r="J7">
            <v>22610133</v>
          </cell>
          <cell r="K7">
            <v>3335220093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7"/>
  <sheetViews>
    <sheetView tabSelected="1" workbookViewId="0">
      <selection activeCell="D18" sqref="D18"/>
    </sheetView>
  </sheetViews>
  <sheetFormatPr defaultColWidth="8.77734375" defaultRowHeight="13.2" x14ac:dyDescent="0.25"/>
  <cols>
    <col min="1" max="1" width="4.77734375" style="3" customWidth="1"/>
    <col min="2" max="2" width="16.77734375" style="3" customWidth="1"/>
    <col min="3" max="3" width="30.77734375" style="3" customWidth="1"/>
    <col min="4" max="12" width="15.77734375" style="3" customWidth="1"/>
    <col min="13" max="15" width="30.77734375" style="3" customWidth="1"/>
    <col min="16" max="16" width="10.77734375" style="3" customWidth="1"/>
    <col min="17" max="17" width="7.77734375" style="3" customWidth="1"/>
    <col min="18" max="18" width="10.77734375" style="3" customWidth="1"/>
    <col min="19" max="20" width="14.77734375" style="3" customWidth="1"/>
    <col min="21" max="21" width="10.77734375" style="3" customWidth="1"/>
    <col min="22" max="22" width="15.77734375" style="3" customWidth="1"/>
    <col min="23" max="23" width="8.77734375" style="3"/>
    <col min="24" max="26" width="6.77734375" style="3" customWidth="1"/>
    <col min="27" max="29" width="12.77734375" style="3" customWidth="1"/>
    <col min="30" max="31" width="30.77734375" style="3" customWidth="1"/>
    <col min="32" max="33" width="17.77734375" style="3" customWidth="1"/>
    <col min="34" max="34" width="24.77734375" style="3" customWidth="1"/>
    <col min="35" max="36" width="12.77734375" style="3" customWidth="1"/>
    <col min="37" max="39" width="15.77734375" style="3" customWidth="1"/>
    <col min="40" max="40" width="20.77734375" style="3" customWidth="1"/>
    <col min="41" max="42" width="15.77734375" style="3" customWidth="1"/>
    <col min="43" max="44" width="25.77734375" style="3" customWidth="1"/>
    <col min="45" max="45" width="20.77734375" style="3" customWidth="1"/>
    <col min="46" max="46" width="25.77734375" style="3" customWidth="1"/>
    <col min="47" max="53" width="15.77734375" style="3" customWidth="1"/>
    <col min="54" max="54" width="25.77734375" style="3" customWidth="1"/>
    <col min="55" max="62" width="15.77734375" style="3" customWidth="1"/>
    <col min="63" max="64" width="25.77734375" style="3" customWidth="1"/>
    <col min="65" max="65" width="20.77734375" style="3" customWidth="1"/>
    <col min="66" max="66" width="15.77734375" style="3" customWidth="1"/>
    <col min="67" max="68" width="25.77734375" style="3" customWidth="1"/>
    <col min="69" max="70" width="30.77734375" style="3" customWidth="1"/>
    <col min="71" max="71" width="25.77734375" style="3" customWidth="1"/>
    <col min="72" max="72" width="24.77734375" style="3" customWidth="1"/>
    <col min="73" max="73" width="18.77734375" style="3" customWidth="1"/>
    <col min="74" max="74" width="22.77734375" style="3" customWidth="1"/>
    <col min="75" max="77" width="25.77734375" style="3" customWidth="1"/>
    <col min="78" max="78" width="22.77734375" style="3" customWidth="1"/>
    <col min="79" max="80" width="25.77734375" style="3" customWidth="1"/>
    <col min="81" max="81" width="30.77734375" style="3" customWidth="1"/>
    <col min="82" max="16384" width="8.77734375" style="3"/>
  </cols>
  <sheetData>
    <row r="1" spans="1:8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135</v>
      </c>
      <c r="H1" s="2" t="s">
        <v>136</v>
      </c>
      <c r="I1" s="2" t="s">
        <v>137</v>
      </c>
      <c r="J1" s="2" t="s">
        <v>138</v>
      </c>
      <c r="K1" s="2" t="s">
        <v>139</v>
      </c>
      <c r="L1" s="2" t="s">
        <v>140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149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20</v>
      </c>
      <c r="AC1" s="2" t="s">
        <v>21</v>
      </c>
      <c r="AD1" s="2" t="s">
        <v>22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31</v>
      </c>
      <c r="AN1" s="2" t="s">
        <v>32</v>
      </c>
      <c r="AO1" s="2" t="s">
        <v>33</v>
      </c>
      <c r="AP1" s="2" t="s">
        <v>34</v>
      </c>
      <c r="AQ1" s="2" t="s">
        <v>35</v>
      </c>
      <c r="AR1" s="2" t="s">
        <v>36</v>
      </c>
      <c r="AS1" s="2" t="s">
        <v>37</v>
      </c>
      <c r="AT1" s="2" t="s">
        <v>38</v>
      </c>
      <c r="AU1" s="2" t="s">
        <v>39</v>
      </c>
      <c r="AV1" s="2" t="s">
        <v>40</v>
      </c>
      <c r="AW1" s="2" t="s">
        <v>41</v>
      </c>
      <c r="AX1" s="2" t="s">
        <v>42</v>
      </c>
      <c r="AY1" s="2" t="s">
        <v>43</v>
      </c>
      <c r="AZ1" s="2" t="s">
        <v>44</v>
      </c>
      <c r="BA1" s="2" t="s">
        <v>45</v>
      </c>
      <c r="BB1" s="2" t="s">
        <v>46</v>
      </c>
      <c r="BC1" s="2" t="s">
        <v>47</v>
      </c>
      <c r="BD1" s="2" t="s">
        <v>48</v>
      </c>
      <c r="BE1" s="2" t="s">
        <v>49</v>
      </c>
      <c r="BF1" s="2" t="s">
        <v>50</v>
      </c>
      <c r="BG1" s="2" t="s">
        <v>51</v>
      </c>
      <c r="BH1" s="2" t="s">
        <v>52</v>
      </c>
      <c r="BI1" s="2" t="s">
        <v>53</v>
      </c>
      <c r="BJ1" s="2" t="s">
        <v>54</v>
      </c>
      <c r="BK1" s="2" t="s">
        <v>55</v>
      </c>
      <c r="BL1" s="2" t="s">
        <v>56</v>
      </c>
      <c r="BM1" s="2" t="s">
        <v>57</v>
      </c>
      <c r="BN1" s="2" t="s">
        <v>58</v>
      </c>
      <c r="BO1" s="2" t="s">
        <v>59</v>
      </c>
      <c r="BP1" s="2" t="s">
        <v>60</v>
      </c>
      <c r="BQ1" s="2" t="s">
        <v>61</v>
      </c>
      <c r="BR1" s="2" t="s">
        <v>62</v>
      </c>
      <c r="BS1" s="2" t="s">
        <v>63</v>
      </c>
      <c r="BT1" s="2" t="s">
        <v>64</v>
      </c>
      <c r="BU1" s="2" t="s">
        <v>65</v>
      </c>
      <c r="BV1" s="2" t="s">
        <v>66</v>
      </c>
      <c r="BW1" s="2" t="s">
        <v>67</v>
      </c>
      <c r="BX1" s="2" t="s">
        <v>68</v>
      </c>
      <c r="BY1" s="2" t="s">
        <v>69</v>
      </c>
      <c r="BZ1" s="2" t="s">
        <v>70</v>
      </c>
      <c r="CA1" s="2" t="s">
        <v>71</v>
      </c>
      <c r="CB1" s="2" t="s">
        <v>72</v>
      </c>
      <c r="CC1" s="2" t="s">
        <v>73</v>
      </c>
      <c r="CD1" s="1" t="s">
        <v>144</v>
      </c>
      <c r="CE1" s="1" t="s">
        <v>145</v>
      </c>
      <c r="CF1" s="1" t="s">
        <v>146</v>
      </c>
      <c r="CG1" s="1" t="s">
        <v>147</v>
      </c>
    </row>
    <row r="2" spans="1:85" x14ac:dyDescent="0.25">
      <c r="A2" s="5">
        <v>1</v>
      </c>
      <c r="B2" s="5">
        <v>22610005</v>
      </c>
      <c r="C2" s="5" t="s">
        <v>154</v>
      </c>
      <c r="D2" s="5" t="s">
        <v>155</v>
      </c>
      <c r="E2" s="5" t="s">
        <v>74</v>
      </c>
      <c r="F2" s="5" t="s">
        <v>156</v>
      </c>
      <c r="G2" s="4">
        <v>2201</v>
      </c>
      <c r="H2" s="4" t="s">
        <v>141</v>
      </c>
      <c r="I2" s="4" t="str">
        <f>_xlfn.IFNA(VLOOKUP(LEFT(L2,4)*1,[1]PRODI_2019!$E$2:$L$74,8,FALSE),"")</f>
        <v/>
      </c>
      <c r="J2" s="4" t="str">
        <f>IF(AND(K2=0,L2=0)=TRUE,"",IF(AND(K2&gt;0,L2&gt;0)=TRUE,VLOOKUP(LEFT(L2,4)*1,[1]PRODI_2019!$E$2:$L$100,2,FALSE),M2))</f>
        <v/>
      </c>
      <c r="K2" s="4">
        <f>_xlfn.IFNA(VLOOKUP(B2,[2]Data!$J$2:$K$7,1,FALSE),0)</f>
        <v>0</v>
      </c>
      <c r="L2" s="4">
        <f>_xlfn.IFNA(VLOOKUP(B2,[2]Data!$J$2:$K$24,2,FALSE),0)</f>
        <v>0</v>
      </c>
      <c r="M2" s="5" t="s">
        <v>95</v>
      </c>
      <c r="N2" s="5" t="s">
        <v>75</v>
      </c>
      <c r="O2" s="4" t="s">
        <v>75</v>
      </c>
      <c r="P2" s="5" t="s">
        <v>186</v>
      </c>
      <c r="Q2" s="5" t="s">
        <v>86</v>
      </c>
      <c r="R2" s="5" t="s">
        <v>87</v>
      </c>
      <c r="S2" s="5" t="s">
        <v>187</v>
      </c>
      <c r="T2" s="5" t="s">
        <v>188</v>
      </c>
      <c r="U2" s="5" t="s">
        <v>88</v>
      </c>
      <c r="V2" s="5" t="s">
        <v>97</v>
      </c>
      <c r="W2" s="5">
        <v>2022</v>
      </c>
      <c r="X2" s="5"/>
      <c r="Y2" s="5"/>
      <c r="Z2" s="5"/>
      <c r="AA2" s="5"/>
      <c r="AB2" s="5"/>
      <c r="AC2" s="5"/>
      <c r="AD2" s="5" t="s">
        <v>189</v>
      </c>
      <c r="AE2" s="5" t="s">
        <v>75</v>
      </c>
      <c r="AF2" s="5" t="s">
        <v>190</v>
      </c>
      <c r="AG2" s="5" t="s">
        <v>191</v>
      </c>
      <c r="AH2" s="5" t="s">
        <v>103</v>
      </c>
      <c r="AI2" s="5" t="s">
        <v>192</v>
      </c>
      <c r="AJ2" s="5" t="s">
        <v>193</v>
      </c>
      <c r="AK2" s="5" t="s">
        <v>194</v>
      </c>
      <c r="AL2" s="5" t="s">
        <v>75</v>
      </c>
      <c r="AM2" s="5" t="s">
        <v>75</v>
      </c>
      <c r="AN2" s="5" t="s">
        <v>75</v>
      </c>
      <c r="AO2" s="5" t="s">
        <v>75</v>
      </c>
      <c r="AP2" s="5" t="s">
        <v>112</v>
      </c>
      <c r="AQ2" s="5" t="s">
        <v>195</v>
      </c>
      <c r="AR2" s="5" t="s">
        <v>196</v>
      </c>
      <c r="AS2" s="5" t="s">
        <v>104</v>
      </c>
      <c r="AT2" s="5" t="s">
        <v>75</v>
      </c>
      <c r="AU2" s="5" t="s">
        <v>75</v>
      </c>
      <c r="AV2" s="5" t="s">
        <v>75</v>
      </c>
      <c r="AW2" s="5" t="s">
        <v>75</v>
      </c>
      <c r="AX2" s="5" t="s">
        <v>75</v>
      </c>
      <c r="AY2" s="5" t="s">
        <v>75</v>
      </c>
      <c r="AZ2" s="5" t="s">
        <v>75</v>
      </c>
      <c r="BA2" s="5" t="s">
        <v>75</v>
      </c>
      <c r="BB2" s="5" t="s">
        <v>75</v>
      </c>
      <c r="BC2" s="5" t="s">
        <v>75</v>
      </c>
      <c r="BD2" s="5" t="s">
        <v>75</v>
      </c>
      <c r="BE2" s="5" t="s">
        <v>75</v>
      </c>
      <c r="BF2" s="5" t="s">
        <v>75</v>
      </c>
      <c r="BG2" s="5" t="s">
        <v>75</v>
      </c>
      <c r="BH2" s="5" t="s">
        <v>75</v>
      </c>
      <c r="BI2" s="5" t="s">
        <v>75</v>
      </c>
      <c r="BJ2" s="5" t="s">
        <v>197</v>
      </c>
      <c r="BK2" s="5" t="s">
        <v>198</v>
      </c>
      <c r="BL2" s="5" t="s">
        <v>105</v>
      </c>
      <c r="BM2" s="5" t="s">
        <v>80</v>
      </c>
      <c r="BN2" s="5" t="s">
        <v>75</v>
      </c>
      <c r="BO2" s="5" t="s">
        <v>199</v>
      </c>
      <c r="BP2" s="5" t="s">
        <v>121</v>
      </c>
      <c r="BQ2" s="5" t="s">
        <v>101</v>
      </c>
      <c r="BR2" s="5" t="s">
        <v>200</v>
      </c>
      <c r="BS2" s="5" t="s">
        <v>75</v>
      </c>
      <c r="BT2" s="5" t="s">
        <v>196</v>
      </c>
      <c r="BU2" s="5" t="s">
        <v>201</v>
      </c>
      <c r="BV2" s="5" t="s">
        <v>202</v>
      </c>
      <c r="BW2" s="5" t="s">
        <v>83</v>
      </c>
      <c r="BX2" s="5" t="s">
        <v>203</v>
      </c>
      <c r="BY2" s="5">
        <v>250</v>
      </c>
      <c r="BZ2" s="5">
        <v>150</v>
      </c>
      <c r="CA2" s="5">
        <v>25000000</v>
      </c>
      <c r="CB2" s="5">
        <v>10000000</v>
      </c>
      <c r="CC2" s="5">
        <v>2</v>
      </c>
      <c r="CD2" s="3">
        <f>VLOOKUP(M2,Sheet2!$B$4:$D$15,2,FALSE)</f>
        <v>1</v>
      </c>
      <c r="CE2" s="3">
        <f>VLOOKUP(M2,Sheet2!$B$4:$D$15,3,FALSE)</f>
        <v>1</v>
      </c>
      <c r="CF2" s="3" t="str">
        <f>IF(K2=0,"tidak","lulus")</f>
        <v>tidak</v>
      </c>
      <c r="CG2" s="3" t="str">
        <f>IF(L2=0,"tidak","diterima")</f>
        <v>tidak</v>
      </c>
    </row>
    <row r="3" spans="1:85" x14ac:dyDescent="0.25">
      <c r="A3" s="5">
        <v>2</v>
      </c>
      <c r="B3" s="5">
        <v>22610031</v>
      </c>
      <c r="C3" s="5" t="s">
        <v>157</v>
      </c>
      <c r="D3" s="5" t="s">
        <v>155</v>
      </c>
      <c r="E3" s="5" t="s">
        <v>74</v>
      </c>
      <c r="F3" s="5" t="s">
        <v>156</v>
      </c>
      <c r="G3" s="4">
        <v>2201</v>
      </c>
      <c r="H3" s="4" t="s">
        <v>141</v>
      </c>
      <c r="I3" s="4" t="str">
        <f>_xlfn.IFNA(VLOOKUP(LEFT(L3,4)*1,[1]PRODI_2019!$E$2:$L$74,8,FALSE),"")</f>
        <v>Kedokteran</v>
      </c>
      <c r="J3" s="4" t="str">
        <f>IF(AND(K3=0,L3=0)=TRUE,"",IF(AND(K3&gt;0,L3&gt;0)=TRUE,VLOOKUP(LEFT(L3,4)*1,[1]PRODI_2019!$E$2:$L$100,2,FALSE),M3))</f>
        <v>Ilmu Keolahragaan</v>
      </c>
      <c r="K3" s="4">
        <f>_xlfn.IFNA(VLOOKUP(B3,[2]Data!$J$2:$K$7,1,FALSE),0)</f>
        <v>22610031</v>
      </c>
      <c r="L3" s="4">
        <f>_xlfn.IFNA(VLOOKUP(B3,[2]Data!$J$2:$K$24,2,FALSE),0)</f>
        <v>8883220036</v>
      </c>
      <c r="M3" s="5" t="s">
        <v>122</v>
      </c>
      <c r="N3" s="5" t="s">
        <v>148</v>
      </c>
      <c r="O3" s="4" t="s">
        <v>75</v>
      </c>
      <c r="P3" s="5" t="s">
        <v>186</v>
      </c>
      <c r="Q3" s="5" t="s">
        <v>76</v>
      </c>
      <c r="R3" s="5" t="s">
        <v>87</v>
      </c>
      <c r="S3" s="5" t="s">
        <v>115</v>
      </c>
      <c r="T3" s="5" t="s">
        <v>204</v>
      </c>
      <c r="U3" s="5" t="s">
        <v>96</v>
      </c>
      <c r="V3" s="5" t="s">
        <v>97</v>
      </c>
      <c r="W3" s="5">
        <v>2022</v>
      </c>
      <c r="X3" s="5">
        <v>70</v>
      </c>
      <c r="Y3" s="5">
        <v>86</v>
      </c>
      <c r="Z3" s="5">
        <v>76</v>
      </c>
      <c r="AA3" s="5"/>
      <c r="AB3" s="5"/>
      <c r="AC3" s="5"/>
      <c r="AD3" s="5" t="s">
        <v>205</v>
      </c>
      <c r="AE3" s="5" t="s">
        <v>75</v>
      </c>
      <c r="AF3" s="5" t="s">
        <v>115</v>
      </c>
      <c r="AG3" s="5" t="s">
        <v>126</v>
      </c>
      <c r="AH3" s="5" t="s">
        <v>116</v>
      </c>
      <c r="AI3" s="5" t="s">
        <v>206</v>
      </c>
      <c r="AJ3" s="5" t="s">
        <v>207</v>
      </c>
      <c r="AK3" s="5" t="s">
        <v>208</v>
      </c>
      <c r="AL3" s="5" t="s">
        <v>100</v>
      </c>
      <c r="AM3" s="5" t="s">
        <v>75</v>
      </c>
      <c r="AN3" s="5" t="s">
        <v>75</v>
      </c>
      <c r="AO3" s="5" t="s">
        <v>75</v>
      </c>
      <c r="AP3" s="5" t="s">
        <v>209</v>
      </c>
      <c r="AQ3" s="5" t="s">
        <v>124</v>
      </c>
      <c r="AR3" s="5" t="s">
        <v>116</v>
      </c>
      <c r="AS3" s="5" t="s">
        <v>104</v>
      </c>
      <c r="AT3" s="5" t="s">
        <v>75</v>
      </c>
      <c r="AU3" s="5" t="s">
        <v>75</v>
      </c>
      <c r="AV3" s="5" t="s">
        <v>75</v>
      </c>
      <c r="AW3" s="5" t="s">
        <v>75</v>
      </c>
      <c r="AX3" s="5" t="s">
        <v>75</v>
      </c>
      <c r="AY3" s="5" t="s">
        <v>75</v>
      </c>
      <c r="AZ3" s="5" t="s">
        <v>75</v>
      </c>
      <c r="BA3" s="5" t="s">
        <v>75</v>
      </c>
      <c r="BB3" s="5" t="s">
        <v>75</v>
      </c>
      <c r="BC3" s="5" t="s">
        <v>75</v>
      </c>
      <c r="BD3" s="5" t="s">
        <v>75</v>
      </c>
      <c r="BE3" s="5" t="s">
        <v>75</v>
      </c>
      <c r="BF3" s="5" t="s">
        <v>75</v>
      </c>
      <c r="BG3" s="5" t="s">
        <v>75</v>
      </c>
      <c r="BH3" s="5" t="s">
        <v>75</v>
      </c>
      <c r="BI3" s="5" t="s">
        <v>75</v>
      </c>
      <c r="BJ3" s="5" t="s">
        <v>210</v>
      </c>
      <c r="BK3" s="5" t="s">
        <v>211</v>
      </c>
      <c r="BL3" s="5" t="s">
        <v>100</v>
      </c>
      <c r="BM3" s="5" t="s">
        <v>80</v>
      </c>
      <c r="BN3" s="5" t="s">
        <v>212</v>
      </c>
      <c r="BO3" s="5" t="s">
        <v>213</v>
      </c>
      <c r="BP3" s="5" t="s">
        <v>81</v>
      </c>
      <c r="BQ3" s="5" t="s">
        <v>214</v>
      </c>
      <c r="BR3" s="5" t="s">
        <v>215</v>
      </c>
      <c r="BS3" s="5" t="s">
        <v>75</v>
      </c>
      <c r="BT3" s="5" t="s">
        <v>116</v>
      </c>
      <c r="BU3" s="5" t="s">
        <v>216</v>
      </c>
      <c r="BV3" s="5" t="s">
        <v>217</v>
      </c>
      <c r="BW3" s="5" t="s">
        <v>83</v>
      </c>
      <c r="BX3" s="5" t="s">
        <v>114</v>
      </c>
      <c r="BY3" s="5">
        <v>60</v>
      </c>
      <c r="BZ3" s="5">
        <v>21</v>
      </c>
      <c r="CA3" s="5">
        <v>4000000</v>
      </c>
      <c r="CB3" s="5">
        <v>0</v>
      </c>
      <c r="CC3" s="5">
        <v>4</v>
      </c>
      <c r="CD3" s="3">
        <f>VLOOKUP(M3,Sheet2!$B$4:$D$15,2,FALSE)</f>
        <v>1</v>
      </c>
      <c r="CE3" s="3">
        <f>VLOOKUP(M3,Sheet2!$B$4:$D$15,3,FALSE)</f>
        <v>3</v>
      </c>
      <c r="CF3" s="3" t="str">
        <f t="shared" ref="CF3:CF6" si="0">IF(K3=0,"tidak","lulus")</f>
        <v>lulus</v>
      </c>
      <c r="CG3" s="3" t="str">
        <f t="shared" ref="CG3:CG6" si="1">IF(L3=0,"tidak","diterima")</f>
        <v>diterima</v>
      </c>
    </row>
    <row r="4" spans="1:85" x14ac:dyDescent="0.25">
      <c r="A4" s="5">
        <v>3</v>
      </c>
      <c r="B4" s="5">
        <v>22610041</v>
      </c>
      <c r="C4" s="5" t="s">
        <v>158</v>
      </c>
      <c r="D4" s="5" t="s">
        <v>155</v>
      </c>
      <c r="E4" s="5" t="s">
        <v>74</v>
      </c>
      <c r="F4" s="5" t="s">
        <v>156</v>
      </c>
      <c r="G4" s="4">
        <v>2201</v>
      </c>
      <c r="H4" s="4" t="s">
        <v>141</v>
      </c>
      <c r="I4" s="4" t="str">
        <f>_xlfn.IFNA(VLOOKUP(LEFT(L4,4)*1,[1]PRODI_2019!$E$2:$L$74,8,FALSE),"")</f>
        <v/>
      </c>
      <c r="J4" s="4" t="str">
        <f>IF(AND(K4=0,L4=0)=TRUE,"",IF(AND(K4&gt;0,L4&gt;0)=TRUE,VLOOKUP(LEFT(L4,4)*1,[1]PRODI_2019!$E$2:$L$100,2,FALSE),M4))</f>
        <v/>
      </c>
      <c r="K4" s="4">
        <f>_xlfn.IFNA(VLOOKUP(B4,[2]Data!$J$2:$K$7,1,FALSE),0)</f>
        <v>0</v>
      </c>
      <c r="L4" s="4">
        <f>_xlfn.IFNA(VLOOKUP(B4,[2]Data!$J$2:$K$24,2,FALSE),0)</f>
        <v>0</v>
      </c>
      <c r="M4" s="5" t="s">
        <v>134</v>
      </c>
      <c r="N4" s="5" t="s">
        <v>180</v>
      </c>
      <c r="O4" s="4" t="s">
        <v>75</v>
      </c>
      <c r="P4" s="5" t="s">
        <v>186</v>
      </c>
      <c r="Q4" s="5" t="s">
        <v>86</v>
      </c>
      <c r="R4" s="5" t="s">
        <v>87</v>
      </c>
      <c r="S4" s="5" t="s">
        <v>218</v>
      </c>
      <c r="T4" s="5" t="s">
        <v>219</v>
      </c>
      <c r="U4" s="5" t="s">
        <v>88</v>
      </c>
      <c r="V4" s="5" t="s">
        <v>89</v>
      </c>
      <c r="W4" s="5">
        <v>2022</v>
      </c>
      <c r="X4" s="5">
        <v>84</v>
      </c>
      <c r="Y4" s="5">
        <v>74</v>
      </c>
      <c r="Z4" s="5">
        <v>85</v>
      </c>
      <c r="AA4" s="5"/>
      <c r="AB4" s="5"/>
      <c r="AC4" s="5"/>
      <c r="AD4" s="5" t="s">
        <v>220</v>
      </c>
      <c r="AE4" s="5" t="s">
        <v>75</v>
      </c>
      <c r="AF4" s="5" t="s">
        <v>221</v>
      </c>
      <c r="AG4" s="5" t="s">
        <v>222</v>
      </c>
      <c r="AH4" s="5" t="s">
        <v>196</v>
      </c>
      <c r="AI4" s="5" t="s">
        <v>223</v>
      </c>
      <c r="AJ4" s="5" t="s">
        <v>224</v>
      </c>
      <c r="AK4" s="5" t="s">
        <v>225</v>
      </c>
      <c r="AL4" s="5" t="s">
        <v>75</v>
      </c>
      <c r="AM4" s="5" t="s">
        <v>75</v>
      </c>
      <c r="AN4" s="5" t="s">
        <v>75</v>
      </c>
      <c r="AO4" s="5" t="s">
        <v>75</v>
      </c>
      <c r="AP4" s="5" t="s">
        <v>112</v>
      </c>
      <c r="AQ4" s="5" t="s">
        <v>226</v>
      </c>
      <c r="AR4" s="5" t="s">
        <v>196</v>
      </c>
      <c r="AS4" s="5" t="s">
        <v>104</v>
      </c>
      <c r="AT4" s="5" t="s">
        <v>75</v>
      </c>
      <c r="AU4" s="5" t="s">
        <v>75</v>
      </c>
      <c r="AV4" s="5" t="s">
        <v>75</v>
      </c>
      <c r="AW4" s="5" t="s">
        <v>75</v>
      </c>
      <c r="AX4" s="5" t="s">
        <v>75</v>
      </c>
      <c r="AY4" s="5" t="s">
        <v>75</v>
      </c>
      <c r="AZ4" s="5" t="s">
        <v>75</v>
      </c>
      <c r="BA4" s="5" t="s">
        <v>75</v>
      </c>
      <c r="BB4" s="5" t="s">
        <v>75</v>
      </c>
      <c r="BC4" s="5" t="s">
        <v>75</v>
      </c>
      <c r="BD4" s="5" t="s">
        <v>75</v>
      </c>
      <c r="BE4" s="5" t="s">
        <v>75</v>
      </c>
      <c r="BF4" s="5" t="s">
        <v>75</v>
      </c>
      <c r="BG4" s="5" t="s">
        <v>75</v>
      </c>
      <c r="BH4" s="5" t="s">
        <v>75</v>
      </c>
      <c r="BI4" s="5" t="s">
        <v>75</v>
      </c>
      <c r="BJ4" s="5" t="s">
        <v>227</v>
      </c>
      <c r="BK4" s="5" t="s">
        <v>228</v>
      </c>
      <c r="BL4" s="5" t="s">
        <v>125</v>
      </c>
      <c r="BM4" s="5" t="s">
        <v>109</v>
      </c>
      <c r="BN4" s="5" t="s">
        <v>229</v>
      </c>
      <c r="BO4" s="5" t="s">
        <v>230</v>
      </c>
      <c r="BP4" s="5" t="s">
        <v>108</v>
      </c>
      <c r="BQ4" s="5" t="s">
        <v>94</v>
      </c>
      <c r="BR4" s="5" t="s">
        <v>220</v>
      </c>
      <c r="BS4" s="5" t="s">
        <v>75</v>
      </c>
      <c r="BT4" s="5" t="s">
        <v>196</v>
      </c>
      <c r="BU4" s="5" t="s">
        <v>231</v>
      </c>
      <c r="BV4" s="5" t="s">
        <v>202</v>
      </c>
      <c r="BW4" s="5" t="s">
        <v>83</v>
      </c>
      <c r="BX4" s="5" t="s">
        <v>106</v>
      </c>
      <c r="BY4" s="5">
        <v>72</v>
      </c>
      <c r="BZ4" s="5">
        <v>35</v>
      </c>
      <c r="CA4" s="5">
        <v>4000000</v>
      </c>
      <c r="CB4" s="5">
        <v>0</v>
      </c>
      <c r="CC4" s="5">
        <v>5</v>
      </c>
      <c r="CD4" s="3">
        <f>VLOOKUP(M4,Sheet2!$B$4:$D$15,2,FALSE)</f>
        <v>1</v>
      </c>
      <c r="CE4" s="3">
        <f>VLOOKUP(M4,Sheet2!$B$4:$D$15,3,FALSE)</f>
        <v>1</v>
      </c>
      <c r="CF4" s="3" t="str">
        <f t="shared" si="0"/>
        <v>tidak</v>
      </c>
      <c r="CG4" s="3" t="str">
        <f t="shared" si="1"/>
        <v>tidak</v>
      </c>
    </row>
    <row r="5" spans="1:85" x14ac:dyDescent="0.25">
      <c r="A5" s="5">
        <v>4</v>
      </c>
      <c r="B5" s="5">
        <v>22610046</v>
      </c>
      <c r="C5" s="5" t="s">
        <v>159</v>
      </c>
      <c r="D5" s="5" t="s">
        <v>155</v>
      </c>
      <c r="E5" s="5" t="s">
        <v>74</v>
      </c>
      <c r="F5" s="5" t="s">
        <v>156</v>
      </c>
      <c r="G5" s="4">
        <v>2201</v>
      </c>
      <c r="H5" s="4" t="s">
        <v>141</v>
      </c>
      <c r="I5" s="4" t="str">
        <f>_xlfn.IFNA(VLOOKUP(LEFT(L5,4)*1,[1]PRODI_2019!$E$2:$L$74,8,FALSE),"")</f>
        <v/>
      </c>
      <c r="J5" s="4" t="str">
        <f>IF(AND(K5=0,L5=0)=TRUE,"",IF(AND(K5&gt;0,L5&gt;0)=TRUE,VLOOKUP(LEFT(L5,4)*1,[1]PRODI_2019!$E$2:$L$100,2,FALSE),M5))</f>
        <v/>
      </c>
      <c r="K5" s="4">
        <f>_xlfn.IFNA(VLOOKUP(B5,[2]Data!$J$2:$K$7,1,FALSE),0)</f>
        <v>0</v>
      </c>
      <c r="L5" s="4">
        <f>_xlfn.IFNA(VLOOKUP(B5,[2]Data!$J$2:$K$24,2,FALSE),0)</f>
        <v>0</v>
      </c>
      <c r="M5" s="5" t="s">
        <v>131</v>
      </c>
      <c r="N5" s="5" t="s">
        <v>122</v>
      </c>
      <c r="O5" s="4" t="s">
        <v>75</v>
      </c>
      <c r="P5" s="5" t="s">
        <v>186</v>
      </c>
      <c r="Q5" s="5" t="s">
        <v>86</v>
      </c>
      <c r="R5" s="5" t="s">
        <v>87</v>
      </c>
      <c r="S5" s="5" t="s">
        <v>232</v>
      </c>
      <c r="T5" s="5" t="s">
        <v>233</v>
      </c>
      <c r="U5" s="5" t="s">
        <v>120</v>
      </c>
      <c r="V5" s="5" t="s">
        <v>99</v>
      </c>
      <c r="W5" s="5">
        <v>2022</v>
      </c>
      <c r="X5" s="5">
        <v>80</v>
      </c>
      <c r="Y5" s="5">
        <v>82</v>
      </c>
      <c r="Z5" s="5">
        <v>82</v>
      </c>
      <c r="AA5" s="5"/>
      <c r="AB5" s="5"/>
      <c r="AC5" s="5"/>
      <c r="AD5" s="5" t="s">
        <v>234</v>
      </c>
      <c r="AE5" s="5" t="s">
        <v>75</v>
      </c>
      <c r="AF5" s="5" t="s">
        <v>235</v>
      </c>
      <c r="AG5" s="5" t="s">
        <v>236</v>
      </c>
      <c r="AH5" s="5" t="s">
        <v>237</v>
      </c>
      <c r="AI5" s="5" t="s">
        <v>238</v>
      </c>
      <c r="AJ5" s="5" t="s">
        <v>239</v>
      </c>
      <c r="AK5" s="5" t="s">
        <v>240</v>
      </c>
      <c r="AL5" s="5" t="s">
        <v>81</v>
      </c>
      <c r="AM5" s="5" t="s">
        <v>75</v>
      </c>
      <c r="AN5" s="5" t="s">
        <v>75</v>
      </c>
      <c r="AO5" s="5" t="s">
        <v>75</v>
      </c>
      <c r="AP5" s="5" t="s">
        <v>112</v>
      </c>
      <c r="AQ5" s="5" t="s">
        <v>81</v>
      </c>
      <c r="AR5" s="5" t="s">
        <v>81</v>
      </c>
      <c r="AS5" s="5" t="s">
        <v>99</v>
      </c>
      <c r="AT5" s="5" t="s">
        <v>75</v>
      </c>
      <c r="AU5" s="5" t="s">
        <v>75</v>
      </c>
      <c r="AV5" s="5" t="s">
        <v>75</v>
      </c>
      <c r="AW5" s="5" t="s">
        <v>75</v>
      </c>
      <c r="AX5" s="5" t="s">
        <v>75</v>
      </c>
      <c r="AY5" s="5" t="s">
        <v>75</v>
      </c>
      <c r="AZ5" s="5" t="s">
        <v>75</v>
      </c>
      <c r="BA5" s="5" t="s">
        <v>75</v>
      </c>
      <c r="BB5" s="5" t="s">
        <v>75</v>
      </c>
      <c r="BC5" s="5" t="s">
        <v>75</v>
      </c>
      <c r="BD5" s="5" t="s">
        <v>75</v>
      </c>
      <c r="BE5" s="5" t="s">
        <v>75</v>
      </c>
      <c r="BF5" s="5" t="s">
        <v>75</v>
      </c>
      <c r="BG5" s="5" t="s">
        <v>75</v>
      </c>
      <c r="BH5" s="5" t="s">
        <v>75</v>
      </c>
      <c r="BI5" s="5" t="s">
        <v>75</v>
      </c>
      <c r="BJ5" s="5" t="s">
        <v>241</v>
      </c>
      <c r="BK5" s="5" t="s">
        <v>242</v>
      </c>
      <c r="BL5" s="5" t="s">
        <v>93</v>
      </c>
      <c r="BM5" s="5" t="s">
        <v>109</v>
      </c>
      <c r="BN5" s="5" t="s">
        <v>243</v>
      </c>
      <c r="BO5" s="5" t="s">
        <v>244</v>
      </c>
      <c r="BP5" s="5" t="s">
        <v>81</v>
      </c>
      <c r="BQ5" s="5" t="s">
        <v>94</v>
      </c>
      <c r="BR5" s="5" t="s">
        <v>245</v>
      </c>
      <c r="BS5" s="5" t="s">
        <v>75</v>
      </c>
      <c r="BT5" s="5" t="s">
        <v>237</v>
      </c>
      <c r="BU5" s="5" t="s">
        <v>246</v>
      </c>
      <c r="BV5" s="5" t="s">
        <v>247</v>
      </c>
      <c r="BW5" s="5" t="s">
        <v>83</v>
      </c>
      <c r="BX5" s="5" t="s">
        <v>114</v>
      </c>
      <c r="BY5" s="5">
        <v>2500</v>
      </c>
      <c r="BZ5" s="5">
        <v>25</v>
      </c>
      <c r="CA5" s="5">
        <v>1000000</v>
      </c>
      <c r="CB5" s="5">
        <v>0</v>
      </c>
      <c r="CC5" s="5">
        <v>2</v>
      </c>
      <c r="CD5" s="3">
        <f>VLOOKUP(M5,Sheet2!$B$4:$D$15,2,FALSE)</f>
        <v>1</v>
      </c>
      <c r="CE5" s="3">
        <f>VLOOKUP(M5,Sheet2!$B$4:$D$15,3,FALSE)</f>
        <v>2</v>
      </c>
      <c r="CF5" s="3" t="str">
        <f t="shared" si="0"/>
        <v>tidak</v>
      </c>
      <c r="CG5" s="3" t="str">
        <f t="shared" si="1"/>
        <v>tidak</v>
      </c>
    </row>
    <row r="6" spans="1:85" x14ac:dyDescent="0.25">
      <c r="A6" s="5">
        <v>5</v>
      </c>
      <c r="B6" s="5">
        <v>22610055</v>
      </c>
      <c r="C6" s="5" t="s">
        <v>160</v>
      </c>
      <c r="D6" s="5" t="s">
        <v>155</v>
      </c>
      <c r="E6" s="5" t="s">
        <v>74</v>
      </c>
      <c r="F6" s="5" t="s">
        <v>156</v>
      </c>
      <c r="G6" s="4">
        <v>2201</v>
      </c>
      <c r="H6" s="4" t="s">
        <v>141</v>
      </c>
      <c r="I6" s="4" t="str">
        <f>_xlfn.IFNA(VLOOKUP(LEFT(L6,4)*1,[1]PRODI_2019!$E$2:$L$74,8,FALSE),"")</f>
        <v/>
      </c>
      <c r="J6" s="4" t="str">
        <f>IF(AND(K6=0,L6=0)=TRUE,"",IF(AND(K6&gt;0,L6&gt;0)=TRUE,VLOOKUP(LEFT(L6,4)*1,[1]PRODI_2019!$E$2:$L$100,2,FALSE),M6))</f>
        <v/>
      </c>
      <c r="K6" s="4">
        <f>_xlfn.IFNA(VLOOKUP(B6,[2]Data!$J$2:$K$7,1,FALSE),0)</f>
        <v>0</v>
      </c>
      <c r="L6" s="4">
        <f>_xlfn.IFNA(VLOOKUP(B6,[2]Data!$J$2:$K$24,2,FALSE),0)</f>
        <v>0</v>
      </c>
      <c r="M6" s="5" t="s">
        <v>181</v>
      </c>
      <c r="N6" s="5" t="s">
        <v>133</v>
      </c>
      <c r="O6" s="4" t="s">
        <v>75</v>
      </c>
      <c r="P6" s="5" t="s">
        <v>186</v>
      </c>
      <c r="Q6" s="5" t="s">
        <v>76</v>
      </c>
      <c r="R6" s="5" t="s">
        <v>87</v>
      </c>
      <c r="S6" s="5" t="s">
        <v>128</v>
      </c>
      <c r="T6" s="5" t="s">
        <v>248</v>
      </c>
      <c r="U6" s="5" t="s">
        <v>96</v>
      </c>
      <c r="V6" s="5" t="s">
        <v>89</v>
      </c>
      <c r="W6" s="5">
        <v>2022</v>
      </c>
      <c r="X6" s="5">
        <v>80</v>
      </c>
      <c r="Y6" s="5">
        <v>85</v>
      </c>
      <c r="Z6" s="5">
        <v>85</v>
      </c>
      <c r="AA6" s="5"/>
      <c r="AB6" s="5"/>
      <c r="AC6" s="5"/>
      <c r="AD6" s="5" t="s">
        <v>249</v>
      </c>
      <c r="AE6" s="5" t="s">
        <v>75</v>
      </c>
      <c r="AF6" s="5" t="s">
        <v>250</v>
      </c>
      <c r="AG6" s="5" t="s">
        <v>130</v>
      </c>
      <c r="AH6" s="5" t="s">
        <v>129</v>
      </c>
      <c r="AI6" s="5" t="s">
        <v>251</v>
      </c>
      <c r="AJ6" s="5" t="s">
        <v>252</v>
      </c>
      <c r="AK6" s="5" t="s">
        <v>253</v>
      </c>
      <c r="AL6" s="5" t="s">
        <v>75</v>
      </c>
      <c r="AM6" s="5" t="s">
        <v>75</v>
      </c>
      <c r="AN6" s="5" t="s">
        <v>75</v>
      </c>
      <c r="AO6" s="5" t="s">
        <v>75</v>
      </c>
      <c r="AP6" s="5" t="s">
        <v>209</v>
      </c>
      <c r="AQ6" s="5" t="s">
        <v>254</v>
      </c>
      <c r="AR6" s="5" t="s">
        <v>129</v>
      </c>
      <c r="AS6" s="5" t="s">
        <v>104</v>
      </c>
      <c r="AT6" s="5" t="s">
        <v>75</v>
      </c>
      <c r="AU6" s="5" t="s">
        <v>75</v>
      </c>
      <c r="AV6" s="5" t="s">
        <v>75</v>
      </c>
      <c r="AW6" s="5" t="s">
        <v>75</v>
      </c>
      <c r="AX6" s="5" t="s">
        <v>75</v>
      </c>
      <c r="AY6" s="5" t="s">
        <v>75</v>
      </c>
      <c r="AZ6" s="5" t="s">
        <v>75</v>
      </c>
      <c r="BA6" s="5" t="s">
        <v>75</v>
      </c>
      <c r="BB6" s="5" t="s">
        <v>75</v>
      </c>
      <c r="BC6" s="5" t="s">
        <v>75</v>
      </c>
      <c r="BD6" s="5" t="s">
        <v>75</v>
      </c>
      <c r="BE6" s="5" t="s">
        <v>75</v>
      </c>
      <c r="BF6" s="5" t="s">
        <v>75</v>
      </c>
      <c r="BG6" s="5" t="s">
        <v>75</v>
      </c>
      <c r="BH6" s="5" t="s">
        <v>75</v>
      </c>
      <c r="BI6" s="5" t="s">
        <v>75</v>
      </c>
      <c r="BJ6" s="5" t="s">
        <v>255</v>
      </c>
      <c r="BK6" s="5" t="s">
        <v>256</v>
      </c>
      <c r="BL6" s="5" t="s">
        <v>121</v>
      </c>
      <c r="BM6" s="5" t="s">
        <v>94</v>
      </c>
      <c r="BN6" s="5" t="s">
        <v>257</v>
      </c>
      <c r="BO6" s="5" t="s">
        <v>258</v>
      </c>
      <c r="BP6" s="5" t="s">
        <v>100</v>
      </c>
      <c r="BQ6" s="5" t="s">
        <v>80</v>
      </c>
      <c r="BR6" s="5" t="s">
        <v>249</v>
      </c>
      <c r="BS6" s="5" t="s">
        <v>75</v>
      </c>
      <c r="BT6" s="5" t="s">
        <v>129</v>
      </c>
      <c r="BU6" s="5" t="s">
        <v>259</v>
      </c>
      <c r="BV6" s="5" t="s">
        <v>260</v>
      </c>
      <c r="BW6" s="5" t="s">
        <v>83</v>
      </c>
      <c r="BX6" s="5" t="s">
        <v>106</v>
      </c>
      <c r="BY6" s="5">
        <v>102</v>
      </c>
      <c r="BZ6" s="5">
        <v>54</v>
      </c>
      <c r="CA6" s="5">
        <v>0</v>
      </c>
      <c r="CB6" s="5">
        <v>3000000</v>
      </c>
      <c r="CC6" s="5">
        <v>2</v>
      </c>
      <c r="CD6" s="3">
        <f>VLOOKUP(M6,Sheet2!$B$4:$D$15,2,FALSE)</f>
        <v>3</v>
      </c>
      <c r="CE6" s="3">
        <f>VLOOKUP(M6,Sheet2!$B$4:$D$15,3,FALSE)</f>
        <v>3</v>
      </c>
      <c r="CF6" s="3" t="str">
        <f t="shared" si="0"/>
        <v>tidak</v>
      </c>
      <c r="CG6" s="3" t="str">
        <f t="shared" si="1"/>
        <v>tidak</v>
      </c>
    </row>
    <row r="7" spans="1:85" x14ac:dyDescent="0.25">
      <c r="A7" s="5">
        <v>6</v>
      </c>
      <c r="B7" s="5">
        <v>22610072</v>
      </c>
      <c r="C7" s="5" t="s">
        <v>161</v>
      </c>
      <c r="D7" s="5" t="s">
        <v>155</v>
      </c>
      <c r="E7" s="5" t="s">
        <v>74</v>
      </c>
      <c r="F7" s="5" t="s">
        <v>156</v>
      </c>
      <c r="G7" s="4">
        <v>2201</v>
      </c>
      <c r="H7" s="4" t="s">
        <v>141</v>
      </c>
      <c r="I7" s="4" t="str">
        <f>_xlfn.IFNA(VLOOKUP(LEFT(L7,4)*1,[1]PRODI_2019!$E$2:$L$74,8,FALSE),"")</f>
        <v>Kedokteran</v>
      </c>
      <c r="J7" s="4" t="str">
        <f>IF(AND(K7=0,L7=0)=TRUE,"",IF(AND(K7&gt;0,L7&gt;0)=TRUE,VLOOKUP(LEFT(L7,4)*1,[1]PRODI_2019!$E$2:$L$100,2,FALSE),M7))</f>
        <v>Gizi</v>
      </c>
      <c r="K7" s="4">
        <f>_xlfn.IFNA(VLOOKUP(B7,[2]Data!$J$2:$K$7,1,FALSE),0)</f>
        <v>22610072</v>
      </c>
      <c r="L7" s="4">
        <f>_xlfn.IFNA(VLOOKUP(B7,[2]Data!$J$2:$K$24,2,FALSE),0)</f>
        <v>8882220050</v>
      </c>
      <c r="M7" s="5" t="s">
        <v>150</v>
      </c>
      <c r="N7" s="5" t="s">
        <v>150</v>
      </c>
      <c r="P7" s="5" t="s">
        <v>186</v>
      </c>
      <c r="Q7" s="5" t="s">
        <v>76</v>
      </c>
      <c r="R7" s="5" t="s">
        <v>87</v>
      </c>
      <c r="S7" s="5" t="s">
        <v>129</v>
      </c>
      <c r="T7" s="5" t="s">
        <v>261</v>
      </c>
      <c r="U7" s="5" t="s">
        <v>96</v>
      </c>
      <c r="V7" s="5" t="s">
        <v>89</v>
      </c>
      <c r="W7" s="5">
        <v>2022</v>
      </c>
      <c r="X7" s="5"/>
      <c r="Y7" s="5"/>
      <c r="Z7" s="5"/>
      <c r="AA7" s="5"/>
      <c r="AB7" s="5"/>
      <c r="AC7" s="5"/>
      <c r="AD7" s="5" t="s">
        <v>262</v>
      </c>
      <c r="AE7" s="5" t="s">
        <v>263</v>
      </c>
      <c r="AF7" s="5" t="s">
        <v>264</v>
      </c>
      <c r="AG7" s="5" t="s">
        <v>265</v>
      </c>
      <c r="AH7" s="5" t="s">
        <v>129</v>
      </c>
      <c r="AI7" s="5" t="s">
        <v>266</v>
      </c>
      <c r="AJ7" s="5" t="s">
        <v>267</v>
      </c>
      <c r="AK7" s="5" t="s">
        <v>268</v>
      </c>
      <c r="AL7" s="5" t="s">
        <v>81</v>
      </c>
      <c r="AM7" s="5" t="s">
        <v>75</v>
      </c>
      <c r="AN7" s="5" t="s">
        <v>75</v>
      </c>
      <c r="AO7" s="5" t="s">
        <v>75</v>
      </c>
      <c r="AP7" s="5" t="s">
        <v>112</v>
      </c>
      <c r="AQ7" s="5" t="s">
        <v>269</v>
      </c>
      <c r="AR7" s="5" t="s">
        <v>270</v>
      </c>
      <c r="AS7" s="5" t="s">
        <v>104</v>
      </c>
      <c r="AT7" s="5" t="s">
        <v>75</v>
      </c>
      <c r="AU7" s="5" t="s">
        <v>75</v>
      </c>
      <c r="AV7" s="5" t="s">
        <v>75</v>
      </c>
      <c r="AW7" s="5" t="s">
        <v>75</v>
      </c>
      <c r="AX7" s="5" t="s">
        <v>75</v>
      </c>
      <c r="AY7" s="5" t="s">
        <v>75</v>
      </c>
      <c r="AZ7" s="5" t="s">
        <v>75</v>
      </c>
      <c r="BA7" s="5" t="s">
        <v>75</v>
      </c>
      <c r="BB7" s="5" t="s">
        <v>75</v>
      </c>
      <c r="BC7" s="5" t="s">
        <v>75</v>
      </c>
      <c r="BD7" s="5" t="s">
        <v>75</v>
      </c>
      <c r="BE7" s="5" t="s">
        <v>75</v>
      </c>
      <c r="BF7" s="5" t="s">
        <v>75</v>
      </c>
      <c r="BG7" s="5" t="s">
        <v>75</v>
      </c>
      <c r="BH7" s="5" t="s">
        <v>75</v>
      </c>
      <c r="BI7" s="5" t="s">
        <v>75</v>
      </c>
      <c r="BJ7" s="5" t="s">
        <v>271</v>
      </c>
      <c r="BK7" s="5" t="s">
        <v>272</v>
      </c>
      <c r="BL7" s="5" t="s">
        <v>79</v>
      </c>
      <c r="BM7" s="5" t="s">
        <v>80</v>
      </c>
      <c r="BN7" s="5" t="s">
        <v>273</v>
      </c>
      <c r="BO7" s="5" t="s">
        <v>274</v>
      </c>
      <c r="BP7" s="5" t="s">
        <v>100</v>
      </c>
      <c r="BQ7" s="5" t="s">
        <v>214</v>
      </c>
      <c r="BR7" s="5" t="s">
        <v>275</v>
      </c>
      <c r="BS7" s="5" t="s">
        <v>75</v>
      </c>
      <c r="BT7" s="5" t="s">
        <v>129</v>
      </c>
      <c r="BU7" s="5" t="s">
        <v>276</v>
      </c>
      <c r="BV7" s="5" t="s">
        <v>247</v>
      </c>
      <c r="BW7" s="5" t="s">
        <v>91</v>
      </c>
      <c r="BX7" s="5" t="s">
        <v>106</v>
      </c>
      <c r="BY7" s="5">
        <v>100</v>
      </c>
      <c r="BZ7" s="5">
        <v>40</v>
      </c>
      <c r="CA7" s="5">
        <v>3000000</v>
      </c>
      <c r="CB7" s="5">
        <v>4000000</v>
      </c>
      <c r="CC7" s="5">
        <v>3</v>
      </c>
      <c r="CD7" s="3">
        <f>VLOOKUP(M7,Sheet2!$B$4:$D$15,2,FALSE)</f>
        <v>1</v>
      </c>
      <c r="CE7" s="3">
        <f>VLOOKUP(M7,Sheet2!$B$4:$D$15,3,FALSE)</f>
        <v>2</v>
      </c>
      <c r="CF7" s="3" t="str">
        <f t="shared" ref="CF7:CF17" si="2">IF(K7=0,"tidak","lulus")</f>
        <v>lulus</v>
      </c>
      <c r="CG7" s="3" t="str">
        <f t="shared" ref="CG7:CG17" si="3">IF(L7=0,"tidak","diterima")</f>
        <v>diterima</v>
      </c>
    </row>
    <row r="8" spans="1:85" x14ac:dyDescent="0.25">
      <c r="A8" s="5">
        <v>7</v>
      </c>
      <c r="B8" s="5">
        <v>22610075</v>
      </c>
      <c r="C8" s="5" t="s">
        <v>162</v>
      </c>
      <c r="D8" s="5" t="s">
        <v>155</v>
      </c>
      <c r="E8" s="5" t="s">
        <v>74</v>
      </c>
      <c r="F8" s="5" t="s">
        <v>156</v>
      </c>
      <c r="G8" s="4">
        <v>2201</v>
      </c>
      <c r="H8" s="4" t="s">
        <v>141</v>
      </c>
      <c r="I8" s="4" t="str">
        <f>_xlfn.IFNA(VLOOKUP(LEFT(L8,4)*1,[1]PRODI_2019!$E$2:$L$74,8,FALSE),"")</f>
        <v>FISIP</v>
      </c>
      <c r="J8" s="4" t="str">
        <f>IF(AND(K8=0,L8=0)=TRUE,"",IF(AND(K8&gt;0,L8&gt;0)=TRUE,VLOOKUP(LEFT(L8,4)*1,[1]PRODI_2019!$E$2:$L$100,2,FALSE),M8))</f>
        <v>Ilmu Komunikasi</v>
      </c>
      <c r="K8" s="4">
        <f>_xlfn.IFNA(VLOOKUP(B8,[2]Data!$J$2:$K$7,1,FALSE),0)</f>
        <v>22610075</v>
      </c>
      <c r="L8" s="4">
        <f>_xlfn.IFNA(VLOOKUP(B8,[2]Data!$J$2:$K$24,2,FALSE),0)</f>
        <v>6662220229</v>
      </c>
      <c r="M8" s="5" t="s">
        <v>110</v>
      </c>
      <c r="N8" s="5" t="s">
        <v>127</v>
      </c>
      <c r="P8" s="5" t="s">
        <v>186</v>
      </c>
      <c r="Q8" s="5" t="s">
        <v>76</v>
      </c>
      <c r="R8" s="5" t="s">
        <v>87</v>
      </c>
      <c r="S8" s="5" t="s">
        <v>153</v>
      </c>
      <c r="T8" s="5" t="s">
        <v>277</v>
      </c>
      <c r="U8" s="5" t="s">
        <v>78</v>
      </c>
      <c r="V8" s="5" t="s">
        <v>89</v>
      </c>
      <c r="W8" s="5">
        <v>2022</v>
      </c>
      <c r="X8" s="5"/>
      <c r="Y8" s="5"/>
      <c r="Z8" s="5"/>
      <c r="AA8" s="5">
        <v>88</v>
      </c>
      <c r="AB8" s="5">
        <v>93</v>
      </c>
      <c r="AC8" s="5">
        <v>89</v>
      </c>
      <c r="AD8" s="5" t="s">
        <v>278</v>
      </c>
      <c r="AE8" s="5" t="s">
        <v>75</v>
      </c>
      <c r="AF8" s="5" t="s">
        <v>279</v>
      </c>
      <c r="AG8" s="5" t="s">
        <v>280</v>
      </c>
      <c r="AH8" s="5" t="s">
        <v>107</v>
      </c>
      <c r="AI8" s="5" t="s">
        <v>281</v>
      </c>
      <c r="AJ8" s="5" t="s">
        <v>282</v>
      </c>
      <c r="AK8" s="5" t="s">
        <v>283</v>
      </c>
      <c r="AL8" s="5" t="s">
        <v>75</v>
      </c>
      <c r="AM8" s="5" t="s">
        <v>75</v>
      </c>
      <c r="AN8" s="5" t="s">
        <v>75</v>
      </c>
      <c r="AO8" s="5" t="s">
        <v>75</v>
      </c>
      <c r="AP8" s="5" t="s">
        <v>112</v>
      </c>
      <c r="AQ8" s="5" t="s">
        <v>284</v>
      </c>
      <c r="AR8" s="5" t="s">
        <v>107</v>
      </c>
      <c r="AS8" s="5" t="s">
        <v>104</v>
      </c>
      <c r="AT8" s="5" t="s">
        <v>75</v>
      </c>
      <c r="AU8" s="5" t="s">
        <v>75</v>
      </c>
      <c r="AV8" s="5" t="s">
        <v>75</v>
      </c>
      <c r="AW8" s="5" t="s">
        <v>75</v>
      </c>
      <c r="AX8" s="5" t="s">
        <v>75</v>
      </c>
      <c r="AY8" s="5" t="s">
        <v>75</v>
      </c>
      <c r="AZ8" s="5" t="s">
        <v>75</v>
      </c>
      <c r="BA8" s="5" t="s">
        <v>75</v>
      </c>
      <c r="BB8" s="5" t="s">
        <v>75</v>
      </c>
      <c r="BC8" s="5" t="s">
        <v>75</v>
      </c>
      <c r="BD8" s="5" t="s">
        <v>75</v>
      </c>
      <c r="BE8" s="5" t="s">
        <v>75</v>
      </c>
      <c r="BF8" s="5" t="s">
        <v>75</v>
      </c>
      <c r="BG8" s="5" t="s">
        <v>75</v>
      </c>
      <c r="BH8" s="5" t="s">
        <v>75</v>
      </c>
      <c r="BI8" s="5" t="s">
        <v>75</v>
      </c>
      <c r="BJ8" s="5" t="s">
        <v>285</v>
      </c>
      <c r="BK8" s="5" t="s">
        <v>286</v>
      </c>
      <c r="BL8" s="5" t="s">
        <v>100</v>
      </c>
      <c r="BM8" s="5" t="s">
        <v>101</v>
      </c>
      <c r="BN8" s="5" t="s">
        <v>287</v>
      </c>
      <c r="BO8" s="5" t="s">
        <v>288</v>
      </c>
      <c r="BP8" s="5" t="s">
        <v>100</v>
      </c>
      <c r="BQ8" s="5" t="s">
        <v>80</v>
      </c>
      <c r="BR8" s="5" t="s">
        <v>289</v>
      </c>
      <c r="BS8" s="5" t="s">
        <v>75</v>
      </c>
      <c r="BT8" s="5" t="s">
        <v>107</v>
      </c>
      <c r="BU8" s="5" t="s">
        <v>290</v>
      </c>
      <c r="BV8" s="5" t="s">
        <v>291</v>
      </c>
      <c r="BW8" s="5" t="s">
        <v>83</v>
      </c>
      <c r="BX8" s="5" t="s">
        <v>84</v>
      </c>
      <c r="BY8" s="5">
        <v>768</v>
      </c>
      <c r="BZ8" s="5">
        <v>90</v>
      </c>
      <c r="CA8" s="5">
        <v>3628900</v>
      </c>
      <c r="CB8" s="5">
        <v>3628900</v>
      </c>
      <c r="CC8" s="5">
        <v>3</v>
      </c>
      <c r="CD8" s="3">
        <f>VLOOKUP(M8,Sheet2!$B$4:$D$15,2,FALSE)</f>
        <v>2</v>
      </c>
      <c r="CE8" s="3">
        <f>VLOOKUP(M8,Sheet2!$B$4:$D$15,3,FALSE)</f>
        <v>2</v>
      </c>
      <c r="CF8" s="3" t="str">
        <f t="shared" si="2"/>
        <v>lulus</v>
      </c>
      <c r="CG8" s="3" t="str">
        <f t="shared" si="3"/>
        <v>diterima</v>
      </c>
    </row>
    <row r="9" spans="1:85" x14ac:dyDescent="0.25">
      <c r="A9" s="5">
        <v>8</v>
      </c>
      <c r="B9" s="5">
        <v>22610095</v>
      </c>
      <c r="C9" s="5" t="s">
        <v>163</v>
      </c>
      <c r="D9" s="5" t="s">
        <v>155</v>
      </c>
      <c r="E9" s="5" t="s">
        <v>74</v>
      </c>
      <c r="F9" s="5" t="s">
        <v>156</v>
      </c>
      <c r="G9" s="4">
        <v>2201</v>
      </c>
      <c r="H9" s="4" t="s">
        <v>141</v>
      </c>
      <c r="I9" s="4" t="str">
        <f>_xlfn.IFNA(VLOOKUP(LEFT(L9,4)*1,[1]PRODI_2019!$E$2:$L$74,8,FALSE),"")</f>
        <v>FKIP</v>
      </c>
      <c r="J9" s="4" t="str">
        <f>IF(AND(K9=0,L9=0)=TRUE,"",IF(AND(K9&gt;0,L9&gt;0)=TRUE,VLOOKUP(LEFT(L9,4)*1,[1]PRODI_2019!$E$2:$L$100,2,FALSE),M9))</f>
        <v>Bimbingan dan Konseling</v>
      </c>
      <c r="K9" s="4">
        <f>_xlfn.IFNA(VLOOKUP(B9,[2]Data!$J$2:$K$7,1,FALSE),0)</f>
        <v>22610095</v>
      </c>
      <c r="L9" s="4">
        <f>_xlfn.IFNA(VLOOKUP(B9,[2]Data!$J$2:$K$24,2,FALSE),0)</f>
        <v>2285220059</v>
      </c>
      <c r="M9" s="5" t="s">
        <v>152</v>
      </c>
      <c r="N9" s="5" t="s">
        <v>182</v>
      </c>
      <c r="P9" s="5" t="s">
        <v>186</v>
      </c>
      <c r="Q9" s="5" t="s">
        <v>76</v>
      </c>
      <c r="R9" s="5" t="s">
        <v>87</v>
      </c>
      <c r="S9" s="5" t="s">
        <v>292</v>
      </c>
      <c r="T9" s="5" t="s">
        <v>293</v>
      </c>
      <c r="U9" s="5" t="s">
        <v>294</v>
      </c>
      <c r="V9" s="5" t="s">
        <v>97</v>
      </c>
      <c r="W9" s="5">
        <v>2021</v>
      </c>
      <c r="X9" s="5">
        <v>80</v>
      </c>
      <c r="Y9" s="5">
        <v>78</v>
      </c>
      <c r="Z9" s="5">
        <v>79</v>
      </c>
      <c r="AA9" s="5"/>
      <c r="AB9" s="5"/>
      <c r="AC9" s="5"/>
      <c r="AD9" s="5" t="s">
        <v>295</v>
      </c>
      <c r="AE9" s="5" t="s">
        <v>75</v>
      </c>
      <c r="AF9" s="5" t="s">
        <v>296</v>
      </c>
      <c r="AG9" s="5" t="s">
        <v>297</v>
      </c>
      <c r="AH9" s="5" t="s">
        <v>103</v>
      </c>
      <c r="AI9" s="5" t="s">
        <v>298</v>
      </c>
      <c r="AJ9" s="5" t="s">
        <v>299</v>
      </c>
      <c r="AK9" s="5" t="s">
        <v>300</v>
      </c>
      <c r="AL9" s="5" t="s">
        <v>75</v>
      </c>
      <c r="AM9" s="5" t="s">
        <v>75</v>
      </c>
      <c r="AN9" s="5" t="s">
        <v>75</v>
      </c>
      <c r="AO9" s="5" t="s">
        <v>75</v>
      </c>
      <c r="AP9" s="5" t="s">
        <v>209</v>
      </c>
      <c r="AQ9" s="5" t="s">
        <v>81</v>
      </c>
      <c r="AR9" s="5" t="s">
        <v>81</v>
      </c>
      <c r="AS9" s="5" t="s">
        <v>99</v>
      </c>
      <c r="AT9" s="5" t="s">
        <v>75</v>
      </c>
      <c r="AU9" s="5" t="s">
        <v>75</v>
      </c>
      <c r="AV9" s="5" t="s">
        <v>75</v>
      </c>
      <c r="AW9" s="5" t="s">
        <v>75</v>
      </c>
      <c r="AX9" s="5" t="s">
        <v>75</v>
      </c>
      <c r="AY9" s="5" t="s">
        <v>75</v>
      </c>
      <c r="AZ9" s="5" t="s">
        <v>75</v>
      </c>
      <c r="BA9" s="5" t="s">
        <v>75</v>
      </c>
      <c r="BB9" s="5" t="s">
        <v>75</v>
      </c>
      <c r="BC9" s="5" t="s">
        <v>75</v>
      </c>
      <c r="BD9" s="5" t="s">
        <v>75</v>
      </c>
      <c r="BE9" s="5" t="s">
        <v>75</v>
      </c>
      <c r="BF9" s="5" t="s">
        <v>75</v>
      </c>
      <c r="BG9" s="5" t="s">
        <v>75</v>
      </c>
      <c r="BH9" s="5" t="s">
        <v>75</v>
      </c>
      <c r="BI9" s="5" t="s">
        <v>75</v>
      </c>
      <c r="BJ9" s="5" t="s">
        <v>301</v>
      </c>
      <c r="BK9" s="5" t="s">
        <v>302</v>
      </c>
      <c r="BL9" s="5" t="s">
        <v>121</v>
      </c>
      <c r="BM9" s="5" t="s">
        <v>80</v>
      </c>
      <c r="BN9" s="5" t="s">
        <v>303</v>
      </c>
      <c r="BO9" s="5" t="s">
        <v>304</v>
      </c>
      <c r="BP9" s="5" t="s">
        <v>79</v>
      </c>
      <c r="BQ9" s="5" t="s">
        <v>80</v>
      </c>
      <c r="BR9" s="5" t="s">
        <v>305</v>
      </c>
      <c r="BS9" s="5" t="s">
        <v>75</v>
      </c>
      <c r="BT9" s="5" t="s">
        <v>103</v>
      </c>
      <c r="BU9" s="5" t="s">
        <v>306</v>
      </c>
      <c r="BV9" s="5" t="s">
        <v>307</v>
      </c>
      <c r="BW9" s="5" t="s">
        <v>83</v>
      </c>
      <c r="BX9" s="5" t="s">
        <v>106</v>
      </c>
      <c r="BY9" s="5">
        <v>336</v>
      </c>
      <c r="BZ9" s="5">
        <v>180</v>
      </c>
      <c r="CA9" s="5">
        <v>3000000</v>
      </c>
      <c r="CB9" s="5">
        <v>3000000</v>
      </c>
      <c r="CC9" s="5">
        <v>3</v>
      </c>
      <c r="CD9" s="3">
        <f>VLOOKUP(M9,Sheet2!$B$4:$D$15,2,FALSE)</f>
        <v>1</v>
      </c>
      <c r="CE9" s="3">
        <f>VLOOKUP(M9,Sheet2!$B$4:$D$15,3,FALSE)</f>
        <v>1</v>
      </c>
      <c r="CF9" s="3" t="str">
        <f t="shared" si="2"/>
        <v>lulus</v>
      </c>
      <c r="CG9" s="3" t="str">
        <f t="shared" si="3"/>
        <v>diterima</v>
      </c>
    </row>
    <row r="10" spans="1:85" x14ac:dyDescent="0.25">
      <c r="A10" s="5">
        <v>9</v>
      </c>
      <c r="B10" s="5">
        <v>22610097</v>
      </c>
      <c r="C10" s="5" t="s">
        <v>164</v>
      </c>
      <c r="D10" s="5" t="s">
        <v>155</v>
      </c>
      <c r="E10" s="5" t="s">
        <v>74</v>
      </c>
      <c r="F10" s="5" t="s">
        <v>156</v>
      </c>
      <c r="G10" s="4">
        <v>2201</v>
      </c>
      <c r="H10" s="4" t="s">
        <v>172</v>
      </c>
      <c r="I10" s="4" t="str">
        <f>_xlfn.IFNA(VLOOKUP(LEFT(L10,4)*1,[1]PRODI_2019!$E$2:$L$74,8,FALSE),"")</f>
        <v/>
      </c>
      <c r="J10" s="4" t="str">
        <f>IF(AND(K10=0,L10=0)=TRUE,"",IF(AND(K10&gt;0,L10&gt;0)=TRUE,VLOOKUP(LEFT(L10,4)*1,[1]PRODI_2019!$E$2:$L$100,2,FALSE),M10))</f>
        <v/>
      </c>
      <c r="K10" s="4">
        <f>_xlfn.IFNA(VLOOKUP(B10,[2]Data!$J$2:$K$7,1,FALSE),0)</f>
        <v>0</v>
      </c>
      <c r="L10" s="4">
        <f>_xlfn.IFNA(VLOOKUP(B10,[2]Data!$J$2:$K$24,2,FALSE),0)</f>
        <v>0</v>
      </c>
      <c r="M10" s="5" t="s">
        <v>110</v>
      </c>
      <c r="N10" s="5" t="s">
        <v>127</v>
      </c>
      <c r="P10" s="5" t="s">
        <v>186</v>
      </c>
      <c r="Q10" s="5" t="s">
        <v>76</v>
      </c>
      <c r="R10" s="5" t="s">
        <v>87</v>
      </c>
      <c r="S10" s="5" t="s">
        <v>308</v>
      </c>
      <c r="T10" s="5" t="s">
        <v>309</v>
      </c>
      <c r="U10" s="5" t="s">
        <v>96</v>
      </c>
      <c r="V10" s="5" t="s">
        <v>97</v>
      </c>
      <c r="W10" s="5">
        <v>2022</v>
      </c>
      <c r="X10" s="5">
        <v>85</v>
      </c>
      <c r="Y10" s="5">
        <v>82</v>
      </c>
      <c r="Z10" s="5">
        <v>85</v>
      </c>
      <c r="AA10" s="5"/>
      <c r="AB10" s="5"/>
      <c r="AC10" s="5"/>
      <c r="AD10" s="5" t="s">
        <v>310</v>
      </c>
      <c r="AE10" s="5" t="s">
        <v>310</v>
      </c>
      <c r="AF10" s="5" t="s">
        <v>311</v>
      </c>
      <c r="AG10" s="5" t="s">
        <v>312</v>
      </c>
      <c r="AH10" s="5" t="s">
        <v>313</v>
      </c>
      <c r="AI10" s="5" t="s">
        <v>314</v>
      </c>
      <c r="AJ10" s="5" t="s">
        <v>315</v>
      </c>
      <c r="AK10" s="5" t="s">
        <v>316</v>
      </c>
      <c r="AL10" s="5" t="s">
        <v>105</v>
      </c>
      <c r="AM10" s="5" t="s">
        <v>75</v>
      </c>
      <c r="AN10" s="5" t="s">
        <v>75</v>
      </c>
      <c r="AO10" s="5" t="s">
        <v>75</v>
      </c>
      <c r="AP10" s="5" t="s">
        <v>112</v>
      </c>
      <c r="AQ10" s="5" t="s">
        <v>317</v>
      </c>
      <c r="AR10" s="5" t="s">
        <v>313</v>
      </c>
      <c r="AS10" s="5" t="s">
        <v>92</v>
      </c>
      <c r="AT10" s="5" t="s">
        <v>75</v>
      </c>
      <c r="AU10" s="5" t="s">
        <v>75</v>
      </c>
      <c r="AV10" s="5" t="s">
        <v>75</v>
      </c>
      <c r="AW10" s="5" t="s">
        <v>75</v>
      </c>
      <c r="AX10" s="5" t="s">
        <v>75</v>
      </c>
      <c r="AY10" s="5" t="s">
        <v>75</v>
      </c>
      <c r="AZ10" s="5" t="s">
        <v>75</v>
      </c>
      <c r="BA10" s="5" t="s">
        <v>75</v>
      </c>
      <c r="BB10" s="5" t="s">
        <v>75</v>
      </c>
      <c r="BC10" s="5" t="s">
        <v>75</v>
      </c>
      <c r="BD10" s="5" t="s">
        <v>75</v>
      </c>
      <c r="BE10" s="5" t="s">
        <v>75</v>
      </c>
      <c r="BF10" s="5" t="s">
        <v>75</v>
      </c>
      <c r="BG10" s="5" t="s">
        <v>75</v>
      </c>
      <c r="BH10" s="5" t="s">
        <v>75</v>
      </c>
      <c r="BI10" s="5" t="s">
        <v>75</v>
      </c>
      <c r="BJ10" s="5" t="s">
        <v>113</v>
      </c>
      <c r="BK10" s="5" t="s">
        <v>318</v>
      </c>
      <c r="BL10" s="5" t="s">
        <v>81</v>
      </c>
      <c r="BM10" s="5" t="s">
        <v>80</v>
      </c>
      <c r="BN10" s="5" t="s">
        <v>75</v>
      </c>
      <c r="BO10" s="5" t="s">
        <v>319</v>
      </c>
      <c r="BP10" s="5" t="s">
        <v>81</v>
      </c>
      <c r="BQ10" s="5" t="s">
        <v>109</v>
      </c>
      <c r="BR10" s="5" t="s">
        <v>320</v>
      </c>
      <c r="BS10" s="5" t="s">
        <v>75</v>
      </c>
      <c r="BT10" s="5" t="s">
        <v>111</v>
      </c>
      <c r="BU10" s="5" t="s">
        <v>321</v>
      </c>
      <c r="BV10" s="5" t="s">
        <v>260</v>
      </c>
      <c r="BW10" s="5" t="s">
        <v>83</v>
      </c>
      <c r="BX10" s="5" t="s">
        <v>84</v>
      </c>
      <c r="BY10" s="5">
        <v>126</v>
      </c>
      <c r="BZ10" s="5">
        <v>126</v>
      </c>
      <c r="CA10" s="5">
        <v>2500000</v>
      </c>
      <c r="CB10" s="5">
        <v>0</v>
      </c>
      <c r="CC10" s="5">
        <v>3</v>
      </c>
      <c r="CD10" s="3">
        <f>VLOOKUP(M10,Sheet2!$B$4:$D$15,2,FALSE)</f>
        <v>2</v>
      </c>
      <c r="CE10" s="3">
        <f>VLOOKUP(M10,Sheet2!$B$4:$D$15,3,FALSE)</f>
        <v>2</v>
      </c>
      <c r="CF10" s="3" t="str">
        <f t="shared" si="2"/>
        <v>tidak</v>
      </c>
      <c r="CG10" s="3" t="str">
        <f t="shared" si="3"/>
        <v>tidak</v>
      </c>
    </row>
    <row r="11" spans="1:85" x14ac:dyDescent="0.25">
      <c r="A11" s="5">
        <v>10</v>
      </c>
      <c r="B11" s="5">
        <v>22610103</v>
      </c>
      <c r="C11" s="5" t="s">
        <v>165</v>
      </c>
      <c r="D11" s="5" t="s">
        <v>155</v>
      </c>
      <c r="E11" s="5" t="s">
        <v>74</v>
      </c>
      <c r="F11" s="5" t="s">
        <v>156</v>
      </c>
      <c r="G11" s="4">
        <v>2201</v>
      </c>
      <c r="H11" s="4" t="s">
        <v>173</v>
      </c>
      <c r="I11" s="4" t="str">
        <f>_xlfn.IFNA(VLOOKUP(LEFT(L11,4)*1,[1]PRODI_2019!$E$2:$L$74,8,FALSE),"")</f>
        <v/>
      </c>
      <c r="J11" s="4" t="str">
        <f>IF(AND(K11=0,L11=0)=TRUE,"",IF(AND(K11&gt;0,L11&gt;0)=TRUE,VLOOKUP(LEFT(L11,4)*1,[1]PRODI_2019!$E$2:$L$100,2,FALSE),M11))</f>
        <v/>
      </c>
      <c r="K11" s="4">
        <f>_xlfn.IFNA(VLOOKUP(B11,[2]Data!$J$2:$K$7,1,FALSE),0)</f>
        <v>0</v>
      </c>
      <c r="L11" s="4">
        <f>_xlfn.IFNA(VLOOKUP(B11,[2]Data!$J$2:$K$24,2,FALSE),0)</f>
        <v>0</v>
      </c>
      <c r="M11" s="5" t="s">
        <v>181</v>
      </c>
      <c r="N11" s="5" t="s">
        <v>131</v>
      </c>
      <c r="P11" s="5" t="s">
        <v>186</v>
      </c>
      <c r="Q11" s="5" t="s">
        <v>86</v>
      </c>
      <c r="R11" s="5" t="s">
        <v>87</v>
      </c>
      <c r="S11" s="5" t="s">
        <v>196</v>
      </c>
      <c r="T11" s="5" t="s">
        <v>322</v>
      </c>
      <c r="U11" s="5" t="s">
        <v>96</v>
      </c>
      <c r="V11" s="5" t="s">
        <v>89</v>
      </c>
      <c r="W11" s="5">
        <v>2022</v>
      </c>
      <c r="X11" s="5">
        <v>81</v>
      </c>
      <c r="Y11" s="5">
        <v>83</v>
      </c>
      <c r="Z11" s="5">
        <v>89</v>
      </c>
      <c r="AA11" s="5"/>
      <c r="AB11" s="5"/>
      <c r="AC11" s="5"/>
      <c r="AD11" s="5" t="s">
        <v>323</v>
      </c>
      <c r="AE11" s="5" t="s">
        <v>90</v>
      </c>
      <c r="AF11" s="5" t="s">
        <v>324</v>
      </c>
      <c r="AG11" s="5" t="s">
        <v>222</v>
      </c>
      <c r="AH11" s="5" t="s">
        <v>196</v>
      </c>
      <c r="AI11" s="5" t="s">
        <v>325</v>
      </c>
      <c r="AJ11" s="5" t="s">
        <v>326</v>
      </c>
      <c r="AK11" s="5" t="s">
        <v>327</v>
      </c>
      <c r="AL11" s="5" t="s">
        <v>81</v>
      </c>
      <c r="AM11" s="5" t="s">
        <v>90</v>
      </c>
      <c r="AN11" s="5" t="s">
        <v>90</v>
      </c>
      <c r="AO11" s="5" t="s">
        <v>90</v>
      </c>
      <c r="AP11" s="5" t="s">
        <v>112</v>
      </c>
      <c r="AQ11" s="5" t="s">
        <v>328</v>
      </c>
      <c r="AR11" s="5" t="s">
        <v>196</v>
      </c>
      <c r="AS11" s="5" t="s">
        <v>104</v>
      </c>
      <c r="AT11" s="5" t="s">
        <v>75</v>
      </c>
      <c r="AU11" s="5" t="s">
        <v>75</v>
      </c>
      <c r="AV11" s="5" t="s">
        <v>75</v>
      </c>
      <c r="AW11" s="5" t="s">
        <v>75</v>
      </c>
      <c r="AX11" s="5" t="s">
        <v>75</v>
      </c>
      <c r="AY11" s="5" t="s">
        <v>75</v>
      </c>
      <c r="AZ11" s="5" t="s">
        <v>75</v>
      </c>
      <c r="BA11" s="5" t="s">
        <v>75</v>
      </c>
      <c r="BB11" s="5" t="s">
        <v>75</v>
      </c>
      <c r="BC11" s="5" t="s">
        <v>75</v>
      </c>
      <c r="BD11" s="5" t="s">
        <v>75</v>
      </c>
      <c r="BE11" s="5" t="s">
        <v>75</v>
      </c>
      <c r="BF11" s="5" t="s">
        <v>75</v>
      </c>
      <c r="BG11" s="5" t="s">
        <v>75</v>
      </c>
      <c r="BH11" s="5" t="s">
        <v>75</v>
      </c>
      <c r="BI11" s="5" t="s">
        <v>75</v>
      </c>
      <c r="BJ11" s="5" t="s">
        <v>329</v>
      </c>
      <c r="BK11" s="5" t="s">
        <v>330</v>
      </c>
      <c r="BL11" s="5" t="s">
        <v>121</v>
      </c>
      <c r="BM11" s="5" t="s">
        <v>109</v>
      </c>
      <c r="BN11" s="5" t="s">
        <v>331</v>
      </c>
      <c r="BO11" s="5" t="s">
        <v>332</v>
      </c>
      <c r="BP11" s="5" t="s">
        <v>81</v>
      </c>
      <c r="BQ11" s="5" t="s">
        <v>109</v>
      </c>
      <c r="BR11" s="5" t="s">
        <v>323</v>
      </c>
      <c r="BS11" s="5" t="s">
        <v>75</v>
      </c>
      <c r="BT11" s="5" t="s">
        <v>196</v>
      </c>
      <c r="BU11" s="5" t="s">
        <v>325</v>
      </c>
      <c r="BV11" s="5" t="s">
        <v>260</v>
      </c>
      <c r="BW11" s="5" t="s">
        <v>83</v>
      </c>
      <c r="BX11" s="5" t="s">
        <v>106</v>
      </c>
      <c r="BY11" s="5">
        <v>54</v>
      </c>
      <c r="BZ11" s="5">
        <v>54</v>
      </c>
      <c r="CA11" s="5">
        <v>1000000</v>
      </c>
      <c r="CB11" s="5">
        <v>0</v>
      </c>
      <c r="CC11" s="5">
        <v>2</v>
      </c>
      <c r="CD11" s="3">
        <f>VLOOKUP(M11,Sheet2!$B$4:$D$15,2,FALSE)</f>
        <v>3</v>
      </c>
      <c r="CE11" s="3">
        <f>VLOOKUP(M11,Sheet2!$B$4:$D$15,3,FALSE)</f>
        <v>3</v>
      </c>
      <c r="CF11" s="3" t="str">
        <f t="shared" si="2"/>
        <v>tidak</v>
      </c>
      <c r="CG11" s="3" t="str">
        <f t="shared" si="3"/>
        <v>tidak</v>
      </c>
    </row>
    <row r="12" spans="1:85" x14ac:dyDescent="0.25">
      <c r="A12" s="5">
        <v>11</v>
      </c>
      <c r="B12" s="5">
        <v>22610104</v>
      </c>
      <c r="C12" s="5" t="s">
        <v>166</v>
      </c>
      <c r="D12" s="5" t="s">
        <v>155</v>
      </c>
      <c r="E12" s="5" t="s">
        <v>74</v>
      </c>
      <c r="F12" s="5" t="s">
        <v>156</v>
      </c>
      <c r="G12" s="4">
        <v>2201</v>
      </c>
      <c r="H12" s="4" t="s">
        <v>174</v>
      </c>
      <c r="I12" s="4" t="str">
        <f>_xlfn.IFNA(VLOOKUP(LEFT(L12,4)*1,[1]PRODI_2019!$E$2:$L$74,8,FALSE),"")</f>
        <v/>
      </c>
      <c r="J12" s="4" t="str">
        <f>IF(AND(K12=0,L12=0)=TRUE,"",IF(AND(K12&gt;0,L12&gt;0)=TRUE,VLOOKUP(LEFT(L12,4)*1,[1]PRODI_2019!$E$2:$L$100,2,FALSE),M12))</f>
        <v/>
      </c>
      <c r="K12" s="4">
        <f>_xlfn.IFNA(VLOOKUP(B12,[2]Data!$J$2:$K$7,1,FALSE),0)</f>
        <v>0</v>
      </c>
      <c r="L12" s="4">
        <f>_xlfn.IFNA(VLOOKUP(B12,[2]Data!$J$2:$K$24,2,FALSE),0)</f>
        <v>0</v>
      </c>
      <c r="M12" s="5" t="s">
        <v>183</v>
      </c>
      <c r="N12" s="5" t="s">
        <v>184</v>
      </c>
      <c r="P12" s="5" t="s">
        <v>186</v>
      </c>
      <c r="Q12" s="5" t="s">
        <v>76</v>
      </c>
      <c r="R12" s="5" t="s">
        <v>87</v>
      </c>
      <c r="S12" s="5" t="s">
        <v>333</v>
      </c>
      <c r="T12" s="5" t="s">
        <v>334</v>
      </c>
      <c r="U12" s="5" t="s">
        <v>120</v>
      </c>
      <c r="V12" s="5" t="s">
        <v>132</v>
      </c>
      <c r="W12" s="5">
        <v>2022</v>
      </c>
      <c r="X12" s="5"/>
      <c r="Y12" s="5"/>
      <c r="Z12" s="5"/>
      <c r="AA12" s="5">
        <v>85</v>
      </c>
      <c r="AB12" s="5">
        <v>93</v>
      </c>
      <c r="AC12" s="5">
        <v>88</v>
      </c>
      <c r="AD12" s="5" t="s">
        <v>335</v>
      </c>
      <c r="AE12" s="5" t="s">
        <v>75</v>
      </c>
      <c r="AF12" s="5" t="s">
        <v>336</v>
      </c>
      <c r="AG12" s="5" t="s">
        <v>191</v>
      </c>
      <c r="AH12" s="5" t="s">
        <v>103</v>
      </c>
      <c r="AI12" s="5" t="s">
        <v>337</v>
      </c>
      <c r="AJ12" s="5" t="s">
        <v>338</v>
      </c>
      <c r="AK12" s="5" t="s">
        <v>339</v>
      </c>
      <c r="AL12" s="5" t="s">
        <v>75</v>
      </c>
      <c r="AM12" s="5" t="s">
        <v>75</v>
      </c>
      <c r="AN12" s="5" t="s">
        <v>75</v>
      </c>
      <c r="AO12" s="5" t="s">
        <v>75</v>
      </c>
      <c r="AP12" s="5" t="s">
        <v>98</v>
      </c>
      <c r="AQ12" s="5" t="s">
        <v>340</v>
      </c>
      <c r="AR12" s="5" t="s">
        <v>270</v>
      </c>
      <c r="AS12" s="5" t="s">
        <v>104</v>
      </c>
      <c r="AT12" s="5" t="s">
        <v>75</v>
      </c>
      <c r="AU12" s="5" t="s">
        <v>75</v>
      </c>
      <c r="AV12" s="5" t="s">
        <v>75</v>
      </c>
      <c r="AW12" s="5" t="s">
        <v>75</v>
      </c>
      <c r="AX12" s="5" t="s">
        <v>75</v>
      </c>
      <c r="AY12" s="5" t="s">
        <v>75</v>
      </c>
      <c r="AZ12" s="5" t="s">
        <v>75</v>
      </c>
      <c r="BA12" s="5" t="s">
        <v>75</v>
      </c>
      <c r="BB12" s="5" t="s">
        <v>75</v>
      </c>
      <c r="BC12" s="5" t="s">
        <v>75</v>
      </c>
      <c r="BD12" s="5" t="s">
        <v>75</v>
      </c>
      <c r="BE12" s="5" t="s">
        <v>75</v>
      </c>
      <c r="BF12" s="5" t="s">
        <v>75</v>
      </c>
      <c r="BG12" s="5" t="s">
        <v>75</v>
      </c>
      <c r="BH12" s="5" t="s">
        <v>75</v>
      </c>
      <c r="BI12" s="5" t="s">
        <v>75</v>
      </c>
      <c r="BJ12" s="5" t="s">
        <v>341</v>
      </c>
      <c r="BK12" s="5" t="s">
        <v>342</v>
      </c>
      <c r="BL12" s="5" t="s">
        <v>105</v>
      </c>
      <c r="BM12" s="5" t="s">
        <v>109</v>
      </c>
      <c r="BN12" s="5" t="s">
        <v>343</v>
      </c>
      <c r="BO12" s="5" t="s">
        <v>344</v>
      </c>
      <c r="BP12" s="5" t="s">
        <v>81</v>
      </c>
      <c r="BQ12" s="5" t="s">
        <v>109</v>
      </c>
      <c r="BR12" s="5" t="s">
        <v>345</v>
      </c>
      <c r="BS12" s="5" t="s">
        <v>75</v>
      </c>
      <c r="BT12" s="5" t="s">
        <v>103</v>
      </c>
      <c r="BU12" s="5" t="s">
        <v>346</v>
      </c>
      <c r="BV12" s="5" t="s">
        <v>260</v>
      </c>
      <c r="BW12" s="5" t="s">
        <v>83</v>
      </c>
      <c r="BX12" s="5" t="s">
        <v>84</v>
      </c>
      <c r="BY12" s="5">
        <v>60</v>
      </c>
      <c r="BZ12" s="5">
        <v>36</v>
      </c>
      <c r="CA12" s="5">
        <v>4000000</v>
      </c>
      <c r="CB12" s="5">
        <v>0</v>
      </c>
      <c r="CC12" s="5">
        <v>2</v>
      </c>
      <c r="CD12" s="3">
        <f>VLOOKUP(M12,Sheet2!$B$4:$D$15,2,FALSE)</f>
        <v>1</v>
      </c>
      <c r="CE12" s="3">
        <f>VLOOKUP(M12,Sheet2!$B$4:$D$15,3,FALSE)</f>
        <v>1</v>
      </c>
      <c r="CF12" s="3" t="str">
        <f t="shared" si="2"/>
        <v>tidak</v>
      </c>
      <c r="CG12" s="3" t="str">
        <f t="shared" si="3"/>
        <v>tidak</v>
      </c>
    </row>
    <row r="13" spans="1:85" x14ac:dyDescent="0.25">
      <c r="A13" s="5">
        <v>12</v>
      </c>
      <c r="B13" s="5">
        <v>22610107</v>
      </c>
      <c r="C13" s="5" t="s">
        <v>167</v>
      </c>
      <c r="D13" s="5" t="s">
        <v>155</v>
      </c>
      <c r="E13" s="5" t="s">
        <v>74</v>
      </c>
      <c r="F13" s="5" t="s">
        <v>156</v>
      </c>
      <c r="G13" s="4">
        <v>2201</v>
      </c>
      <c r="H13" s="4" t="s">
        <v>175</v>
      </c>
      <c r="I13" s="4" t="str">
        <f>_xlfn.IFNA(VLOOKUP(LEFT(L13,4)*1,[1]PRODI_2019!$E$2:$L$74,8,FALSE),"")</f>
        <v>Kedokteran</v>
      </c>
      <c r="J13" s="4" t="str">
        <f>IF(AND(K13=0,L13=0)=TRUE,"",IF(AND(K13&gt;0,L13&gt;0)=TRUE,VLOOKUP(LEFT(L13,4)*1,[1]PRODI_2019!$E$2:$L$100,2,FALSE),M13))</f>
        <v>Ilmu Keolahragaan</v>
      </c>
      <c r="K13" s="4">
        <f>_xlfn.IFNA(VLOOKUP(B13,[2]Data!$J$2:$K$7,1,FALSE),0)</f>
        <v>22610107</v>
      </c>
      <c r="L13" s="4">
        <f>_xlfn.IFNA(VLOOKUP(B13,[2]Data!$J$2:$K$24,2,FALSE),0)</f>
        <v>8883220033</v>
      </c>
      <c r="M13" s="5" t="s">
        <v>185</v>
      </c>
      <c r="N13" s="5" t="s">
        <v>148</v>
      </c>
      <c r="P13" s="5" t="s">
        <v>186</v>
      </c>
      <c r="Q13" s="5" t="s">
        <v>76</v>
      </c>
      <c r="R13" s="5" t="s">
        <v>87</v>
      </c>
      <c r="S13" s="5" t="s">
        <v>123</v>
      </c>
      <c r="T13" s="5" t="s">
        <v>347</v>
      </c>
      <c r="U13" s="5" t="s">
        <v>96</v>
      </c>
      <c r="V13" s="5" t="s">
        <v>89</v>
      </c>
      <c r="W13" s="5">
        <v>2022</v>
      </c>
      <c r="X13" s="5">
        <v>80</v>
      </c>
      <c r="Y13" s="5">
        <v>84.5</v>
      </c>
      <c r="Z13" s="5">
        <v>80.400000000000006</v>
      </c>
      <c r="AA13" s="5"/>
      <c r="AB13" s="5"/>
      <c r="AC13" s="5"/>
      <c r="AD13" s="5" t="s">
        <v>348</v>
      </c>
      <c r="AE13" s="5" t="s">
        <v>75</v>
      </c>
      <c r="AF13" s="5" t="s">
        <v>349</v>
      </c>
      <c r="AG13" s="5" t="s">
        <v>350</v>
      </c>
      <c r="AH13" s="5" t="s">
        <v>103</v>
      </c>
      <c r="AI13" s="5" t="s">
        <v>351</v>
      </c>
      <c r="AJ13" s="5" t="s">
        <v>352</v>
      </c>
      <c r="AK13" s="5" t="s">
        <v>353</v>
      </c>
      <c r="AL13" s="5" t="s">
        <v>75</v>
      </c>
      <c r="AM13" s="5" t="s">
        <v>75</v>
      </c>
      <c r="AN13" s="5" t="s">
        <v>75</v>
      </c>
      <c r="AO13" s="5" t="s">
        <v>75</v>
      </c>
      <c r="AP13" s="5" t="s">
        <v>112</v>
      </c>
      <c r="AQ13" s="5" t="s">
        <v>269</v>
      </c>
      <c r="AR13" s="5" t="s">
        <v>270</v>
      </c>
      <c r="AS13" s="5" t="s">
        <v>104</v>
      </c>
      <c r="AT13" s="5" t="s">
        <v>75</v>
      </c>
      <c r="AU13" s="5" t="s">
        <v>75</v>
      </c>
      <c r="AV13" s="5" t="s">
        <v>75</v>
      </c>
      <c r="AW13" s="5" t="s">
        <v>75</v>
      </c>
      <c r="AX13" s="5" t="s">
        <v>75</v>
      </c>
      <c r="AY13" s="5" t="s">
        <v>75</v>
      </c>
      <c r="AZ13" s="5" t="s">
        <v>75</v>
      </c>
      <c r="BA13" s="5" t="s">
        <v>75</v>
      </c>
      <c r="BB13" s="5" t="s">
        <v>75</v>
      </c>
      <c r="BC13" s="5" t="s">
        <v>75</v>
      </c>
      <c r="BD13" s="5" t="s">
        <v>75</v>
      </c>
      <c r="BE13" s="5" t="s">
        <v>75</v>
      </c>
      <c r="BF13" s="5" t="s">
        <v>75</v>
      </c>
      <c r="BG13" s="5" t="s">
        <v>75</v>
      </c>
      <c r="BH13" s="5" t="s">
        <v>75</v>
      </c>
      <c r="BI13" s="5" t="s">
        <v>75</v>
      </c>
      <c r="BJ13" s="5" t="s">
        <v>354</v>
      </c>
      <c r="BK13" s="5" t="s">
        <v>355</v>
      </c>
      <c r="BL13" s="5" t="s">
        <v>105</v>
      </c>
      <c r="BM13" s="5" t="s">
        <v>80</v>
      </c>
      <c r="BN13" s="5" t="s">
        <v>356</v>
      </c>
      <c r="BO13" s="5" t="s">
        <v>357</v>
      </c>
      <c r="BP13" s="5" t="s">
        <v>81</v>
      </c>
      <c r="BQ13" s="5" t="s">
        <v>109</v>
      </c>
      <c r="BR13" s="5" t="s">
        <v>348</v>
      </c>
      <c r="BS13" s="5" t="s">
        <v>75</v>
      </c>
      <c r="BT13" s="5" t="s">
        <v>103</v>
      </c>
      <c r="BU13" s="5" t="s">
        <v>358</v>
      </c>
      <c r="BV13" s="5" t="s">
        <v>247</v>
      </c>
      <c r="BW13" s="5" t="s">
        <v>83</v>
      </c>
      <c r="BX13" s="5" t="s">
        <v>106</v>
      </c>
      <c r="BY13" s="5">
        <v>60</v>
      </c>
      <c r="BZ13" s="5">
        <v>21</v>
      </c>
      <c r="CA13" s="5">
        <v>2000000</v>
      </c>
      <c r="CB13" s="5">
        <v>0</v>
      </c>
      <c r="CC13" s="5">
        <v>4</v>
      </c>
      <c r="CD13" s="3">
        <f>VLOOKUP(M13,Sheet2!$B$4:$D$15,2,FALSE)</f>
        <v>2</v>
      </c>
      <c r="CE13" s="3">
        <f>VLOOKUP(M13,Sheet2!$B$4:$D$15,3,FALSE)</f>
        <v>3</v>
      </c>
      <c r="CF13" s="3" t="str">
        <f t="shared" si="2"/>
        <v>lulus</v>
      </c>
      <c r="CG13" s="3" t="str">
        <f t="shared" si="3"/>
        <v>diterima</v>
      </c>
    </row>
    <row r="14" spans="1:85" x14ac:dyDescent="0.25">
      <c r="A14" s="5">
        <v>13</v>
      </c>
      <c r="B14" s="5">
        <v>22610133</v>
      </c>
      <c r="C14" s="5" t="s">
        <v>168</v>
      </c>
      <c r="D14" s="5" t="s">
        <v>155</v>
      </c>
      <c r="E14" s="5" t="s">
        <v>74</v>
      </c>
      <c r="F14" s="5" t="s">
        <v>156</v>
      </c>
      <c r="G14" s="4">
        <v>2201</v>
      </c>
      <c r="H14" s="4" t="s">
        <v>176</v>
      </c>
      <c r="I14" s="4" t="str">
        <f>_xlfn.IFNA(VLOOKUP(LEFT(L14,4)*1,[1]PRODI_2019!$E$2:$L$74,8,FALSE),"")</f>
        <v>Teknik</v>
      </c>
      <c r="J14" s="4" t="str">
        <f>IF(AND(K14=0,L14=0)=TRUE,"",IF(AND(K14&gt;0,L14&gt;0)=TRUE,VLOOKUP(LEFT(L14,4)*1,[1]PRODI_2019!$E$2:$L$100,2,FALSE),M14))</f>
        <v>Teknik Kimia</v>
      </c>
      <c r="K14" s="4">
        <f>_xlfn.IFNA(VLOOKUP(B14,[2]Data!$J$2:$K$7,1,FALSE),0)</f>
        <v>22610133</v>
      </c>
      <c r="L14" s="4">
        <f>_xlfn.IFNA(VLOOKUP(B14,[2]Data!$J$2:$K$24,2,FALSE),0)</f>
        <v>3335220093</v>
      </c>
      <c r="M14" s="5" t="s">
        <v>181</v>
      </c>
      <c r="N14" s="5" t="s">
        <v>185</v>
      </c>
      <c r="P14" s="5" t="s">
        <v>186</v>
      </c>
      <c r="Q14" s="5" t="s">
        <v>76</v>
      </c>
      <c r="R14" s="5" t="s">
        <v>77</v>
      </c>
      <c r="S14" s="5" t="s">
        <v>187</v>
      </c>
      <c r="T14" s="5" t="s">
        <v>359</v>
      </c>
      <c r="U14" s="5" t="s">
        <v>96</v>
      </c>
      <c r="V14" s="5" t="s">
        <v>89</v>
      </c>
      <c r="W14" s="5">
        <v>2022</v>
      </c>
      <c r="X14" s="5">
        <v>92</v>
      </c>
      <c r="Y14" s="5">
        <v>93</v>
      </c>
      <c r="Z14" s="5">
        <v>87</v>
      </c>
      <c r="AA14" s="5"/>
      <c r="AB14" s="5"/>
      <c r="AC14" s="5"/>
      <c r="AD14" s="5" t="s">
        <v>360</v>
      </c>
      <c r="AE14" s="5" t="s">
        <v>75</v>
      </c>
      <c r="AF14" s="5" t="s">
        <v>361</v>
      </c>
      <c r="AG14" s="5" t="s">
        <v>362</v>
      </c>
      <c r="AH14" s="5" t="s">
        <v>196</v>
      </c>
      <c r="AI14" s="5" t="s">
        <v>363</v>
      </c>
      <c r="AJ14" s="5" t="s">
        <v>364</v>
      </c>
      <c r="AK14" s="5" t="s">
        <v>365</v>
      </c>
      <c r="AL14" s="5" t="s">
        <v>75</v>
      </c>
      <c r="AM14" s="5" t="s">
        <v>75</v>
      </c>
      <c r="AN14" s="5" t="s">
        <v>75</v>
      </c>
      <c r="AO14" s="5" t="s">
        <v>75</v>
      </c>
      <c r="AP14" s="5" t="s">
        <v>112</v>
      </c>
      <c r="AQ14" s="5" t="s">
        <v>366</v>
      </c>
      <c r="AR14" s="5" t="s">
        <v>196</v>
      </c>
      <c r="AS14" s="5" t="s">
        <v>104</v>
      </c>
      <c r="AT14" s="5" t="s">
        <v>75</v>
      </c>
      <c r="AU14" s="5" t="s">
        <v>75</v>
      </c>
      <c r="AV14" s="5" t="s">
        <v>75</v>
      </c>
      <c r="AW14" s="5" t="s">
        <v>75</v>
      </c>
      <c r="AX14" s="5" t="s">
        <v>75</v>
      </c>
      <c r="AY14" s="5" t="s">
        <v>75</v>
      </c>
      <c r="AZ14" s="5" t="s">
        <v>75</v>
      </c>
      <c r="BA14" s="5" t="s">
        <v>75</v>
      </c>
      <c r="BB14" s="5" t="s">
        <v>75</v>
      </c>
      <c r="BC14" s="5" t="s">
        <v>75</v>
      </c>
      <c r="BD14" s="5" t="s">
        <v>75</v>
      </c>
      <c r="BE14" s="5" t="s">
        <v>75</v>
      </c>
      <c r="BF14" s="5" t="s">
        <v>75</v>
      </c>
      <c r="BG14" s="5" t="s">
        <v>75</v>
      </c>
      <c r="BH14" s="5" t="s">
        <v>75</v>
      </c>
      <c r="BI14" s="5" t="s">
        <v>75</v>
      </c>
      <c r="BJ14" s="5" t="s">
        <v>367</v>
      </c>
      <c r="BK14" s="5" t="s">
        <v>368</v>
      </c>
      <c r="BL14" s="5" t="s">
        <v>118</v>
      </c>
      <c r="BM14" s="5" t="s">
        <v>82</v>
      </c>
      <c r="BN14" s="5" t="s">
        <v>369</v>
      </c>
      <c r="BO14" s="5" t="s">
        <v>370</v>
      </c>
      <c r="BP14" s="5" t="s">
        <v>81</v>
      </c>
      <c r="BQ14" s="5" t="s">
        <v>109</v>
      </c>
      <c r="BR14" s="5" t="s">
        <v>360</v>
      </c>
      <c r="BS14" s="5" t="s">
        <v>75</v>
      </c>
      <c r="BT14" s="5" t="s">
        <v>196</v>
      </c>
      <c r="BU14" s="5" t="s">
        <v>371</v>
      </c>
      <c r="BV14" s="5" t="s">
        <v>260</v>
      </c>
      <c r="BW14" s="5" t="s">
        <v>83</v>
      </c>
      <c r="BX14" s="5" t="s">
        <v>106</v>
      </c>
      <c r="BY14" s="5">
        <v>60</v>
      </c>
      <c r="BZ14" s="5">
        <v>21</v>
      </c>
      <c r="CA14" s="5">
        <v>2000000</v>
      </c>
      <c r="CB14" s="5">
        <v>0</v>
      </c>
      <c r="CC14" s="5">
        <v>4</v>
      </c>
      <c r="CD14" s="3">
        <f>VLOOKUP(M14,Sheet2!$B$4:$D$15,2,FALSE)</f>
        <v>3</v>
      </c>
      <c r="CE14" s="3">
        <f>VLOOKUP(M14,Sheet2!$B$4:$D$15,3,FALSE)</f>
        <v>3</v>
      </c>
      <c r="CF14" s="3" t="str">
        <f t="shared" si="2"/>
        <v>lulus</v>
      </c>
      <c r="CG14" s="3" t="str">
        <f t="shared" si="3"/>
        <v>diterima</v>
      </c>
    </row>
    <row r="15" spans="1:85" x14ac:dyDescent="0.25">
      <c r="A15" s="5">
        <v>14</v>
      </c>
      <c r="B15" s="5">
        <v>22610139</v>
      </c>
      <c r="C15" s="5" t="s">
        <v>169</v>
      </c>
      <c r="D15" s="5" t="s">
        <v>155</v>
      </c>
      <c r="E15" s="5" t="s">
        <v>74</v>
      </c>
      <c r="F15" s="5" t="s">
        <v>156</v>
      </c>
      <c r="G15" s="4">
        <v>2201</v>
      </c>
      <c r="H15" s="4" t="s">
        <v>177</v>
      </c>
      <c r="I15" s="4" t="str">
        <f>_xlfn.IFNA(VLOOKUP(LEFT(L15,4)*1,[1]PRODI_2019!$E$2:$L$74,8,FALSE),"")</f>
        <v/>
      </c>
      <c r="J15" s="4" t="str">
        <f>IF(AND(K15=0,L15=0)=TRUE,"",IF(AND(K15&gt;0,L15&gt;0)=TRUE,VLOOKUP(LEFT(L15,4)*1,[1]PRODI_2019!$E$2:$L$100,2,FALSE),M15))</f>
        <v/>
      </c>
      <c r="K15" s="4">
        <f>_xlfn.IFNA(VLOOKUP(B15,[2]Data!$J$2:$K$7,1,FALSE),0)</f>
        <v>0</v>
      </c>
      <c r="L15" s="4">
        <f>_xlfn.IFNA(VLOOKUP(B15,[2]Data!$J$2:$K$24,2,FALSE),0)</f>
        <v>0</v>
      </c>
      <c r="M15" s="5" t="s">
        <v>148</v>
      </c>
      <c r="N15" s="5" t="s">
        <v>127</v>
      </c>
      <c r="P15" s="5" t="s">
        <v>186</v>
      </c>
      <c r="Q15" s="5" t="s">
        <v>76</v>
      </c>
      <c r="R15" s="5" t="s">
        <v>87</v>
      </c>
      <c r="S15" s="5" t="s">
        <v>115</v>
      </c>
      <c r="T15" s="5" t="s">
        <v>372</v>
      </c>
      <c r="U15" s="5" t="s">
        <v>96</v>
      </c>
      <c r="V15" s="5" t="s">
        <v>97</v>
      </c>
      <c r="W15" s="5">
        <v>2021</v>
      </c>
      <c r="X15" s="5">
        <v>73</v>
      </c>
      <c r="Y15" s="5">
        <v>83</v>
      </c>
      <c r="Z15" s="5">
        <v>75</v>
      </c>
      <c r="AA15" s="5"/>
      <c r="AB15" s="5"/>
      <c r="AC15" s="5"/>
      <c r="AD15" s="5" t="s">
        <v>373</v>
      </c>
      <c r="AE15" s="5" t="s">
        <v>75</v>
      </c>
      <c r="AF15" s="5" t="s">
        <v>374</v>
      </c>
      <c r="AG15" s="5" t="s">
        <v>117</v>
      </c>
      <c r="AH15" s="5" t="s">
        <v>116</v>
      </c>
      <c r="AI15" s="5" t="s">
        <v>375</v>
      </c>
      <c r="AJ15" s="5" t="s">
        <v>376</v>
      </c>
      <c r="AK15" s="5" t="s">
        <v>377</v>
      </c>
      <c r="AL15" s="5" t="s">
        <v>75</v>
      </c>
      <c r="AM15" s="5" t="s">
        <v>75</v>
      </c>
      <c r="AN15" s="5" t="s">
        <v>75</v>
      </c>
      <c r="AO15" s="5" t="s">
        <v>75</v>
      </c>
      <c r="AP15" s="5" t="s">
        <v>112</v>
      </c>
      <c r="AQ15" s="5" t="s">
        <v>119</v>
      </c>
      <c r="AR15" s="5" t="s">
        <v>116</v>
      </c>
      <c r="AS15" s="5" t="s">
        <v>104</v>
      </c>
      <c r="AT15" s="5" t="s">
        <v>75</v>
      </c>
      <c r="AU15" s="5" t="s">
        <v>75</v>
      </c>
      <c r="AV15" s="5" t="s">
        <v>75</v>
      </c>
      <c r="AW15" s="5" t="s">
        <v>75</v>
      </c>
      <c r="AX15" s="5" t="s">
        <v>75</v>
      </c>
      <c r="AY15" s="5" t="s">
        <v>75</v>
      </c>
      <c r="AZ15" s="5" t="s">
        <v>75</v>
      </c>
      <c r="BA15" s="5" t="s">
        <v>75</v>
      </c>
      <c r="BB15" s="5" t="s">
        <v>75</v>
      </c>
      <c r="BC15" s="5" t="s">
        <v>75</v>
      </c>
      <c r="BD15" s="5" t="s">
        <v>75</v>
      </c>
      <c r="BE15" s="5" t="s">
        <v>75</v>
      </c>
      <c r="BF15" s="5" t="s">
        <v>75</v>
      </c>
      <c r="BG15" s="5" t="s">
        <v>75</v>
      </c>
      <c r="BH15" s="5" t="s">
        <v>75</v>
      </c>
      <c r="BI15" s="5" t="s">
        <v>75</v>
      </c>
      <c r="BJ15" s="5" t="s">
        <v>378</v>
      </c>
      <c r="BK15" s="5" t="s">
        <v>379</v>
      </c>
      <c r="BL15" s="5" t="s">
        <v>118</v>
      </c>
      <c r="BM15" s="5" t="s">
        <v>109</v>
      </c>
      <c r="BN15" s="5" t="s">
        <v>380</v>
      </c>
      <c r="BO15" s="5" t="s">
        <v>381</v>
      </c>
      <c r="BP15" s="5" t="s">
        <v>100</v>
      </c>
      <c r="BQ15" s="5" t="s">
        <v>80</v>
      </c>
      <c r="BR15" s="5" t="s">
        <v>382</v>
      </c>
      <c r="BS15" s="5" t="s">
        <v>75</v>
      </c>
      <c r="BT15" s="5" t="s">
        <v>116</v>
      </c>
      <c r="BU15" s="5" t="s">
        <v>383</v>
      </c>
      <c r="BV15" s="5" t="s">
        <v>260</v>
      </c>
      <c r="BW15" s="5" t="s">
        <v>83</v>
      </c>
      <c r="BX15" s="5" t="s">
        <v>106</v>
      </c>
      <c r="BY15" s="5">
        <v>100</v>
      </c>
      <c r="BZ15" s="5">
        <v>80</v>
      </c>
      <c r="CA15" s="5">
        <v>500000</v>
      </c>
      <c r="CB15" s="5">
        <v>3000000</v>
      </c>
      <c r="CC15" s="5">
        <v>1</v>
      </c>
      <c r="CD15" s="3">
        <f>VLOOKUP(M15,Sheet2!$B$4:$D$15,2,FALSE)</f>
        <v>1</v>
      </c>
      <c r="CE15" s="3">
        <f>VLOOKUP(M15,Sheet2!$B$4:$D$15,3,FALSE)</f>
        <v>3</v>
      </c>
      <c r="CF15" s="3" t="str">
        <f t="shared" si="2"/>
        <v>tidak</v>
      </c>
      <c r="CG15" s="3" t="str">
        <f t="shared" si="3"/>
        <v>tidak</v>
      </c>
    </row>
    <row r="16" spans="1:85" x14ac:dyDescent="0.25">
      <c r="A16" s="5">
        <v>15</v>
      </c>
      <c r="B16" s="5">
        <v>22610144</v>
      </c>
      <c r="C16" s="5" t="s">
        <v>170</v>
      </c>
      <c r="D16" s="5" t="s">
        <v>155</v>
      </c>
      <c r="E16" s="5" t="s">
        <v>74</v>
      </c>
      <c r="F16" s="5" t="s">
        <v>156</v>
      </c>
      <c r="G16" s="4">
        <v>2201</v>
      </c>
      <c r="H16" s="4" t="s">
        <v>178</v>
      </c>
      <c r="I16" s="4" t="str">
        <f>_xlfn.IFNA(VLOOKUP(LEFT(L16,4)*1,[1]PRODI_2019!$E$2:$L$74,8,FALSE),"")</f>
        <v/>
      </c>
      <c r="J16" s="4" t="str">
        <f>IF(AND(K16=0,L16=0)=TRUE,"",IF(AND(K16&gt;0,L16&gt;0)=TRUE,VLOOKUP(LEFT(L16,4)*1,[1]PRODI_2019!$E$2:$L$100,2,FALSE),M16))</f>
        <v/>
      </c>
      <c r="K16" s="4">
        <f>_xlfn.IFNA(VLOOKUP(B16,[2]Data!$J$2:$K$7,1,FALSE),0)</f>
        <v>0</v>
      </c>
      <c r="L16" s="4">
        <f>_xlfn.IFNA(VLOOKUP(B16,[2]Data!$J$2:$K$24,2,FALSE),0)</f>
        <v>0</v>
      </c>
      <c r="M16" s="5" t="s">
        <v>85</v>
      </c>
      <c r="N16" s="5" t="s">
        <v>122</v>
      </c>
      <c r="P16" s="5" t="s">
        <v>186</v>
      </c>
      <c r="Q16" s="5" t="s">
        <v>86</v>
      </c>
      <c r="R16" s="5" t="s">
        <v>87</v>
      </c>
      <c r="S16" s="5" t="s">
        <v>384</v>
      </c>
      <c r="T16" s="5" t="s">
        <v>385</v>
      </c>
      <c r="U16" s="5" t="s">
        <v>294</v>
      </c>
      <c r="V16" s="5" t="s">
        <v>89</v>
      </c>
      <c r="W16" s="5">
        <v>2022</v>
      </c>
      <c r="X16" s="5">
        <v>88</v>
      </c>
      <c r="Y16" s="5">
        <v>86</v>
      </c>
      <c r="Z16" s="5">
        <v>88</v>
      </c>
      <c r="AA16" s="5"/>
      <c r="AB16" s="5"/>
      <c r="AC16" s="5"/>
      <c r="AD16" s="5" t="s">
        <v>386</v>
      </c>
      <c r="AE16" s="5" t="s">
        <v>387</v>
      </c>
      <c r="AF16" s="5" t="s">
        <v>388</v>
      </c>
      <c r="AG16" s="5" t="s">
        <v>389</v>
      </c>
      <c r="AH16" s="5" t="s">
        <v>103</v>
      </c>
      <c r="AI16" s="5" t="s">
        <v>390</v>
      </c>
      <c r="AJ16" s="5" t="s">
        <v>391</v>
      </c>
      <c r="AK16" s="5" t="s">
        <v>392</v>
      </c>
      <c r="AL16" s="5" t="s">
        <v>75</v>
      </c>
      <c r="AM16" s="5" t="s">
        <v>75</v>
      </c>
      <c r="AN16" s="5" t="s">
        <v>75</v>
      </c>
      <c r="AO16" s="5" t="s">
        <v>75</v>
      </c>
      <c r="AP16" s="5" t="s">
        <v>98</v>
      </c>
      <c r="AQ16" s="5" t="s">
        <v>393</v>
      </c>
      <c r="AR16" s="5" t="s">
        <v>103</v>
      </c>
      <c r="AS16" s="5" t="s">
        <v>104</v>
      </c>
      <c r="AT16" s="5" t="s">
        <v>75</v>
      </c>
      <c r="AU16" s="5" t="s">
        <v>75</v>
      </c>
      <c r="AV16" s="5" t="s">
        <v>75</v>
      </c>
      <c r="AW16" s="5" t="s">
        <v>75</v>
      </c>
      <c r="AX16" s="5" t="s">
        <v>75</v>
      </c>
      <c r="AY16" s="5" t="s">
        <v>75</v>
      </c>
      <c r="AZ16" s="5" t="s">
        <v>75</v>
      </c>
      <c r="BA16" s="5" t="s">
        <v>75</v>
      </c>
      <c r="BB16" s="5" t="s">
        <v>75</v>
      </c>
      <c r="BC16" s="5" t="s">
        <v>75</v>
      </c>
      <c r="BD16" s="5" t="s">
        <v>75</v>
      </c>
      <c r="BE16" s="5" t="s">
        <v>75</v>
      </c>
      <c r="BF16" s="5" t="s">
        <v>75</v>
      </c>
      <c r="BG16" s="5" t="s">
        <v>75</v>
      </c>
      <c r="BH16" s="5" t="s">
        <v>75</v>
      </c>
      <c r="BI16" s="5" t="s">
        <v>75</v>
      </c>
      <c r="BJ16" s="5" t="s">
        <v>394</v>
      </c>
      <c r="BK16" s="5" t="s">
        <v>395</v>
      </c>
      <c r="BL16" s="5" t="s">
        <v>100</v>
      </c>
      <c r="BM16" s="5" t="s">
        <v>80</v>
      </c>
      <c r="BN16" s="5" t="s">
        <v>396</v>
      </c>
      <c r="BO16" s="5" t="s">
        <v>397</v>
      </c>
      <c r="BP16" s="5" t="s">
        <v>100</v>
      </c>
      <c r="BQ16" s="5" t="s">
        <v>80</v>
      </c>
      <c r="BR16" s="5" t="s">
        <v>398</v>
      </c>
      <c r="BS16" s="5" t="s">
        <v>75</v>
      </c>
      <c r="BT16" s="5" t="s">
        <v>103</v>
      </c>
      <c r="BU16" s="5" t="s">
        <v>399</v>
      </c>
      <c r="BV16" s="5" t="s">
        <v>260</v>
      </c>
      <c r="BW16" s="5" t="s">
        <v>83</v>
      </c>
      <c r="BX16" s="5" t="s">
        <v>114</v>
      </c>
      <c r="BY16" s="5">
        <v>189</v>
      </c>
      <c r="BZ16" s="5">
        <v>0</v>
      </c>
      <c r="CA16" s="5">
        <v>5000000</v>
      </c>
      <c r="CB16" s="5">
        <v>4000000</v>
      </c>
      <c r="CC16" s="5">
        <v>3</v>
      </c>
      <c r="CD16" s="3">
        <f>VLOOKUP(M16,Sheet2!$B$4:$D$15,2,FALSE)</f>
        <v>1</v>
      </c>
      <c r="CE16" s="3">
        <f>VLOOKUP(M16,Sheet2!$B$4:$D$15,3,FALSE)</f>
        <v>1</v>
      </c>
      <c r="CF16" s="3" t="str">
        <f t="shared" si="2"/>
        <v>tidak</v>
      </c>
      <c r="CG16" s="3" t="str">
        <f t="shared" si="3"/>
        <v>tidak</v>
      </c>
    </row>
    <row r="17" spans="1:85" x14ac:dyDescent="0.25">
      <c r="A17" s="5">
        <v>16</v>
      </c>
      <c r="B17" s="5">
        <v>22610146</v>
      </c>
      <c r="C17" s="5" t="s">
        <v>171</v>
      </c>
      <c r="D17" s="5" t="s">
        <v>155</v>
      </c>
      <c r="E17" s="5" t="s">
        <v>74</v>
      </c>
      <c r="F17" s="5" t="s">
        <v>156</v>
      </c>
      <c r="G17" s="4">
        <v>2201</v>
      </c>
      <c r="H17" s="4" t="s">
        <v>179</v>
      </c>
      <c r="I17" s="4" t="str">
        <f>_xlfn.IFNA(VLOOKUP(LEFT(L17,4)*1,[1]PRODI_2019!$E$2:$L$74,8,FALSE),"")</f>
        <v/>
      </c>
      <c r="J17" s="4" t="str">
        <f>IF(AND(K17=0,L17=0)=TRUE,"",IF(AND(K17&gt;0,L17&gt;0)=TRUE,VLOOKUP(LEFT(L17,4)*1,[1]PRODI_2019!$E$2:$L$100,2,FALSE),M17))</f>
        <v/>
      </c>
      <c r="K17" s="4">
        <f>_xlfn.IFNA(VLOOKUP(B17,[2]Data!$J$2:$K$7,1,FALSE),0)</f>
        <v>0</v>
      </c>
      <c r="L17" s="4">
        <f>_xlfn.IFNA(VLOOKUP(B17,[2]Data!$J$2:$K$24,2,FALSE),0)</f>
        <v>0</v>
      </c>
      <c r="M17" s="5" t="s">
        <v>185</v>
      </c>
      <c r="N17" s="5" t="s">
        <v>151</v>
      </c>
      <c r="P17" s="5" t="s">
        <v>186</v>
      </c>
      <c r="Q17" s="5" t="s">
        <v>76</v>
      </c>
      <c r="R17" s="5" t="s">
        <v>87</v>
      </c>
      <c r="S17" s="5" t="s">
        <v>153</v>
      </c>
      <c r="T17" s="5" t="s">
        <v>400</v>
      </c>
      <c r="U17" s="5" t="s">
        <v>120</v>
      </c>
      <c r="V17" s="5" t="s">
        <v>132</v>
      </c>
      <c r="W17" s="5">
        <v>2022</v>
      </c>
      <c r="X17" s="5"/>
      <c r="Y17" s="5"/>
      <c r="Z17" s="5"/>
      <c r="AA17" s="5">
        <v>88</v>
      </c>
      <c r="AB17" s="5">
        <v>90</v>
      </c>
      <c r="AC17" s="5">
        <v>87</v>
      </c>
      <c r="AD17" s="5" t="s">
        <v>401</v>
      </c>
      <c r="AE17" s="5" t="s">
        <v>90</v>
      </c>
      <c r="AF17" s="5" t="s">
        <v>402</v>
      </c>
      <c r="AG17" s="5" t="s">
        <v>403</v>
      </c>
      <c r="AH17" s="5" t="s">
        <v>107</v>
      </c>
      <c r="AI17" s="5" t="s">
        <v>404</v>
      </c>
      <c r="AJ17" s="5" t="s">
        <v>405</v>
      </c>
      <c r="AK17" s="5" t="s">
        <v>406</v>
      </c>
      <c r="AL17" s="5" t="s">
        <v>75</v>
      </c>
      <c r="AM17" s="5" t="s">
        <v>75</v>
      </c>
      <c r="AN17" s="5" t="s">
        <v>75</v>
      </c>
      <c r="AO17" s="5" t="s">
        <v>75</v>
      </c>
      <c r="AP17" s="5" t="s">
        <v>102</v>
      </c>
      <c r="AQ17" s="5" t="s">
        <v>407</v>
      </c>
      <c r="AR17" s="5" t="s">
        <v>107</v>
      </c>
      <c r="AS17" s="5" t="s">
        <v>104</v>
      </c>
      <c r="AT17" s="5" t="s">
        <v>75</v>
      </c>
      <c r="AU17" s="5" t="s">
        <v>75</v>
      </c>
      <c r="AV17" s="5" t="s">
        <v>75</v>
      </c>
      <c r="AW17" s="5" t="s">
        <v>75</v>
      </c>
      <c r="AX17" s="5" t="s">
        <v>75</v>
      </c>
      <c r="AY17" s="5" t="s">
        <v>75</v>
      </c>
      <c r="AZ17" s="5" t="s">
        <v>75</v>
      </c>
      <c r="BA17" s="5" t="s">
        <v>75</v>
      </c>
      <c r="BB17" s="5" t="s">
        <v>75</v>
      </c>
      <c r="BC17" s="5" t="s">
        <v>75</v>
      </c>
      <c r="BD17" s="5" t="s">
        <v>75</v>
      </c>
      <c r="BE17" s="5" t="s">
        <v>75</v>
      </c>
      <c r="BF17" s="5" t="s">
        <v>75</v>
      </c>
      <c r="BG17" s="5" t="s">
        <v>75</v>
      </c>
      <c r="BH17" s="5" t="s">
        <v>75</v>
      </c>
      <c r="BI17" s="5" t="s">
        <v>75</v>
      </c>
      <c r="BJ17" s="5" t="s">
        <v>408</v>
      </c>
      <c r="BK17" s="5" t="s">
        <v>409</v>
      </c>
      <c r="BL17" s="5" t="s">
        <v>410</v>
      </c>
      <c r="BM17" s="5" t="s">
        <v>101</v>
      </c>
      <c r="BN17" s="5" t="s">
        <v>411</v>
      </c>
      <c r="BO17" s="5" t="s">
        <v>412</v>
      </c>
      <c r="BP17" s="5" t="s">
        <v>410</v>
      </c>
      <c r="BQ17" s="5" t="s">
        <v>80</v>
      </c>
      <c r="BR17" s="5" t="s">
        <v>413</v>
      </c>
      <c r="BS17" s="5" t="s">
        <v>75</v>
      </c>
      <c r="BT17" s="5" t="s">
        <v>107</v>
      </c>
      <c r="BU17" s="5" t="s">
        <v>414</v>
      </c>
      <c r="BV17" s="5" t="s">
        <v>260</v>
      </c>
      <c r="BW17" s="5" t="s">
        <v>83</v>
      </c>
      <c r="BX17" s="5" t="s">
        <v>106</v>
      </c>
      <c r="BY17" s="5">
        <v>250</v>
      </c>
      <c r="BZ17" s="5">
        <v>100</v>
      </c>
      <c r="CA17" s="5">
        <v>4000000</v>
      </c>
      <c r="CB17" s="5">
        <v>900000</v>
      </c>
      <c r="CC17" s="5">
        <v>2</v>
      </c>
      <c r="CD17" s="3">
        <f>VLOOKUP(M17,Sheet2!$B$4:$D$15,2,FALSE)</f>
        <v>2</v>
      </c>
      <c r="CE17" s="3">
        <f>VLOOKUP(M17,Sheet2!$B$4:$D$15,3,FALSE)</f>
        <v>3</v>
      </c>
      <c r="CF17" s="3" t="str">
        <f t="shared" si="2"/>
        <v>tidak</v>
      </c>
      <c r="CG17" s="3" t="str">
        <f t="shared" si="3"/>
        <v>tidak</v>
      </c>
    </row>
  </sheetData>
  <phoneticPr fontId="3" type="noConversion"/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B93A-311A-4BA9-8223-CB971F06342F}">
  <dimension ref="B3:D30"/>
  <sheetViews>
    <sheetView workbookViewId="0">
      <selection activeCell="C4" sqref="C4:C15"/>
    </sheetView>
  </sheetViews>
  <sheetFormatPr defaultRowHeight="13.2" x14ac:dyDescent="0.25"/>
  <cols>
    <col min="2" max="2" width="40.109375" bestFit="1" customWidth="1"/>
  </cols>
  <sheetData>
    <row r="3" spans="2:4" x14ac:dyDescent="0.25">
      <c r="B3" t="s">
        <v>142</v>
      </c>
      <c r="C3" t="s">
        <v>143</v>
      </c>
      <c r="D3" s="3" t="s">
        <v>415</v>
      </c>
    </row>
    <row r="4" spans="2:4" x14ac:dyDescent="0.25">
      <c r="B4" t="s">
        <v>131</v>
      </c>
      <c r="C4">
        <v>1</v>
      </c>
      <c r="D4">
        <f>SUMIF($B$4:$B$30,B4,$C$4:$C$30)</f>
        <v>2</v>
      </c>
    </row>
    <row r="5" spans="2:4" x14ac:dyDescent="0.25">
      <c r="B5" t="s">
        <v>152</v>
      </c>
      <c r="C5">
        <v>1</v>
      </c>
      <c r="D5">
        <f t="shared" ref="D5:D15" si="0">SUMIF($B$4:$B$30,B5,$C$4:$C$30)</f>
        <v>1</v>
      </c>
    </row>
    <row r="6" spans="2:4" x14ac:dyDescent="0.25">
      <c r="B6" t="s">
        <v>150</v>
      </c>
      <c r="C6">
        <v>1</v>
      </c>
      <c r="D6">
        <f t="shared" si="0"/>
        <v>2</v>
      </c>
    </row>
    <row r="7" spans="2:4" x14ac:dyDescent="0.25">
      <c r="B7" t="s">
        <v>122</v>
      </c>
      <c r="C7">
        <v>1</v>
      </c>
      <c r="D7">
        <f t="shared" si="0"/>
        <v>3</v>
      </c>
    </row>
    <row r="8" spans="2:4" x14ac:dyDescent="0.25">
      <c r="B8" t="s">
        <v>148</v>
      </c>
      <c r="C8">
        <v>1</v>
      </c>
      <c r="D8">
        <f t="shared" si="0"/>
        <v>3</v>
      </c>
    </row>
    <row r="9" spans="2:4" x14ac:dyDescent="0.25">
      <c r="B9" t="s">
        <v>110</v>
      </c>
      <c r="C9">
        <v>2</v>
      </c>
      <c r="D9">
        <f t="shared" si="0"/>
        <v>2</v>
      </c>
    </row>
    <row r="10" spans="2:4" x14ac:dyDescent="0.25">
      <c r="B10" t="s">
        <v>185</v>
      </c>
      <c r="C10">
        <v>2</v>
      </c>
      <c r="D10">
        <f t="shared" si="0"/>
        <v>3</v>
      </c>
    </row>
    <row r="11" spans="2:4" x14ac:dyDescent="0.25">
      <c r="B11" t="s">
        <v>95</v>
      </c>
      <c r="C11">
        <v>1</v>
      </c>
      <c r="D11">
        <f t="shared" si="0"/>
        <v>1</v>
      </c>
    </row>
    <row r="12" spans="2:4" x14ac:dyDescent="0.25">
      <c r="B12" t="s">
        <v>85</v>
      </c>
      <c r="C12">
        <v>1</v>
      </c>
      <c r="D12">
        <f t="shared" si="0"/>
        <v>1</v>
      </c>
    </row>
    <row r="13" spans="2:4" x14ac:dyDescent="0.25">
      <c r="B13" t="s">
        <v>134</v>
      </c>
      <c r="C13">
        <v>1</v>
      </c>
      <c r="D13">
        <f t="shared" si="0"/>
        <v>1</v>
      </c>
    </row>
    <row r="14" spans="2:4" x14ac:dyDescent="0.25">
      <c r="B14" t="s">
        <v>181</v>
      </c>
      <c r="C14">
        <v>3</v>
      </c>
      <c r="D14">
        <f t="shared" si="0"/>
        <v>3</v>
      </c>
    </row>
    <row r="15" spans="2:4" x14ac:dyDescent="0.25">
      <c r="B15" t="s">
        <v>183</v>
      </c>
      <c r="C15">
        <v>1</v>
      </c>
      <c r="D15">
        <f t="shared" si="0"/>
        <v>1</v>
      </c>
    </row>
    <row r="20" spans="2:3" x14ac:dyDescent="0.25">
      <c r="B20" t="s">
        <v>131</v>
      </c>
      <c r="C20">
        <v>1</v>
      </c>
    </row>
    <row r="21" spans="2:3" x14ac:dyDescent="0.25">
      <c r="B21" t="s">
        <v>182</v>
      </c>
      <c r="C21">
        <v>1</v>
      </c>
    </row>
    <row r="22" spans="2:3" x14ac:dyDescent="0.25">
      <c r="B22" t="s">
        <v>150</v>
      </c>
      <c r="C22">
        <v>1</v>
      </c>
    </row>
    <row r="23" spans="2:3" x14ac:dyDescent="0.25">
      <c r="B23" t="s">
        <v>122</v>
      </c>
      <c r="C23">
        <v>2</v>
      </c>
    </row>
    <row r="24" spans="2:3" x14ac:dyDescent="0.25">
      <c r="B24" t="s">
        <v>148</v>
      </c>
      <c r="C24">
        <v>2</v>
      </c>
    </row>
    <row r="25" spans="2:3" x14ac:dyDescent="0.25">
      <c r="B25" t="s">
        <v>185</v>
      </c>
      <c r="C25">
        <v>1</v>
      </c>
    </row>
    <row r="26" spans="2:3" x14ac:dyDescent="0.25">
      <c r="B26" t="s">
        <v>127</v>
      </c>
      <c r="C26">
        <v>3</v>
      </c>
    </row>
    <row r="27" spans="2:3" x14ac:dyDescent="0.25">
      <c r="B27" t="s">
        <v>180</v>
      </c>
      <c r="C27">
        <v>1</v>
      </c>
    </row>
    <row r="28" spans="2:3" x14ac:dyDescent="0.25">
      <c r="B28" t="s">
        <v>184</v>
      </c>
      <c r="C28">
        <v>1</v>
      </c>
    </row>
    <row r="29" spans="2:3" x14ac:dyDescent="0.25">
      <c r="B29" t="s">
        <v>151</v>
      </c>
      <c r="C29">
        <v>1</v>
      </c>
    </row>
    <row r="30" spans="2:3" x14ac:dyDescent="0.25">
      <c r="B30" t="s">
        <v>133</v>
      </c>
      <c r="C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2021-08-16T03:15:09Z</dcterms:created>
  <dcterms:modified xsi:type="dcterms:W3CDTF">2022-08-18T09:33:54Z</dcterms:modified>
</cp:coreProperties>
</file>