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03"/>
  <workbookPr/>
  <xr:revisionPtr revIDLastSave="1304" documentId="11_DC4055BF84DCCE83E03522598F31F45BCA753446" xr6:coauthVersionLast="47" xr6:coauthVersionMax="47" xr10:uidLastSave="{C9E5C8F8-E763-4B28-A388-2233A5A55510}"/>
  <bookViews>
    <workbookView xWindow="240" yWindow="105" windowWidth="14805" windowHeight="8010" xr2:uid="{00000000-000D-0000-FFFF-FFFF00000000}"/>
  </bookViews>
  <sheets>
    <sheet name="Lembar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8" i="1" l="1"/>
  <c r="B56" i="1"/>
  <c r="C44" i="1"/>
  <c r="B44" i="1"/>
  <c r="C18" i="1"/>
  <c r="B18" i="1"/>
  <c r="D43" i="1" l="1"/>
  <c r="D42" i="1"/>
  <c r="D41" i="1"/>
  <c r="D40" i="1"/>
  <c r="D39" i="1"/>
  <c r="D38" i="1"/>
  <c r="D37" i="1"/>
  <c r="D36" i="1"/>
  <c r="D35" i="1"/>
  <c r="D34" i="1"/>
  <c r="D33" i="1"/>
  <c r="D32" i="1"/>
  <c r="D31" i="1"/>
  <c r="D30" i="1"/>
  <c r="D29" i="1"/>
  <c r="E43" i="1"/>
  <c r="K43" i="1" s="1"/>
  <c r="E42" i="1"/>
  <c r="K42" i="1" s="1"/>
  <c r="E41" i="1"/>
  <c r="K41" i="1" s="1"/>
  <c r="E40" i="1"/>
  <c r="K40" i="1" s="1"/>
  <c r="E39" i="1"/>
  <c r="K39" i="1" s="1"/>
  <c r="E38" i="1"/>
  <c r="K38" i="1" s="1"/>
  <c r="E37" i="1"/>
  <c r="K37" i="1" s="1"/>
  <c r="E36" i="1"/>
  <c r="K36" i="1" s="1"/>
  <c r="E35" i="1"/>
  <c r="K35" i="1" s="1"/>
  <c r="E34" i="1"/>
  <c r="K34" i="1" s="1"/>
  <c r="E33" i="1"/>
  <c r="K33" i="1" s="1"/>
  <c r="E32" i="1"/>
  <c r="K32" i="1" s="1"/>
  <c r="E31" i="1"/>
  <c r="K31" i="1" s="1"/>
  <c r="E30" i="1"/>
  <c r="K30" i="1" s="1"/>
  <c r="E29" i="1"/>
  <c r="K29" i="1" s="1"/>
  <c r="K45" i="1" s="1"/>
  <c r="E3" i="1"/>
  <c r="K3" i="1" s="1"/>
  <c r="E17" i="1"/>
  <c r="K17" i="1" s="1"/>
  <c r="E16" i="1"/>
  <c r="K16" i="1" s="1"/>
  <c r="E15" i="1"/>
  <c r="K15" i="1" s="1"/>
  <c r="E14" i="1"/>
  <c r="K14" i="1" s="1"/>
  <c r="E13" i="1"/>
  <c r="K13" i="1" s="1"/>
  <c r="E12" i="1"/>
  <c r="K12" i="1" s="1"/>
  <c r="E11" i="1"/>
  <c r="K11" i="1" s="1"/>
  <c r="E10" i="1"/>
  <c r="K10" i="1" s="1"/>
  <c r="E9" i="1"/>
  <c r="K9" i="1" s="1"/>
  <c r="E8" i="1"/>
  <c r="K8" i="1" s="1"/>
  <c r="E7" i="1"/>
  <c r="K7" i="1" s="1"/>
  <c r="E6" i="1"/>
  <c r="K6" i="1" s="1"/>
  <c r="E5" i="1"/>
  <c r="K5" i="1" s="1"/>
  <c r="E4" i="1"/>
  <c r="K4" i="1" s="1"/>
  <c r="D17" i="1"/>
  <c r="D16" i="1"/>
  <c r="D15" i="1"/>
  <c r="D14" i="1"/>
  <c r="D13" i="1"/>
  <c r="D11" i="1"/>
  <c r="D10" i="1"/>
  <c r="D9" i="1"/>
  <c r="D8" i="1"/>
  <c r="D7" i="1"/>
  <c r="D6" i="1"/>
  <c r="D5" i="1"/>
  <c r="D4" i="1"/>
  <c r="D12" i="1"/>
  <c r="D3" i="1"/>
  <c r="K19" i="1" l="1"/>
  <c r="G29" i="1"/>
  <c r="F29" i="1"/>
  <c r="G30" i="1"/>
  <c r="F30" i="1"/>
  <c r="G31" i="1"/>
  <c r="F31" i="1"/>
  <c r="G32" i="1"/>
  <c r="F32" i="1"/>
  <c r="G33" i="1"/>
  <c r="F33" i="1"/>
  <c r="G34" i="1"/>
  <c r="F34" i="1"/>
  <c r="G35" i="1"/>
  <c r="F35" i="1"/>
  <c r="G36" i="1"/>
  <c r="F36" i="1"/>
  <c r="G37" i="1"/>
  <c r="F37" i="1"/>
  <c r="G38" i="1"/>
  <c r="F38" i="1"/>
  <c r="G39" i="1"/>
  <c r="F39" i="1"/>
  <c r="G40" i="1"/>
  <c r="F40" i="1"/>
  <c r="G41" i="1"/>
  <c r="F41" i="1"/>
  <c r="G42" i="1"/>
  <c r="F42" i="1"/>
  <c r="G43" i="1"/>
  <c r="F43" i="1"/>
  <c r="F3" i="1"/>
  <c r="G3" i="1"/>
  <c r="F12" i="1"/>
  <c r="G12" i="1"/>
  <c r="F4" i="1"/>
  <c r="G4" i="1"/>
  <c r="F5" i="1"/>
  <c r="G5" i="1"/>
  <c r="F6" i="1"/>
  <c r="G6" i="1"/>
  <c r="F7" i="1"/>
  <c r="G7" i="1"/>
  <c r="F8" i="1"/>
  <c r="G8" i="1"/>
  <c r="F9" i="1"/>
  <c r="G9" i="1"/>
  <c r="F10" i="1"/>
  <c r="G10" i="1"/>
  <c r="F11" i="1"/>
  <c r="G11" i="1"/>
  <c r="G13" i="1"/>
  <c r="F13" i="1"/>
  <c r="G14" i="1"/>
  <c r="F14" i="1"/>
  <c r="G15" i="1"/>
  <c r="F15" i="1"/>
  <c r="G16" i="1"/>
  <c r="F16" i="1"/>
  <c r="G17" i="1"/>
  <c r="F17" i="1"/>
  <c r="F45" i="1" l="1"/>
  <c r="G45" i="1"/>
  <c r="B48" i="1" s="1"/>
  <c r="B49" i="1" s="1"/>
  <c r="G19" i="1"/>
  <c r="F19" i="1"/>
  <c r="B21" i="1"/>
  <c r="I29" i="1" l="1"/>
  <c r="J29" i="1" s="1"/>
  <c r="I43" i="1"/>
  <c r="J43" i="1" s="1"/>
  <c r="I42" i="1"/>
  <c r="J42" i="1" s="1"/>
  <c r="I41" i="1"/>
  <c r="J41" i="1" s="1"/>
  <c r="I40" i="1"/>
  <c r="J40" i="1" s="1"/>
  <c r="I39" i="1"/>
  <c r="J39" i="1" s="1"/>
  <c r="I38" i="1"/>
  <c r="J38" i="1" s="1"/>
  <c r="I37" i="1"/>
  <c r="J37" i="1" s="1"/>
  <c r="I36" i="1"/>
  <c r="J36" i="1" s="1"/>
  <c r="I35" i="1"/>
  <c r="J35" i="1" s="1"/>
  <c r="I34" i="1"/>
  <c r="J34" i="1" s="1"/>
  <c r="I33" i="1"/>
  <c r="J33" i="1" s="1"/>
  <c r="I32" i="1"/>
  <c r="J32" i="1" s="1"/>
  <c r="I31" i="1"/>
  <c r="J31" i="1" s="1"/>
  <c r="I30" i="1"/>
  <c r="J30" i="1" s="1"/>
  <c r="B22" i="1"/>
  <c r="B60" i="1" l="1"/>
  <c r="B59" i="1"/>
  <c r="B57" i="1"/>
  <c r="J45" i="1"/>
  <c r="B50" i="1" s="1"/>
  <c r="I3" i="1"/>
  <c r="J3" i="1" s="1"/>
  <c r="I17" i="1"/>
  <c r="J17" i="1" s="1"/>
  <c r="I16" i="1"/>
  <c r="J16" i="1" s="1"/>
  <c r="I15" i="1"/>
  <c r="J15" i="1" s="1"/>
  <c r="I14" i="1"/>
  <c r="J14" i="1" s="1"/>
  <c r="I13" i="1"/>
  <c r="J13" i="1" s="1"/>
  <c r="I12" i="1"/>
  <c r="J12" i="1" s="1"/>
  <c r="I11" i="1"/>
  <c r="J11" i="1" s="1"/>
  <c r="I10" i="1"/>
  <c r="J10" i="1" s="1"/>
  <c r="I9" i="1"/>
  <c r="J9" i="1" s="1"/>
  <c r="I8" i="1"/>
  <c r="J8" i="1" s="1"/>
  <c r="I7" i="1"/>
  <c r="J7" i="1" s="1"/>
  <c r="I6" i="1"/>
  <c r="J6" i="1" s="1"/>
  <c r="I5" i="1"/>
  <c r="J5" i="1" s="1"/>
  <c r="I4" i="1"/>
  <c r="J4" i="1" s="1"/>
  <c r="J19" i="1" l="1"/>
  <c r="B23" i="1" s="1"/>
</calcChain>
</file>

<file path=xl/sharedStrings.xml><?xml version="1.0" encoding="utf-8"?>
<sst xmlns="http://schemas.openxmlformats.org/spreadsheetml/2006/main" count="43" uniqueCount="28">
  <si>
    <t>Dataset A – Marketplace Ads</t>
  </si>
  <si>
    <t>Minggu</t>
  </si>
  <si>
    <t>Anggaran Iklan (Juta) - X</t>
  </si>
  <si>
    <t>Pendapatan (Juta) -Y</t>
  </si>
  <si>
    <t>xi-xirata2</t>
  </si>
  <si>
    <t>yi-yrata2</t>
  </si>
  <si>
    <t>(xirata2)^2</t>
  </si>
  <si>
    <t>D*E</t>
  </si>
  <si>
    <t>y prediksi(a+(b*x))</t>
  </si>
  <si>
    <t>y-y prediksi^2</t>
  </si>
  <si>
    <t>(y-yrata2)^2</t>
  </si>
  <si>
    <t>Rata-rata</t>
  </si>
  <si>
    <t>Total (SUM)</t>
  </si>
  <si>
    <t>Slope (b):</t>
  </si>
  <si>
    <t>Intercept (a):</t>
  </si>
  <si>
    <t>R-squared (R²):</t>
  </si>
  <si>
    <t>Model Regresi =</t>
  </si>
  <si>
    <t>133.69+(19.29*x)</t>
  </si>
  <si>
    <t>Dataset B - Social Media Ads</t>
  </si>
  <si>
    <t>Model regresi =</t>
  </si>
  <si>
    <t>407.72+(0.15*x)</t>
  </si>
  <si>
    <t>Persamaan regresi yang digunakan: Prediksi Pendapatan = 133.69+(19.29 * Anggaran Baru)</t>
  </si>
  <si>
    <t>Anggaran Baru (Juta)</t>
  </si>
  <si>
    <t>Prediksi Pendapatan (Juta)</t>
  </si>
  <si>
    <r>
      <rPr>
        <b/>
        <sz val="11"/>
        <color rgb="FF000000"/>
        <rFont val="Aptos Narrow"/>
        <scheme val="minor"/>
      </rPr>
      <t xml:space="preserve">Model A (Dataset A - Marketplace Ads) </t>
    </r>
    <r>
      <rPr>
        <sz val="11"/>
        <color rgb="FF000000"/>
        <rFont val="Aptos Narrow"/>
        <scheme val="minor"/>
      </rPr>
      <t>memiliki R² sebesar 0.999, yang sangat mendekati 1. Ini menunjukkan adanya hubungan linear yang sangat kuat dan positif antara anggaran iklan marketplace dan pendapatan. Hampir semua perubahan pada pendapatan bisa dijelaskan oleh perubahan anggaran.</t>
    </r>
  </si>
  <si>
    <r>
      <rPr>
        <b/>
        <sz val="11"/>
        <color rgb="FF000000"/>
        <rFont val="Aptos Narrow"/>
        <scheme val="minor"/>
      </rPr>
      <t>Model B (Dataset B - Social Media Ads)</t>
    </r>
    <r>
      <rPr>
        <sz val="11"/>
        <color rgb="FF000000"/>
        <rFont val="Aptos Narrow"/>
        <scheme val="minor"/>
      </rPr>
      <t xml:space="preserve"> memiliki R² sebesar 0.074, yang sangat mendekati 0. Ini menunjukkan hubungan linear yang sangat lemah. Hanya sekitar 7.4% perubahan pendapatan yang bisa dijelaskan oleh anggaran iklan media sosial, sementara sisanya (92.6%) dipengaruhi oleh faktor-faktor lain yang tidak ada dalam model.</t>
    </r>
  </si>
  <si>
    <t>Kesimpulan Akhir</t>
  </si>
  <si>
    <t xml:space="preserve">
Model dari Dataset A (Marketplace Ads) adalah model yang jauh lebih unggul, lebih kuat, dan lebih cocok untuk digunakan sebagai alat prediksi. Nilai R² yang sangat tinggi (0.999) memberikan kepercayaan diri bahwa prediksi yang dihasilkan akan akurat dan relevan untuk perencanaan bisnis. Sebaliknya, Model B harus dikesampingkan untuk tujuan prediksi karena tidak dapat diandalkan.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</si>
</sst>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font>
      <sz val="11"/>
      <color theme="1"/>
      <name val="Aptos Narrow"/>
      <family val="2"/>
      <scheme val="minor"/>
    </font>
    <font>
      <b/>
      <sz val="18"/>
      <color rgb="FF000000"/>
      <name val="Aptos Narrow"/>
      <scheme val="minor"/>
    </font>
    <font>
      <b/>
      <sz val="12"/>
      <color rgb="FF000000"/>
      <name val="Aptos Narrow"/>
      <scheme val="minor"/>
    </font>
    <font>
      <b/>
      <sz val="14"/>
      <color theme="1"/>
      <name val="Aptos Narrow"/>
      <family val="2"/>
      <scheme val="minor"/>
    </font>
    <font>
      <sz val="11"/>
      <color rgb="FF000000"/>
      <name val="Calibri"/>
      <charset val="1"/>
    </font>
    <font>
      <b/>
      <sz val="12"/>
      <color theme="1"/>
      <name val="Aptos Narrow"/>
      <family val="2"/>
      <scheme val="minor"/>
    </font>
    <font>
      <b/>
      <sz val="12"/>
      <color rgb="FF000000"/>
      <name val="Calibri"/>
      <charset val="1"/>
    </font>
    <font>
      <b/>
      <sz val="11"/>
      <color rgb="FF000000"/>
      <name val="Calibri"/>
      <charset val="1"/>
    </font>
    <font>
      <b/>
      <sz val="11"/>
      <color theme="1"/>
      <name val="Aptos Narrow"/>
      <family val="2"/>
      <scheme val="minor"/>
    </font>
    <font>
      <b/>
      <sz val="11"/>
      <color rgb="FF000000"/>
      <name val="Aptos Narrow"/>
      <scheme val="minor"/>
    </font>
    <font>
      <sz val="11"/>
      <color rgb="FF000000"/>
      <name val="Aptos Narrow"/>
      <scheme val="minor"/>
    </font>
  </fonts>
  <fills count="9">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6" tint="0.79998168889431442"/>
        <bgColor indexed="64"/>
      </patternFill>
    </fill>
    <fill>
      <patternFill patternType="solid">
        <fgColor theme="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30">
    <xf numFmtId="0" fontId="0" fillId="0" borderId="0" xfId="0"/>
    <xf numFmtId="2" fontId="0" fillId="0" borderId="0" xfId="0" applyNumberFormat="1"/>
    <xf numFmtId="0" fontId="0" fillId="0" borderId="0" xfId="0" applyAlignment="1">
      <alignment wrapText="1"/>
    </xf>
    <xf numFmtId="2" fontId="0" fillId="0" borderId="0" xfId="0" applyNumberFormat="1" applyFill="1"/>
    <xf numFmtId="164" fontId="0" fillId="0" borderId="0" xfId="0" applyNumberFormat="1"/>
    <xf numFmtId="0" fontId="0" fillId="0" borderId="0" xfId="0" applyFill="1"/>
    <xf numFmtId="0" fontId="4" fillId="4" borderId="0" xfId="0" applyFont="1" applyFill="1" applyAlignment="1"/>
    <xf numFmtId="164" fontId="0" fillId="0" borderId="0" xfId="0" applyNumberFormat="1" applyFill="1"/>
    <xf numFmtId="0" fontId="4" fillId="6" borderId="0" xfId="0" applyFont="1" applyFill="1" applyAlignment="1"/>
    <xf numFmtId="0" fontId="0" fillId="8" borderId="1" xfId="0" applyFill="1" applyBorder="1"/>
    <xf numFmtId="2" fontId="0" fillId="8" borderId="1" xfId="0" applyNumberFormat="1" applyFill="1" applyBorder="1"/>
    <xf numFmtId="164" fontId="0" fillId="8" borderId="1" xfId="0" applyNumberFormat="1" applyFill="1" applyBorder="1"/>
    <xf numFmtId="0" fontId="0" fillId="5" borderId="1" xfId="0" applyFill="1" applyBorder="1"/>
    <xf numFmtId="2" fontId="0" fillId="5" borderId="1" xfId="0" applyNumberFormat="1" applyFill="1" applyBorder="1"/>
    <xf numFmtId="0" fontId="0" fillId="3" borderId="1" xfId="0" applyFill="1" applyBorder="1"/>
    <xf numFmtId="2" fontId="0" fillId="3" borderId="1" xfId="0" applyNumberFormat="1" applyFill="1" applyBorder="1"/>
    <xf numFmtId="2" fontId="0" fillId="3" borderId="1" xfId="0" applyNumberFormat="1" applyFill="1" applyBorder="1" applyAlignment="1">
      <alignment wrapText="1"/>
    </xf>
    <xf numFmtId="0" fontId="0" fillId="2" borderId="1" xfId="0" applyFill="1" applyBorder="1"/>
    <xf numFmtId="0" fontId="0" fillId="7" borderId="0" xfId="0" applyFill="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5" fillId="2" borderId="1" xfId="0" applyFont="1" applyFill="1" applyBorder="1" applyAlignment="1">
      <alignment horizontal="center" wrapText="1"/>
    </xf>
    <xf numFmtId="0" fontId="6" fillId="2" borderId="1" xfId="0" applyFont="1" applyFill="1" applyBorder="1" applyAlignment="1">
      <alignment horizontal="center"/>
    </xf>
    <xf numFmtId="0" fontId="5" fillId="2" borderId="1" xfId="0" applyFont="1" applyFill="1" applyBorder="1" applyAlignment="1">
      <alignment horizontal="center"/>
    </xf>
    <xf numFmtId="0" fontId="8" fillId="5" borderId="1" xfId="0" applyFont="1" applyFill="1" applyBorder="1"/>
    <xf numFmtId="0" fontId="8" fillId="3" borderId="1" xfId="0" applyFont="1" applyFill="1" applyBorder="1"/>
    <xf numFmtId="0" fontId="7" fillId="0" borderId="0" xfId="0" applyFont="1" applyFill="1" applyAlignment="1">
      <alignment horizontal="right"/>
    </xf>
    <xf numFmtId="0" fontId="3" fillId="0" borderId="2" xfId="0" applyFont="1" applyBorder="1" applyAlignment="1">
      <alignment horizontal="center"/>
    </xf>
    <xf numFmtId="0" fontId="10" fillId="0" borderId="0" xfId="0" applyFont="1" applyAlignment="1">
      <alignment horizontal="center" wrapText="1"/>
    </xf>
  </cellXfs>
  <cellStyles count="1">
    <cellStyle name="Normal" xfId="0" builtinId="0"/>
  </cellStyles>
  <dxfs count="0"/>
  <tableStyles count="0" defaultTableStyle="TableStyleMedium2" defaultPivotStyle="PivotStyleMedium9"/>
  <colors>
    <mruColors>
      <color rgb="FFFF0000"/>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7"/>
  <sheetViews>
    <sheetView tabSelected="1" topLeftCell="A48" workbookViewId="0">
      <selection activeCell="C60" sqref="C60"/>
    </sheetView>
  </sheetViews>
  <sheetFormatPr defaultRowHeight="15"/>
  <cols>
    <col min="1" max="1" width="28" customWidth="1"/>
    <col min="2" max="2" width="23.5703125" bestFit="1" customWidth="1"/>
    <col min="3" max="3" width="24.5703125" customWidth="1"/>
    <col min="4" max="4" width="17.42578125" customWidth="1"/>
    <col min="5" max="5" width="11.5703125" customWidth="1"/>
    <col min="6" max="6" width="13" customWidth="1"/>
    <col min="7" max="7" width="10.85546875" customWidth="1"/>
    <col min="8" max="8" width="7.5703125" customWidth="1"/>
    <col min="9" max="9" width="22.140625" customWidth="1"/>
    <col min="10" max="10" width="23.140625" customWidth="1"/>
    <col min="11" max="11" width="25.28515625" bestFit="1" customWidth="1"/>
    <col min="12" max="12" width="18.7109375" customWidth="1"/>
    <col min="13" max="13" width="26.28515625" customWidth="1"/>
    <col min="14" max="14" width="19.140625" customWidth="1"/>
  </cols>
  <sheetData>
    <row r="1" spans="1:11" ht="18.75">
      <c r="A1" s="28" t="s">
        <v>0</v>
      </c>
      <c r="B1" s="28"/>
      <c r="C1" s="28"/>
      <c r="D1" s="28"/>
      <c r="E1" s="28"/>
      <c r="F1" s="28"/>
      <c r="G1" s="28"/>
      <c r="H1" s="28"/>
      <c r="I1" s="28"/>
      <c r="J1" s="28"/>
      <c r="K1" s="28"/>
    </row>
    <row r="2" spans="1:11" ht="15.75">
      <c r="A2" s="22" t="s">
        <v>1</v>
      </c>
      <c r="B2" s="22" t="s">
        <v>2</v>
      </c>
      <c r="C2" s="22" t="s">
        <v>3</v>
      </c>
      <c r="D2" s="23" t="s">
        <v>4</v>
      </c>
      <c r="E2" s="23" t="s">
        <v>5</v>
      </c>
      <c r="F2" s="23" t="s">
        <v>6</v>
      </c>
      <c r="G2" s="24" t="s">
        <v>7</v>
      </c>
      <c r="H2" s="24"/>
      <c r="I2" s="23" t="s">
        <v>8</v>
      </c>
      <c r="J2" s="23" t="s">
        <v>9</v>
      </c>
      <c r="K2" s="23" t="s">
        <v>10</v>
      </c>
    </row>
    <row r="3" spans="1:11">
      <c r="A3" s="9">
        <v>1</v>
      </c>
      <c r="B3" s="9">
        <v>15</v>
      </c>
      <c r="C3" s="9">
        <v>420</v>
      </c>
      <c r="D3" s="9">
        <f>B3-B18</f>
        <v>-35</v>
      </c>
      <c r="E3" s="10">
        <f>C3-C18</f>
        <v>-678.33333333333326</v>
      </c>
      <c r="F3" s="9">
        <f>D3^2</f>
        <v>1225</v>
      </c>
      <c r="G3" s="10">
        <f>D3*E3</f>
        <v>23741.666666666664</v>
      </c>
      <c r="H3" s="9"/>
      <c r="I3" s="10">
        <f>B22+(B21*B3)</f>
        <v>423.08333333333343</v>
      </c>
      <c r="J3" s="10">
        <f>(C3-I3)^2</f>
        <v>9.5069444444450291</v>
      </c>
      <c r="K3" s="10">
        <f>E3^2</f>
        <v>460136.11111111101</v>
      </c>
    </row>
    <row r="4" spans="1:11">
      <c r="A4" s="9">
        <v>2</v>
      </c>
      <c r="B4" s="9">
        <v>20</v>
      </c>
      <c r="C4" s="9">
        <v>520</v>
      </c>
      <c r="D4" s="9">
        <f>B4-B18</f>
        <v>-30</v>
      </c>
      <c r="E4" s="10">
        <f>C4-C18</f>
        <v>-578.33333333333326</v>
      </c>
      <c r="F4" s="9">
        <f>D4^2</f>
        <v>900</v>
      </c>
      <c r="G4" s="9">
        <f>D4*E4</f>
        <v>17349.999999999996</v>
      </c>
      <c r="H4" s="9"/>
      <c r="I4" s="10">
        <f>B22+(B21*B4)</f>
        <v>519.54761904761915</v>
      </c>
      <c r="J4" s="10">
        <f>(C4-I4)^2</f>
        <v>0.20464852607700446</v>
      </c>
      <c r="K4" s="10">
        <f t="shared" ref="K4:K17" si="0">E4^2</f>
        <v>334469.44444444438</v>
      </c>
    </row>
    <row r="5" spans="1:11">
      <c r="A5" s="9">
        <v>3</v>
      </c>
      <c r="B5" s="9">
        <v>25</v>
      </c>
      <c r="C5" s="9">
        <v>600</v>
      </c>
      <c r="D5" s="9">
        <f>B5-B18</f>
        <v>-25</v>
      </c>
      <c r="E5" s="10">
        <f>C5-C18</f>
        <v>-498.33333333333326</v>
      </c>
      <c r="F5" s="9">
        <f>D5^2</f>
        <v>625</v>
      </c>
      <c r="G5" s="10">
        <f>D5*E5</f>
        <v>12458.333333333332</v>
      </c>
      <c r="H5" s="9"/>
      <c r="I5" s="11">
        <f>B22+(B21*B5)</f>
        <v>616.01190476190482</v>
      </c>
      <c r="J5" s="10">
        <f>(C5-I5)^2</f>
        <v>256.38109410431014</v>
      </c>
      <c r="K5" s="10">
        <f t="shared" si="0"/>
        <v>248336.11111111104</v>
      </c>
    </row>
    <row r="6" spans="1:11">
      <c r="A6" s="9">
        <v>4</v>
      </c>
      <c r="B6" s="9">
        <v>30</v>
      </c>
      <c r="C6" s="9">
        <v>715</v>
      </c>
      <c r="D6" s="9">
        <f>B6-B18</f>
        <v>-20</v>
      </c>
      <c r="E6" s="10">
        <f>C6-C18</f>
        <v>-383.33333333333326</v>
      </c>
      <c r="F6" s="9">
        <f>D6^2</f>
        <v>400</v>
      </c>
      <c r="G6" s="10">
        <f>D6*E6</f>
        <v>7666.6666666666652</v>
      </c>
      <c r="H6" s="9"/>
      <c r="I6" s="10">
        <f>B22+(B21*B6)</f>
        <v>712.47619047619048</v>
      </c>
      <c r="J6" s="10">
        <f>(C6-I6)^2</f>
        <v>6.3696145124716281</v>
      </c>
      <c r="K6" s="10">
        <f t="shared" si="0"/>
        <v>146944.44444444438</v>
      </c>
    </row>
    <row r="7" spans="1:11">
      <c r="A7" s="9">
        <v>5</v>
      </c>
      <c r="B7" s="9">
        <v>35</v>
      </c>
      <c r="C7" s="9">
        <v>810</v>
      </c>
      <c r="D7" s="9">
        <f>B7-B18</f>
        <v>-15</v>
      </c>
      <c r="E7" s="10">
        <f>C7-C18</f>
        <v>-288.33333333333326</v>
      </c>
      <c r="F7" s="9">
        <f>D7^2</f>
        <v>225</v>
      </c>
      <c r="G7" s="9">
        <f>D7*E7</f>
        <v>4324.9999999999991</v>
      </c>
      <c r="H7" s="9"/>
      <c r="I7" s="10">
        <f>B22+(B21*B7)</f>
        <v>808.94047619047615</v>
      </c>
      <c r="J7" s="10">
        <f>(C7-I7)^2</f>
        <v>1.1225907029479376</v>
      </c>
      <c r="K7" s="10">
        <f t="shared" si="0"/>
        <v>83136.111111111066</v>
      </c>
    </row>
    <row r="8" spans="1:11">
      <c r="A8" s="9">
        <v>6</v>
      </c>
      <c r="B8" s="9">
        <v>40</v>
      </c>
      <c r="C8" s="9">
        <v>890</v>
      </c>
      <c r="D8" s="9">
        <f>B8-B18</f>
        <v>-10</v>
      </c>
      <c r="E8" s="10">
        <f>C8-C18</f>
        <v>-208.33333333333326</v>
      </c>
      <c r="F8" s="9">
        <f>D8^2</f>
        <v>100</v>
      </c>
      <c r="G8" s="10">
        <f>D8*E8</f>
        <v>2083.3333333333326</v>
      </c>
      <c r="H8" s="9"/>
      <c r="I8" s="10">
        <f>B22+(B21*B8)</f>
        <v>905.40476190476193</v>
      </c>
      <c r="J8" s="10">
        <f>(C8-I8)^2</f>
        <v>237.3066893424043</v>
      </c>
      <c r="K8" s="10">
        <f t="shared" si="0"/>
        <v>43402.777777777745</v>
      </c>
    </row>
    <row r="9" spans="1:11">
      <c r="A9" s="9">
        <v>7</v>
      </c>
      <c r="B9" s="9">
        <v>45</v>
      </c>
      <c r="C9" s="9">
        <v>1010</v>
      </c>
      <c r="D9" s="9">
        <f>B9-B18</f>
        <v>-5</v>
      </c>
      <c r="E9" s="10">
        <f>C9-C18</f>
        <v>-88.333333333333258</v>
      </c>
      <c r="F9" s="9">
        <f>D9^2</f>
        <v>25</v>
      </c>
      <c r="G9" s="10">
        <f>D9*E9</f>
        <v>441.66666666666629</v>
      </c>
      <c r="H9" s="9"/>
      <c r="I9" s="10">
        <f>B22+(B21*B9)</f>
        <v>1001.8690476190476</v>
      </c>
      <c r="J9" s="10">
        <f t="shared" ref="J9:J17" si="1">(C9-I9)^2</f>
        <v>66.112386621315636</v>
      </c>
      <c r="K9" s="10">
        <f t="shared" si="0"/>
        <v>7802.7777777777646</v>
      </c>
    </row>
    <row r="10" spans="1:11">
      <c r="A10" s="9">
        <v>8</v>
      </c>
      <c r="B10" s="9">
        <v>50</v>
      </c>
      <c r="C10" s="9">
        <v>1110</v>
      </c>
      <c r="D10" s="9">
        <f>B10-B18</f>
        <v>0</v>
      </c>
      <c r="E10" s="10">
        <f>C10-C18</f>
        <v>11.666666666666742</v>
      </c>
      <c r="F10" s="9">
        <f>D10^2</f>
        <v>0</v>
      </c>
      <c r="G10" s="9">
        <f>D10*E10</f>
        <v>0</v>
      </c>
      <c r="H10" s="9"/>
      <c r="I10" s="10">
        <f>B22+(B21*B10)</f>
        <v>1098.3333333333333</v>
      </c>
      <c r="J10" s="10">
        <f t="shared" si="1"/>
        <v>136.11111111111288</v>
      </c>
      <c r="K10" s="10">
        <f t="shared" si="0"/>
        <v>136.11111111111288</v>
      </c>
    </row>
    <row r="11" spans="1:11">
      <c r="A11" s="9">
        <v>9</v>
      </c>
      <c r="B11" s="9">
        <v>55</v>
      </c>
      <c r="C11" s="9">
        <v>1215</v>
      </c>
      <c r="D11" s="9">
        <f>B11-B18</f>
        <v>5</v>
      </c>
      <c r="E11" s="10">
        <f>C11-C18</f>
        <v>116.66666666666674</v>
      </c>
      <c r="F11" s="9">
        <f>D11^2</f>
        <v>25</v>
      </c>
      <c r="G11" s="10">
        <f>D11*E11</f>
        <v>583.33333333333371</v>
      </c>
      <c r="H11" s="9"/>
      <c r="I11" s="10">
        <f>B22+(B21*B11)</f>
        <v>1194.797619047619</v>
      </c>
      <c r="J11" s="10">
        <f t="shared" si="1"/>
        <v>408.13619614512515</v>
      </c>
      <c r="K11" s="10">
        <f t="shared" si="0"/>
        <v>13611.11111111113</v>
      </c>
    </row>
    <row r="12" spans="1:11">
      <c r="A12" s="9">
        <v>10</v>
      </c>
      <c r="B12" s="9">
        <v>60</v>
      </c>
      <c r="C12" s="9">
        <v>1300</v>
      </c>
      <c r="D12" s="9">
        <f>B12-B18</f>
        <v>10</v>
      </c>
      <c r="E12" s="10">
        <f>C12-C18</f>
        <v>201.66666666666674</v>
      </c>
      <c r="F12" s="9">
        <f>D12^2</f>
        <v>100</v>
      </c>
      <c r="G12" s="10">
        <f>D12*E12</f>
        <v>2016.6666666666674</v>
      </c>
      <c r="H12" s="9"/>
      <c r="I12" s="10">
        <f>B22+(B21*B12)</f>
        <v>1291.2619047619046</v>
      </c>
      <c r="J12" s="10">
        <f t="shared" si="1"/>
        <v>76.354308390025707</v>
      </c>
      <c r="K12" s="10">
        <f t="shared" si="0"/>
        <v>40669.444444444474</v>
      </c>
    </row>
    <row r="13" spans="1:11">
      <c r="A13" s="9">
        <v>11</v>
      </c>
      <c r="B13" s="9">
        <v>65</v>
      </c>
      <c r="C13" s="9">
        <v>1395</v>
      </c>
      <c r="D13" s="9">
        <f>B13-B18</f>
        <v>15</v>
      </c>
      <c r="E13" s="10">
        <f>C13-C18</f>
        <v>296.66666666666674</v>
      </c>
      <c r="F13" s="9">
        <f>D13^2</f>
        <v>225</v>
      </c>
      <c r="G13" s="9">
        <f>D13*E13</f>
        <v>4450.0000000000009</v>
      </c>
      <c r="H13" s="9"/>
      <c r="I13" s="10">
        <f>B22+(B21*B13)</f>
        <v>1387.7261904761904</v>
      </c>
      <c r="J13" s="10">
        <f t="shared" si="1"/>
        <v>52.908304988663708</v>
      </c>
      <c r="K13" s="10">
        <f t="shared" si="0"/>
        <v>88011.111111111153</v>
      </c>
    </row>
    <row r="14" spans="1:11">
      <c r="A14" s="9">
        <v>12</v>
      </c>
      <c r="B14" s="9">
        <v>70</v>
      </c>
      <c r="C14" s="9">
        <v>1480</v>
      </c>
      <c r="D14" s="9">
        <f>B14-B18</f>
        <v>20</v>
      </c>
      <c r="E14" s="10">
        <f>C14-C18</f>
        <v>381.66666666666674</v>
      </c>
      <c r="F14" s="9">
        <f>D14^2</f>
        <v>400</v>
      </c>
      <c r="G14" s="10">
        <f>D14*E14</f>
        <v>7633.3333333333348</v>
      </c>
      <c r="H14" s="9"/>
      <c r="I14" s="10">
        <f>B22+(B21*B14)</f>
        <v>1484.1904761904759</v>
      </c>
      <c r="J14" s="10">
        <f t="shared" si="1"/>
        <v>17.560090702945576</v>
      </c>
      <c r="K14" s="10">
        <f t="shared" si="0"/>
        <v>145669.4444444445</v>
      </c>
    </row>
    <row r="15" spans="1:11">
      <c r="A15" s="9">
        <v>13</v>
      </c>
      <c r="B15" s="9">
        <v>75</v>
      </c>
      <c r="C15" s="9">
        <v>1590</v>
      </c>
      <c r="D15" s="9">
        <f>B15-B18</f>
        <v>25</v>
      </c>
      <c r="E15" s="10">
        <f>C15-C18</f>
        <v>491.66666666666674</v>
      </c>
      <c r="F15" s="9">
        <f>D15^2</f>
        <v>625</v>
      </c>
      <c r="G15" s="10">
        <f>D15*E15</f>
        <v>12291.666666666668</v>
      </c>
      <c r="H15" s="9"/>
      <c r="I15" s="10">
        <f>B22+(B21*B15)</f>
        <v>1580.6547619047617</v>
      </c>
      <c r="J15" s="10">
        <f t="shared" si="1"/>
        <v>87.333475056693189</v>
      </c>
      <c r="K15" s="10">
        <f t="shared" si="0"/>
        <v>241736.11111111118</v>
      </c>
    </row>
    <row r="16" spans="1:11">
      <c r="A16" s="9">
        <v>14</v>
      </c>
      <c r="B16" s="9">
        <v>80</v>
      </c>
      <c r="C16" s="9">
        <v>1660</v>
      </c>
      <c r="D16" s="9">
        <f>B16-B18</f>
        <v>30</v>
      </c>
      <c r="E16" s="10">
        <f>C16-C18</f>
        <v>561.66666666666674</v>
      </c>
      <c r="F16" s="9">
        <f>D16^2</f>
        <v>900</v>
      </c>
      <c r="G16" s="9">
        <f>D16*E16</f>
        <v>16850.000000000004</v>
      </c>
      <c r="H16" s="9"/>
      <c r="I16" s="10">
        <f>B22+(B21*B16)</f>
        <v>1677.1190476190475</v>
      </c>
      <c r="J16" s="10">
        <f t="shared" si="1"/>
        <v>293.06179138321511</v>
      </c>
      <c r="K16" s="10">
        <f t="shared" si="0"/>
        <v>315469.44444444455</v>
      </c>
    </row>
    <row r="17" spans="1:11">
      <c r="A17" s="9">
        <v>15</v>
      </c>
      <c r="B17" s="9">
        <v>85</v>
      </c>
      <c r="C17" s="9">
        <v>1760</v>
      </c>
      <c r="D17" s="9">
        <f>B17-B18</f>
        <v>35</v>
      </c>
      <c r="E17" s="10">
        <f>C17-C18</f>
        <v>661.66666666666674</v>
      </c>
      <c r="F17" s="9">
        <f>D17^2</f>
        <v>1225</v>
      </c>
      <c r="G17" s="10">
        <f>D17*E17</f>
        <v>23158.333333333336</v>
      </c>
      <c r="H17" s="9"/>
      <c r="I17" s="10">
        <f>B22+(B21*B17)</f>
        <v>1773.583333333333</v>
      </c>
      <c r="J17" s="10">
        <f t="shared" si="1"/>
        <v>184.50694444443621</v>
      </c>
      <c r="K17" s="10">
        <f t="shared" si="0"/>
        <v>437802.77777777787</v>
      </c>
    </row>
    <row r="18" spans="1:11">
      <c r="A18" s="25" t="s">
        <v>11</v>
      </c>
      <c r="B18" s="12">
        <f>AVERAGE(B3:B17)</f>
        <v>50</v>
      </c>
      <c r="C18" s="13">
        <f>AVERAGE(C3:C17)</f>
        <v>1098.3333333333333</v>
      </c>
      <c r="D18" s="12"/>
      <c r="E18" s="12"/>
      <c r="F18" s="12"/>
      <c r="G18" s="12"/>
      <c r="H18" s="12"/>
      <c r="I18" s="13"/>
      <c r="J18" s="12"/>
      <c r="K18" s="12"/>
    </row>
    <row r="19" spans="1:11">
      <c r="A19" s="26" t="s">
        <v>12</v>
      </c>
      <c r="B19" s="14"/>
      <c r="C19" s="14"/>
      <c r="D19" s="14"/>
      <c r="E19" s="14"/>
      <c r="F19" s="14">
        <f>SUM(F3:F17)</f>
        <v>7000</v>
      </c>
      <c r="G19" s="15">
        <f>SUM(G3:G17)</f>
        <v>135049.99999999997</v>
      </c>
      <c r="H19" s="14"/>
      <c r="I19" s="14"/>
      <c r="J19" s="15">
        <f>SUM(J3:J17)</f>
        <v>1832.9761904761895</v>
      </c>
      <c r="K19" s="15">
        <f>SUM(K3:K17)</f>
        <v>2607333.3333333335</v>
      </c>
    </row>
    <row r="21" spans="1:11">
      <c r="A21" t="s">
        <v>13</v>
      </c>
      <c r="B21" s="3">
        <f>G19/F19</f>
        <v>19.292857142857137</v>
      </c>
    </row>
    <row r="22" spans="1:11">
      <c r="A22" s="2" t="s">
        <v>14</v>
      </c>
      <c r="B22" s="3">
        <f>C18-B21*B18</f>
        <v>133.69047619047637</v>
      </c>
    </row>
    <row r="23" spans="1:11">
      <c r="A23" t="s">
        <v>15</v>
      </c>
      <c r="B23" s="7">
        <f>1-(J19/K19)</f>
        <v>0.99929699200058442</v>
      </c>
    </row>
    <row r="24" spans="1:11">
      <c r="A24" s="6" t="s">
        <v>16</v>
      </c>
      <c r="B24" s="27" t="s">
        <v>17</v>
      </c>
    </row>
    <row r="27" spans="1:11" ht="18.75">
      <c r="A27" s="28" t="s">
        <v>18</v>
      </c>
      <c r="B27" s="28"/>
      <c r="C27" s="28"/>
      <c r="D27" s="28"/>
      <c r="E27" s="28"/>
      <c r="F27" s="28"/>
      <c r="G27" s="28"/>
      <c r="H27" s="28"/>
      <c r="I27" s="28"/>
      <c r="J27" s="28"/>
      <c r="K27" s="28"/>
    </row>
    <row r="28" spans="1:11" ht="15.75">
      <c r="A28" s="22" t="s">
        <v>1</v>
      </c>
      <c r="B28" s="22" t="s">
        <v>2</v>
      </c>
      <c r="C28" s="22" t="s">
        <v>3</v>
      </c>
      <c r="D28" s="23" t="s">
        <v>4</v>
      </c>
      <c r="E28" s="23" t="s">
        <v>5</v>
      </c>
      <c r="F28" s="23" t="s">
        <v>6</v>
      </c>
      <c r="G28" s="24" t="s">
        <v>7</v>
      </c>
      <c r="H28" s="24"/>
      <c r="I28" s="23" t="s">
        <v>8</v>
      </c>
      <c r="J28" s="23" t="s">
        <v>9</v>
      </c>
      <c r="K28" s="23" t="s">
        <v>10</v>
      </c>
    </row>
    <row r="29" spans="1:11">
      <c r="A29" s="9">
        <v>1</v>
      </c>
      <c r="B29" s="9">
        <v>15</v>
      </c>
      <c r="C29" s="9">
        <v>410</v>
      </c>
      <c r="D29" s="9">
        <f>B29-B44</f>
        <v>-35</v>
      </c>
      <c r="E29" s="10">
        <f>C29-C44</f>
        <v>-7.5333333333333599</v>
      </c>
      <c r="F29" s="9">
        <f>D29^2</f>
        <v>1225</v>
      </c>
      <c r="G29" s="10">
        <f>D29*E29</f>
        <v>263.6666666666676</v>
      </c>
      <c r="H29" s="9"/>
      <c r="I29" s="9">
        <f>B49+(B48*B29)</f>
        <v>410</v>
      </c>
      <c r="J29" s="10">
        <f>(C29-I29)^2</f>
        <v>0</v>
      </c>
      <c r="K29" s="10">
        <f>E29^2</f>
        <v>56.751111111111513</v>
      </c>
    </row>
    <row r="30" spans="1:11">
      <c r="A30" s="9">
        <v>2</v>
      </c>
      <c r="B30" s="9">
        <v>20</v>
      </c>
      <c r="C30" s="9">
        <v>420</v>
      </c>
      <c r="D30" s="9">
        <f>B30-B44</f>
        <v>-30</v>
      </c>
      <c r="E30" s="10">
        <f>C30-C44</f>
        <v>2.4666666666666401</v>
      </c>
      <c r="F30" s="9">
        <f t="shared" ref="F30:F43" si="2">D30^2</f>
        <v>900</v>
      </c>
      <c r="G30" s="9">
        <f t="shared" ref="G30:G43" si="3">D30*E30</f>
        <v>-73.999999999999204</v>
      </c>
      <c r="H30" s="9"/>
      <c r="I30" s="10">
        <f>B49+(B48*B30)</f>
        <v>410.7607142857143</v>
      </c>
      <c r="J30" s="10">
        <f>(C30-I30)^2</f>
        <v>85.364400510203808</v>
      </c>
      <c r="K30" s="10">
        <f t="shared" ref="K30:K43" si="4">E30^2</f>
        <v>6.0844444444443138</v>
      </c>
    </row>
    <row r="31" spans="1:11">
      <c r="A31" s="9">
        <v>3</v>
      </c>
      <c r="B31" s="9">
        <v>25</v>
      </c>
      <c r="C31" s="9">
        <v>390</v>
      </c>
      <c r="D31" s="9">
        <f>B31-B44</f>
        <v>-25</v>
      </c>
      <c r="E31" s="10">
        <f>C31-C44</f>
        <v>-27.53333333333336</v>
      </c>
      <c r="F31" s="9">
        <f t="shared" si="2"/>
        <v>625</v>
      </c>
      <c r="G31" s="10">
        <f t="shared" si="3"/>
        <v>688.33333333333394</v>
      </c>
      <c r="H31" s="9"/>
      <c r="I31" s="10">
        <f>B49+(B48*B31)</f>
        <v>411.5214285714286</v>
      </c>
      <c r="J31" s="10">
        <f>(C31-I31)^2</f>
        <v>463.17188775510328</v>
      </c>
      <c r="K31" s="10">
        <f t="shared" si="4"/>
        <v>758.08444444444592</v>
      </c>
    </row>
    <row r="32" spans="1:11">
      <c r="A32" s="9">
        <v>4</v>
      </c>
      <c r="B32" s="9">
        <v>30</v>
      </c>
      <c r="C32" s="9">
        <v>430</v>
      </c>
      <c r="D32" s="9">
        <f>B32-B44</f>
        <v>-20</v>
      </c>
      <c r="E32" s="10">
        <f>C32-C44</f>
        <v>12.46666666666664</v>
      </c>
      <c r="F32" s="9">
        <f t="shared" si="2"/>
        <v>400</v>
      </c>
      <c r="G32" s="10">
        <f t="shared" si="3"/>
        <v>-249.3333333333328</v>
      </c>
      <c r="H32" s="9"/>
      <c r="I32" s="10">
        <f>B49+(B48*B32)</f>
        <v>412.28214285714284</v>
      </c>
      <c r="J32" s="10">
        <f t="shared" ref="J30:J43" si="5">(C32-I32)^2</f>
        <v>313.92246173469437</v>
      </c>
      <c r="K32" s="10">
        <f t="shared" si="4"/>
        <v>155.4177777777771</v>
      </c>
    </row>
    <row r="33" spans="1:11">
      <c r="A33" s="9">
        <v>5</v>
      </c>
      <c r="B33" s="9">
        <v>35</v>
      </c>
      <c r="C33" s="9">
        <v>415</v>
      </c>
      <c r="D33" s="9">
        <f>B33-B44</f>
        <v>-15</v>
      </c>
      <c r="E33" s="10">
        <f>C33-C44</f>
        <v>-2.5333333333333599</v>
      </c>
      <c r="F33" s="9">
        <f t="shared" si="2"/>
        <v>225</v>
      </c>
      <c r="G33" s="9">
        <f t="shared" si="3"/>
        <v>38.000000000000398</v>
      </c>
      <c r="H33" s="9"/>
      <c r="I33" s="11">
        <f>B49+(B48*B33)</f>
        <v>413.04285714285714</v>
      </c>
      <c r="J33" s="10">
        <f t="shared" si="5"/>
        <v>3.8304081632652998</v>
      </c>
      <c r="K33" s="10">
        <f t="shared" si="4"/>
        <v>6.4177777777779124</v>
      </c>
    </row>
    <row r="34" spans="1:11">
      <c r="A34" s="9">
        <v>6</v>
      </c>
      <c r="B34" s="9">
        <v>40</v>
      </c>
      <c r="C34" s="9">
        <v>425</v>
      </c>
      <c r="D34" s="9">
        <f>B34-B44</f>
        <v>-10</v>
      </c>
      <c r="E34" s="10">
        <f>C34-C44</f>
        <v>7.4666666666666401</v>
      </c>
      <c r="F34" s="9">
        <f t="shared" si="2"/>
        <v>100</v>
      </c>
      <c r="G34" s="10">
        <f t="shared" si="3"/>
        <v>-74.666666666666401</v>
      </c>
      <c r="H34" s="9"/>
      <c r="I34" s="10">
        <f>B49+(B48*B34)</f>
        <v>413.80357142857144</v>
      </c>
      <c r="J34" s="10">
        <f t="shared" si="5"/>
        <v>125.36001275510168</v>
      </c>
      <c r="K34" s="10">
        <f t="shared" si="4"/>
        <v>55.751111111110717</v>
      </c>
    </row>
    <row r="35" spans="1:11">
      <c r="A35" s="9">
        <v>7</v>
      </c>
      <c r="B35" s="9">
        <v>45</v>
      </c>
      <c r="C35" s="9">
        <v>410</v>
      </c>
      <c r="D35" s="9">
        <f>B35-B44</f>
        <v>-5</v>
      </c>
      <c r="E35" s="10">
        <f>C35-C44</f>
        <v>-7.5333333333333599</v>
      </c>
      <c r="F35" s="9">
        <f t="shared" si="2"/>
        <v>25</v>
      </c>
      <c r="G35" s="10">
        <f t="shared" si="3"/>
        <v>37.666666666666799</v>
      </c>
      <c r="H35" s="9"/>
      <c r="I35" s="10">
        <f>B49+(B48*B35)</f>
        <v>414.56428571428575</v>
      </c>
      <c r="J35" s="10">
        <f t="shared" si="5"/>
        <v>20.832704081632937</v>
      </c>
      <c r="K35" s="10">
        <f t="shared" si="4"/>
        <v>56.751111111111513</v>
      </c>
    </row>
    <row r="36" spans="1:11" ht="18" customHeight="1">
      <c r="A36" s="9">
        <v>8</v>
      </c>
      <c r="B36" s="9">
        <v>50</v>
      </c>
      <c r="C36" s="9">
        <v>420</v>
      </c>
      <c r="D36" s="9">
        <f>B36-B44</f>
        <v>0</v>
      </c>
      <c r="E36" s="10">
        <f>C36-C44</f>
        <v>2.4666666666666401</v>
      </c>
      <c r="F36" s="9">
        <f t="shared" si="2"/>
        <v>0</v>
      </c>
      <c r="G36" s="9">
        <f t="shared" si="3"/>
        <v>0</v>
      </c>
      <c r="H36" s="9"/>
      <c r="I36" s="10">
        <f>B49+(B48*B36)</f>
        <v>415.32499999999999</v>
      </c>
      <c r="J36" s="10">
        <f t="shared" si="5"/>
        <v>21.855625000000106</v>
      </c>
      <c r="K36" s="10">
        <f t="shared" si="4"/>
        <v>6.0844444444443138</v>
      </c>
    </row>
    <row r="37" spans="1:11">
      <c r="A37" s="9">
        <v>9</v>
      </c>
      <c r="B37" s="9">
        <v>55</v>
      </c>
      <c r="C37" s="9">
        <v>418</v>
      </c>
      <c r="D37" s="9">
        <f>B37-B44</f>
        <v>5</v>
      </c>
      <c r="E37" s="10">
        <f>C37-C44</f>
        <v>0.46666666666664014</v>
      </c>
      <c r="F37" s="9">
        <f t="shared" si="2"/>
        <v>25</v>
      </c>
      <c r="G37" s="10">
        <f t="shared" si="3"/>
        <v>2.3333333333332007</v>
      </c>
      <c r="H37" s="9"/>
      <c r="I37" s="10">
        <f>B49+(B48*B37)</f>
        <v>416.08571428571429</v>
      </c>
      <c r="J37" s="10">
        <f t="shared" si="5"/>
        <v>3.6644897959183549</v>
      </c>
      <c r="K37" s="10">
        <f t="shared" si="4"/>
        <v>0.21777777777775301</v>
      </c>
    </row>
    <row r="38" spans="1:11" ht="19.5" customHeight="1">
      <c r="A38" s="9">
        <v>10</v>
      </c>
      <c r="B38" s="9">
        <v>60</v>
      </c>
      <c r="C38" s="9">
        <v>423</v>
      </c>
      <c r="D38" s="9">
        <f>B38-B44</f>
        <v>10</v>
      </c>
      <c r="E38" s="10">
        <f>C38-C44</f>
        <v>5.4666666666666401</v>
      </c>
      <c r="F38" s="9">
        <f t="shared" si="2"/>
        <v>100</v>
      </c>
      <c r="G38" s="10">
        <f t="shared" si="3"/>
        <v>54.666666666666401</v>
      </c>
      <c r="H38" s="9"/>
      <c r="I38" s="10">
        <f>B49+(B48*B38)</f>
        <v>416.84642857142859</v>
      </c>
      <c r="J38" s="10">
        <f t="shared" si="5"/>
        <v>37.866441326530392</v>
      </c>
      <c r="K38" s="10">
        <f t="shared" si="4"/>
        <v>29.884444444444153</v>
      </c>
    </row>
    <row r="39" spans="1:11">
      <c r="A39" s="9">
        <v>11</v>
      </c>
      <c r="B39" s="9">
        <v>65</v>
      </c>
      <c r="C39" s="9">
        <v>419</v>
      </c>
      <c r="D39" s="9">
        <f>B39-B44</f>
        <v>15</v>
      </c>
      <c r="E39" s="10">
        <f>C39-C44</f>
        <v>1.4666666666666401</v>
      </c>
      <c r="F39" s="9">
        <f t="shared" si="2"/>
        <v>225</v>
      </c>
      <c r="G39" s="9">
        <f t="shared" si="3"/>
        <v>21.999999999999602</v>
      </c>
      <c r="H39" s="9"/>
      <c r="I39" s="10">
        <f>B49+(B48*B39)</f>
        <v>417.60714285714289</v>
      </c>
      <c r="J39" s="10">
        <f t="shared" si="5"/>
        <v>1.9400510204080728</v>
      </c>
      <c r="K39" s="10">
        <f t="shared" si="4"/>
        <v>2.1511111111110335</v>
      </c>
    </row>
    <row r="40" spans="1:11" ht="16.5" customHeight="1">
      <c r="A40" s="9">
        <v>12</v>
      </c>
      <c r="B40" s="9">
        <v>70</v>
      </c>
      <c r="C40" s="9">
        <v>422</v>
      </c>
      <c r="D40" s="9">
        <f>B40-B44</f>
        <v>20</v>
      </c>
      <c r="E40" s="10">
        <f>C40-C44</f>
        <v>4.4666666666666401</v>
      </c>
      <c r="F40" s="9">
        <f t="shared" si="2"/>
        <v>400</v>
      </c>
      <c r="G40" s="10">
        <f t="shared" si="3"/>
        <v>89.333333333332803</v>
      </c>
      <c r="H40" s="9"/>
      <c r="I40" s="10">
        <f>B49+(B48*B40)</f>
        <v>418.36785714285713</v>
      </c>
      <c r="J40" s="10">
        <f t="shared" si="5"/>
        <v>13.192461734693948</v>
      </c>
      <c r="K40" s="10">
        <f t="shared" si="4"/>
        <v>19.951111111110873</v>
      </c>
    </row>
    <row r="41" spans="1:11" ht="21.75" customHeight="1">
      <c r="A41" s="9">
        <v>13</v>
      </c>
      <c r="B41" s="9">
        <v>75</v>
      </c>
      <c r="C41" s="9">
        <v>417</v>
      </c>
      <c r="D41" s="9">
        <f>B41-B44</f>
        <v>25</v>
      </c>
      <c r="E41" s="10">
        <f>C41-C44</f>
        <v>-0.53333333333335986</v>
      </c>
      <c r="F41" s="9">
        <f t="shared" si="2"/>
        <v>625</v>
      </c>
      <c r="G41" s="10">
        <f t="shared" si="3"/>
        <v>-13.333333333333997</v>
      </c>
      <c r="H41" s="9"/>
      <c r="I41" s="10">
        <f>B49+(B48*B41)</f>
        <v>419.12857142857143</v>
      </c>
      <c r="J41" s="10">
        <f t="shared" si="5"/>
        <v>4.5308163265306334</v>
      </c>
      <c r="K41" s="10">
        <f t="shared" si="4"/>
        <v>0.28444444444447275</v>
      </c>
    </row>
    <row r="42" spans="1:11">
      <c r="A42" s="9">
        <v>14</v>
      </c>
      <c r="B42" s="9">
        <v>80</v>
      </c>
      <c r="C42" s="9">
        <v>424</v>
      </c>
      <c r="D42" s="9">
        <f>B42-B44</f>
        <v>30</v>
      </c>
      <c r="E42" s="10">
        <f>C42-C44</f>
        <v>6.4666666666666401</v>
      </c>
      <c r="F42" s="9">
        <f t="shared" si="2"/>
        <v>900</v>
      </c>
      <c r="G42" s="9">
        <f t="shared" si="3"/>
        <v>193.9999999999992</v>
      </c>
      <c r="H42" s="9"/>
      <c r="I42" s="10">
        <f>B49+(B48*B42)</f>
        <v>419.88928571428573</v>
      </c>
      <c r="J42" s="10">
        <f t="shared" si="5"/>
        <v>16.897971938775349</v>
      </c>
      <c r="K42" s="10">
        <f t="shared" si="4"/>
        <v>41.817777777777437</v>
      </c>
    </row>
    <row r="43" spans="1:11">
      <c r="A43" s="9">
        <v>15</v>
      </c>
      <c r="B43" s="9">
        <v>85</v>
      </c>
      <c r="C43" s="9">
        <v>420</v>
      </c>
      <c r="D43" s="9">
        <f>B43-B44</f>
        <v>35</v>
      </c>
      <c r="E43" s="10">
        <f>C43-C44</f>
        <v>2.4666666666666401</v>
      </c>
      <c r="F43" s="9">
        <f t="shared" si="2"/>
        <v>1225</v>
      </c>
      <c r="G43" s="10">
        <f t="shared" si="3"/>
        <v>86.333333333332405</v>
      </c>
      <c r="H43" s="9"/>
      <c r="I43" s="10">
        <f>B49+(B48*B43)</f>
        <v>420.65000000000003</v>
      </c>
      <c r="J43" s="10">
        <f t="shared" si="5"/>
        <v>0.42250000000004434</v>
      </c>
      <c r="K43" s="10">
        <f t="shared" si="4"/>
        <v>6.0844444444443138</v>
      </c>
    </row>
    <row r="44" spans="1:11">
      <c r="A44" s="25" t="s">
        <v>11</v>
      </c>
      <c r="B44" s="12">
        <f>AVERAGE(B29:B43)</f>
        <v>50</v>
      </c>
      <c r="C44" s="13">
        <f>AVERAGE(C29:C43)</f>
        <v>417.53333333333336</v>
      </c>
      <c r="D44" s="12"/>
      <c r="E44" s="12"/>
      <c r="F44" s="12"/>
      <c r="G44" s="12"/>
      <c r="H44" s="12"/>
      <c r="I44" s="12"/>
      <c r="J44" s="12"/>
      <c r="K44" s="12"/>
    </row>
    <row r="45" spans="1:11" ht="22.5" customHeight="1">
      <c r="A45" s="26" t="s">
        <v>12</v>
      </c>
      <c r="B45" s="14"/>
      <c r="C45" s="15"/>
      <c r="D45" s="14"/>
      <c r="E45" s="14"/>
      <c r="F45" s="14">
        <f>SUM(F29:F43)</f>
        <v>7000</v>
      </c>
      <c r="G45" s="16">
        <f>SUM(G29:G43)</f>
        <v>1065.0000000000002</v>
      </c>
      <c r="H45" s="14"/>
      <c r="I45" s="14"/>
      <c r="J45" s="15">
        <f>SUM(J29:J43)</f>
        <v>1112.8522321428582</v>
      </c>
      <c r="K45" s="15">
        <f>SUM(K29:K44)</f>
        <v>1201.7333333333329</v>
      </c>
    </row>
    <row r="46" spans="1:11">
      <c r="A46" s="5"/>
      <c r="B46" s="5"/>
      <c r="C46" s="5"/>
      <c r="D46" s="5"/>
      <c r="E46" s="5"/>
      <c r="F46" s="5"/>
    </row>
    <row r="48" spans="1:11">
      <c r="A48" t="s">
        <v>13</v>
      </c>
      <c r="B48" s="1">
        <f>G45/F45</f>
        <v>0.15214285714285716</v>
      </c>
    </row>
    <row r="49" spans="1:4">
      <c r="A49" t="s">
        <v>14</v>
      </c>
      <c r="B49" s="1">
        <f>C29-(B48*B29)</f>
        <v>407.71785714285716</v>
      </c>
    </row>
    <row r="50" spans="1:4">
      <c r="A50" t="s">
        <v>15</v>
      </c>
      <c r="B50" s="4">
        <f>1-(J45/K45)</f>
        <v>7.396075212787756E-2</v>
      </c>
    </row>
    <row r="51" spans="1:4">
      <c r="A51" s="8" t="s">
        <v>19</v>
      </c>
      <c r="B51" s="27" t="s">
        <v>20</v>
      </c>
    </row>
    <row r="54" spans="1:4" ht="15.75">
      <c r="A54" s="20" t="s">
        <v>21</v>
      </c>
      <c r="B54" s="20"/>
      <c r="C54" s="20"/>
      <c r="D54" s="20"/>
    </row>
    <row r="55" spans="1:4">
      <c r="A55" s="17" t="s">
        <v>22</v>
      </c>
      <c r="B55" s="17" t="s">
        <v>23</v>
      </c>
    </row>
    <row r="56" spans="1:4">
      <c r="A56" s="9">
        <v>90</v>
      </c>
      <c r="B56" s="10">
        <f>B22+(B21*A56)</f>
        <v>1870.0476190476188</v>
      </c>
    </row>
    <row r="57" spans="1:4">
      <c r="A57" s="9">
        <v>95</v>
      </c>
      <c r="B57" s="10">
        <f>B22+(B21*A57)</f>
        <v>1966.5119047619044</v>
      </c>
    </row>
    <row r="58" spans="1:4">
      <c r="A58" s="9">
        <v>100</v>
      </c>
      <c r="B58" s="10">
        <f>B22+(B21*A58)</f>
        <v>2062.9761904761899</v>
      </c>
      <c r="D58" s="2"/>
    </row>
    <row r="59" spans="1:4">
      <c r="A59" s="9">
        <v>105</v>
      </c>
      <c r="B59" s="10">
        <f>B22+(B21*A59)</f>
        <v>2159.4404761904757</v>
      </c>
    </row>
    <row r="60" spans="1:4">
      <c r="A60" s="9">
        <v>110</v>
      </c>
      <c r="B60" s="10">
        <f>B22+(B21*A60)</f>
        <v>2255.9047619047615</v>
      </c>
    </row>
    <row r="62" spans="1:4" ht="51" customHeight="1">
      <c r="A62" s="29" t="s">
        <v>24</v>
      </c>
      <c r="B62" s="21"/>
      <c r="C62" s="21"/>
      <c r="D62" s="21"/>
    </row>
    <row r="63" spans="1:4" ht="15.75" customHeight="1"/>
    <row r="64" spans="1:4" ht="65.25" customHeight="1">
      <c r="A64" s="29" t="s">
        <v>25</v>
      </c>
      <c r="B64" s="21"/>
      <c r="C64" s="21"/>
      <c r="D64" s="21"/>
    </row>
    <row r="66" spans="1:4" ht="24">
      <c r="A66" s="19" t="s">
        <v>26</v>
      </c>
      <c r="B66" s="19"/>
      <c r="C66" s="19"/>
      <c r="D66" s="19"/>
    </row>
    <row r="67" spans="1:4" ht="56.25" customHeight="1">
      <c r="A67" s="18" t="s">
        <v>27</v>
      </c>
      <c r="B67" s="18"/>
      <c r="C67" s="18"/>
      <c r="D67" s="18"/>
    </row>
  </sheetData>
  <mergeCells count="7">
    <mergeCell ref="A67:D67"/>
    <mergeCell ref="A66:D66"/>
    <mergeCell ref="A54:D54"/>
    <mergeCell ref="A62:D62"/>
    <mergeCell ref="A64:D64"/>
    <mergeCell ref="A27:K27"/>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Titanio Yudista</cp:lastModifiedBy>
  <cp:revision/>
  <dcterms:created xsi:type="dcterms:W3CDTF">2025-07-11T07:49:45Z</dcterms:created>
  <dcterms:modified xsi:type="dcterms:W3CDTF">2025-07-13T03:49:54Z</dcterms:modified>
  <cp:category/>
  <cp:contentStatus/>
</cp:coreProperties>
</file>