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0" windowWidth="19420" windowHeight="80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T42" i="1" l="1"/>
  <c r="T43" i="1"/>
  <c r="T44" i="1"/>
  <c r="T45" i="1"/>
  <c r="T46" i="1"/>
  <c r="T47" i="1"/>
  <c r="T48" i="1"/>
  <c r="T49" i="1"/>
  <c r="T50" i="1"/>
  <c r="R35" i="1"/>
  <c r="S35" i="1"/>
  <c r="Q35" i="1"/>
  <c r="P43" i="1"/>
  <c r="P44" i="1"/>
  <c r="P45" i="1"/>
  <c r="P46" i="1"/>
  <c r="P47" i="1"/>
  <c r="P48" i="1"/>
  <c r="P49" i="1"/>
  <c r="P50" i="1"/>
  <c r="N35" i="1"/>
  <c r="O35" i="1"/>
  <c r="M35" i="1"/>
  <c r="L50" i="1"/>
  <c r="U50" i="1" s="1"/>
  <c r="J35" i="1"/>
  <c r="K35" i="1"/>
  <c r="I35" i="1"/>
  <c r="H41" i="1"/>
  <c r="H42" i="1"/>
  <c r="H43" i="1"/>
  <c r="H46" i="1"/>
  <c r="H47" i="1"/>
  <c r="H48" i="1"/>
  <c r="H49" i="1"/>
  <c r="H50" i="1"/>
  <c r="G35" i="1"/>
  <c r="E35" i="1"/>
  <c r="C35" i="1"/>
  <c r="T12" i="1"/>
  <c r="T13" i="1"/>
  <c r="P9" i="1"/>
  <c r="P10" i="1"/>
  <c r="P11" i="1"/>
  <c r="P12" i="1"/>
  <c r="P13" i="1"/>
  <c r="L13" i="1"/>
  <c r="H9" i="1"/>
  <c r="H10" i="1"/>
  <c r="H11" i="1"/>
  <c r="H12" i="1"/>
  <c r="H13" i="1"/>
  <c r="E5" i="1"/>
  <c r="C5" i="1"/>
  <c r="L53" i="1"/>
  <c r="L49" i="1"/>
  <c r="U49" i="1"/>
  <c r="L48" i="1"/>
  <c r="U48" i="1"/>
  <c r="L47" i="1"/>
  <c r="U47" i="1"/>
  <c r="L46" i="1"/>
  <c r="U46" i="1"/>
  <c r="L45" i="1"/>
  <c r="F45" i="1"/>
  <c r="H45" i="1" s="1"/>
  <c r="U45" i="1" s="1"/>
  <c r="L44" i="1"/>
  <c r="F44" i="1"/>
  <c r="F35" i="1" s="1"/>
  <c r="H35" i="1" s="1"/>
  <c r="L43" i="1"/>
  <c r="P42" i="1"/>
  <c r="L42" i="1"/>
  <c r="T41" i="1"/>
  <c r="P41" i="1"/>
  <c r="L41" i="1"/>
  <c r="T40" i="1"/>
  <c r="P40" i="1"/>
  <c r="L40" i="1"/>
  <c r="H40" i="1"/>
  <c r="T39" i="1"/>
  <c r="P39" i="1"/>
  <c r="L39" i="1"/>
  <c r="H39" i="1"/>
  <c r="T38" i="1"/>
  <c r="P38" i="1"/>
  <c r="L38" i="1"/>
  <c r="H38" i="1"/>
  <c r="T37" i="1"/>
  <c r="P37" i="1"/>
  <c r="L37" i="1"/>
  <c r="H37" i="1"/>
  <c r="T36" i="1"/>
  <c r="P36" i="1"/>
  <c r="L36" i="1"/>
  <c r="H36" i="1"/>
  <c r="P35" i="1"/>
  <c r="L35" i="1"/>
  <c r="T34" i="1"/>
  <c r="P34" i="1"/>
  <c r="P33" i="1" s="1"/>
  <c r="L34" i="1"/>
  <c r="H34" i="1"/>
  <c r="T33" i="1"/>
  <c r="S33" i="1"/>
  <c r="R33" i="1"/>
  <c r="Q33" i="1"/>
  <c r="O33" i="1"/>
  <c r="N33" i="1"/>
  <c r="M33" i="1"/>
  <c r="L33" i="1"/>
  <c r="K33" i="1"/>
  <c r="J33" i="1"/>
  <c r="I33" i="1"/>
  <c r="H33" i="1"/>
  <c r="G33" i="1"/>
  <c r="F33" i="1"/>
  <c r="E33" i="1"/>
  <c r="C33" i="1"/>
  <c r="T32" i="1"/>
  <c r="P32" i="1"/>
  <c r="P31" i="1" s="1"/>
  <c r="L32" i="1"/>
  <c r="L31" i="1" s="1"/>
  <c r="H32" i="1"/>
  <c r="T31" i="1"/>
  <c r="S31" i="1"/>
  <c r="R31" i="1"/>
  <c r="Q31" i="1"/>
  <c r="O31" i="1"/>
  <c r="N31" i="1"/>
  <c r="M31" i="1"/>
  <c r="K31" i="1"/>
  <c r="J31" i="1"/>
  <c r="I31" i="1"/>
  <c r="H31" i="1"/>
  <c r="G31" i="1"/>
  <c r="F31" i="1"/>
  <c r="E31" i="1"/>
  <c r="C31" i="1"/>
  <c r="T30" i="1"/>
  <c r="P30" i="1"/>
  <c r="L30" i="1"/>
  <c r="H30" i="1"/>
  <c r="T29" i="1"/>
  <c r="P29" i="1"/>
  <c r="L29" i="1"/>
  <c r="H29" i="1"/>
  <c r="T28" i="1"/>
  <c r="P28" i="1"/>
  <c r="L28" i="1"/>
  <c r="H28" i="1"/>
  <c r="T27" i="1"/>
  <c r="P27" i="1"/>
  <c r="L27" i="1"/>
  <c r="G27" i="1"/>
  <c r="H27" i="1" s="1"/>
  <c r="F27" i="1"/>
  <c r="T26" i="1"/>
  <c r="P26" i="1"/>
  <c r="L26" i="1"/>
  <c r="H26" i="1"/>
  <c r="T25" i="1"/>
  <c r="P25" i="1"/>
  <c r="L25" i="1"/>
  <c r="H25" i="1"/>
  <c r="T24" i="1"/>
  <c r="P24" i="1"/>
  <c r="L24" i="1"/>
  <c r="H24" i="1"/>
  <c r="T23" i="1"/>
  <c r="P23" i="1"/>
  <c r="L23" i="1"/>
  <c r="H23" i="1"/>
  <c r="T22" i="1"/>
  <c r="P22" i="1"/>
  <c r="L22" i="1"/>
  <c r="H22" i="1"/>
  <c r="T21" i="1"/>
  <c r="P21" i="1"/>
  <c r="L21" i="1"/>
  <c r="H21" i="1"/>
  <c r="T20" i="1"/>
  <c r="P20" i="1"/>
  <c r="I20" i="1"/>
  <c r="L20" i="1" s="1"/>
  <c r="H20" i="1"/>
  <c r="S19" i="1"/>
  <c r="R19" i="1"/>
  <c r="Q19" i="1"/>
  <c r="O19" i="1"/>
  <c r="N19" i="1"/>
  <c r="M19" i="1"/>
  <c r="K19" i="1"/>
  <c r="J19" i="1"/>
  <c r="G19" i="1"/>
  <c r="F19" i="1"/>
  <c r="E19" i="1"/>
  <c r="C19" i="1"/>
  <c r="T18" i="1"/>
  <c r="P18" i="1"/>
  <c r="L18" i="1"/>
  <c r="H18" i="1"/>
  <c r="T17" i="1"/>
  <c r="P17" i="1"/>
  <c r="L17" i="1"/>
  <c r="F17" i="1"/>
  <c r="H17" i="1" s="1"/>
  <c r="U17" i="1" s="1"/>
  <c r="T16" i="1"/>
  <c r="P16" i="1"/>
  <c r="L16" i="1"/>
  <c r="F16" i="1"/>
  <c r="F14" i="1" s="1"/>
  <c r="H14" i="1" s="1"/>
  <c r="T15" i="1"/>
  <c r="P15" i="1"/>
  <c r="L15" i="1"/>
  <c r="H15" i="1"/>
  <c r="F15" i="1"/>
  <c r="S14" i="1"/>
  <c r="R14" i="1"/>
  <c r="T14" i="1" s="1"/>
  <c r="Q14" i="1"/>
  <c r="O14" i="1"/>
  <c r="N14" i="1"/>
  <c r="P14" i="1" s="1"/>
  <c r="M14" i="1"/>
  <c r="K14" i="1"/>
  <c r="J14" i="1"/>
  <c r="L14" i="1" s="1"/>
  <c r="I14" i="1"/>
  <c r="G14" i="1"/>
  <c r="E14" i="1"/>
  <c r="C14" i="1"/>
  <c r="C51" i="1" s="1"/>
  <c r="I12" i="1"/>
  <c r="L12" i="1" s="1"/>
  <c r="T11" i="1"/>
  <c r="I11" i="1"/>
  <c r="L11" i="1" s="1"/>
  <c r="T10" i="1"/>
  <c r="I10" i="1"/>
  <c r="L10" i="1" s="1"/>
  <c r="U10" i="1" s="1"/>
  <c r="T9" i="1"/>
  <c r="I9" i="1"/>
  <c r="L9" i="1" s="1"/>
  <c r="S8" i="1"/>
  <c r="R8" i="1"/>
  <c r="Q8" i="1"/>
  <c r="O8" i="1"/>
  <c r="N8" i="1"/>
  <c r="M8" i="1"/>
  <c r="K8" i="1"/>
  <c r="J8" i="1"/>
  <c r="I8" i="1"/>
  <c r="G8" i="1"/>
  <c r="F8" i="1"/>
  <c r="S7" i="1"/>
  <c r="R7" i="1"/>
  <c r="Q7" i="1"/>
  <c r="O7" i="1"/>
  <c r="N7" i="1"/>
  <c r="M7" i="1"/>
  <c r="K7" i="1"/>
  <c r="J7" i="1"/>
  <c r="I7" i="1"/>
  <c r="L7" i="1" s="1"/>
  <c r="G7" i="1"/>
  <c r="F7" i="1"/>
  <c r="H7" i="1" s="1"/>
  <c r="S6" i="1"/>
  <c r="S5" i="1" s="1"/>
  <c r="R6" i="1"/>
  <c r="R5" i="1" s="1"/>
  <c r="R51" i="1" s="1"/>
  <c r="Q6" i="1"/>
  <c r="O6" i="1"/>
  <c r="O5" i="1" s="1"/>
  <c r="N6" i="1"/>
  <c r="N5" i="1" s="1"/>
  <c r="N51" i="1" s="1"/>
  <c r="M6" i="1"/>
  <c r="P6" i="1" s="1"/>
  <c r="K6" i="1"/>
  <c r="K5" i="1" s="1"/>
  <c r="J6" i="1"/>
  <c r="J5" i="1" s="1"/>
  <c r="I6" i="1"/>
  <c r="G6" i="1"/>
  <c r="G5" i="1" s="1"/>
  <c r="F6" i="1"/>
  <c r="E51" i="1"/>
  <c r="J51" i="1" l="1"/>
  <c r="H6" i="1"/>
  <c r="T6" i="1"/>
  <c r="P7" i="1"/>
  <c r="L8" i="1"/>
  <c r="U11" i="1"/>
  <c r="M5" i="1"/>
  <c r="M51" i="1" s="1"/>
  <c r="Q5" i="1"/>
  <c r="H44" i="1"/>
  <c r="T35" i="1"/>
  <c r="G51" i="1"/>
  <c r="F5" i="1"/>
  <c r="F51" i="1" s="1"/>
  <c r="L6" i="1"/>
  <c r="H8" i="1"/>
  <c r="T8" i="1"/>
  <c r="U18" i="1"/>
  <c r="O51" i="1"/>
  <c r="U21" i="1"/>
  <c r="U22" i="1"/>
  <c r="U23" i="1"/>
  <c r="U25" i="1"/>
  <c r="U26" i="1"/>
  <c r="U13" i="1"/>
  <c r="T7" i="1"/>
  <c r="P8" i="1"/>
  <c r="K51" i="1"/>
  <c r="U34" i="1"/>
  <c r="I5" i="1"/>
  <c r="L5" i="1" s="1"/>
  <c r="L51" i="1" s="1"/>
  <c r="L52" i="1" s="1"/>
  <c r="L54" i="1" s="1"/>
  <c r="U12" i="1"/>
  <c r="S51" i="1"/>
  <c r="P19" i="1"/>
  <c r="U15" i="1"/>
  <c r="T19" i="1"/>
  <c r="U27" i="1"/>
  <c r="U28" i="1"/>
  <c r="U29" i="1"/>
  <c r="U30" i="1"/>
  <c r="U31" i="1"/>
  <c r="U32" i="1"/>
  <c r="U33" i="1"/>
  <c r="U36" i="1"/>
  <c r="U37" i="1"/>
  <c r="U38" i="1"/>
  <c r="U39" i="1"/>
  <c r="U40" i="1"/>
  <c r="U41" i="1"/>
  <c r="U42" i="1"/>
  <c r="U43" i="1"/>
  <c r="U44" i="1"/>
  <c r="L19" i="1"/>
  <c r="U20" i="1"/>
  <c r="U7" i="1"/>
  <c r="U35" i="1"/>
  <c r="U9" i="1"/>
  <c r="U6" i="1"/>
  <c r="H19" i="1"/>
  <c r="U19" i="1" s="1"/>
  <c r="U24" i="1"/>
  <c r="U14" i="1"/>
  <c r="H16" i="1"/>
  <c r="U16" i="1" s="1"/>
  <c r="P5" i="1"/>
  <c r="P51" i="1" s="1"/>
  <c r="I19" i="1"/>
  <c r="I51" i="1" s="1"/>
  <c r="U8" i="1" l="1"/>
  <c r="T5" i="1"/>
  <c r="T51" i="1" s="1"/>
  <c r="Q51" i="1"/>
  <c r="H5" i="1"/>
  <c r="U5" i="1" s="1"/>
  <c r="U51" i="1" s="1"/>
  <c r="H51" i="1" l="1"/>
</calcChain>
</file>

<file path=xl/comments1.xml><?xml version="1.0" encoding="utf-8"?>
<comments xmlns="http://schemas.openxmlformats.org/spreadsheetml/2006/main">
  <authors>
    <author>Windows 7</author>
  </authors>
  <commentList>
    <comment ref="I20" authorId="0">
      <text>
        <r>
          <rPr>
            <b/>
            <sz val="9"/>
            <color indexed="81"/>
            <rFont val="Tahoma"/>
            <family val="2"/>
          </rPr>
          <t>8 - 10 มค 60
"DSC WORKSHOP"</t>
        </r>
      </text>
    </comment>
    <comment ref="I21" authorId="0">
      <text>
        <r>
          <rPr>
            <sz val="9"/>
            <color indexed="81"/>
            <rFont val="Tahoma"/>
            <family val="2"/>
          </rPr>
          <t>8 - 10 มค 60
"DSC WORKSHOP"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8 - 10 มค 60
"DSC WORKSHOP"</t>
        </r>
      </text>
    </comment>
    <comment ref="I37" authorId="0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8 - 10 มค 60
"DSC WORKSHOP"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8 - 10 มค 60
"DSC WORKSHOP"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Windows 7:</t>
        </r>
        <r>
          <rPr>
            <sz val="9"/>
            <color indexed="81"/>
            <rFont val="Tahoma"/>
            <family val="2"/>
          </rPr>
          <t xml:space="preserve">
8 - 10 มค 60
"DSC WORKSHOP"</t>
        </r>
      </text>
    </comment>
  </commentList>
</comments>
</file>

<file path=xl/sharedStrings.xml><?xml version="1.0" encoding="utf-8"?>
<sst xmlns="http://schemas.openxmlformats.org/spreadsheetml/2006/main" count="74" uniqueCount="69">
  <si>
    <t>Budget Expended(By Month) Fiscal Year : 2018</t>
  </si>
  <si>
    <t>ID</t>
  </si>
  <si>
    <t>Original Approved
Budget FY2018</t>
  </si>
  <si>
    <t>Q 1</t>
  </si>
  <si>
    <t>Q 2</t>
  </si>
  <si>
    <t>Q 3</t>
  </si>
  <si>
    <t>Q 4</t>
  </si>
  <si>
    <t>Balance</t>
  </si>
  <si>
    <t>Sep 2017</t>
  </si>
  <si>
    <t>Oct 2017</t>
  </si>
  <si>
    <t>Nov 2017</t>
  </si>
  <si>
    <t>Total</t>
  </si>
  <si>
    <t>Dec 2017</t>
  </si>
  <si>
    <t>Jan 2018</t>
  </si>
  <si>
    <t>Feb 2018</t>
  </si>
  <si>
    <t>Mar 2018</t>
  </si>
  <si>
    <t>Apr 2018</t>
  </si>
  <si>
    <t>May 2018</t>
  </si>
  <si>
    <t>June 2018</t>
  </si>
  <si>
    <t>July 2018</t>
  </si>
  <si>
    <t>Aug 2018</t>
  </si>
  <si>
    <t>Personal</t>
  </si>
  <si>
    <t>COACH-Project coordinator (Ms.Kanjana)</t>
  </si>
  <si>
    <t>COACH-Project coordinator assistant (Ms.Vachiraporn)</t>
  </si>
  <si>
    <t>COACH-Computer programmer 
(Mr.Sakchai)</t>
  </si>
  <si>
    <t>COACH-Compensation for Government staff (Chief of HIV Care Developent Cluster)</t>
  </si>
  <si>
    <t>COACH-Compensation for Government staff (Mr.Thitilat)</t>
  </si>
  <si>
    <t>COACH-Compensation for Government staff (Ms.Yupha)</t>
  </si>
  <si>
    <t>COACH-Compensation for Government staff (Ms.Jeerattikarn)</t>
  </si>
  <si>
    <t>Fringe Benefits</t>
  </si>
  <si>
    <t>COACH-Project coordinator
(Ms.Kanjana)</t>
  </si>
  <si>
    <t>COACH-Computer programmer
(Mr.Sakchai)</t>
  </si>
  <si>
    <t>COACH-Annual medical chek-up</t>
  </si>
  <si>
    <t>Travel</t>
  </si>
  <si>
    <t>COACH - Technical working group meeting
(MoPH, Non-Local Participant)</t>
  </si>
  <si>
    <t>COACH - Technical working group meeting
(MoPH, Non-Local Resource Person)</t>
  </si>
  <si>
    <t>COACH- Quality improvement in HIV and STI treatment and care workshop for new suveyor and new coacher (MoPH, Non-Local Participant)</t>
  </si>
  <si>
    <t>COACH- Quality improvement in HIV and STI treatment and care workshop for new suveyor and new coacher
(MoPH, Non-Local Resource Person)</t>
  </si>
  <si>
    <t>COACH-Attend National  Forum (HA Forum,AIDS, AMTT) and attend quality course
(MoPH, Non-Local Participant)</t>
  </si>
  <si>
    <t>COACH- Quality improvement in HIV and STI treatment and care workshop for Healh Provider
(MoPH, Non-Local Participant)</t>
  </si>
  <si>
    <t>COACH- Quality improvement in HIV and STI treatment and care workshop for Healh Provider
(MoPH, Non-Local Resource Person)</t>
  </si>
  <si>
    <t>COACH- Onsite coaching
(MoPH, Non-Local Participant)</t>
  </si>
  <si>
    <t>COACH- Onsite coaching
(MoPH, Non-Local Resource Person)</t>
  </si>
  <si>
    <t>Transportation cost
(tolls fee, fuel, van rental, taxi, etc.)</t>
  </si>
  <si>
    <t>COACH-ARV data mining workshop
MoPH, Non-Local Participant</t>
  </si>
  <si>
    <t>Equipment</t>
  </si>
  <si>
    <t>Supplies</t>
  </si>
  <si>
    <t>COACH - Stionary</t>
  </si>
  <si>
    <t>Other</t>
  </si>
  <si>
    <t>COACH-Technical working group meeting
(MoPH, Non-MoPH, Local Participant, resource persons)</t>
  </si>
  <si>
    <t>COACH- Technical working group meeting
(Non-MoPH, Non Local Partcipant / Resource person)</t>
  </si>
  <si>
    <t>COACH- Quality improvement in HIV and STI treatment and care workshop for new suveyor and new coacher (MoPH, Non-MoPH, Local Participant, resource person)</t>
  </si>
  <si>
    <t>COACH- Quality improvement in HIV and STI treatment and care workshop for new suveyor and new coacher (Non-MoPH, Non Local Participant / Resource person)</t>
  </si>
  <si>
    <t>COACH-Attend National  Forum (AIDS,HA Forum,AMTT conference)
(MoPH, Non-MoPH, Local Participant)</t>
  </si>
  <si>
    <t>COACH-Registration fee for quality course 
( HA) (Non-MoPH, Non Local Participant)</t>
  </si>
  <si>
    <t>COACH- Quality improvement in HIV and STI treatment and care workshop for Healh Provider
(MoPH, Non-MoPH, Local Participant)</t>
  </si>
  <si>
    <t>COACH- Quality improvement in HIV and STI treatment and care workshop for Healh Provider
(Non-MoPH, Non Local Partcipant / Resource person)</t>
  </si>
  <si>
    <t>COACH- Onsite coaching
(MoPH, Non-MoPH, Local Participant)</t>
  </si>
  <si>
    <t>COACH- Onsite coaching
(Non-MoPH, Non-Local participant, Resource person)</t>
  </si>
  <si>
    <t>COACH-DSC media production for publicity
(To promote DSC HIV/STI program)</t>
  </si>
  <si>
    <t>COACH-Communication Cost
(Postage Fee, Phone card, Fax, Mail, Domain name, Host)</t>
  </si>
  <si>
    <t>COACH-Server Fee 
(server to disseminate the achievement and publicize the project activities)</t>
  </si>
  <si>
    <t>COACH- Resource person for workshop</t>
  </si>
  <si>
    <t>เงินที่ต้องการใช้</t>
  </si>
  <si>
    <t>Cash on hand</t>
  </si>
  <si>
    <t>ขอเบิกเพิ่ม</t>
  </si>
  <si>
    <t>CARE-COACH -1 : Establish policies and systems to support sustainable HIV prevention and continuum of care program for key population - Strengthening systems for HIV monitoring, supervision, and coaching</t>
  </si>
  <si>
    <t>COACH-Overtime fulltime staff  
for Fulltime staffs</t>
  </si>
  <si>
    <t>Exchange rate management
(To support depreciation from the exchange rate fluctuation during budget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</si>
</sst>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15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name val="Arial"/>
      <family val="2"/>
    </font>
    <font>
      <b/>
      <sz val="8"/>
      <color theme="4" tint="-0.249977111117893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Tahoma"/>
      <family val="2"/>
    </font>
    <font>
      <b/>
      <sz val="8"/>
      <color theme="3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</cellStyleXfs>
  <cellXfs count="58">
    <xf numFmtId="0" fontId="0" fillId="0" borderId="0" xfId="0"/>
    <xf numFmtId="0" fontId="2" fillId="0" borderId="0" xfId="1" applyNumberFormat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horizontal="left" vertical="center" wrapText="1"/>
    </xf>
    <xf numFmtId="43" fontId="3" fillId="0" borderId="0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right" vertical="center"/>
    </xf>
    <xf numFmtId="43" fontId="6" fillId="0" borderId="0" xfId="1" applyFont="1" applyFill="1" applyBorder="1" applyAlignment="1">
      <alignment vertical="center"/>
    </xf>
    <xf numFmtId="43" fontId="3" fillId="2" borderId="1" xfId="1" applyFont="1" applyFill="1" applyBorder="1" applyAlignment="1">
      <alignment horizontal="center" vertical="center" wrapText="1"/>
    </xf>
    <xf numFmtId="43" fontId="7" fillId="0" borderId="0" xfId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vertical="center"/>
    </xf>
    <xf numFmtId="43" fontId="4" fillId="3" borderId="1" xfId="1" applyFont="1" applyFill="1" applyBorder="1" applyAlignment="1">
      <alignment horizontal="left" vertical="center"/>
    </xf>
    <xf numFmtId="43" fontId="3" fillId="3" borderId="1" xfId="1" applyNumberFormat="1" applyFont="1" applyFill="1" applyBorder="1" applyAlignment="1">
      <alignment vertical="center"/>
    </xf>
    <xf numFmtId="43" fontId="4" fillId="3" borderId="1" xfId="1" applyNumberFormat="1" applyFont="1" applyFill="1" applyBorder="1" applyAlignment="1">
      <alignment vertical="center"/>
    </xf>
    <xf numFmtId="43" fontId="5" fillId="3" borderId="1" xfId="1" applyNumberFormat="1" applyFont="1" applyFill="1" applyBorder="1" applyAlignment="1">
      <alignment vertical="center"/>
    </xf>
    <xf numFmtId="43" fontId="6" fillId="3" borderId="1" xfId="1" applyNumberFormat="1" applyFont="1" applyFill="1" applyBorder="1" applyAlignment="1">
      <alignment horizontal="right" vertical="center" wrapText="1"/>
    </xf>
    <xf numFmtId="43" fontId="4" fillId="0" borderId="0" xfId="1" applyFont="1" applyFill="1" applyBorder="1" applyAlignment="1">
      <alignment vertical="center"/>
    </xf>
    <xf numFmtId="43" fontId="7" fillId="0" borderId="0" xfId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 wrapText="1"/>
    </xf>
    <xf numFmtId="43" fontId="3" fillId="0" borderId="1" xfId="1" applyNumberFormat="1" applyFont="1" applyFill="1" applyBorder="1" applyAlignment="1">
      <alignment vertical="center"/>
    </xf>
    <xf numFmtId="43" fontId="6" fillId="0" borderId="1" xfId="1" applyNumberFormat="1" applyFont="1" applyFill="1" applyBorder="1" applyAlignment="1">
      <alignment vertical="center"/>
    </xf>
    <xf numFmtId="43" fontId="5" fillId="0" borderId="1" xfId="1" applyNumberFormat="1" applyFont="1" applyFill="1" applyBorder="1" applyAlignment="1">
      <alignment vertical="center"/>
    </xf>
    <xf numFmtId="43" fontId="5" fillId="0" borderId="1" xfId="1" applyFont="1" applyFill="1" applyBorder="1" applyAlignment="1">
      <alignment vertical="center"/>
    </xf>
    <xf numFmtId="43" fontId="6" fillId="0" borderId="1" xfId="1" applyNumberFormat="1" applyFont="1" applyFill="1" applyBorder="1" applyAlignment="1">
      <alignment horizontal="right" vertical="center" wrapText="1"/>
    </xf>
    <xf numFmtId="43" fontId="4" fillId="3" borderId="1" xfId="1" applyNumberFormat="1" applyFont="1" applyFill="1" applyBorder="1" applyAlignment="1">
      <alignment horizontal="right" vertical="center" wrapText="1"/>
    </xf>
    <xf numFmtId="43" fontId="6" fillId="0" borderId="1" xfId="1" applyNumberFormat="1" applyFont="1" applyFill="1" applyBorder="1" applyAlignment="1">
      <alignment horizontal="center" vertical="center"/>
    </xf>
    <xf numFmtId="43" fontId="9" fillId="3" borderId="1" xfId="1" applyNumberFormat="1" applyFont="1" applyFill="1" applyBorder="1" applyAlignment="1">
      <alignment vertical="center"/>
    </xf>
    <xf numFmtId="43" fontId="10" fillId="3" borderId="1" xfId="1" applyNumberFormat="1" applyFont="1" applyFill="1" applyBorder="1" applyAlignment="1">
      <alignment vertical="center"/>
    </xf>
    <xf numFmtId="43" fontId="5" fillId="0" borderId="1" xfId="1" applyNumberFormat="1" applyFont="1" applyFill="1" applyBorder="1" applyAlignment="1">
      <alignment horizontal="right" vertical="center"/>
    </xf>
    <xf numFmtId="43" fontId="6" fillId="0" borderId="1" xfId="1" applyFont="1" applyFill="1" applyBorder="1" applyAlignment="1">
      <alignment vertical="center"/>
    </xf>
    <xf numFmtId="43" fontId="6" fillId="0" borderId="2" xfId="1" applyFont="1" applyFill="1" applyBorder="1" applyAlignment="1">
      <alignment vertical="center"/>
    </xf>
    <xf numFmtId="43" fontId="6" fillId="3" borderId="1" xfId="1" applyNumberFormat="1" applyFont="1" applyFill="1" applyBorder="1" applyAlignment="1">
      <alignment vertical="center"/>
    </xf>
    <xf numFmtId="43" fontId="11" fillId="3" borderId="1" xfId="1" applyNumberFormat="1" applyFont="1" applyFill="1" applyBorder="1" applyAlignment="1">
      <alignment vertical="center"/>
    </xf>
    <xf numFmtId="187" fontId="6" fillId="0" borderId="1" xfId="1" applyNumberFormat="1" applyFont="1" applyFill="1" applyBorder="1" applyAlignment="1">
      <alignment horizontal="left" vertical="center" wrapText="1"/>
    </xf>
    <xf numFmtId="43" fontId="6" fillId="3" borderId="1" xfId="1" applyFont="1" applyFill="1" applyBorder="1" applyAlignment="1">
      <alignment vertical="center"/>
    </xf>
    <xf numFmtId="43" fontId="5" fillId="3" borderId="1" xfId="1" applyFont="1" applyFill="1" applyBorder="1" applyAlignment="1">
      <alignment vertical="center"/>
    </xf>
    <xf numFmtId="0" fontId="11" fillId="0" borderId="1" xfId="3" applyFont="1" applyFill="1" applyBorder="1" applyAlignment="1">
      <alignment horizontal="left" vertical="center" wrapText="1"/>
    </xf>
    <xf numFmtId="43" fontId="3" fillId="0" borderId="1" xfId="1" applyNumberFormat="1" applyFont="1" applyFill="1" applyBorder="1" applyAlignment="1">
      <alignment horizontal="right" vertical="center"/>
    </xf>
    <xf numFmtId="43" fontId="6" fillId="0" borderId="1" xfId="1" applyNumberFormat="1" applyFont="1" applyFill="1" applyBorder="1" applyAlignment="1">
      <alignment horizontal="right" vertical="center"/>
    </xf>
    <xf numFmtId="0" fontId="6" fillId="0" borderId="0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left" vertical="center" wrapText="1"/>
    </xf>
    <xf numFmtId="43" fontId="3" fillId="0" borderId="0" xfId="1" applyFont="1" applyFill="1" applyBorder="1" applyAlignment="1">
      <alignment vertical="center"/>
    </xf>
    <xf numFmtId="43" fontId="12" fillId="0" borderId="0" xfId="1" applyFont="1" applyFill="1" applyBorder="1" applyAlignment="1">
      <alignment vertical="center"/>
    </xf>
    <xf numFmtId="43" fontId="5" fillId="0" borderId="0" xfId="1" applyFont="1" applyFill="1" applyBorder="1" applyAlignment="1">
      <alignment vertical="center"/>
    </xf>
    <xf numFmtId="0" fontId="6" fillId="4" borderId="1" xfId="1" applyNumberFormat="1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left" vertical="center" wrapText="1"/>
    </xf>
    <xf numFmtId="0" fontId="11" fillId="4" borderId="1" xfId="3" applyFont="1" applyFill="1" applyBorder="1" applyAlignment="1">
      <alignment horizontal="left" vertical="center" wrapText="1"/>
    </xf>
    <xf numFmtId="43" fontId="3" fillId="4" borderId="1" xfId="1" applyNumberFormat="1" applyFont="1" applyFill="1" applyBorder="1" applyAlignment="1">
      <alignment horizontal="right" vertical="center"/>
    </xf>
    <xf numFmtId="43" fontId="4" fillId="3" borderId="1" xfId="1" applyFont="1" applyFill="1" applyBorder="1" applyAlignment="1">
      <alignment horizontal="left" vertical="center"/>
    </xf>
    <xf numFmtId="0" fontId="6" fillId="3" borderId="1" xfId="1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_Sheet1" xfId="2"/>
    <cellStyle name="Normal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(Care%20QOACH)%20CoAgFin%20November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ine Item"/>
      <sheetName val="Expenses"/>
      <sheetName val="budgetplan"/>
    </sheetNames>
    <sheetDataSet>
      <sheetData sheetId="0">
        <row r="10">
          <cell r="N10">
            <v>1496383.42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76"/>
  <sheetViews>
    <sheetView tabSelected="1" topLeftCell="H47" zoomScale="80" zoomScaleNormal="80" workbookViewId="0">
      <selection activeCell="Q51" activeCellId="3" sqref="E51:G51 I51:K51 M51:O51 Q51:S51"/>
    </sheetView>
  </sheetViews>
  <sheetFormatPr defaultColWidth="14.58203125" defaultRowHeight="10.5" x14ac:dyDescent="0.3"/>
  <cols>
    <col min="1" max="1" width="5.75" style="43" customWidth="1"/>
    <col min="2" max="2" width="35.75" style="44" customWidth="1"/>
    <col min="3" max="3" width="12" style="45" customWidth="1"/>
    <col min="4" max="4" width="12" style="45" hidden="1" customWidth="1"/>
    <col min="5" max="7" width="12" style="7" customWidth="1"/>
    <col min="8" max="8" width="12" style="46" customWidth="1"/>
    <col min="9" max="11" width="12" style="7" customWidth="1"/>
    <col min="12" max="12" width="12" style="47" customWidth="1"/>
    <col min="13" max="15" width="12" style="7" customWidth="1"/>
    <col min="16" max="16" width="12" style="47" customWidth="1"/>
    <col min="17" max="19" width="12" style="7" customWidth="1"/>
    <col min="20" max="20" width="12" style="47" customWidth="1"/>
    <col min="21" max="21" width="12.25" style="7" customWidth="1"/>
    <col min="22" max="253" width="14.58203125" style="7"/>
    <col min="254" max="254" width="35.33203125" style="7" customWidth="1"/>
    <col min="255" max="256" width="14.58203125" style="7"/>
    <col min="257" max="257" width="5.75" style="7" customWidth="1"/>
    <col min="258" max="258" width="35.75" style="7" customWidth="1"/>
    <col min="259" max="259" width="12" style="7" customWidth="1"/>
    <col min="260" max="260" width="0" style="7" hidden="1" customWidth="1"/>
    <col min="261" max="276" width="12" style="7" customWidth="1"/>
    <col min="277" max="277" width="12.25" style="7" customWidth="1"/>
    <col min="278" max="509" width="14.58203125" style="7"/>
    <col min="510" max="510" width="35.33203125" style="7" customWidth="1"/>
    <col min="511" max="512" width="14.58203125" style="7"/>
    <col min="513" max="513" width="5.75" style="7" customWidth="1"/>
    <col min="514" max="514" width="35.75" style="7" customWidth="1"/>
    <col min="515" max="515" width="12" style="7" customWidth="1"/>
    <col min="516" max="516" width="0" style="7" hidden="1" customWidth="1"/>
    <col min="517" max="532" width="12" style="7" customWidth="1"/>
    <col min="533" max="533" width="12.25" style="7" customWidth="1"/>
    <col min="534" max="765" width="14.58203125" style="7"/>
    <col min="766" max="766" width="35.33203125" style="7" customWidth="1"/>
    <col min="767" max="768" width="14.58203125" style="7"/>
    <col min="769" max="769" width="5.75" style="7" customWidth="1"/>
    <col min="770" max="770" width="35.75" style="7" customWidth="1"/>
    <col min="771" max="771" width="12" style="7" customWidth="1"/>
    <col min="772" max="772" width="0" style="7" hidden="1" customWidth="1"/>
    <col min="773" max="788" width="12" style="7" customWidth="1"/>
    <col min="789" max="789" width="12.25" style="7" customWidth="1"/>
    <col min="790" max="1021" width="14.58203125" style="7"/>
    <col min="1022" max="1022" width="35.33203125" style="7" customWidth="1"/>
    <col min="1023" max="1024" width="14.58203125" style="7"/>
    <col min="1025" max="1025" width="5.75" style="7" customWidth="1"/>
    <col min="1026" max="1026" width="35.75" style="7" customWidth="1"/>
    <col min="1027" max="1027" width="12" style="7" customWidth="1"/>
    <col min="1028" max="1028" width="0" style="7" hidden="1" customWidth="1"/>
    <col min="1029" max="1044" width="12" style="7" customWidth="1"/>
    <col min="1045" max="1045" width="12.25" style="7" customWidth="1"/>
    <col min="1046" max="1277" width="14.58203125" style="7"/>
    <col min="1278" max="1278" width="35.33203125" style="7" customWidth="1"/>
    <col min="1279" max="1280" width="14.58203125" style="7"/>
    <col min="1281" max="1281" width="5.75" style="7" customWidth="1"/>
    <col min="1282" max="1282" width="35.75" style="7" customWidth="1"/>
    <col min="1283" max="1283" width="12" style="7" customWidth="1"/>
    <col min="1284" max="1284" width="0" style="7" hidden="1" customWidth="1"/>
    <col min="1285" max="1300" width="12" style="7" customWidth="1"/>
    <col min="1301" max="1301" width="12.25" style="7" customWidth="1"/>
    <col min="1302" max="1533" width="14.58203125" style="7"/>
    <col min="1534" max="1534" width="35.33203125" style="7" customWidth="1"/>
    <col min="1535" max="1536" width="14.58203125" style="7"/>
    <col min="1537" max="1537" width="5.75" style="7" customWidth="1"/>
    <col min="1538" max="1538" width="35.75" style="7" customWidth="1"/>
    <col min="1539" max="1539" width="12" style="7" customWidth="1"/>
    <col min="1540" max="1540" width="0" style="7" hidden="1" customWidth="1"/>
    <col min="1541" max="1556" width="12" style="7" customWidth="1"/>
    <col min="1557" max="1557" width="12.25" style="7" customWidth="1"/>
    <col min="1558" max="1789" width="14.58203125" style="7"/>
    <col min="1790" max="1790" width="35.33203125" style="7" customWidth="1"/>
    <col min="1791" max="1792" width="14.58203125" style="7"/>
    <col min="1793" max="1793" width="5.75" style="7" customWidth="1"/>
    <col min="1794" max="1794" width="35.75" style="7" customWidth="1"/>
    <col min="1795" max="1795" width="12" style="7" customWidth="1"/>
    <col min="1796" max="1796" width="0" style="7" hidden="1" customWidth="1"/>
    <col min="1797" max="1812" width="12" style="7" customWidth="1"/>
    <col min="1813" max="1813" width="12.25" style="7" customWidth="1"/>
    <col min="1814" max="2045" width="14.58203125" style="7"/>
    <col min="2046" max="2046" width="35.33203125" style="7" customWidth="1"/>
    <col min="2047" max="2048" width="14.58203125" style="7"/>
    <col min="2049" max="2049" width="5.75" style="7" customWidth="1"/>
    <col min="2050" max="2050" width="35.75" style="7" customWidth="1"/>
    <col min="2051" max="2051" width="12" style="7" customWidth="1"/>
    <col min="2052" max="2052" width="0" style="7" hidden="1" customWidth="1"/>
    <col min="2053" max="2068" width="12" style="7" customWidth="1"/>
    <col min="2069" max="2069" width="12.25" style="7" customWidth="1"/>
    <col min="2070" max="2301" width="14.58203125" style="7"/>
    <col min="2302" max="2302" width="35.33203125" style="7" customWidth="1"/>
    <col min="2303" max="2304" width="14.58203125" style="7"/>
    <col min="2305" max="2305" width="5.75" style="7" customWidth="1"/>
    <col min="2306" max="2306" width="35.75" style="7" customWidth="1"/>
    <col min="2307" max="2307" width="12" style="7" customWidth="1"/>
    <col min="2308" max="2308" width="0" style="7" hidden="1" customWidth="1"/>
    <col min="2309" max="2324" width="12" style="7" customWidth="1"/>
    <col min="2325" max="2325" width="12.25" style="7" customWidth="1"/>
    <col min="2326" max="2557" width="14.58203125" style="7"/>
    <col min="2558" max="2558" width="35.33203125" style="7" customWidth="1"/>
    <col min="2559" max="2560" width="14.58203125" style="7"/>
    <col min="2561" max="2561" width="5.75" style="7" customWidth="1"/>
    <col min="2562" max="2562" width="35.75" style="7" customWidth="1"/>
    <col min="2563" max="2563" width="12" style="7" customWidth="1"/>
    <col min="2564" max="2564" width="0" style="7" hidden="1" customWidth="1"/>
    <col min="2565" max="2580" width="12" style="7" customWidth="1"/>
    <col min="2581" max="2581" width="12.25" style="7" customWidth="1"/>
    <col min="2582" max="2813" width="14.58203125" style="7"/>
    <col min="2814" max="2814" width="35.33203125" style="7" customWidth="1"/>
    <col min="2815" max="2816" width="14.58203125" style="7"/>
    <col min="2817" max="2817" width="5.75" style="7" customWidth="1"/>
    <col min="2818" max="2818" width="35.75" style="7" customWidth="1"/>
    <col min="2819" max="2819" width="12" style="7" customWidth="1"/>
    <col min="2820" max="2820" width="0" style="7" hidden="1" customWidth="1"/>
    <col min="2821" max="2836" width="12" style="7" customWidth="1"/>
    <col min="2837" max="2837" width="12.25" style="7" customWidth="1"/>
    <col min="2838" max="3069" width="14.58203125" style="7"/>
    <col min="3070" max="3070" width="35.33203125" style="7" customWidth="1"/>
    <col min="3071" max="3072" width="14.58203125" style="7"/>
    <col min="3073" max="3073" width="5.75" style="7" customWidth="1"/>
    <col min="3074" max="3074" width="35.75" style="7" customWidth="1"/>
    <col min="3075" max="3075" width="12" style="7" customWidth="1"/>
    <col min="3076" max="3076" width="0" style="7" hidden="1" customWidth="1"/>
    <col min="3077" max="3092" width="12" style="7" customWidth="1"/>
    <col min="3093" max="3093" width="12.25" style="7" customWidth="1"/>
    <col min="3094" max="3325" width="14.58203125" style="7"/>
    <col min="3326" max="3326" width="35.33203125" style="7" customWidth="1"/>
    <col min="3327" max="3328" width="14.58203125" style="7"/>
    <col min="3329" max="3329" width="5.75" style="7" customWidth="1"/>
    <col min="3330" max="3330" width="35.75" style="7" customWidth="1"/>
    <col min="3331" max="3331" width="12" style="7" customWidth="1"/>
    <col min="3332" max="3332" width="0" style="7" hidden="1" customWidth="1"/>
    <col min="3333" max="3348" width="12" style="7" customWidth="1"/>
    <col min="3349" max="3349" width="12.25" style="7" customWidth="1"/>
    <col min="3350" max="3581" width="14.58203125" style="7"/>
    <col min="3582" max="3582" width="35.33203125" style="7" customWidth="1"/>
    <col min="3583" max="3584" width="14.58203125" style="7"/>
    <col min="3585" max="3585" width="5.75" style="7" customWidth="1"/>
    <col min="3586" max="3586" width="35.75" style="7" customWidth="1"/>
    <col min="3587" max="3587" width="12" style="7" customWidth="1"/>
    <col min="3588" max="3588" width="0" style="7" hidden="1" customWidth="1"/>
    <col min="3589" max="3604" width="12" style="7" customWidth="1"/>
    <col min="3605" max="3605" width="12.25" style="7" customWidth="1"/>
    <col min="3606" max="3837" width="14.58203125" style="7"/>
    <col min="3838" max="3838" width="35.33203125" style="7" customWidth="1"/>
    <col min="3839" max="3840" width="14.58203125" style="7"/>
    <col min="3841" max="3841" width="5.75" style="7" customWidth="1"/>
    <col min="3842" max="3842" width="35.75" style="7" customWidth="1"/>
    <col min="3843" max="3843" width="12" style="7" customWidth="1"/>
    <col min="3844" max="3844" width="0" style="7" hidden="1" customWidth="1"/>
    <col min="3845" max="3860" width="12" style="7" customWidth="1"/>
    <col min="3861" max="3861" width="12.25" style="7" customWidth="1"/>
    <col min="3862" max="4093" width="14.58203125" style="7"/>
    <col min="4094" max="4094" width="35.33203125" style="7" customWidth="1"/>
    <col min="4095" max="4096" width="14.58203125" style="7"/>
    <col min="4097" max="4097" width="5.75" style="7" customWidth="1"/>
    <col min="4098" max="4098" width="35.75" style="7" customWidth="1"/>
    <col min="4099" max="4099" width="12" style="7" customWidth="1"/>
    <col min="4100" max="4100" width="0" style="7" hidden="1" customWidth="1"/>
    <col min="4101" max="4116" width="12" style="7" customWidth="1"/>
    <col min="4117" max="4117" width="12.25" style="7" customWidth="1"/>
    <col min="4118" max="4349" width="14.58203125" style="7"/>
    <col min="4350" max="4350" width="35.33203125" style="7" customWidth="1"/>
    <col min="4351" max="4352" width="14.58203125" style="7"/>
    <col min="4353" max="4353" width="5.75" style="7" customWidth="1"/>
    <col min="4354" max="4354" width="35.75" style="7" customWidth="1"/>
    <col min="4355" max="4355" width="12" style="7" customWidth="1"/>
    <col min="4356" max="4356" width="0" style="7" hidden="1" customWidth="1"/>
    <col min="4357" max="4372" width="12" style="7" customWidth="1"/>
    <col min="4373" max="4373" width="12.25" style="7" customWidth="1"/>
    <col min="4374" max="4605" width="14.58203125" style="7"/>
    <col min="4606" max="4606" width="35.33203125" style="7" customWidth="1"/>
    <col min="4607" max="4608" width="14.58203125" style="7"/>
    <col min="4609" max="4609" width="5.75" style="7" customWidth="1"/>
    <col min="4610" max="4610" width="35.75" style="7" customWidth="1"/>
    <col min="4611" max="4611" width="12" style="7" customWidth="1"/>
    <col min="4612" max="4612" width="0" style="7" hidden="1" customWidth="1"/>
    <col min="4613" max="4628" width="12" style="7" customWidth="1"/>
    <col min="4629" max="4629" width="12.25" style="7" customWidth="1"/>
    <col min="4630" max="4861" width="14.58203125" style="7"/>
    <col min="4862" max="4862" width="35.33203125" style="7" customWidth="1"/>
    <col min="4863" max="4864" width="14.58203125" style="7"/>
    <col min="4865" max="4865" width="5.75" style="7" customWidth="1"/>
    <col min="4866" max="4866" width="35.75" style="7" customWidth="1"/>
    <col min="4867" max="4867" width="12" style="7" customWidth="1"/>
    <col min="4868" max="4868" width="0" style="7" hidden="1" customWidth="1"/>
    <col min="4869" max="4884" width="12" style="7" customWidth="1"/>
    <col min="4885" max="4885" width="12.25" style="7" customWidth="1"/>
    <col min="4886" max="5117" width="14.58203125" style="7"/>
    <col min="5118" max="5118" width="35.33203125" style="7" customWidth="1"/>
    <col min="5119" max="5120" width="14.58203125" style="7"/>
    <col min="5121" max="5121" width="5.75" style="7" customWidth="1"/>
    <col min="5122" max="5122" width="35.75" style="7" customWidth="1"/>
    <col min="5123" max="5123" width="12" style="7" customWidth="1"/>
    <col min="5124" max="5124" width="0" style="7" hidden="1" customWidth="1"/>
    <col min="5125" max="5140" width="12" style="7" customWidth="1"/>
    <col min="5141" max="5141" width="12.25" style="7" customWidth="1"/>
    <col min="5142" max="5373" width="14.58203125" style="7"/>
    <col min="5374" max="5374" width="35.33203125" style="7" customWidth="1"/>
    <col min="5375" max="5376" width="14.58203125" style="7"/>
    <col min="5377" max="5377" width="5.75" style="7" customWidth="1"/>
    <col min="5378" max="5378" width="35.75" style="7" customWidth="1"/>
    <col min="5379" max="5379" width="12" style="7" customWidth="1"/>
    <col min="5380" max="5380" width="0" style="7" hidden="1" customWidth="1"/>
    <col min="5381" max="5396" width="12" style="7" customWidth="1"/>
    <col min="5397" max="5397" width="12.25" style="7" customWidth="1"/>
    <col min="5398" max="5629" width="14.58203125" style="7"/>
    <col min="5630" max="5630" width="35.33203125" style="7" customWidth="1"/>
    <col min="5631" max="5632" width="14.58203125" style="7"/>
    <col min="5633" max="5633" width="5.75" style="7" customWidth="1"/>
    <col min="5634" max="5634" width="35.75" style="7" customWidth="1"/>
    <col min="5635" max="5635" width="12" style="7" customWidth="1"/>
    <col min="5636" max="5636" width="0" style="7" hidden="1" customWidth="1"/>
    <col min="5637" max="5652" width="12" style="7" customWidth="1"/>
    <col min="5653" max="5653" width="12.25" style="7" customWidth="1"/>
    <col min="5654" max="5885" width="14.58203125" style="7"/>
    <col min="5886" max="5886" width="35.33203125" style="7" customWidth="1"/>
    <col min="5887" max="5888" width="14.58203125" style="7"/>
    <col min="5889" max="5889" width="5.75" style="7" customWidth="1"/>
    <col min="5890" max="5890" width="35.75" style="7" customWidth="1"/>
    <col min="5891" max="5891" width="12" style="7" customWidth="1"/>
    <col min="5892" max="5892" width="0" style="7" hidden="1" customWidth="1"/>
    <col min="5893" max="5908" width="12" style="7" customWidth="1"/>
    <col min="5909" max="5909" width="12.25" style="7" customWidth="1"/>
    <col min="5910" max="6141" width="14.58203125" style="7"/>
    <col min="6142" max="6142" width="35.33203125" style="7" customWidth="1"/>
    <col min="6143" max="6144" width="14.58203125" style="7"/>
    <col min="6145" max="6145" width="5.75" style="7" customWidth="1"/>
    <col min="6146" max="6146" width="35.75" style="7" customWidth="1"/>
    <col min="6147" max="6147" width="12" style="7" customWidth="1"/>
    <col min="6148" max="6148" width="0" style="7" hidden="1" customWidth="1"/>
    <col min="6149" max="6164" width="12" style="7" customWidth="1"/>
    <col min="6165" max="6165" width="12.25" style="7" customWidth="1"/>
    <col min="6166" max="6397" width="14.58203125" style="7"/>
    <col min="6398" max="6398" width="35.33203125" style="7" customWidth="1"/>
    <col min="6399" max="6400" width="14.58203125" style="7"/>
    <col min="6401" max="6401" width="5.75" style="7" customWidth="1"/>
    <col min="6402" max="6402" width="35.75" style="7" customWidth="1"/>
    <col min="6403" max="6403" width="12" style="7" customWidth="1"/>
    <col min="6404" max="6404" width="0" style="7" hidden="1" customWidth="1"/>
    <col min="6405" max="6420" width="12" style="7" customWidth="1"/>
    <col min="6421" max="6421" width="12.25" style="7" customWidth="1"/>
    <col min="6422" max="6653" width="14.58203125" style="7"/>
    <col min="6654" max="6654" width="35.33203125" style="7" customWidth="1"/>
    <col min="6655" max="6656" width="14.58203125" style="7"/>
    <col min="6657" max="6657" width="5.75" style="7" customWidth="1"/>
    <col min="6658" max="6658" width="35.75" style="7" customWidth="1"/>
    <col min="6659" max="6659" width="12" style="7" customWidth="1"/>
    <col min="6660" max="6660" width="0" style="7" hidden="1" customWidth="1"/>
    <col min="6661" max="6676" width="12" style="7" customWidth="1"/>
    <col min="6677" max="6677" width="12.25" style="7" customWidth="1"/>
    <col min="6678" max="6909" width="14.58203125" style="7"/>
    <col min="6910" max="6910" width="35.33203125" style="7" customWidth="1"/>
    <col min="6911" max="6912" width="14.58203125" style="7"/>
    <col min="6913" max="6913" width="5.75" style="7" customWidth="1"/>
    <col min="6914" max="6914" width="35.75" style="7" customWidth="1"/>
    <col min="6915" max="6915" width="12" style="7" customWidth="1"/>
    <col min="6916" max="6916" width="0" style="7" hidden="1" customWidth="1"/>
    <col min="6917" max="6932" width="12" style="7" customWidth="1"/>
    <col min="6933" max="6933" width="12.25" style="7" customWidth="1"/>
    <col min="6934" max="7165" width="14.58203125" style="7"/>
    <col min="7166" max="7166" width="35.33203125" style="7" customWidth="1"/>
    <col min="7167" max="7168" width="14.58203125" style="7"/>
    <col min="7169" max="7169" width="5.75" style="7" customWidth="1"/>
    <col min="7170" max="7170" width="35.75" style="7" customWidth="1"/>
    <col min="7171" max="7171" width="12" style="7" customWidth="1"/>
    <col min="7172" max="7172" width="0" style="7" hidden="1" customWidth="1"/>
    <col min="7173" max="7188" width="12" style="7" customWidth="1"/>
    <col min="7189" max="7189" width="12.25" style="7" customWidth="1"/>
    <col min="7190" max="7421" width="14.58203125" style="7"/>
    <col min="7422" max="7422" width="35.33203125" style="7" customWidth="1"/>
    <col min="7423" max="7424" width="14.58203125" style="7"/>
    <col min="7425" max="7425" width="5.75" style="7" customWidth="1"/>
    <col min="7426" max="7426" width="35.75" style="7" customWidth="1"/>
    <col min="7427" max="7427" width="12" style="7" customWidth="1"/>
    <col min="7428" max="7428" width="0" style="7" hidden="1" customWidth="1"/>
    <col min="7429" max="7444" width="12" style="7" customWidth="1"/>
    <col min="7445" max="7445" width="12.25" style="7" customWidth="1"/>
    <col min="7446" max="7677" width="14.58203125" style="7"/>
    <col min="7678" max="7678" width="35.33203125" style="7" customWidth="1"/>
    <col min="7679" max="7680" width="14.58203125" style="7"/>
    <col min="7681" max="7681" width="5.75" style="7" customWidth="1"/>
    <col min="7682" max="7682" width="35.75" style="7" customWidth="1"/>
    <col min="7683" max="7683" width="12" style="7" customWidth="1"/>
    <col min="7684" max="7684" width="0" style="7" hidden="1" customWidth="1"/>
    <col min="7685" max="7700" width="12" style="7" customWidth="1"/>
    <col min="7701" max="7701" width="12.25" style="7" customWidth="1"/>
    <col min="7702" max="7933" width="14.58203125" style="7"/>
    <col min="7934" max="7934" width="35.33203125" style="7" customWidth="1"/>
    <col min="7935" max="7936" width="14.58203125" style="7"/>
    <col min="7937" max="7937" width="5.75" style="7" customWidth="1"/>
    <col min="7938" max="7938" width="35.75" style="7" customWidth="1"/>
    <col min="7939" max="7939" width="12" style="7" customWidth="1"/>
    <col min="7940" max="7940" width="0" style="7" hidden="1" customWidth="1"/>
    <col min="7941" max="7956" width="12" style="7" customWidth="1"/>
    <col min="7957" max="7957" width="12.25" style="7" customWidth="1"/>
    <col min="7958" max="8189" width="14.58203125" style="7"/>
    <col min="8190" max="8190" width="35.33203125" style="7" customWidth="1"/>
    <col min="8191" max="8192" width="14.58203125" style="7"/>
    <col min="8193" max="8193" width="5.75" style="7" customWidth="1"/>
    <col min="8194" max="8194" width="35.75" style="7" customWidth="1"/>
    <col min="8195" max="8195" width="12" style="7" customWidth="1"/>
    <col min="8196" max="8196" width="0" style="7" hidden="1" customWidth="1"/>
    <col min="8197" max="8212" width="12" style="7" customWidth="1"/>
    <col min="8213" max="8213" width="12.25" style="7" customWidth="1"/>
    <col min="8214" max="8445" width="14.58203125" style="7"/>
    <col min="8446" max="8446" width="35.33203125" style="7" customWidth="1"/>
    <col min="8447" max="8448" width="14.58203125" style="7"/>
    <col min="8449" max="8449" width="5.75" style="7" customWidth="1"/>
    <col min="8450" max="8450" width="35.75" style="7" customWidth="1"/>
    <col min="8451" max="8451" width="12" style="7" customWidth="1"/>
    <col min="8452" max="8452" width="0" style="7" hidden="1" customWidth="1"/>
    <col min="8453" max="8468" width="12" style="7" customWidth="1"/>
    <col min="8469" max="8469" width="12.25" style="7" customWidth="1"/>
    <col min="8470" max="8701" width="14.58203125" style="7"/>
    <col min="8702" max="8702" width="35.33203125" style="7" customWidth="1"/>
    <col min="8703" max="8704" width="14.58203125" style="7"/>
    <col min="8705" max="8705" width="5.75" style="7" customWidth="1"/>
    <col min="8706" max="8706" width="35.75" style="7" customWidth="1"/>
    <col min="8707" max="8707" width="12" style="7" customWidth="1"/>
    <col min="8708" max="8708" width="0" style="7" hidden="1" customWidth="1"/>
    <col min="8709" max="8724" width="12" style="7" customWidth="1"/>
    <col min="8725" max="8725" width="12.25" style="7" customWidth="1"/>
    <col min="8726" max="8957" width="14.58203125" style="7"/>
    <col min="8958" max="8958" width="35.33203125" style="7" customWidth="1"/>
    <col min="8959" max="8960" width="14.58203125" style="7"/>
    <col min="8961" max="8961" width="5.75" style="7" customWidth="1"/>
    <col min="8962" max="8962" width="35.75" style="7" customWidth="1"/>
    <col min="8963" max="8963" width="12" style="7" customWidth="1"/>
    <col min="8964" max="8964" width="0" style="7" hidden="1" customWidth="1"/>
    <col min="8965" max="8980" width="12" style="7" customWidth="1"/>
    <col min="8981" max="8981" width="12.25" style="7" customWidth="1"/>
    <col min="8982" max="9213" width="14.58203125" style="7"/>
    <col min="9214" max="9214" width="35.33203125" style="7" customWidth="1"/>
    <col min="9215" max="9216" width="14.58203125" style="7"/>
    <col min="9217" max="9217" width="5.75" style="7" customWidth="1"/>
    <col min="9218" max="9218" width="35.75" style="7" customWidth="1"/>
    <col min="9219" max="9219" width="12" style="7" customWidth="1"/>
    <col min="9220" max="9220" width="0" style="7" hidden="1" customWidth="1"/>
    <col min="9221" max="9236" width="12" style="7" customWidth="1"/>
    <col min="9237" max="9237" width="12.25" style="7" customWidth="1"/>
    <col min="9238" max="9469" width="14.58203125" style="7"/>
    <col min="9470" max="9470" width="35.33203125" style="7" customWidth="1"/>
    <col min="9471" max="9472" width="14.58203125" style="7"/>
    <col min="9473" max="9473" width="5.75" style="7" customWidth="1"/>
    <col min="9474" max="9474" width="35.75" style="7" customWidth="1"/>
    <col min="9475" max="9475" width="12" style="7" customWidth="1"/>
    <col min="9476" max="9476" width="0" style="7" hidden="1" customWidth="1"/>
    <col min="9477" max="9492" width="12" style="7" customWidth="1"/>
    <col min="9493" max="9493" width="12.25" style="7" customWidth="1"/>
    <col min="9494" max="9725" width="14.58203125" style="7"/>
    <col min="9726" max="9726" width="35.33203125" style="7" customWidth="1"/>
    <col min="9727" max="9728" width="14.58203125" style="7"/>
    <col min="9729" max="9729" width="5.75" style="7" customWidth="1"/>
    <col min="9730" max="9730" width="35.75" style="7" customWidth="1"/>
    <col min="9731" max="9731" width="12" style="7" customWidth="1"/>
    <col min="9732" max="9732" width="0" style="7" hidden="1" customWidth="1"/>
    <col min="9733" max="9748" width="12" style="7" customWidth="1"/>
    <col min="9749" max="9749" width="12.25" style="7" customWidth="1"/>
    <col min="9750" max="9981" width="14.58203125" style="7"/>
    <col min="9982" max="9982" width="35.33203125" style="7" customWidth="1"/>
    <col min="9983" max="9984" width="14.58203125" style="7"/>
    <col min="9985" max="9985" width="5.75" style="7" customWidth="1"/>
    <col min="9986" max="9986" width="35.75" style="7" customWidth="1"/>
    <col min="9987" max="9987" width="12" style="7" customWidth="1"/>
    <col min="9988" max="9988" width="0" style="7" hidden="1" customWidth="1"/>
    <col min="9989" max="10004" width="12" style="7" customWidth="1"/>
    <col min="10005" max="10005" width="12.25" style="7" customWidth="1"/>
    <col min="10006" max="10237" width="14.58203125" style="7"/>
    <col min="10238" max="10238" width="35.33203125" style="7" customWidth="1"/>
    <col min="10239" max="10240" width="14.58203125" style="7"/>
    <col min="10241" max="10241" width="5.75" style="7" customWidth="1"/>
    <col min="10242" max="10242" width="35.75" style="7" customWidth="1"/>
    <col min="10243" max="10243" width="12" style="7" customWidth="1"/>
    <col min="10244" max="10244" width="0" style="7" hidden="1" customWidth="1"/>
    <col min="10245" max="10260" width="12" style="7" customWidth="1"/>
    <col min="10261" max="10261" width="12.25" style="7" customWidth="1"/>
    <col min="10262" max="10493" width="14.58203125" style="7"/>
    <col min="10494" max="10494" width="35.33203125" style="7" customWidth="1"/>
    <col min="10495" max="10496" width="14.58203125" style="7"/>
    <col min="10497" max="10497" width="5.75" style="7" customWidth="1"/>
    <col min="10498" max="10498" width="35.75" style="7" customWidth="1"/>
    <col min="10499" max="10499" width="12" style="7" customWidth="1"/>
    <col min="10500" max="10500" width="0" style="7" hidden="1" customWidth="1"/>
    <col min="10501" max="10516" width="12" style="7" customWidth="1"/>
    <col min="10517" max="10517" width="12.25" style="7" customWidth="1"/>
    <col min="10518" max="10749" width="14.58203125" style="7"/>
    <col min="10750" max="10750" width="35.33203125" style="7" customWidth="1"/>
    <col min="10751" max="10752" width="14.58203125" style="7"/>
    <col min="10753" max="10753" width="5.75" style="7" customWidth="1"/>
    <col min="10754" max="10754" width="35.75" style="7" customWidth="1"/>
    <col min="10755" max="10755" width="12" style="7" customWidth="1"/>
    <col min="10756" max="10756" width="0" style="7" hidden="1" customWidth="1"/>
    <col min="10757" max="10772" width="12" style="7" customWidth="1"/>
    <col min="10773" max="10773" width="12.25" style="7" customWidth="1"/>
    <col min="10774" max="11005" width="14.58203125" style="7"/>
    <col min="11006" max="11006" width="35.33203125" style="7" customWidth="1"/>
    <col min="11007" max="11008" width="14.58203125" style="7"/>
    <col min="11009" max="11009" width="5.75" style="7" customWidth="1"/>
    <col min="11010" max="11010" width="35.75" style="7" customWidth="1"/>
    <col min="11011" max="11011" width="12" style="7" customWidth="1"/>
    <col min="11012" max="11012" width="0" style="7" hidden="1" customWidth="1"/>
    <col min="11013" max="11028" width="12" style="7" customWidth="1"/>
    <col min="11029" max="11029" width="12.25" style="7" customWidth="1"/>
    <col min="11030" max="11261" width="14.58203125" style="7"/>
    <col min="11262" max="11262" width="35.33203125" style="7" customWidth="1"/>
    <col min="11263" max="11264" width="14.58203125" style="7"/>
    <col min="11265" max="11265" width="5.75" style="7" customWidth="1"/>
    <col min="11266" max="11266" width="35.75" style="7" customWidth="1"/>
    <col min="11267" max="11267" width="12" style="7" customWidth="1"/>
    <col min="11268" max="11268" width="0" style="7" hidden="1" customWidth="1"/>
    <col min="11269" max="11284" width="12" style="7" customWidth="1"/>
    <col min="11285" max="11285" width="12.25" style="7" customWidth="1"/>
    <col min="11286" max="11517" width="14.58203125" style="7"/>
    <col min="11518" max="11518" width="35.33203125" style="7" customWidth="1"/>
    <col min="11519" max="11520" width="14.58203125" style="7"/>
    <col min="11521" max="11521" width="5.75" style="7" customWidth="1"/>
    <col min="11522" max="11522" width="35.75" style="7" customWidth="1"/>
    <col min="11523" max="11523" width="12" style="7" customWidth="1"/>
    <col min="11524" max="11524" width="0" style="7" hidden="1" customWidth="1"/>
    <col min="11525" max="11540" width="12" style="7" customWidth="1"/>
    <col min="11541" max="11541" width="12.25" style="7" customWidth="1"/>
    <col min="11542" max="11773" width="14.58203125" style="7"/>
    <col min="11774" max="11774" width="35.33203125" style="7" customWidth="1"/>
    <col min="11775" max="11776" width="14.58203125" style="7"/>
    <col min="11777" max="11777" width="5.75" style="7" customWidth="1"/>
    <col min="11778" max="11778" width="35.75" style="7" customWidth="1"/>
    <col min="11779" max="11779" width="12" style="7" customWidth="1"/>
    <col min="11780" max="11780" width="0" style="7" hidden="1" customWidth="1"/>
    <col min="11781" max="11796" width="12" style="7" customWidth="1"/>
    <col min="11797" max="11797" width="12.25" style="7" customWidth="1"/>
    <col min="11798" max="12029" width="14.58203125" style="7"/>
    <col min="12030" max="12030" width="35.33203125" style="7" customWidth="1"/>
    <col min="12031" max="12032" width="14.58203125" style="7"/>
    <col min="12033" max="12033" width="5.75" style="7" customWidth="1"/>
    <col min="12034" max="12034" width="35.75" style="7" customWidth="1"/>
    <col min="12035" max="12035" width="12" style="7" customWidth="1"/>
    <col min="12036" max="12036" width="0" style="7" hidden="1" customWidth="1"/>
    <col min="12037" max="12052" width="12" style="7" customWidth="1"/>
    <col min="12053" max="12053" width="12.25" style="7" customWidth="1"/>
    <col min="12054" max="12285" width="14.58203125" style="7"/>
    <col min="12286" max="12286" width="35.33203125" style="7" customWidth="1"/>
    <col min="12287" max="12288" width="14.58203125" style="7"/>
    <col min="12289" max="12289" width="5.75" style="7" customWidth="1"/>
    <col min="12290" max="12290" width="35.75" style="7" customWidth="1"/>
    <col min="12291" max="12291" width="12" style="7" customWidth="1"/>
    <col min="12292" max="12292" width="0" style="7" hidden="1" customWidth="1"/>
    <col min="12293" max="12308" width="12" style="7" customWidth="1"/>
    <col min="12309" max="12309" width="12.25" style="7" customWidth="1"/>
    <col min="12310" max="12541" width="14.58203125" style="7"/>
    <col min="12542" max="12542" width="35.33203125" style="7" customWidth="1"/>
    <col min="12543" max="12544" width="14.58203125" style="7"/>
    <col min="12545" max="12545" width="5.75" style="7" customWidth="1"/>
    <col min="12546" max="12546" width="35.75" style="7" customWidth="1"/>
    <col min="12547" max="12547" width="12" style="7" customWidth="1"/>
    <col min="12548" max="12548" width="0" style="7" hidden="1" customWidth="1"/>
    <col min="12549" max="12564" width="12" style="7" customWidth="1"/>
    <col min="12565" max="12565" width="12.25" style="7" customWidth="1"/>
    <col min="12566" max="12797" width="14.58203125" style="7"/>
    <col min="12798" max="12798" width="35.33203125" style="7" customWidth="1"/>
    <col min="12799" max="12800" width="14.58203125" style="7"/>
    <col min="12801" max="12801" width="5.75" style="7" customWidth="1"/>
    <col min="12802" max="12802" width="35.75" style="7" customWidth="1"/>
    <col min="12803" max="12803" width="12" style="7" customWidth="1"/>
    <col min="12804" max="12804" width="0" style="7" hidden="1" customWidth="1"/>
    <col min="12805" max="12820" width="12" style="7" customWidth="1"/>
    <col min="12821" max="12821" width="12.25" style="7" customWidth="1"/>
    <col min="12822" max="13053" width="14.58203125" style="7"/>
    <col min="13054" max="13054" width="35.33203125" style="7" customWidth="1"/>
    <col min="13055" max="13056" width="14.58203125" style="7"/>
    <col min="13057" max="13057" width="5.75" style="7" customWidth="1"/>
    <col min="13058" max="13058" width="35.75" style="7" customWidth="1"/>
    <col min="13059" max="13059" width="12" style="7" customWidth="1"/>
    <col min="13060" max="13060" width="0" style="7" hidden="1" customWidth="1"/>
    <col min="13061" max="13076" width="12" style="7" customWidth="1"/>
    <col min="13077" max="13077" width="12.25" style="7" customWidth="1"/>
    <col min="13078" max="13309" width="14.58203125" style="7"/>
    <col min="13310" max="13310" width="35.33203125" style="7" customWidth="1"/>
    <col min="13311" max="13312" width="14.58203125" style="7"/>
    <col min="13313" max="13313" width="5.75" style="7" customWidth="1"/>
    <col min="13314" max="13314" width="35.75" style="7" customWidth="1"/>
    <col min="13315" max="13315" width="12" style="7" customWidth="1"/>
    <col min="13316" max="13316" width="0" style="7" hidden="1" customWidth="1"/>
    <col min="13317" max="13332" width="12" style="7" customWidth="1"/>
    <col min="13333" max="13333" width="12.25" style="7" customWidth="1"/>
    <col min="13334" max="13565" width="14.58203125" style="7"/>
    <col min="13566" max="13566" width="35.33203125" style="7" customWidth="1"/>
    <col min="13567" max="13568" width="14.58203125" style="7"/>
    <col min="13569" max="13569" width="5.75" style="7" customWidth="1"/>
    <col min="13570" max="13570" width="35.75" style="7" customWidth="1"/>
    <col min="13571" max="13571" width="12" style="7" customWidth="1"/>
    <col min="13572" max="13572" width="0" style="7" hidden="1" customWidth="1"/>
    <col min="13573" max="13588" width="12" style="7" customWidth="1"/>
    <col min="13589" max="13589" width="12.25" style="7" customWidth="1"/>
    <col min="13590" max="13821" width="14.58203125" style="7"/>
    <col min="13822" max="13822" width="35.33203125" style="7" customWidth="1"/>
    <col min="13823" max="13824" width="14.58203125" style="7"/>
    <col min="13825" max="13825" width="5.75" style="7" customWidth="1"/>
    <col min="13826" max="13826" width="35.75" style="7" customWidth="1"/>
    <col min="13827" max="13827" width="12" style="7" customWidth="1"/>
    <col min="13828" max="13828" width="0" style="7" hidden="1" customWidth="1"/>
    <col min="13829" max="13844" width="12" style="7" customWidth="1"/>
    <col min="13845" max="13845" width="12.25" style="7" customWidth="1"/>
    <col min="13846" max="14077" width="14.58203125" style="7"/>
    <col min="14078" max="14078" width="35.33203125" style="7" customWidth="1"/>
    <col min="14079" max="14080" width="14.58203125" style="7"/>
    <col min="14081" max="14081" width="5.75" style="7" customWidth="1"/>
    <col min="14082" max="14082" width="35.75" style="7" customWidth="1"/>
    <col min="14083" max="14083" width="12" style="7" customWidth="1"/>
    <col min="14084" max="14084" width="0" style="7" hidden="1" customWidth="1"/>
    <col min="14085" max="14100" width="12" style="7" customWidth="1"/>
    <col min="14101" max="14101" width="12.25" style="7" customWidth="1"/>
    <col min="14102" max="14333" width="14.58203125" style="7"/>
    <col min="14334" max="14334" width="35.33203125" style="7" customWidth="1"/>
    <col min="14335" max="14336" width="14.58203125" style="7"/>
    <col min="14337" max="14337" width="5.75" style="7" customWidth="1"/>
    <col min="14338" max="14338" width="35.75" style="7" customWidth="1"/>
    <col min="14339" max="14339" width="12" style="7" customWidth="1"/>
    <col min="14340" max="14340" width="0" style="7" hidden="1" customWidth="1"/>
    <col min="14341" max="14356" width="12" style="7" customWidth="1"/>
    <col min="14357" max="14357" width="12.25" style="7" customWidth="1"/>
    <col min="14358" max="14589" width="14.58203125" style="7"/>
    <col min="14590" max="14590" width="35.33203125" style="7" customWidth="1"/>
    <col min="14591" max="14592" width="14.58203125" style="7"/>
    <col min="14593" max="14593" width="5.75" style="7" customWidth="1"/>
    <col min="14594" max="14594" width="35.75" style="7" customWidth="1"/>
    <col min="14595" max="14595" width="12" style="7" customWidth="1"/>
    <col min="14596" max="14596" width="0" style="7" hidden="1" customWidth="1"/>
    <col min="14597" max="14612" width="12" style="7" customWidth="1"/>
    <col min="14613" max="14613" width="12.25" style="7" customWidth="1"/>
    <col min="14614" max="14845" width="14.58203125" style="7"/>
    <col min="14846" max="14846" width="35.33203125" style="7" customWidth="1"/>
    <col min="14847" max="14848" width="14.58203125" style="7"/>
    <col min="14849" max="14849" width="5.75" style="7" customWidth="1"/>
    <col min="14850" max="14850" width="35.75" style="7" customWidth="1"/>
    <col min="14851" max="14851" width="12" style="7" customWidth="1"/>
    <col min="14852" max="14852" width="0" style="7" hidden="1" customWidth="1"/>
    <col min="14853" max="14868" width="12" style="7" customWidth="1"/>
    <col min="14869" max="14869" width="12.25" style="7" customWidth="1"/>
    <col min="14870" max="15101" width="14.58203125" style="7"/>
    <col min="15102" max="15102" width="35.33203125" style="7" customWidth="1"/>
    <col min="15103" max="15104" width="14.58203125" style="7"/>
    <col min="15105" max="15105" width="5.75" style="7" customWidth="1"/>
    <col min="15106" max="15106" width="35.75" style="7" customWidth="1"/>
    <col min="15107" max="15107" width="12" style="7" customWidth="1"/>
    <col min="15108" max="15108" width="0" style="7" hidden="1" customWidth="1"/>
    <col min="15109" max="15124" width="12" style="7" customWidth="1"/>
    <col min="15125" max="15125" width="12.25" style="7" customWidth="1"/>
    <col min="15126" max="15357" width="14.58203125" style="7"/>
    <col min="15358" max="15358" width="35.33203125" style="7" customWidth="1"/>
    <col min="15359" max="15360" width="14.58203125" style="7"/>
    <col min="15361" max="15361" width="5.75" style="7" customWidth="1"/>
    <col min="15362" max="15362" width="35.75" style="7" customWidth="1"/>
    <col min="15363" max="15363" width="12" style="7" customWidth="1"/>
    <col min="15364" max="15364" width="0" style="7" hidden="1" customWidth="1"/>
    <col min="15365" max="15380" width="12" style="7" customWidth="1"/>
    <col min="15381" max="15381" width="12.25" style="7" customWidth="1"/>
    <col min="15382" max="15613" width="14.58203125" style="7"/>
    <col min="15614" max="15614" width="35.33203125" style="7" customWidth="1"/>
    <col min="15615" max="15616" width="14.58203125" style="7"/>
    <col min="15617" max="15617" width="5.75" style="7" customWidth="1"/>
    <col min="15618" max="15618" width="35.75" style="7" customWidth="1"/>
    <col min="15619" max="15619" width="12" style="7" customWidth="1"/>
    <col min="15620" max="15620" width="0" style="7" hidden="1" customWidth="1"/>
    <col min="15621" max="15636" width="12" style="7" customWidth="1"/>
    <col min="15637" max="15637" width="12.25" style="7" customWidth="1"/>
    <col min="15638" max="15869" width="14.58203125" style="7"/>
    <col min="15870" max="15870" width="35.33203125" style="7" customWidth="1"/>
    <col min="15871" max="15872" width="14.58203125" style="7"/>
    <col min="15873" max="15873" width="5.75" style="7" customWidth="1"/>
    <col min="15874" max="15874" width="35.75" style="7" customWidth="1"/>
    <col min="15875" max="15875" width="12" style="7" customWidth="1"/>
    <col min="15876" max="15876" width="0" style="7" hidden="1" customWidth="1"/>
    <col min="15877" max="15892" width="12" style="7" customWidth="1"/>
    <col min="15893" max="15893" width="12.25" style="7" customWidth="1"/>
    <col min="15894" max="16125" width="14.58203125" style="7"/>
    <col min="16126" max="16126" width="35.33203125" style="7" customWidth="1"/>
    <col min="16127" max="16128" width="14.58203125" style="7"/>
    <col min="16129" max="16129" width="5.75" style="7" customWidth="1"/>
    <col min="16130" max="16130" width="35.75" style="7" customWidth="1"/>
    <col min="16131" max="16131" width="12" style="7" customWidth="1"/>
    <col min="16132" max="16132" width="0" style="7" hidden="1" customWidth="1"/>
    <col min="16133" max="16148" width="12" style="7" customWidth="1"/>
    <col min="16149" max="16149" width="12.25" style="7" customWidth="1"/>
    <col min="16150" max="16381" width="14.58203125" style="7"/>
    <col min="16382" max="16382" width="35.33203125" style="7" customWidth="1"/>
    <col min="16383" max="16384" width="14.58203125" style="7"/>
  </cols>
  <sheetData>
    <row r="1" spans="1:255" ht="32.25" customHeight="1" x14ac:dyDescent="0.3">
      <c r="A1" s="1" t="s">
        <v>0</v>
      </c>
      <c r="B1" s="2"/>
      <c r="C1" s="3"/>
      <c r="D1" s="3"/>
      <c r="E1" s="4"/>
      <c r="F1" s="4"/>
      <c r="G1" s="4"/>
      <c r="H1" s="5"/>
      <c r="I1" s="6"/>
      <c r="K1" s="4"/>
      <c r="L1" s="5"/>
      <c r="M1" s="4"/>
      <c r="N1" s="4"/>
      <c r="O1" s="4"/>
      <c r="P1" s="5"/>
      <c r="Q1" s="4"/>
      <c r="R1" s="4"/>
      <c r="S1" s="4"/>
      <c r="T1" s="5"/>
      <c r="U1" s="5"/>
    </row>
    <row r="2" spans="1:255" ht="41.25" customHeight="1" x14ac:dyDescent="0.3">
      <c r="A2" s="1" t="s">
        <v>66</v>
      </c>
      <c r="B2" s="2"/>
      <c r="C2" s="3"/>
      <c r="D2" s="3"/>
      <c r="E2" s="4"/>
      <c r="F2" s="4"/>
      <c r="G2" s="4"/>
      <c r="H2" s="5"/>
      <c r="I2" s="6"/>
      <c r="J2" s="4"/>
      <c r="K2" s="4"/>
      <c r="L2" s="5"/>
      <c r="M2" s="4"/>
      <c r="N2" s="4"/>
      <c r="O2" s="4"/>
      <c r="P2" s="5"/>
      <c r="Q2" s="4"/>
      <c r="R2" s="4"/>
      <c r="S2" s="4"/>
      <c r="T2" s="5"/>
      <c r="U2" s="5"/>
    </row>
    <row r="3" spans="1:255" s="9" customFormat="1" ht="23.25" customHeight="1" x14ac:dyDescent="0.3">
      <c r="A3" s="55" t="s">
        <v>1</v>
      </c>
      <c r="B3" s="56"/>
      <c r="C3" s="57" t="s">
        <v>2</v>
      </c>
      <c r="D3" s="8"/>
      <c r="E3" s="54" t="s">
        <v>3</v>
      </c>
      <c r="F3" s="54"/>
      <c r="G3" s="54"/>
      <c r="H3" s="54"/>
      <c r="I3" s="54" t="s">
        <v>4</v>
      </c>
      <c r="J3" s="54"/>
      <c r="K3" s="54"/>
      <c r="L3" s="54"/>
      <c r="M3" s="54" t="s">
        <v>5</v>
      </c>
      <c r="N3" s="54"/>
      <c r="O3" s="54"/>
      <c r="P3" s="54"/>
      <c r="Q3" s="54" t="s">
        <v>6</v>
      </c>
      <c r="R3" s="54"/>
      <c r="S3" s="54"/>
      <c r="T3" s="54"/>
      <c r="U3" s="54" t="s">
        <v>7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</row>
    <row r="4" spans="1:255" s="9" customFormat="1" ht="34.5" customHeight="1" x14ac:dyDescent="0.3">
      <c r="A4" s="55"/>
      <c r="B4" s="56"/>
      <c r="C4" s="57"/>
      <c r="D4" s="8"/>
      <c r="E4" s="10" t="s">
        <v>8</v>
      </c>
      <c r="F4" s="10" t="s">
        <v>9</v>
      </c>
      <c r="G4" s="10" t="s">
        <v>10</v>
      </c>
      <c r="H4" s="11" t="s">
        <v>11</v>
      </c>
      <c r="I4" s="10" t="s">
        <v>12</v>
      </c>
      <c r="J4" s="10" t="s">
        <v>13</v>
      </c>
      <c r="K4" s="10" t="s">
        <v>14</v>
      </c>
      <c r="L4" s="11" t="s">
        <v>11</v>
      </c>
      <c r="M4" s="10" t="s">
        <v>15</v>
      </c>
      <c r="N4" s="10" t="s">
        <v>16</v>
      </c>
      <c r="O4" s="10" t="s">
        <v>17</v>
      </c>
      <c r="P4" s="11" t="s">
        <v>11</v>
      </c>
      <c r="Q4" s="10" t="s">
        <v>18</v>
      </c>
      <c r="R4" s="10" t="s">
        <v>19</v>
      </c>
      <c r="S4" s="10" t="s">
        <v>20</v>
      </c>
      <c r="T4" s="12" t="s">
        <v>11</v>
      </c>
      <c r="U4" s="5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</row>
    <row r="5" spans="1:255" s="20" customFormat="1" ht="23.25" customHeight="1" x14ac:dyDescent="0.3">
      <c r="A5" s="13" t="s">
        <v>21</v>
      </c>
      <c r="B5" s="14"/>
      <c r="C5" s="15">
        <f>SUM(C6:C13)</f>
        <v>1432104</v>
      </c>
      <c r="D5" s="15"/>
      <c r="E5" s="16">
        <f>SUM(E6:E13)</f>
        <v>0</v>
      </c>
      <c r="F5" s="16">
        <f t="shared" ref="F5:G5" si="0">SUM(F6:F13)</f>
        <v>210684</v>
      </c>
      <c r="G5" s="16">
        <f t="shared" si="0"/>
        <v>105342</v>
      </c>
      <c r="H5" s="17">
        <f>SUM(E5:G5)</f>
        <v>316026</v>
      </c>
      <c r="I5" s="16">
        <f>SUM(I6:I13)</f>
        <v>161342</v>
      </c>
      <c r="J5" s="16">
        <f t="shared" ref="J5" si="1">SUM(J6:J13)</f>
        <v>119342</v>
      </c>
      <c r="K5" s="16">
        <f>SUM(K6:K13)</f>
        <v>119342</v>
      </c>
      <c r="L5" s="17">
        <f>SUM(I5:K5)</f>
        <v>400026</v>
      </c>
      <c r="M5" s="16">
        <f>SUM(M6:M13)</f>
        <v>119342</v>
      </c>
      <c r="N5" s="16">
        <f t="shared" ref="N5:O5" si="2">SUM(N6:N13)</f>
        <v>119342</v>
      </c>
      <c r="O5" s="16">
        <f t="shared" si="2"/>
        <v>119342</v>
      </c>
      <c r="P5" s="17">
        <f>SUM(M5:O5)</f>
        <v>358026</v>
      </c>
      <c r="Q5" s="16">
        <f>SUM(Q6:Q13)</f>
        <v>119342</v>
      </c>
      <c r="R5" s="16">
        <f t="shared" ref="R5:S5" si="3">SUM(R6:R13)</f>
        <v>119342</v>
      </c>
      <c r="S5" s="16">
        <f t="shared" si="3"/>
        <v>119342</v>
      </c>
      <c r="T5" s="17">
        <f>SUM(Q5:S5)</f>
        <v>358026</v>
      </c>
      <c r="U5" s="18">
        <f>C5-H5-L5-P5-T5</f>
        <v>0</v>
      </c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</row>
    <row r="6" spans="1:255" ht="34.5" customHeight="1" x14ac:dyDescent="0.3">
      <c r="A6" s="21">
        <v>1</v>
      </c>
      <c r="B6" s="22" t="s">
        <v>22</v>
      </c>
      <c r="C6" s="23">
        <v>481824</v>
      </c>
      <c r="D6" s="23"/>
      <c r="E6" s="24"/>
      <c r="F6" s="24">
        <f>(38302+750+1100)+(38302+750+1100)</f>
        <v>80304</v>
      </c>
      <c r="G6" s="24">
        <f>(38302+750+1100)</f>
        <v>40152</v>
      </c>
      <c r="H6" s="25">
        <f t="shared" ref="H6:H30" si="4">SUM(E6:G6)</f>
        <v>120456</v>
      </c>
      <c r="I6" s="24">
        <f>(38302+750+1100)</f>
        <v>40152</v>
      </c>
      <c r="J6" s="24">
        <f>(38302+750+1100)</f>
        <v>40152</v>
      </c>
      <c r="K6" s="24">
        <f>(38302+750+1100)</f>
        <v>40152</v>
      </c>
      <c r="L6" s="26">
        <f t="shared" ref="L6:L50" si="5">SUM(I6:K6)</f>
        <v>120456</v>
      </c>
      <c r="M6" s="24">
        <f>(38302+750+1100)</f>
        <v>40152</v>
      </c>
      <c r="N6" s="24">
        <f>(38302+750+1100)</f>
        <v>40152</v>
      </c>
      <c r="O6" s="24">
        <f>(38302+750+1100)</f>
        <v>40152</v>
      </c>
      <c r="P6" s="25">
        <f t="shared" ref="P6:P50" si="6">SUM(M6:O6)</f>
        <v>120456</v>
      </c>
      <c r="Q6" s="24">
        <f>(38302+750+1100)</f>
        <v>40152</v>
      </c>
      <c r="R6" s="24">
        <f>(38302+750+1100)</f>
        <v>40152</v>
      </c>
      <c r="S6" s="24">
        <f>(38302+750+1100)</f>
        <v>40152</v>
      </c>
      <c r="T6" s="25">
        <f t="shared" ref="T6:T50" si="7">SUM(Q6:S6)</f>
        <v>120456</v>
      </c>
      <c r="U6" s="27">
        <f>C6-H6-L6-P6-T6</f>
        <v>0</v>
      </c>
    </row>
    <row r="7" spans="1:255" ht="34.5" customHeight="1" x14ac:dyDescent="0.3">
      <c r="A7" s="21">
        <v>2</v>
      </c>
      <c r="B7" s="22" t="s">
        <v>23</v>
      </c>
      <c r="C7" s="23">
        <v>292560</v>
      </c>
      <c r="D7" s="23"/>
      <c r="E7" s="24"/>
      <c r="F7" s="24">
        <f>(23630+750)+(23630+750)</f>
        <v>48760</v>
      </c>
      <c r="G7" s="24">
        <f>(23630+750)</f>
        <v>24380</v>
      </c>
      <c r="H7" s="25">
        <f t="shared" si="4"/>
        <v>73140</v>
      </c>
      <c r="I7" s="24">
        <f>(23630+750)</f>
        <v>24380</v>
      </c>
      <c r="J7" s="24">
        <f>(23630+750)</f>
        <v>24380</v>
      </c>
      <c r="K7" s="24">
        <f>(23630+750)</f>
        <v>24380</v>
      </c>
      <c r="L7" s="26">
        <f t="shared" si="5"/>
        <v>73140</v>
      </c>
      <c r="M7" s="24">
        <f>(23630+750)</f>
        <v>24380</v>
      </c>
      <c r="N7" s="24">
        <f>(23630+750)</f>
        <v>24380</v>
      </c>
      <c r="O7" s="24">
        <f>(23630+750)</f>
        <v>24380</v>
      </c>
      <c r="P7" s="25">
        <f>SUM(M7:O7)</f>
        <v>73140</v>
      </c>
      <c r="Q7" s="24">
        <f>(23630+750)</f>
        <v>24380</v>
      </c>
      <c r="R7" s="24">
        <f>(23630+750)</f>
        <v>24380</v>
      </c>
      <c r="S7" s="24">
        <f>(23630+750)</f>
        <v>24380</v>
      </c>
      <c r="T7" s="25">
        <f t="shared" si="7"/>
        <v>73140</v>
      </c>
      <c r="U7" s="27">
        <f t="shared" ref="U7:U50" si="8">C7-H7-L7-P7-T7</f>
        <v>0</v>
      </c>
    </row>
    <row r="8" spans="1:255" ht="34.5" customHeight="1" x14ac:dyDescent="0.3">
      <c r="A8" s="21">
        <v>3</v>
      </c>
      <c r="B8" s="22" t="s">
        <v>24</v>
      </c>
      <c r="C8" s="23">
        <v>489720</v>
      </c>
      <c r="D8" s="23"/>
      <c r="E8" s="24"/>
      <c r="F8" s="24">
        <f>(39560+750+500)+(39560+750+500)</f>
        <v>81620</v>
      </c>
      <c r="G8" s="24">
        <f>(39560+750+500)</f>
        <v>40810</v>
      </c>
      <c r="H8" s="25">
        <f t="shared" si="4"/>
        <v>122430</v>
      </c>
      <c r="I8" s="24">
        <f>(39560+750+500)</f>
        <v>40810</v>
      </c>
      <c r="J8" s="24">
        <f>(39560+750+500)</f>
        <v>40810</v>
      </c>
      <c r="K8" s="24">
        <f>(39560+750+500)</f>
        <v>40810</v>
      </c>
      <c r="L8" s="26">
        <f t="shared" si="5"/>
        <v>122430</v>
      </c>
      <c r="M8" s="24">
        <f>(39560+750+500)</f>
        <v>40810</v>
      </c>
      <c r="N8" s="24">
        <f>(39560+750+500)</f>
        <v>40810</v>
      </c>
      <c r="O8" s="24">
        <f>(39560+750+500)</f>
        <v>40810</v>
      </c>
      <c r="P8" s="25">
        <f t="shared" si="6"/>
        <v>122430</v>
      </c>
      <c r="Q8" s="24">
        <f>(39560+750+500)</f>
        <v>40810</v>
      </c>
      <c r="R8" s="24">
        <f>(39560+750+500)</f>
        <v>40810</v>
      </c>
      <c r="S8" s="24">
        <f>(39560+750+500)</f>
        <v>40810</v>
      </c>
      <c r="T8" s="25">
        <f t="shared" si="7"/>
        <v>122430</v>
      </c>
      <c r="U8" s="27">
        <f t="shared" si="8"/>
        <v>0</v>
      </c>
    </row>
    <row r="9" spans="1:255" ht="34.5" customHeight="1" x14ac:dyDescent="0.3">
      <c r="A9" s="21">
        <v>4</v>
      </c>
      <c r="B9" s="22" t="s">
        <v>25</v>
      </c>
      <c r="C9" s="23">
        <v>72000</v>
      </c>
      <c r="D9" s="23"/>
      <c r="E9" s="24"/>
      <c r="F9" s="24"/>
      <c r="G9" s="24"/>
      <c r="H9" s="25">
        <f t="shared" si="4"/>
        <v>0</v>
      </c>
      <c r="I9" s="24">
        <f>6000*4</f>
        <v>24000</v>
      </c>
      <c r="J9" s="24">
        <v>6000</v>
      </c>
      <c r="K9" s="24">
        <v>6000</v>
      </c>
      <c r="L9" s="26">
        <f t="shared" si="5"/>
        <v>36000</v>
      </c>
      <c r="M9" s="24">
        <v>6000</v>
      </c>
      <c r="N9" s="24">
        <v>6000</v>
      </c>
      <c r="O9" s="24">
        <v>6000</v>
      </c>
      <c r="P9" s="25">
        <f t="shared" si="6"/>
        <v>18000</v>
      </c>
      <c r="Q9" s="24">
        <v>6000</v>
      </c>
      <c r="R9" s="24">
        <v>6000</v>
      </c>
      <c r="S9" s="24">
        <v>6000</v>
      </c>
      <c r="T9" s="25">
        <f t="shared" si="7"/>
        <v>18000</v>
      </c>
      <c r="U9" s="27">
        <f t="shared" si="8"/>
        <v>0</v>
      </c>
    </row>
    <row r="10" spans="1:255" ht="34.5" customHeight="1" x14ac:dyDescent="0.3">
      <c r="A10" s="21">
        <v>5</v>
      </c>
      <c r="B10" s="22" t="s">
        <v>26</v>
      </c>
      <c r="C10" s="23">
        <v>72000</v>
      </c>
      <c r="D10" s="23"/>
      <c r="E10" s="24"/>
      <c r="F10" s="24"/>
      <c r="G10" s="24"/>
      <c r="H10" s="25">
        <f t="shared" si="4"/>
        <v>0</v>
      </c>
      <c r="I10" s="24">
        <f>6000*4</f>
        <v>24000</v>
      </c>
      <c r="J10" s="24">
        <v>6000</v>
      </c>
      <c r="K10" s="24">
        <v>6000</v>
      </c>
      <c r="L10" s="26">
        <f t="shared" si="5"/>
        <v>36000</v>
      </c>
      <c r="M10" s="24">
        <v>6000</v>
      </c>
      <c r="N10" s="24">
        <v>6000</v>
      </c>
      <c r="O10" s="24">
        <v>6000</v>
      </c>
      <c r="P10" s="25">
        <f t="shared" si="6"/>
        <v>18000</v>
      </c>
      <c r="Q10" s="24">
        <v>6000</v>
      </c>
      <c r="R10" s="24">
        <v>6000</v>
      </c>
      <c r="S10" s="24">
        <v>6000</v>
      </c>
      <c r="T10" s="25">
        <f t="shared" si="7"/>
        <v>18000</v>
      </c>
      <c r="U10" s="27">
        <f t="shared" si="8"/>
        <v>0</v>
      </c>
    </row>
    <row r="11" spans="1:255" ht="34.5" customHeight="1" x14ac:dyDescent="0.3">
      <c r="A11" s="21">
        <v>6</v>
      </c>
      <c r="B11" s="22" t="s">
        <v>27</v>
      </c>
      <c r="C11" s="23">
        <v>12000</v>
      </c>
      <c r="D11" s="23"/>
      <c r="E11" s="24"/>
      <c r="F11" s="24"/>
      <c r="G11" s="24"/>
      <c r="H11" s="25">
        <f t="shared" si="4"/>
        <v>0</v>
      </c>
      <c r="I11" s="24">
        <f>1000*4</f>
        <v>4000</v>
      </c>
      <c r="J11" s="24">
        <v>1000</v>
      </c>
      <c r="K11" s="24">
        <v>1000</v>
      </c>
      <c r="L11" s="26">
        <f t="shared" si="5"/>
        <v>6000</v>
      </c>
      <c r="M11" s="24">
        <v>1000</v>
      </c>
      <c r="N11" s="24">
        <v>1000</v>
      </c>
      <c r="O11" s="24">
        <v>1000</v>
      </c>
      <c r="P11" s="25">
        <f t="shared" si="6"/>
        <v>3000</v>
      </c>
      <c r="Q11" s="24">
        <v>1000</v>
      </c>
      <c r="R11" s="24">
        <v>1000</v>
      </c>
      <c r="S11" s="24">
        <v>1000</v>
      </c>
      <c r="T11" s="25">
        <f t="shared" si="7"/>
        <v>3000</v>
      </c>
      <c r="U11" s="27">
        <f>C11-H11-L11-P11-T11</f>
        <v>0</v>
      </c>
    </row>
    <row r="12" spans="1:255" ht="34.5" customHeight="1" x14ac:dyDescent="0.3">
      <c r="A12" s="21">
        <v>7</v>
      </c>
      <c r="B12" s="22" t="s">
        <v>28</v>
      </c>
      <c r="C12" s="23">
        <v>12000</v>
      </c>
      <c r="D12" s="23"/>
      <c r="E12" s="24"/>
      <c r="F12" s="24"/>
      <c r="G12" s="24"/>
      <c r="H12" s="25">
        <f t="shared" si="4"/>
        <v>0</v>
      </c>
      <c r="I12" s="24">
        <f>1000*4</f>
        <v>4000</v>
      </c>
      <c r="J12" s="24">
        <v>1000</v>
      </c>
      <c r="K12" s="24">
        <v>1000</v>
      </c>
      <c r="L12" s="26">
        <f t="shared" si="5"/>
        <v>6000</v>
      </c>
      <c r="M12" s="24">
        <v>1000</v>
      </c>
      <c r="N12" s="24">
        <v>1000</v>
      </c>
      <c r="O12" s="24">
        <v>1000</v>
      </c>
      <c r="P12" s="25">
        <f t="shared" si="6"/>
        <v>3000</v>
      </c>
      <c r="Q12" s="24">
        <v>1000</v>
      </c>
      <c r="R12" s="24">
        <v>1000</v>
      </c>
      <c r="S12" s="24">
        <v>1000</v>
      </c>
      <c r="T12" s="25">
        <f t="shared" si="7"/>
        <v>3000</v>
      </c>
      <c r="U12" s="27">
        <f t="shared" si="8"/>
        <v>0</v>
      </c>
    </row>
    <row r="13" spans="1:255" ht="34.5" customHeight="1" x14ac:dyDescent="0.3">
      <c r="A13" s="48">
        <v>8</v>
      </c>
      <c r="B13" s="49" t="s">
        <v>67</v>
      </c>
      <c r="C13" s="23">
        <v>0</v>
      </c>
      <c r="D13" s="23"/>
      <c r="E13" s="24"/>
      <c r="F13" s="24"/>
      <c r="G13" s="24"/>
      <c r="H13" s="25">
        <f t="shared" si="4"/>
        <v>0</v>
      </c>
      <c r="I13" s="24"/>
      <c r="J13" s="24"/>
      <c r="K13" s="24"/>
      <c r="L13" s="26">
        <f t="shared" si="5"/>
        <v>0</v>
      </c>
      <c r="M13" s="24"/>
      <c r="N13" s="24"/>
      <c r="O13" s="24"/>
      <c r="P13" s="25">
        <f t="shared" si="6"/>
        <v>0</v>
      </c>
      <c r="Q13" s="24"/>
      <c r="R13" s="24"/>
      <c r="S13" s="24"/>
      <c r="T13" s="25">
        <f t="shared" si="7"/>
        <v>0</v>
      </c>
      <c r="U13" s="27">
        <f t="shared" si="8"/>
        <v>0</v>
      </c>
    </row>
    <row r="14" spans="1:255" s="20" customFormat="1" ht="26.25" customHeight="1" x14ac:dyDescent="0.3">
      <c r="A14" s="52" t="s">
        <v>29</v>
      </c>
      <c r="B14" s="52"/>
      <c r="C14" s="15">
        <f>SUM(C15:C18)</f>
        <v>33000</v>
      </c>
      <c r="D14" s="15"/>
      <c r="E14" s="16">
        <f>SUM(E15:E18)</f>
        <v>0</v>
      </c>
      <c r="F14" s="16">
        <f>SUM(F15:F18)</f>
        <v>4500</v>
      </c>
      <c r="G14" s="16">
        <f>SUM(G15:G18)</f>
        <v>2250</v>
      </c>
      <c r="H14" s="16">
        <f t="shared" si="4"/>
        <v>6750</v>
      </c>
      <c r="I14" s="13">
        <f>SUM(I15:I18)</f>
        <v>2250</v>
      </c>
      <c r="J14" s="13">
        <f>SUM(J15:J18)</f>
        <v>2250</v>
      </c>
      <c r="K14" s="13">
        <f>SUM(K15:K18)</f>
        <v>2250</v>
      </c>
      <c r="L14" s="13">
        <f t="shared" si="5"/>
        <v>6750</v>
      </c>
      <c r="M14" s="16">
        <f>SUM(M15:M18)</f>
        <v>2250</v>
      </c>
      <c r="N14" s="16">
        <f>SUM(N15:N18)</f>
        <v>2250</v>
      </c>
      <c r="O14" s="16">
        <f>SUM(O15:O18)</f>
        <v>2250</v>
      </c>
      <c r="P14" s="16">
        <f t="shared" si="6"/>
        <v>6750</v>
      </c>
      <c r="Q14" s="16">
        <f>SUM(Q15:Q18)</f>
        <v>2250</v>
      </c>
      <c r="R14" s="16">
        <f>SUM(R15:R18)</f>
        <v>8250</v>
      </c>
      <c r="S14" s="16">
        <f>SUM(S15:S18)</f>
        <v>2250</v>
      </c>
      <c r="T14" s="17">
        <f t="shared" si="7"/>
        <v>12750</v>
      </c>
      <c r="U14" s="28">
        <f t="shared" si="8"/>
        <v>0</v>
      </c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</row>
    <row r="15" spans="1:255" ht="27.75" customHeight="1" x14ac:dyDescent="0.3">
      <c r="A15" s="21">
        <v>1</v>
      </c>
      <c r="B15" s="22" t="s">
        <v>30</v>
      </c>
      <c r="C15" s="23">
        <v>9000</v>
      </c>
      <c r="D15" s="23"/>
      <c r="E15" s="29"/>
      <c r="F15" s="29">
        <f>750*2</f>
        <v>1500</v>
      </c>
      <c r="G15" s="29">
        <v>750</v>
      </c>
      <c r="H15" s="25">
        <f t="shared" si="4"/>
        <v>2250</v>
      </c>
      <c r="I15" s="29">
        <v>750</v>
      </c>
      <c r="J15" s="29">
        <v>750</v>
      </c>
      <c r="K15" s="29">
        <v>750</v>
      </c>
      <c r="L15" s="26">
        <f t="shared" si="5"/>
        <v>2250</v>
      </c>
      <c r="M15" s="29">
        <v>750</v>
      </c>
      <c r="N15" s="29">
        <v>750</v>
      </c>
      <c r="O15" s="29">
        <v>750</v>
      </c>
      <c r="P15" s="25">
        <f t="shared" si="6"/>
        <v>2250</v>
      </c>
      <c r="Q15" s="29">
        <v>750</v>
      </c>
      <c r="R15" s="29">
        <v>750</v>
      </c>
      <c r="S15" s="29">
        <v>750</v>
      </c>
      <c r="T15" s="25">
        <f t="shared" si="7"/>
        <v>2250</v>
      </c>
      <c r="U15" s="27">
        <f t="shared" si="8"/>
        <v>0</v>
      </c>
    </row>
    <row r="16" spans="1:255" ht="27.75" customHeight="1" x14ac:dyDescent="0.3">
      <c r="A16" s="21">
        <v>2</v>
      </c>
      <c r="B16" s="22" t="s">
        <v>23</v>
      </c>
      <c r="C16" s="23">
        <v>9000</v>
      </c>
      <c r="D16" s="23"/>
      <c r="E16" s="29"/>
      <c r="F16" s="29">
        <f>750*2</f>
        <v>1500</v>
      </c>
      <c r="G16" s="29">
        <v>750</v>
      </c>
      <c r="H16" s="25">
        <f t="shared" si="4"/>
        <v>2250</v>
      </c>
      <c r="I16" s="29">
        <v>750</v>
      </c>
      <c r="J16" s="29">
        <v>750</v>
      </c>
      <c r="K16" s="29">
        <v>750</v>
      </c>
      <c r="L16" s="26">
        <f t="shared" si="5"/>
        <v>2250</v>
      </c>
      <c r="M16" s="29">
        <v>750</v>
      </c>
      <c r="N16" s="29">
        <v>750</v>
      </c>
      <c r="O16" s="29">
        <v>750</v>
      </c>
      <c r="P16" s="25">
        <f t="shared" si="6"/>
        <v>2250</v>
      </c>
      <c r="Q16" s="29">
        <v>750</v>
      </c>
      <c r="R16" s="29">
        <v>750</v>
      </c>
      <c r="S16" s="29">
        <v>750</v>
      </c>
      <c r="T16" s="25">
        <f t="shared" si="7"/>
        <v>2250</v>
      </c>
      <c r="U16" s="27">
        <f t="shared" si="8"/>
        <v>0</v>
      </c>
    </row>
    <row r="17" spans="1:255" ht="27.75" customHeight="1" x14ac:dyDescent="0.3">
      <c r="A17" s="21">
        <v>3</v>
      </c>
      <c r="B17" s="22" t="s">
        <v>31</v>
      </c>
      <c r="C17" s="23">
        <v>9000</v>
      </c>
      <c r="D17" s="23"/>
      <c r="E17" s="29"/>
      <c r="F17" s="29">
        <f>750*2</f>
        <v>1500</v>
      </c>
      <c r="G17" s="29">
        <v>750</v>
      </c>
      <c r="H17" s="25">
        <f t="shared" si="4"/>
        <v>2250</v>
      </c>
      <c r="I17" s="29">
        <v>750</v>
      </c>
      <c r="J17" s="29">
        <v>750</v>
      </c>
      <c r="K17" s="29">
        <v>750</v>
      </c>
      <c r="L17" s="26">
        <f t="shared" si="5"/>
        <v>2250</v>
      </c>
      <c r="M17" s="29">
        <v>750</v>
      </c>
      <c r="N17" s="29">
        <v>750</v>
      </c>
      <c r="O17" s="29">
        <v>750</v>
      </c>
      <c r="P17" s="25">
        <f t="shared" si="6"/>
        <v>2250</v>
      </c>
      <c r="Q17" s="29">
        <v>750</v>
      </c>
      <c r="R17" s="29">
        <v>750</v>
      </c>
      <c r="S17" s="29">
        <v>750</v>
      </c>
      <c r="T17" s="25">
        <f t="shared" si="7"/>
        <v>2250</v>
      </c>
      <c r="U17" s="27">
        <f t="shared" si="8"/>
        <v>0</v>
      </c>
    </row>
    <row r="18" spans="1:255" ht="27.75" customHeight="1" x14ac:dyDescent="0.3">
      <c r="A18" s="21">
        <v>4</v>
      </c>
      <c r="B18" s="22" t="s">
        <v>32</v>
      </c>
      <c r="C18" s="23">
        <v>6000</v>
      </c>
      <c r="D18" s="23"/>
      <c r="E18" s="29"/>
      <c r="F18" s="29"/>
      <c r="G18" s="29"/>
      <c r="H18" s="25">
        <f t="shared" si="4"/>
        <v>0</v>
      </c>
      <c r="I18" s="29"/>
      <c r="J18" s="29"/>
      <c r="K18" s="29"/>
      <c r="L18" s="26">
        <f t="shared" si="5"/>
        <v>0</v>
      </c>
      <c r="M18" s="29"/>
      <c r="N18" s="29"/>
      <c r="O18" s="29"/>
      <c r="P18" s="25">
        <f t="shared" si="6"/>
        <v>0</v>
      </c>
      <c r="Q18" s="29"/>
      <c r="R18" s="29">
        <v>6000</v>
      </c>
      <c r="S18" s="29"/>
      <c r="T18" s="25">
        <f t="shared" si="7"/>
        <v>6000</v>
      </c>
      <c r="U18" s="27">
        <f t="shared" si="8"/>
        <v>0</v>
      </c>
    </row>
    <row r="19" spans="1:255" s="20" customFormat="1" ht="26.25" customHeight="1" x14ac:dyDescent="0.3">
      <c r="A19" s="52" t="s">
        <v>33</v>
      </c>
      <c r="B19" s="52"/>
      <c r="C19" s="30">
        <f>SUM(C20:C30)</f>
        <v>2715000</v>
      </c>
      <c r="D19" s="30"/>
      <c r="E19" s="31">
        <f t="shared" ref="E19:T19" si="9">SUM(E20:E30)</f>
        <v>0</v>
      </c>
      <c r="F19" s="31">
        <f t="shared" si="9"/>
        <v>101383</v>
      </c>
      <c r="G19" s="31">
        <f t="shared" si="9"/>
        <v>42014</v>
      </c>
      <c r="H19" s="17">
        <f t="shared" si="9"/>
        <v>143397</v>
      </c>
      <c r="I19" s="31">
        <f t="shared" si="9"/>
        <v>1650000</v>
      </c>
      <c r="J19" s="31">
        <f t="shared" si="9"/>
        <v>455000</v>
      </c>
      <c r="K19" s="31">
        <f t="shared" si="9"/>
        <v>316603</v>
      </c>
      <c r="L19" s="17">
        <f t="shared" si="9"/>
        <v>2421603</v>
      </c>
      <c r="M19" s="31">
        <f t="shared" si="9"/>
        <v>0</v>
      </c>
      <c r="N19" s="31">
        <f t="shared" si="9"/>
        <v>50000</v>
      </c>
      <c r="O19" s="31">
        <f t="shared" si="9"/>
        <v>0</v>
      </c>
      <c r="P19" s="17">
        <f t="shared" si="9"/>
        <v>50000</v>
      </c>
      <c r="Q19" s="31">
        <f t="shared" si="9"/>
        <v>0</v>
      </c>
      <c r="R19" s="31">
        <f t="shared" si="9"/>
        <v>0</v>
      </c>
      <c r="S19" s="31">
        <f t="shared" si="9"/>
        <v>100000</v>
      </c>
      <c r="T19" s="17">
        <f t="shared" si="9"/>
        <v>100000</v>
      </c>
      <c r="U19" s="28">
        <f t="shared" si="8"/>
        <v>0</v>
      </c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</row>
    <row r="20" spans="1:255" ht="30" customHeight="1" x14ac:dyDescent="0.3">
      <c r="A20" s="21">
        <v>1</v>
      </c>
      <c r="B20" s="22" t="s">
        <v>34</v>
      </c>
      <c r="C20" s="23">
        <v>1440000</v>
      </c>
      <c r="D20" s="23"/>
      <c r="E20" s="24"/>
      <c r="F20" s="24"/>
      <c r="G20" s="24"/>
      <c r="H20" s="32">
        <f t="shared" si="4"/>
        <v>0</v>
      </c>
      <c r="I20" s="24">
        <f>C20</f>
        <v>1440000</v>
      </c>
      <c r="J20" s="24"/>
      <c r="K20" s="33"/>
      <c r="L20" s="26">
        <f t="shared" si="5"/>
        <v>1440000</v>
      </c>
      <c r="M20" s="24"/>
      <c r="N20" s="33"/>
      <c r="O20" s="24"/>
      <c r="P20" s="25">
        <f t="shared" si="6"/>
        <v>0</v>
      </c>
      <c r="Q20" s="33"/>
      <c r="R20" s="24"/>
      <c r="S20" s="24"/>
      <c r="T20" s="25">
        <f t="shared" si="7"/>
        <v>0</v>
      </c>
      <c r="U20" s="27">
        <f t="shared" si="8"/>
        <v>0</v>
      </c>
    </row>
    <row r="21" spans="1:255" ht="33" customHeight="1" x14ac:dyDescent="0.3">
      <c r="A21" s="21">
        <v>2</v>
      </c>
      <c r="B21" s="22" t="s">
        <v>35</v>
      </c>
      <c r="C21" s="23">
        <v>60000</v>
      </c>
      <c r="D21" s="23"/>
      <c r="E21" s="24"/>
      <c r="F21" s="24"/>
      <c r="G21" s="24"/>
      <c r="H21" s="32">
        <f t="shared" si="4"/>
        <v>0</v>
      </c>
      <c r="I21" s="24">
        <v>60000</v>
      </c>
      <c r="J21" s="33"/>
      <c r="K21" s="33"/>
      <c r="L21" s="26">
        <f t="shared" si="5"/>
        <v>60000</v>
      </c>
      <c r="M21" s="33"/>
      <c r="N21" s="33"/>
      <c r="O21" s="33"/>
      <c r="P21" s="25">
        <f t="shared" si="6"/>
        <v>0</v>
      </c>
      <c r="Q21" s="33"/>
      <c r="R21" s="33"/>
      <c r="S21" s="33"/>
      <c r="T21" s="25">
        <f t="shared" si="7"/>
        <v>0</v>
      </c>
      <c r="U21" s="27">
        <f t="shared" si="8"/>
        <v>0</v>
      </c>
    </row>
    <row r="22" spans="1:255" ht="33" customHeight="1" x14ac:dyDescent="0.3">
      <c r="A22" s="21">
        <v>3</v>
      </c>
      <c r="B22" s="22" t="s">
        <v>36</v>
      </c>
      <c r="C22" s="23">
        <v>375000</v>
      </c>
      <c r="D22" s="23"/>
      <c r="E22" s="24"/>
      <c r="F22" s="24"/>
      <c r="G22" s="24"/>
      <c r="H22" s="32">
        <f t="shared" si="4"/>
        <v>0</v>
      </c>
      <c r="I22" s="33"/>
      <c r="J22" s="33">
        <v>375000</v>
      </c>
      <c r="K22" s="33"/>
      <c r="L22" s="26">
        <f t="shared" si="5"/>
        <v>375000</v>
      </c>
      <c r="M22" s="24"/>
      <c r="N22" s="24"/>
      <c r="O22" s="24"/>
      <c r="P22" s="25">
        <f>SUM(M22:O22)</f>
        <v>0</v>
      </c>
      <c r="Q22" s="24"/>
      <c r="R22" s="33"/>
      <c r="S22" s="33"/>
      <c r="T22" s="25">
        <f t="shared" si="7"/>
        <v>0</v>
      </c>
      <c r="U22" s="27">
        <f t="shared" si="8"/>
        <v>0</v>
      </c>
    </row>
    <row r="23" spans="1:255" ht="33" customHeight="1" x14ac:dyDescent="0.3">
      <c r="A23" s="21">
        <v>4</v>
      </c>
      <c r="B23" s="22" t="s">
        <v>37</v>
      </c>
      <c r="C23" s="23">
        <v>30000</v>
      </c>
      <c r="D23" s="23"/>
      <c r="E23" s="24"/>
      <c r="F23" s="24"/>
      <c r="G23" s="24"/>
      <c r="H23" s="32">
        <f>SUM(E23:G23)</f>
        <v>0</v>
      </c>
      <c r="I23" s="33"/>
      <c r="J23" s="33">
        <v>30000</v>
      </c>
      <c r="K23" s="33"/>
      <c r="L23" s="26">
        <f t="shared" si="5"/>
        <v>30000</v>
      </c>
      <c r="M23" s="33"/>
      <c r="N23" s="24"/>
      <c r="O23" s="33"/>
      <c r="P23" s="25">
        <f>SUM(M23:O23)</f>
        <v>0</v>
      </c>
      <c r="Q23" s="24"/>
      <c r="R23" s="24"/>
      <c r="S23" s="24"/>
      <c r="T23" s="25">
        <f t="shared" si="7"/>
        <v>0</v>
      </c>
      <c r="U23" s="27">
        <f t="shared" si="8"/>
        <v>0</v>
      </c>
    </row>
    <row r="24" spans="1:255" ht="33" customHeight="1" x14ac:dyDescent="0.3">
      <c r="A24" s="21">
        <v>5</v>
      </c>
      <c r="B24" s="22" t="s">
        <v>38</v>
      </c>
      <c r="C24" s="23">
        <v>57500</v>
      </c>
      <c r="D24" s="23"/>
      <c r="E24" s="24"/>
      <c r="F24" s="24"/>
      <c r="G24" s="24"/>
      <c r="H24" s="32">
        <f t="shared" si="4"/>
        <v>0</v>
      </c>
      <c r="I24" s="33"/>
      <c r="J24" s="33"/>
      <c r="K24" s="33">
        <v>57500</v>
      </c>
      <c r="L24" s="26">
        <f t="shared" si="5"/>
        <v>57500</v>
      </c>
      <c r="M24" s="33"/>
      <c r="N24" s="24"/>
      <c r="O24" s="33"/>
      <c r="P24" s="25">
        <f t="shared" si="6"/>
        <v>0</v>
      </c>
      <c r="Q24" s="24"/>
      <c r="R24" s="24"/>
      <c r="S24" s="24"/>
      <c r="T24" s="25">
        <f t="shared" si="7"/>
        <v>0</v>
      </c>
      <c r="U24" s="27">
        <f t="shared" si="8"/>
        <v>0</v>
      </c>
    </row>
    <row r="25" spans="1:255" ht="33" customHeight="1" x14ac:dyDescent="0.3">
      <c r="A25" s="21">
        <v>6</v>
      </c>
      <c r="B25" s="22" t="s">
        <v>39</v>
      </c>
      <c r="C25" s="23">
        <v>187500</v>
      </c>
      <c r="D25" s="23"/>
      <c r="E25" s="24"/>
      <c r="F25" s="24"/>
      <c r="G25" s="24"/>
      <c r="H25" s="32">
        <f t="shared" si="4"/>
        <v>0</v>
      </c>
      <c r="I25" s="33"/>
      <c r="J25" s="33"/>
      <c r="K25" s="24">
        <v>187500</v>
      </c>
      <c r="L25" s="26">
        <f t="shared" si="5"/>
        <v>187500</v>
      </c>
      <c r="M25" s="24"/>
      <c r="N25" s="24"/>
      <c r="O25" s="24"/>
      <c r="P25" s="25">
        <f t="shared" si="6"/>
        <v>0</v>
      </c>
      <c r="Q25" s="24"/>
      <c r="R25" s="24"/>
      <c r="S25" s="24"/>
      <c r="T25" s="25">
        <f t="shared" si="7"/>
        <v>0</v>
      </c>
      <c r="U25" s="27">
        <f t="shared" si="8"/>
        <v>0</v>
      </c>
    </row>
    <row r="26" spans="1:255" ht="33" customHeight="1" x14ac:dyDescent="0.3">
      <c r="A26" s="21">
        <v>7</v>
      </c>
      <c r="B26" s="22" t="s">
        <v>40</v>
      </c>
      <c r="C26" s="23">
        <v>15000</v>
      </c>
      <c r="D26" s="23"/>
      <c r="E26" s="24"/>
      <c r="F26" s="24"/>
      <c r="G26" s="24"/>
      <c r="H26" s="32">
        <f t="shared" si="4"/>
        <v>0</v>
      </c>
      <c r="I26" s="33"/>
      <c r="J26" s="33"/>
      <c r="K26" s="24">
        <v>15000</v>
      </c>
      <c r="L26" s="26">
        <f t="shared" si="5"/>
        <v>15000</v>
      </c>
      <c r="M26" s="24"/>
      <c r="N26" s="24"/>
      <c r="O26" s="24"/>
      <c r="P26" s="25">
        <f t="shared" si="6"/>
        <v>0</v>
      </c>
      <c r="Q26" s="24"/>
      <c r="R26" s="24"/>
      <c r="S26" s="24"/>
      <c r="T26" s="25">
        <f t="shared" si="7"/>
        <v>0</v>
      </c>
      <c r="U26" s="27">
        <f t="shared" si="8"/>
        <v>0</v>
      </c>
    </row>
    <row r="27" spans="1:255" ht="33" customHeight="1" x14ac:dyDescent="0.3">
      <c r="A27" s="21">
        <v>8</v>
      </c>
      <c r="B27" s="22" t="s">
        <v>41</v>
      </c>
      <c r="C27" s="23">
        <v>380000</v>
      </c>
      <c r="D27" s="23"/>
      <c r="E27" s="24"/>
      <c r="F27" s="24">
        <f>(106700-37057)+(55750-24010)</f>
        <v>101383</v>
      </c>
      <c r="G27" s="24">
        <f>95220-53206</f>
        <v>42014</v>
      </c>
      <c r="H27" s="32">
        <f t="shared" si="4"/>
        <v>143397</v>
      </c>
      <c r="I27" s="24">
        <v>80000</v>
      </c>
      <c r="J27" s="24">
        <v>50000</v>
      </c>
      <c r="K27" s="24">
        <v>56603</v>
      </c>
      <c r="L27" s="26">
        <f>SUM(I27:K27)</f>
        <v>186603</v>
      </c>
      <c r="M27" s="24"/>
      <c r="N27" s="24">
        <v>50000</v>
      </c>
      <c r="O27" s="24"/>
      <c r="P27" s="25">
        <f>SUM(M27:O27)</f>
        <v>50000</v>
      </c>
      <c r="Q27" s="24"/>
      <c r="R27" s="24"/>
      <c r="S27" s="24"/>
      <c r="T27" s="25">
        <f t="shared" si="7"/>
        <v>0</v>
      </c>
      <c r="U27" s="27">
        <f t="shared" si="8"/>
        <v>0</v>
      </c>
    </row>
    <row r="28" spans="1:255" ht="33" customHeight="1" x14ac:dyDescent="0.3">
      <c r="A28" s="21">
        <v>9</v>
      </c>
      <c r="B28" s="22" t="s">
        <v>42</v>
      </c>
      <c r="C28" s="23">
        <v>95000</v>
      </c>
      <c r="D28" s="23"/>
      <c r="E28" s="24"/>
      <c r="F28" s="24"/>
      <c r="G28" s="24"/>
      <c r="H28" s="32">
        <f t="shared" si="4"/>
        <v>0</v>
      </c>
      <c r="I28" s="33"/>
      <c r="J28" s="33"/>
      <c r="K28" s="33"/>
      <c r="L28" s="26">
        <f t="shared" si="5"/>
        <v>0</v>
      </c>
      <c r="M28" s="24"/>
      <c r="N28" s="24"/>
      <c r="O28" s="24"/>
      <c r="P28" s="25">
        <f t="shared" si="6"/>
        <v>0</v>
      </c>
      <c r="Q28" s="24"/>
      <c r="R28" s="24"/>
      <c r="S28" s="24">
        <v>95000</v>
      </c>
      <c r="T28" s="25">
        <f t="shared" si="7"/>
        <v>95000</v>
      </c>
      <c r="U28" s="27">
        <f t="shared" si="8"/>
        <v>0</v>
      </c>
    </row>
    <row r="29" spans="1:255" ht="33" customHeight="1" x14ac:dyDescent="0.3">
      <c r="A29" s="21">
        <v>10</v>
      </c>
      <c r="B29" s="22" t="s">
        <v>43</v>
      </c>
      <c r="C29" s="23">
        <v>5000</v>
      </c>
      <c r="D29" s="23"/>
      <c r="E29" s="24"/>
      <c r="F29" s="24"/>
      <c r="G29" s="34"/>
      <c r="H29" s="32">
        <f t="shared" si="4"/>
        <v>0</v>
      </c>
      <c r="I29" s="33"/>
      <c r="J29" s="24"/>
      <c r="K29" s="24"/>
      <c r="L29" s="26">
        <f t="shared" si="5"/>
        <v>0</v>
      </c>
      <c r="M29" s="24"/>
      <c r="N29" s="24"/>
      <c r="O29" s="24"/>
      <c r="P29" s="25">
        <f>SUM(M29:O29)</f>
        <v>0</v>
      </c>
      <c r="Q29" s="24"/>
      <c r="R29" s="24"/>
      <c r="S29" s="24">
        <v>5000</v>
      </c>
      <c r="T29" s="25">
        <f t="shared" si="7"/>
        <v>5000</v>
      </c>
      <c r="U29" s="27">
        <f t="shared" si="8"/>
        <v>0</v>
      </c>
    </row>
    <row r="30" spans="1:255" s="20" customFormat="1" ht="33" customHeight="1" x14ac:dyDescent="0.3">
      <c r="A30" s="21">
        <v>11</v>
      </c>
      <c r="B30" s="22" t="s">
        <v>44</v>
      </c>
      <c r="C30" s="23">
        <v>70000</v>
      </c>
      <c r="D30" s="23"/>
      <c r="E30" s="24"/>
      <c r="F30" s="24"/>
      <c r="G30" s="34"/>
      <c r="H30" s="32">
        <f t="shared" si="4"/>
        <v>0</v>
      </c>
      <c r="I30" s="33">
        <v>70000</v>
      </c>
      <c r="J30" s="24"/>
      <c r="K30" s="24"/>
      <c r="L30" s="26">
        <f t="shared" si="5"/>
        <v>70000</v>
      </c>
      <c r="M30" s="24"/>
      <c r="N30" s="24"/>
      <c r="O30" s="24"/>
      <c r="P30" s="25">
        <f>SUM(M30:O30)</f>
        <v>0</v>
      </c>
      <c r="Q30" s="24"/>
      <c r="R30" s="24"/>
      <c r="S30" s="24"/>
      <c r="T30" s="25">
        <f t="shared" si="7"/>
        <v>0</v>
      </c>
      <c r="U30" s="27">
        <f t="shared" si="8"/>
        <v>0</v>
      </c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5" ht="34.5" customHeight="1" x14ac:dyDescent="0.3">
      <c r="A31" s="52" t="s">
        <v>45</v>
      </c>
      <c r="B31" s="52"/>
      <c r="C31" s="15">
        <f>SUM(C32:C32)</f>
        <v>0</v>
      </c>
      <c r="D31" s="15"/>
      <c r="E31" s="35">
        <f>SUM(E32:E32)</f>
        <v>0</v>
      </c>
      <c r="F31" s="35">
        <f>SUM(F32:F32)</f>
        <v>0</v>
      </c>
      <c r="G31" s="35">
        <f>SUM(G32:G32)</f>
        <v>0</v>
      </c>
      <c r="H31" s="17">
        <f t="shared" ref="H31:T33" si="10">SUM(H32)</f>
        <v>0</v>
      </c>
      <c r="I31" s="17">
        <f t="shared" si="10"/>
        <v>0</v>
      </c>
      <c r="J31" s="36">
        <f t="shared" si="10"/>
        <v>0</v>
      </c>
      <c r="K31" s="17">
        <f t="shared" si="10"/>
        <v>0</v>
      </c>
      <c r="L31" s="17">
        <f t="shared" si="10"/>
        <v>0</v>
      </c>
      <c r="M31" s="17">
        <f t="shared" si="10"/>
        <v>0</v>
      </c>
      <c r="N31" s="17">
        <f t="shared" si="10"/>
        <v>0</v>
      </c>
      <c r="O31" s="17">
        <f t="shared" si="10"/>
        <v>0</v>
      </c>
      <c r="P31" s="17">
        <f t="shared" si="10"/>
        <v>0</v>
      </c>
      <c r="Q31" s="17">
        <f t="shared" si="10"/>
        <v>0</v>
      </c>
      <c r="R31" s="17">
        <f t="shared" si="10"/>
        <v>0</v>
      </c>
      <c r="S31" s="17">
        <f t="shared" si="10"/>
        <v>0</v>
      </c>
      <c r="T31" s="17">
        <f t="shared" si="10"/>
        <v>0</v>
      </c>
      <c r="U31" s="28">
        <f t="shared" si="8"/>
        <v>0</v>
      </c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</row>
    <row r="32" spans="1:255" s="20" customFormat="1" ht="34.5" customHeight="1" x14ac:dyDescent="0.3">
      <c r="A32" s="21"/>
      <c r="B32" s="37"/>
      <c r="C32" s="23">
        <v>0</v>
      </c>
      <c r="D32" s="23"/>
      <c r="E32" s="24"/>
      <c r="F32" s="24"/>
      <c r="G32" s="24"/>
      <c r="H32" s="25">
        <f>SUM(E32:G32)</f>
        <v>0</v>
      </c>
      <c r="I32" s="33"/>
      <c r="J32" s="33"/>
      <c r="K32" s="33"/>
      <c r="L32" s="26">
        <f>SUM(I32:K32)</f>
        <v>0</v>
      </c>
      <c r="M32" s="24"/>
      <c r="N32" s="24"/>
      <c r="O32" s="24"/>
      <c r="P32" s="25">
        <f>SUM(M32:O32)</f>
        <v>0</v>
      </c>
      <c r="Q32" s="24"/>
      <c r="R32" s="24"/>
      <c r="S32" s="24"/>
      <c r="T32" s="25">
        <f>SUM(Q32:S32)</f>
        <v>0</v>
      </c>
      <c r="U32" s="27">
        <f t="shared" si="8"/>
        <v>0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</row>
    <row r="33" spans="1:255" ht="26.25" customHeight="1" x14ac:dyDescent="0.3">
      <c r="A33" s="52" t="s">
        <v>46</v>
      </c>
      <c r="B33" s="52"/>
      <c r="C33" s="15">
        <f>SUM(C34:C34)</f>
        <v>12902</v>
      </c>
      <c r="D33" s="15"/>
      <c r="E33" s="35">
        <f>SUM(E34:E34)</f>
        <v>0</v>
      </c>
      <c r="F33" s="35">
        <f>SUM(F34:F34)</f>
        <v>0</v>
      </c>
      <c r="G33" s="35">
        <f>SUM(G34:G34)</f>
        <v>0</v>
      </c>
      <c r="H33" s="17">
        <f t="shared" si="10"/>
        <v>0</v>
      </c>
      <c r="I33" s="17">
        <f t="shared" si="10"/>
        <v>0</v>
      </c>
      <c r="J33" s="36">
        <f t="shared" si="10"/>
        <v>12902</v>
      </c>
      <c r="K33" s="17">
        <f t="shared" si="10"/>
        <v>0</v>
      </c>
      <c r="L33" s="17">
        <f t="shared" si="10"/>
        <v>12902</v>
      </c>
      <c r="M33" s="17">
        <f t="shared" si="10"/>
        <v>0</v>
      </c>
      <c r="N33" s="17">
        <f t="shared" si="10"/>
        <v>0</v>
      </c>
      <c r="O33" s="17">
        <f t="shared" si="10"/>
        <v>0</v>
      </c>
      <c r="P33" s="17">
        <f t="shared" si="10"/>
        <v>0</v>
      </c>
      <c r="Q33" s="17">
        <f t="shared" si="10"/>
        <v>0</v>
      </c>
      <c r="R33" s="17">
        <f t="shared" si="10"/>
        <v>0</v>
      </c>
      <c r="S33" s="17">
        <f t="shared" si="10"/>
        <v>0</v>
      </c>
      <c r="T33" s="17">
        <f t="shared" si="10"/>
        <v>0</v>
      </c>
      <c r="U33" s="28">
        <f t="shared" si="8"/>
        <v>0</v>
      </c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</row>
    <row r="34" spans="1:255" s="20" customFormat="1" ht="34.5" customHeight="1" x14ac:dyDescent="0.3">
      <c r="A34" s="21">
        <v>1</v>
      </c>
      <c r="B34" s="37" t="s">
        <v>47</v>
      </c>
      <c r="C34" s="23">
        <v>12902</v>
      </c>
      <c r="D34" s="23"/>
      <c r="E34" s="24"/>
      <c r="F34" s="24"/>
      <c r="G34" s="24"/>
      <c r="H34" s="25">
        <f>SUM(E34:G34)</f>
        <v>0</v>
      </c>
      <c r="I34" s="33"/>
      <c r="J34" s="33">
        <v>12902</v>
      </c>
      <c r="K34" s="33"/>
      <c r="L34" s="26">
        <f t="shared" si="5"/>
        <v>12902</v>
      </c>
      <c r="M34" s="24"/>
      <c r="N34" s="24"/>
      <c r="O34" s="24"/>
      <c r="P34" s="25">
        <f t="shared" si="6"/>
        <v>0</v>
      </c>
      <c r="Q34" s="24"/>
      <c r="R34" s="24"/>
      <c r="S34" s="24"/>
      <c r="T34" s="25">
        <f t="shared" si="7"/>
        <v>0</v>
      </c>
      <c r="U34" s="27">
        <f t="shared" si="8"/>
        <v>0</v>
      </c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</row>
    <row r="35" spans="1:255" ht="25.5" customHeight="1" x14ac:dyDescent="0.3">
      <c r="A35" s="52" t="s">
        <v>48</v>
      </c>
      <c r="B35" s="52"/>
      <c r="C35" s="15">
        <f>SUM(C36:C50)</f>
        <v>1400390</v>
      </c>
      <c r="D35" s="15"/>
      <c r="E35" s="35">
        <f>SUM(E36:E50)</f>
        <v>0</v>
      </c>
      <c r="F35" s="35">
        <f t="shared" ref="F35:G35" si="11">SUM(F36:F50)</f>
        <v>77550</v>
      </c>
      <c r="G35" s="35">
        <f t="shared" si="11"/>
        <v>84780</v>
      </c>
      <c r="H35" s="17">
        <f t="shared" ref="H35:H50" si="12">SUM(E35:G35)</f>
        <v>162330</v>
      </c>
      <c r="I35" s="38">
        <f>SUM(I36:I50)</f>
        <v>670900</v>
      </c>
      <c r="J35" s="38">
        <f t="shared" ref="J35:K35" si="13">SUM(J36:J50)</f>
        <v>105000</v>
      </c>
      <c r="K35" s="38">
        <f t="shared" si="13"/>
        <v>239900</v>
      </c>
      <c r="L35" s="39">
        <f t="shared" si="5"/>
        <v>1015800</v>
      </c>
      <c r="M35" s="35">
        <f>SUM(M36:M50)</f>
        <v>4500</v>
      </c>
      <c r="N35" s="35">
        <f t="shared" ref="N35:O35" si="14">SUM(N36:N50)</f>
        <v>50000</v>
      </c>
      <c r="O35" s="35">
        <f t="shared" si="14"/>
        <v>50000</v>
      </c>
      <c r="P35" s="17">
        <f t="shared" si="6"/>
        <v>104500</v>
      </c>
      <c r="Q35" s="35">
        <f>SUM(Q36:Q50)</f>
        <v>51200</v>
      </c>
      <c r="R35" s="35">
        <f t="shared" ref="R35:S35" si="15">SUM(R36:R50)</f>
        <v>25470</v>
      </c>
      <c r="S35" s="35">
        <f t="shared" si="15"/>
        <v>41090</v>
      </c>
      <c r="T35" s="17">
        <f>SUM(Q35:S35)</f>
        <v>117760</v>
      </c>
      <c r="U35" s="28">
        <f t="shared" si="8"/>
        <v>0</v>
      </c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</row>
    <row r="36" spans="1:255" ht="37.5" customHeight="1" x14ac:dyDescent="0.3">
      <c r="A36" s="21">
        <v>1</v>
      </c>
      <c r="B36" s="40" t="s">
        <v>49</v>
      </c>
      <c r="C36" s="23">
        <v>282400</v>
      </c>
      <c r="D36" s="23"/>
      <c r="E36" s="24"/>
      <c r="F36" s="24"/>
      <c r="G36" s="24"/>
      <c r="H36" s="25">
        <f t="shared" si="12"/>
        <v>0</v>
      </c>
      <c r="I36" s="24">
        <v>282400</v>
      </c>
      <c r="J36" s="24"/>
      <c r="K36" s="24"/>
      <c r="L36" s="26">
        <f t="shared" si="5"/>
        <v>282400</v>
      </c>
      <c r="M36" s="24"/>
      <c r="N36" s="24"/>
      <c r="O36" s="24"/>
      <c r="P36" s="25">
        <f t="shared" si="6"/>
        <v>0</v>
      </c>
      <c r="Q36" s="24"/>
      <c r="R36" s="24"/>
      <c r="S36" s="24"/>
      <c r="T36" s="25">
        <f t="shared" si="7"/>
        <v>0</v>
      </c>
      <c r="U36" s="27">
        <f t="shared" si="8"/>
        <v>0</v>
      </c>
    </row>
    <row r="37" spans="1:255" ht="37.5" customHeight="1" x14ac:dyDescent="0.3">
      <c r="A37" s="21">
        <v>2</v>
      </c>
      <c r="B37" s="40" t="s">
        <v>50</v>
      </c>
      <c r="C37" s="23">
        <v>90000</v>
      </c>
      <c r="D37" s="23"/>
      <c r="E37" s="24"/>
      <c r="F37" s="24"/>
      <c r="H37" s="25">
        <f t="shared" si="12"/>
        <v>0</v>
      </c>
      <c r="I37" s="24">
        <v>90000</v>
      </c>
      <c r="J37" s="24"/>
      <c r="K37" s="24"/>
      <c r="L37" s="26">
        <f t="shared" si="5"/>
        <v>90000</v>
      </c>
      <c r="M37" s="24"/>
      <c r="N37" s="24"/>
      <c r="O37" s="24"/>
      <c r="P37" s="25">
        <f t="shared" si="6"/>
        <v>0</v>
      </c>
      <c r="Q37" s="24"/>
      <c r="R37" s="24"/>
      <c r="S37" s="24"/>
      <c r="T37" s="25">
        <f t="shared" si="7"/>
        <v>0</v>
      </c>
      <c r="U37" s="27">
        <f t="shared" si="8"/>
        <v>0</v>
      </c>
    </row>
    <row r="38" spans="1:255" ht="37.5" customHeight="1" x14ac:dyDescent="0.3">
      <c r="A38" s="21">
        <v>3</v>
      </c>
      <c r="B38" s="40" t="s">
        <v>51</v>
      </c>
      <c r="C38" s="41">
        <v>154000</v>
      </c>
      <c r="D38" s="41"/>
      <c r="E38" s="24"/>
      <c r="F38" s="24"/>
      <c r="G38" s="24"/>
      <c r="H38" s="25">
        <f t="shared" si="12"/>
        <v>0</v>
      </c>
      <c r="I38" s="42">
        <v>154000</v>
      </c>
      <c r="K38" s="33"/>
      <c r="L38" s="26">
        <f>SUM(I38:K38)</f>
        <v>154000</v>
      </c>
      <c r="M38" s="33"/>
      <c r="N38" s="33"/>
      <c r="O38" s="33"/>
      <c r="P38" s="25">
        <f t="shared" si="6"/>
        <v>0</v>
      </c>
      <c r="Q38" s="33"/>
      <c r="R38" s="33"/>
      <c r="S38" s="33"/>
      <c r="T38" s="25">
        <f t="shared" si="7"/>
        <v>0</v>
      </c>
      <c r="U38" s="27">
        <f t="shared" si="8"/>
        <v>0</v>
      </c>
    </row>
    <row r="39" spans="1:255" ht="37.5" customHeight="1" x14ac:dyDescent="0.3">
      <c r="A39" s="21">
        <v>4</v>
      </c>
      <c r="B39" s="40" t="s">
        <v>52</v>
      </c>
      <c r="C39" s="41">
        <v>45000</v>
      </c>
      <c r="D39" s="41"/>
      <c r="E39" s="24"/>
      <c r="F39" s="24"/>
      <c r="G39" s="24"/>
      <c r="H39" s="25">
        <f t="shared" si="12"/>
        <v>0</v>
      </c>
      <c r="I39" s="42">
        <v>45000</v>
      </c>
      <c r="K39" s="33"/>
      <c r="L39" s="26">
        <f>SUM(I39:K39)</f>
        <v>45000</v>
      </c>
      <c r="M39" s="33"/>
      <c r="N39" s="33"/>
      <c r="O39" s="33"/>
      <c r="P39" s="25">
        <f t="shared" si="6"/>
        <v>0</v>
      </c>
      <c r="Q39" s="33"/>
      <c r="R39" s="33"/>
      <c r="S39" s="33"/>
      <c r="T39" s="25">
        <f t="shared" si="7"/>
        <v>0</v>
      </c>
      <c r="U39" s="27">
        <f t="shared" si="8"/>
        <v>0</v>
      </c>
    </row>
    <row r="40" spans="1:255" ht="37.5" customHeight="1" x14ac:dyDescent="0.3">
      <c r="A40" s="21">
        <v>5</v>
      </c>
      <c r="B40" s="40" t="s">
        <v>53</v>
      </c>
      <c r="C40" s="41">
        <v>47200</v>
      </c>
      <c r="D40" s="41"/>
      <c r="E40" s="24"/>
      <c r="F40" s="24"/>
      <c r="G40" s="24"/>
      <c r="H40" s="25">
        <f t="shared" si="12"/>
        <v>0</v>
      </c>
      <c r="I40" s="33"/>
      <c r="J40" s="33"/>
      <c r="K40" s="33">
        <v>47200</v>
      </c>
      <c r="L40" s="26">
        <f t="shared" si="5"/>
        <v>47200</v>
      </c>
      <c r="M40" s="33"/>
      <c r="N40" s="33"/>
      <c r="O40" s="33"/>
      <c r="P40" s="25">
        <f t="shared" si="6"/>
        <v>0</v>
      </c>
      <c r="Q40" s="33"/>
      <c r="R40" s="33"/>
      <c r="S40" s="33"/>
      <c r="T40" s="25">
        <f t="shared" si="7"/>
        <v>0</v>
      </c>
      <c r="U40" s="27">
        <f t="shared" si="8"/>
        <v>0</v>
      </c>
    </row>
    <row r="41" spans="1:255" ht="37.5" customHeight="1" x14ac:dyDescent="0.3">
      <c r="A41" s="21">
        <v>6</v>
      </c>
      <c r="B41" s="40" t="s">
        <v>54</v>
      </c>
      <c r="C41" s="41">
        <v>33000</v>
      </c>
      <c r="D41" s="41"/>
      <c r="E41" s="24"/>
      <c r="F41" s="24"/>
      <c r="G41" s="24"/>
      <c r="H41" s="25">
        <f t="shared" si="12"/>
        <v>0</v>
      </c>
      <c r="I41" s="33"/>
      <c r="K41" s="33">
        <v>33000</v>
      </c>
      <c r="L41" s="26">
        <f t="shared" si="5"/>
        <v>33000</v>
      </c>
      <c r="N41" s="33"/>
      <c r="O41" s="33"/>
      <c r="P41" s="25">
        <f>SUM(N41:O41)</f>
        <v>0</v>
      </c>
      <c r="Q41" s="33"/>
      <c r="R41" s="33"/>
      <c r="S41" s="33"/>
      <c r="T41" s="25">
        <f t="shared" si="7"/>
        <v>0</v>
      </c>
      <c r="U41" s="27">
        <f t="shared" si="8"/>
        <v>0</v>
      </c>
    </row>
    <row r="42" spans="1:255" ht="37.5" customHeight="1" x14ac:dyDescent="0.3">
      <c r="A42" s="21">
        <v>7</v>
      </c>
      <c r="B42" s="40" t="s">
        <v>55</v>
      </c>
      <c r="C42" s="23">
        <v>42200</v>
      </c>
      <c r="D42" s="23"/>
      <c r="E42" s="24"/>
      <c r="F42" s="24"/>
      <c r="G42" s="24"/>
      <c r="H42" s="25">
        <f t="shared" si="12"/>
        <v>0</v>
      </c>
      <c r="I42" s="33"/>
      <c r="J42" s="33"/>
      <c r="K42" s="33">
        <v>42200</v>
      </c>
      <c r="L42" s="26">
        <f t="shared" si="5"/>
        <v>42200</v>
      </c>
      <c r="M42" s="24"/>
      <c r="N42" s="24"/>
      <c r="O42" s="24"/>
      <c r="P42" s="25">
        <f t="shared" si="6"/>
        <v>0</v>
      </c>
      <c r="Q42" s="24"/>
      <c r="R42" s="24"/>
      <c r="S42" s="24"/>
      <c r="T42" s="25">
        <f t="shared" si="7"/>
        <v>0</v>
      </c>
      <c r="U42" s="27">
        <f t="shared" si="8"/>
        <v>0</v>
      </c>
    </row>
    <row r="43" spans="1:255" ht="37.5" customHeight="1" x14ac:dyDescent="0.3">
      <c r="A43" s="21">
        <v>8</v>
      </c>
      <c r="B43" s="40" t="s">
        <v>56</v>
      </c>
      <c r="C43" s="23">
        <v>22500</v>
      </c>
      <c r="D43" s="23"/>
      <c r="E43" s="24"/>
      <c r="F43" s="24"/>
      <c r="G43" s="24"/>
      <c r="H43" s="25">
        <f t="shared" si="12"/>
        <v>0</v>
      </c>
      <c r="I43" s="33"/>
      <c r="J43" s="33"/>
      <c r="K43" s="33">
        <v>22500</v>
      </c>
      <c r="L43" s="26">
        <f t="shared" si="5"/>
        <v>22500</v>
      </c>
      <c r="M43" s="24"/>
      <c r="N43" s="24"/>
      <c r="O43" s="24"/>
      <c r="P43" s="25">
        <f t="shared" si="6"/>
        <v>0</v>
      </c>
      <c r="Q43" s="24"/>
      <c r="R43" s="24"/>
      <c r="S43" s="24"/>
      <c r="T43" s="25">
        <f t="shared" si="7"/>
        <v>0</v>
      </c>
      <c r="U43" s="27">
        <f t="shared" si="8"/>
        <v>0</v>
      </c>
    </row>
    <row r="44" spans="1:255" ht="37.5" customHeight="1" x14ac:dyDescent="0.3">
      <c r="A44" s="21">
        <v>9</v>
      </c>
      <c r="B44" s="40" t="s">
        <v>57</v>
      </c>
      <c r="C44" s="41">
        <v>228000</v>
      </c>
      <c r="D44" s="41"/>
      <c r="E44" s="24"/>
      <c r="F44" s="24">
        <f>18000+12000</f>
        <v>30000</v>
      </c>
      <c r="G44" s="24">
        <v>22800</v>
      </c>
      <c r="H44" s="25">
        <f t="shared" si="12"/>
        <v>52800</v>
      </c>
      <c r="I44" s="24">
        <v>30000</v>
      </c>
      <c r="J44" s="24">
        <v>30000</v>
      </c>
      <c r="K44" s="24">
        <v>30000</v>
      </c>
      <c r="L44" s="26">
        <f>SUM(I44:K44)</f>
        <v>90000</v>
      </c>
      <c r="M44" s="24"/>
      <c r="N44" s="24">
        <v>30000</v>
      </c>
      <c r="O44" s="24">
        <v>30000</v>
      </c>
      <c r="P44" s="25">
        <f t="shared" si="6"/>
        <v>60000</v>
      </c>
      <c r="Q44" s="24">
        <v>25200</v>
      </c>
      <c r="R44" s="24"/>
      <c r="S44" s="24"/>
      <c r="T44" s="25">
        <f t="shared" si="7"/>
        <v>25200</v>
      </c>
      <c r="U44" s="27">
        <f t="shared" si="8"/>
        <v>0</v>
      </c>
    </row>
    <row r="45" spans="1:255" ht="37.5" customHeight="1" x14ac:dyDescent="0.3">
      <c r="A45" s="21">
        <v>10</v>
      </c>
      <c r="B45" s="40" t="s">
        <v>58</v>
      </c>
      <c r="C45" s="41">
        <v>190000</v>
      </c>
      <c r="D45" s="41"/>
      <c r="E45" s="24"/>
      <c r="F45" s="24">
        <f>15300+32250</f>
        <v>47550</v>
      </c>
      <c r="G45" s="24">
        <v>11980</v>
      </c>
      <c r="H45" s="25">
        <f t="shared" si="12"/>
        <v>59530</v>
      </c>
      <c r="I45" s="33">
        <v>15000</v>
      </c>
      <c r="J45" s="33">
        <v>15000</v>
      </c>
      <c r="K45" s="33">
        <v>15000</v>
      </c>
      <c r="L45" s="26">
        <f t="shared" si="5"/>
        <v>45000</v>
      </c>
      <c r="M45" s="33"/>
      <c r="N45" s="33">
        <v>20000</v>
      </c>
      <c r="O45" s="33">
        <v>20000</v>
      </c>
      <c r="P45" s="25">
        <f t="shared" si="6"/>
        <v>40000</v>
      </c>
      <c r="Q45" s="33">
        <v>20000</v>
      </c>
      <c r="R45" s="33">
        <v>25470</v>
      </c>
      <c r="S45" s="33"/>
      <c r="T45" s="25">
        <f t="shared" si="7"/>
        <v>45470</v>
      </c>
      <c r="U45" s="27">
        <f t="shared" si="8"/>
        <v>0</v>
      </c>
    </row>
    <row r="46" spans="1:255" ht="37.5" customHeight="1" x14ac:dyDescent="0.3">
      <c r="A46" s="21">
        <v>11</v>
      </c>
      <c r="B46" s="40" t="s">
        <v>59</v>
      </c>
      <c r="C46" s="41">
        <v>50000</v>
      </c>
      <c r="D46" s="41"/>
      <c r="E46" s="24"/>
      <c r="F46" s="24"/>
      <c r="G46" s="24"/>
      <c r="H46" s="25">
        <f t="shared" si="12"/>
        <v>0</v>
      </c>
      <c r="I46" s="33"/>
      <c r="J46" s="41"/>
      <c r="K46" s="33">
        <v>50000</v>
      </c>
      <c r="L46" s="26">
        <f t="shared" si="5"/>
        <v>50000</v>
      </c>
      <c r="M46" s="33"/>
      <c r="N46" s="33"/>
      <c r="O46" s="33"/>
      <c r="P46" s="25">
        <f t="shared" si="6"/>
        <v>0</v>
      </c>
      <c r="Q46" s="33"/>
      <c r="R46" s="33"/>
      <c r="S46" s="33"/>
      <c r="T46" s="25">
        <f t="shared" si="7"/>
        <v>0</v>
      </c>
      <c r="U46" s="27">
        <f t="shared" si="8"/>
        <v>0</v>
      </c>
    </row>
    <row r="47" spans="1:255" ht="37.5" customHeight="1" x14ac:dyDescent="0.3">
      <c r="A47" s="21">
        <v>12</v>
      </c>
      <c r="B47" s="40" t="s">
        <v>60</v>
      </c>
      <c r="C47" s="41">
        <v>15000</v>
      </c>
      <c r="D47" s="41"/>
      <c r="E47" s="24"/>
      <c r="F47" s="24"/>
      <c r="G47" s="24"/>
      <c r="H47" s="25">
        <f t="shared" si="12"/>
        <v>0</v>
      </c>
      <c r="I47" s="24">
        <v>4500</v>
      </c>
      <c r="J47" s="33"/>
      <c r="K47" s="33"/>
      <c r="L47" s="26">
        <f t="shared" si="5"/>
        <v>4500</v>
      </c>
      <c r="M47" s="24">
        <v>4500</v>
      </c>
      <c r="N47" s="33"/>
      <c r="O47" s="33"/>
      <c r="P47" s="25">
        <f t="shared" si="6"/>
        <v>4500</v>
      </c>
      <c r="Q47" s="24">
        <v>6000</v>
      </c>
      <c r="R47" s="33"/>
      <c r="S47" s="33"/>
      <c r="T47" s="25">
        <f t="shared" si="7"/>
        <v>6000</v>
      </c>
      <c r="U47" s="27">
        <f t="shared" si="8"/>
        <v>0</v>
      </c>
    </row>
    <row r="48" spans="1:255" ht="37.5" customHeight="1" x14ac:dyDescent="0.3">
      <c r="A48" s="21">
        <v>13</v>
      </c>
      <c r="B48" s="40" t="s">
        <v>61</v>
      </c>
      <c r="C48" s="41">
        <v>60000</v>
      </c>
      <c r="D48" s="41"/>
      <c r="E48" s="24"/>
      <c r="F48" s="24"/>
      <c r="G48" s="24"/>
      <c r="H48" s="25">
        <f t="shared" si="12"/>
        <v>0</v>
      </c>
      <c r="I48" s="24"/>
      <c r="J48" s="24">
        <v>60000</v>
      </c>
      <c r="K48" s="24"/>
      <c r="L48" s="26">
        <f t="shared" si="5"/>
        <v>60000</v>
      </c>
      <c r="M48" s="24"/>
      <c r="N48" s="24"/>
      <c r="O48" s="24"/>
      <c r="P48" s="25">
        <f t="shared" ref="P48" si="16">SUM(N48:O48)</f>
        <v>0</v>
      </c>
      <c r="Q48" s="24"/>
      <c r="R48" s="24"/>
      <c r="S48" s="24"/>
      <c r="T48" s="25">
        <f t="shared" si="7"/>
        <v>0</v>
      </c>
      <c r="U48" s="27">
        <f t="shared" si="8"/>
        <v>0</v>
      </c>
    </row>
    <row r="49" spans="1:21" ht="37.5" customHeight="1" x14ac:dyDescent="0.3">
      <c r="A49" s="21">
        <v>14</v>
      </c>
      <c r="B49" s="40" t="s">
        <v>62</v>
      </c>
      <c r="C49" s="41">
        <v>141000</v>
      </c>
      <c r="D49" s="41"/>
      <c r="E49" s="24"/>
      <c r="F49" s="24"/>
      <c r="G49" s="24">
        <v>50000</v>
      </c>
      <c r="H49" s="25">
        <f t="shared" si="12"/>
        <v>50000</v>
      </c>
      <c r="I49" s="24">
        <v>50000</v>
      </c>
      <c r="J49" s="24"/>
      <c r="K49" s="24"/>
      <c r="L49" s="26">
        <f t="shared" si="5"/>
        <v>50000</v>
      </c>
      <c r="M49" s="24"/>
      <c r="N49" s="24"/>
      <c r="O49" s="24"/>
      <c r="P49" s="25">
        <f t="shared" si="6"/>
        <v>0</v>
      </c>
      <c r="Q49" s="24"/>
      <c r="R49" s="24"/>
      <c r="S49" s="24">
        <v>41000</v>
      </c>
      <c r="T49" s="25">
        <f t="shared" si="7"/>
        <v>41000</v>
      </c>
      <c r="U49" s="27">
        <f>C49-H49-L49-P49-T49</f>
        <v>0</v>
      </c>
    </row>
    <row r="50" spans="1:21" ht="37.5" customHeight="1" x14ac:dyDescent="0.3">
      <c r="A50" s="48">
        <v>15</v>
      </c>
      <c r="B50" s="50" t="s">
        <v>68</v>
      </c>
      <c r="C50" s="51">
        <v>90</v>
      </c>
      <c r="D50" s="41"/>
      <c r="E50" s="24"/>
      <c r="F50" s="24"/>
      <c r="G50" s="24"/>
      <c r="H50" s="25">
        <f t="shared" si="12"/>
        <v>0</v>
      </c>
      <c r="I50" s="24"/>
      <c r="J50" s="24"/>
      <c r="K50" s="24"/>
      <c r="L50" s="26">
        <f t="shared" si="5"/>
        <v>0</v>
      </c>
      <c r="M50" s="24"/>
      <c r="N50" s="24"/>
      <c r="O50" s="24"/>
      <c r="P50" s="25">
        <f t="shared" si="6"/>
        <v>0</v>
      </c>
      <c r="Q50" s="24"/>
      <c r="R50" s="24"/>
      <c r="S50" s="24">
        <v>90</v>
      </c>
      <c r="T50" s="25">
        <f t="shared" si="7"/>
        <v>90</v>
      </c>
      <c r="U50" s="27">
        <f t="shared" si="8"/>
        <v>0</v>
      </c>
    </row>
    <row r="51" spans="1:21" ht="23.25" customHeight="1" x14ac:dyDescent="0.3">
      <c r="A51" s="53" t="s">
        <v>11</v>
      </c>
      <c r="B51" s="53"/>
      <c r="C51" s="15">
        <f>SUM(C5,C14,C19,C31,C33,C35)</f>
        <v>5593396</v>
      </c>
      <c r="D51" s="15"/>
      <c r="E51" s="16">
        <f t="shared" ref="E51:U51" si="17">SUM(E5,E14,E19,E31,E33,E35)</f>
        <v>0</v>
      </c>
      <c r="F51" s="16">
        <f t="shared" si="17"/>
        <v>394117</v>
      </c>
      <c r="G51" s="16">
        <f t="shared" si="17"/>
        <v>234386</v>
      </c>
      <c r="H51" s="17">
        <f t="shared" si="17"/>
        <v>628503</v>
      </c>
      <c r="I51" s="16">
        <f t="shared" si="17"/>
        <v>2484492</v>
      </c>
      <c r="J51" s="16">
        <f t="shared" si="17"/>
        <v>694494</v>
      </c>
      <c r="K51" s="16">
        <f t="shared" si="17"/>
        <v>678095</v>
      </c>
      <c r="L51" s="17">
        <f t="shared" si="17"/>
        <v>3857081</v>
      </c>
      <c r="M51" s="16">
        <f t="shared" si="17"/>
        <v>126092</v>
      </c>
      <c r="N51" s="16">
        <f t="shared" si="17"/>
        <v>221592</v>
      </c>
      <c r="O51" s="16">
        <f t="shared" si="17"/>
        <v>171592</v>
      </c>
      <c r="P51" s="17">
        <f t="shared" si="17"/>
        <v>519276</v>
      </c>
      <c r="Q51" s="16">
        <f t="shared" si="17"/>
        <v>172792</v>
      </c>
      <c r="R51" s="16">
        <f t="shared" si="17"/>
        <v>153062</v>
      </c>
      <c r="S51" s="16">
        <f t="shared" si="17"/>
        <v>262682</v>
      </c>
      <c r="T51" s="17">
        <f t="shared" si="17"/>
        <v>588536</v>
      </c>
      <c r="U51" s="30">
        <f t="shared" si="17"/>
        <v>0</v>
      </c>
    </row>
    <row r="52" spans="1:21" ht="25.5" customHeight="1" x14ac:dyDescent="0.3">
      <c r="K52" s="7" t="s">
        <v>63</v>
      </c>
      <c r="L52" s="47">
        <f>L51</f>
        <v>3857081</v>
      </c>
    </row>
    <row r="53" spans="1:21" ht="25.5" customHeight="1" x14ac:dyDescent="0.3">
      <c r="K53" s="7" t="s">
        <v>64</v>
      </c>
      <c r="L53" s="47">
        <f>[1]Summary!N10</f>
        <v>1496383.42</v>
      </c>
    </row>
    <row r="54" spans="1:21" ht="25.5" customHeight="1" x14ac:dyDescent="0.3">
      <c r="K54" s="7" t="s">
        <v>65</v>
      </c>
      <c r="L54" s="47">
        <f>L52-L53</f>
        <v>2360697.58</v>
      </c>
    </row>
    <row r="55" spans="1:21" ht="25.5" customHeight="1" x14ac:dyDescent="0.3"/>
    <row r="56" spans="1:21" ht="25.5" customHeight="1" x14ac:dyDescent="0.3"/>
    <row r="57" spans="1:21" ht="24.75" customHeight="1" x14ac:dyDescent="0.3"/>
    <row r="58" spans="1:21" ht="24.75" customHeight="1" x14ac:dyDescent="0.3"/>
    <row r="59" spans="1:21" ht="24.75" customHeight="1" x14ac:dyDescent="0.3"/>
    <row r="60" spans="1:21" ht="24.75" customHeight="1" x14ac:dyDescent="0.3"/>
    <row r="61" spans="1:21" ht="24.75" customHeight="1" x14ac:dyDescent="0.3"/>
    <row r="62" spans="1:21" ht="24.75" customHeight="1" x14ac:dyDescent="0.3"/>
    <row r="63" spans="1:21" ht="24.75" customHeight="1" x14ac:dyDescent="0.3"/>
    <row r="64" spans="1:21" ht="24.75" customHeight="1" x14ac:dyDescent="0.3"/>
    <row r="65" ht="24.75" customHeight="1" x14ac:dyDescent="0.3"/>
    <row r="66" ht="24.75" customHeight="1" x14ac:dyDescent="0.3"/>
    <row r="67" ht="24.75" customHeight="1" x14ac:dyDescent="0.3"/>
    <row r="68" ht="24.75" customHeight="1" x14ac:dyDescent="0.3"/>
    <row r="69" ht="24.75" customHeight="1" x14ac:dyDescent="0.3"/>
    <row r="70" ht="24.75" customHeight="1" x14ac:dyDescent="0.3"/>
    <row r="71" ht="24.75" customHeight="1" x14ac:dyDescent="0.3"/>
    <row r="72" ht="24.75" customHeight="1" x14ac:dyDescent="0.3"/>
    <row r="73" ht="24.75" customHeight="1" x14ac:dyDescent="0.3"/>
    <row r="74" ht="24.75" customHeight="1" x14ac:dyDescent="0.3"/>
    <row r="75" ht="24.75" customHeight="1" x14ac:dyDescent="0.3"/>
    <row r="76" ht="24.75" customHeight="1" x14ac:dyDescent="0.3"/>
  </sheetData>
  <mergeCells count="14">
    <mergeCell ref="A35:B35"/>
    <mergeCell ref="A51:B51"/>
    <mergeCell ref="Q3:T3"/>
    <mergeCell ref="U3:U4"/>
    <mergeCell ref="A14:B14"/>
    <mergeCell ref="A19:B19"/>
    <mergeCell ref="A31:B31"/>
    <mergeCell ref="A33:B33"/>
    <mergeCell ref="A3:A4"/>
    <mergeCell ref="B3:B4"/>
    <mergeCell ref="C3:C4"/>
    <mergeCell ref="E3:H3"/>
    <mergeCell ref="I3:L3"/>
    <mergeCell ref="M3:P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OS</cp:lastModifiedBy>
  <dcterms:created xsi:type="dcterms:W3CDTF">2017-12-14T06:13:23Z</dcterms:created>
  <dcterms:modified xsi:type="dcterms:W3CDTF">2017-12-16T04:33:55Z</dcterms:modified>
</cp:coreProperties>
</file>