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660" windowWidth="19420" windowHeight="7160"/>
  </bookViews>
  <sheets>
    <sheet name="budget plan" sheetId="1" r:id="rId1"/>
  </sheets>
  <definedNames>
    <definedName name="_xlnm.Print_Area" localSheetId="0">'budget plan'!$B$1:$U$74</definedName>
    <definedName name="_xlnm.Print_Titles" localSheetId="0">'budget plan'!$2:$3</definedName>
  </definedNames>
  <calcPr calcId="145621"/>
</workbook>
</file>

<file path=xl/calcChain.xml><?xml version="1.0" encoding="utf-8"?>
<calcChain xmlns="http://schemas.openxmlformats.org/spreadsheetml/2006/main">
  <c r="T76" i="1" l="1"/>
  <c r="R17" i="1" l="1"/>
  <c r="R19" i="1"/>
  <c r="F19" i="1"/>
  <c r="S72" i="1" l="1"/>
  <c r="O72" i="1"/>
  <c r="K72" i="1"/>
  <c r="G72" i="1"/>
  <c r="F60" i="1"/>
  <c r="E17" i="1"/>
  <c r="T72" i="1" l="1"/>
  <c r="U72" i="1" s="1"/>
  <c r="N35" i="1" l="1"/>
  <c r="S52" i="1" l="1"/>
  <c r="O52" i="1"/>
  <c r="K52" i="1"/>
  <c r="G52" i="1"/>
  <c r="T52" i="1" l="1"/>
  <c r="U52" i="1" s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3" i="1"/>
  <c r="R56" i="1"/>
  <c r="Q56" i="1"/>
  <c r="P56" i="1"/>
  <c r="N56" i="1"/>
  <c r="M56" i="1"/>
  <c r="L56" i="1"/>
  <c r="J56" i="1"/>
  <c r="I56" i="1"/>
  <c r="H56" i="1"/>
  <c r="F56" i="1"/>
  <c r="E56" i="1"/>
  <c r="D56" i="1"/>
  <c r="C56" i="1"/>
  <c r="R50" i="1"/>
  <c r="Q50" i="1"/>
  <c r="P50" i="1"/>
  <c r="N50" i="1"/>
  <c r="M50" i="1"/>
  <c r="L50" i="1"/>
  <c r="J50" i="1"/>
  <c r="I50" i="1"/>
  <c r="H50" i="1"/>
  <c r="E50" i="1"/>
  <c r="F50" i="1"/>
  <c r="D50" i="1"/>
  <c r="R45" i="1"/>
  <c r="Q45" i="1"/>
  <c r="P45" i="1"/>
  <c r="N45" i="1"/>
  <c r="M45" i="1"/>
  <c r="L45" i="1"/>
  <c r="J45" i="1"/>
  <c r="I45" i="1"/>
  <c r="H45" i="1"/>
  <c r="E45" i="1"/>
  <c r="F45" i="1"/>
  <c r="D45" i="1"/>
  <c r="C45" i="1"/>
  <c r="R37" i="1"/>
  <c r="Q37" i="1"/>
  <c r="P37" i="1"/>
  <c r="N37" i="1"/>
  <c r="M37" i="1"/>
  <c r="L37" i="1"/>
  <c r="J37" i="1"/>
  <c r="I37" i="1"/>
  <c r="H37" i="1"/>
  <c r="E37" i="1"/>
  <c r="F37" i="1"/>
  <c r="D37" i="1"/>
  <c r="R30" i="1"/>
  <c r="Q30" i="1"/>
  <c r="P30" i="1"/>
  <c r="N30" i="1"/>
  <c r="M30" i="1"/>
  <c r="L30" i="1"/>
  <c r="J30" i="1"/>
  <c r="I30" i="1"/>
  <c r="H30" i="1"/>
  <c r="F30" i="1"/>
  <c r="E30" i="1"/>
  <c r="D30" i="1"/>
  <c r="R20" i="1"/>
  <c r="Q20" i="1"/>
  <c r="P20" i="1"/>
  <c r="N20" i="1"/>
  <c r="M20" i="1"/>
  <c r="L20" i="1"/>
  <c r="J20" i="1"/>
  <c r="I20" i="1"/>
  <c r="H20" i="1"/>
  <c r="F20" i="1"/>
  <c r="E20" i="1"/>
  <c r="D20" i="1"/>
  <c r="C20" i="1"/>
  <c r="R4" i="1"/>
  <c r="Q4" i="1"/>
  <c r="P4" i="1"/>
  <c r="N4" i="1"/>
  <c r="M4" i="1"/>
  <c r="L4" i="1"/>
  <c r="J4" i="1"/>
  <c r="I4" i="1"/>
  <c r="H4" i="1"/>
  <c r="F4" i="1"/>
  <c r="E4" i="1"/>
  <c r="D4" i="1"/>
  <c r="C50" i="1"/>
  <c r="C37" i="1"/>
  <c r="C30" i="1"/>
  <c r="C4" i="1"/>
  <c r="K71" i="1"/>
  <c r="K73" i="1"/>
  <c r="O71" i="1"/>
  <c r="O73" i="1"/>
  <c r="S71" i="1"/>
  <c r="S73" i="1"/>
  <c r="S69" i="1"/>
  <c r="O69" i="1"/>
  <c r="K69" i="1"/>
  <c r="S53" i="1"/>
  <c r="O53" i="1"/>
  <c r="K53" i="1"/>
  <c r="G53" i="1"/>
  <c r="O39" i="1"/>
  <c r="O40" i="1"/>
  <c r="O41" i="1"/>
  <c r="O42" i="1"/>
  <c r="O43" i="1"/>
  <c r="O44" i="1"/>
  <c r="K39" i="1"/>
  <c r="K40" i="1"/>
  <c r="K41" i="1"/>
  <c r="K42" i="1"/>
  <c r="K43" i="1"/>
  <c r="K44" i="1"/>
  <c r="S42" i="1"/>
  <c r="S43" i="1"/>
  <c r="S44" i="1"/>
  <c r="S41" i="1"/>
  <c r="S40" i="1"/>
  <c r="S39" i="1"/>
  <c r="S38" i="1"/>
  <c r="G39" i="1"/>
  <c r="G40" i="1"/>
  <c r="G41" i="1"/>
  <c r="G42" i="1"/>
  <c r="G43" i="1"/>
  <c r="G44" i="1"/>
  <c r="K4" i="1" l="1"/>
  <c r="S4" i="1"/>
  <c r="S50" i="1"/>
  <c r="G4" i="1"/>
  <c r="K20" i="1"/>
  <c r="T41" i="1"/>
  <c r="U41" i="1" s="1"/>
  <c r="O30" i="1"/>
  <c r="S30" i="1"/>
  <c r="T69" i="1"/>
  <c r="U69" i="1" s="1"/>
  <c r="T53" i="1"/>
  <c r="U53" i="1" s="1"/>
  <c r="T42" i="1"/>
  <c r="U42" i="1" s="1"/>
  <c r="T40" i="1"/>
  <c r="U40" i="1" s="1"/>
  <c r="T44" i="1"/>
  <c r="U44" i="1" s="1"/>
  <c r="T43" i="1"/>
  <c r="U43" i="1" s="1"/>
  <c r="T39" i="1"/>
  <c r="U39" i="1" s="1"/>
  <c r="K30" i="1" l="1"/>
  <c r="G30" i="1"/>
  <c r="S36" i="1"/>
  <c r="O36" i="1"/>
  <c r="K36" i="1"/>
  <c r="G36" i="1"/>
  <c r="T30" i="1" l="1"/>
  <c r="U30" i="1" s="1"/>
  <c r="T36" i="1"/>
  <c r="U36" i="1" s="1"/>
  <c r="S16" i="1" l="1"/>
  <c r="S57" i="1" l="1"/>
  <c r="O16" i="1"/>
  <c r="S35" i="1" l="1"/>
  <c r="O35" i="1"/>
  <c r="K35" i="1"/>
  <c r="G35" i="1"/>
  <c r="S68" i="1"/>
  <c r="O68" i="1"/>
  <c r="K68" i="1"/>
  <c r="K66" i="1"/>
  <c r="O66" i="1"/>
  <c r="S66" i="1"/>
  <c r="S49" i="1"/>
  <c r="O49" i="1"/>
  <c r="K49" i="1"/>
  <c r="G49" i="1"/>
  <c r="S28" i="1"/>
  <c r="O28" i="1"/>
  <c r="K28" i="1"/>
  <c r="G28" i="1"/>
  <c r="S19" i="1"/>
  <c r="O19" i="1"/>
  <c r="K19" i="1"/>
  <c r="G19" i="1"/>
  <c r="K16" i="1"/>
  <c r="G16" i="1"/>
  <c r="O17" i="1"/>
  <c r="S8" i="1"/>
  <c r="O8" i="1"/>
  <c r="K8" i="1"/>
  <c r="G8" i="1"/>
  <c r="S37" i="1"/>
  <c r="K9" i="1"/>
  <c r="K31" i="1"/>
  <c r="G57" i="1"/>
  <c r="O14" i="1"/>
  <c r="K47" i="1"/>
  <c r="G48" i="1"/>
  <c r="G47" i="1"/>
  <c r="G46" i="1"/>
  <c r="G33" i="1"/>
  <c r="G23" i="1"/>
  <c r="G21" i="1"/>
  <c r="K21" i="1"/>
  <c r="O21" i="1"/>
  <c r="S21" i="1"/>
  <c r="O38" i="1"/>
  <c r="K38" i="1"/>
  <c r="G38" i="1"/>
  <c r="K24" i="1"/>
  <c r="K25" i="1"/>
  <c r="K26" i="1"/>
  <c r="G24" i="1"/>
  <c r="G25" i="1"/>
  <c r="G26" i="1"/>
  <c r="G27" i="1"/>
  <c r="O24" i="1"/>
  <c r="O25" i="1"/>
  <c r="O26" i="1"/>
  <c r="O27" i="1"/>
  <c r="S24" i="1"/>
  <c r="S25" i="1"/>
  <c r="S26" i="1"/>
  <c r="S15" i="1"/>
  <c r="O15" i="1"/>
  <c r="K15" i="1"/>
  <c r="G15" i="1"/>
  <c r="S70" i="1"/>
  <c r="O70" i="1"/>
  <c r="K70" i="1"/>
  <c r="K67" i="1"/>
  <c r="K46" i="1"/>
  <c r="S65" i="1"/>
  <c r="S67" i="1"/>
  <c r="O65" i="1"/>
  <c r="O67" i="1"/>
  <c r="K65" i="1"/>
  <c r="S63" i="1"/>
  <c r="S64" i="1"/>
  <c r="O63" i="1"/>
  <c r="O64" i="1"/>
  <c r="K63" i="1"/>
  <c r="K64" i="1"/>
  <c r="G17" i="1"/>
  <c r="K17" i="1"/>
  <c r="S17" i="1"/>
  <c r="S34" i="1"/>
  <c r="O34" i="1"/>
  <c r="K34" i="1"/>
  <c r="G34" i="1"/>
  <c r="G31" i="1"/>
  <c r="S27" i="1"/>
  <c r="K27" i="1"/>
  <c r="K29" i="1"/>
  <c r="K33" i="1"/>
  <c r="S14" i="1"/>
  <c r="K14" i="1"/>
  <c r="G14" i="1"/>
  <c r="S62" i="1"/>
  <c r="O62" i="1"/>
  <c r="K62" i="1"/>
  <c r="S61" i="1"/>
  <c r="O61" i="1"/>
  <c r="K61" i="1"/>
  <c r="S60" i="1"/>
  <c r="O60" i="1"/>
  <c r="K60" i="1"/>
  <c r="S59" i="1"/>
  <c r="O59" i="1"/>
  <c r="K59" i="1"/>
  <c r="S58" i="1"/>
  <c r="O58" i="1"/>
  <c r="K58" i="1"/>
  <c r="O57" i="1"/>
  <c r="K57" i="1"/>
  <c r="S55" i="1"/>
  <c r="O55" i="1"/>
  <c r="K55" i="1"/>
  <c r="G55" i="1"/>
  <c r="R54" i="1"/>
  <c r="Q54" i="1"/>
  <c r="P54" i="1"/>
  <c r="N54" i="1"/>
  <c r="M54" i="1"/>
  <c r="L54" i="1"/>
  <c r="J54" i="1"/>
  <c r="I54" i="1"/>
  <c r="H54" i="1"/>
  <c r="F54" i="1"/>
  <c r="E54" i="1"/>
  <c r="D54" i="1"/>
  <c r="C54" i="1"/>
  <c r="C74" i="1" s="1"/>
  <c r="S51" i="1"/>
  <c r="O51" i="1"/>
  <c r="K51" i="1"/>
  <c r="G51" i="1"/>
  <c r="S48" i="1"/>
  <c r="O48" i="1"/>
  <c r="K48" i="1"/>
  <c r="S47" i="1"/>
  <c r="O47" i="1"/>
  <c r="S46" i="1"/>
  <c r="O46" i="1"/>
  <c r="S33" i="1"/>
  <c r="O33" i="1"/>
  <c r="S32" i="1"/>
  <c r="O32" i="1"/>
  <c r="K32" i="1"/>
  <c r="G32" i="1"/>
  <c r="S31" i="1"/>
  <c r="O31" i="1"/>
  <c r="S29" i="1"/>
  <c r="O29" i="1"/>
  <c r="G29" i="1"/>
  <c r="S23" i="1"/>
  <c r="O23" i="1"/>
  <c r="K23" i="1"/>
  <c r="S22" i="1"/>
  <c r="O22" i="1"/>
  <c r="K22" i="1"/>
  <c r="G22" i="1"/>
  <c r="S18" i="1"/>
  <c r="O18" i="1"/>
  <c r="K18" i="1"/>
  <c r="G18" i="1"/>
  <c r="S13" i="1"/>
  <c r="O13" i="1"/>
  <c r="K13" i="1"/>
  <c r="G13" i="1"/>
  <c r="S12" i="1"/>
  <c r="O12" i="1"/>
  <c r="K12" i="1"/>
  <c r="G12" i="1"/>
  <c r="S11" i="1"/>
  <c r="O11" i="1"/>
  <c r="K11" i="1"/>
  <c r="G11" i="1"/>
  <c r="S10" i="1"/>
  <c r="O10" i="1"/>
  <c r="K10" i="1"/>
  <c r="G10" i="1"/>
  <c r="S9" i="1"/>
  <c r="O9" i="1"/>
  <c r="G9" i="1"/>
  <c r="S7" i="1"/>
  <c r="O7" i="1"/>
  <c r="K7" i="1"/>
  <c r="G7" i="1"/>
  <c r="U6" i="1"/>
  <c r="S6" i="1"/>
  <c r="O6" i="1"/>
  <c r="K6" i="1"/>
  <c r="G6" i="1"/>
  <c r="S5" i="1"/>
  <c r="O5" i="1"/>
  <c r="K5" i="1"/>
  <c r="G5" i="1"/>
  <c r="O54" i="1" l="1"/>
  <c r="T38" i="1"/>
  <c r="U38" i="1" s="1"/>
  <c r="O37" i="1"/>
  <c r="T28" i="1"/>
  <c r="U28" i="1" s="1"/>
  <c r="T68" i="1"/>
  <c r="U68" i="1" s="1"/>
  <c r="T16" i="1"/>
  <c r="U16" i="1" s="1"/>
  <c r="T49" i="1"/>
  <c r="U49" i="1" s="1"/>
  <c r="T35" i="1"/>
  <c r="U35" i="1" s="1"/>
  <c r="G45" i="1"/>
  <c r="O45" i="1"/>
  <c r="T66" i="1"/>
  <c r="U66" i="1" s="1"/>
  <c r="T19" i="1"/>
  <c r="U19" i="1" s="1"/>
  <c r="K54" i="1"/>
  <c r="T55" i="1"/>
  <c r="U55" i="1" s="1"/>
  <c r="T57" i="1"/>
  <c r="U57" i="1" s="1"/>
  <c r="T8" i="1"/>
  <c r="U8" i="1" s="1"/>
  <c r="N74" i="1"/>
  <c r="G37" i="1"/>
  <c r="K37" i="1"/>
  <c r="T64" i="1"/>
  <c r="U64" i="1" s="1"/>
  <c r="T63" i="1"/>
  <c r="U63" i="1" s="1"/>
  <c r="T27" i="1"/>
  <c r="U27" i="1" s="1"/>
  <c r="K50" i="1"/>
  <c r="T73" i="1"/>
  <c r="U73" i="1" s="1"/>
  <c r="S45" i="1"/>
  <c r="S20" i="1"/>
  <c r="T5" i="1"/>
  <c r="U5" i="1" s="1"/>
  <c r="G50" i="1"/>
  <c r="D74" i="1"/>
  <c r="G56" i="1"/>
  <c r="E74" i="1"/>
  <c r="T25" i="1"/>
  <c r="U25" i="1" s="1"/>
  <c r="T71" i="1"/>
  <c r="U71" i="1" s="1"/>
  <c r="T29" i="1"/>
  <c r="U29" i="1" s="1"/>
  <c r="T24" i="1"/>
  <c r="U24" i="1" s="1"/>
  <c r="R74" i="1"/>
  <c r="Q74" i="1"/>
  <c r="P74" i="1"/>
  <c r="K45" i="1"/>
  <c r="J74" i="1"/>
  <c r="H74" i="1"/>
  <c r="F74" i="1"/>
  <c r="T33" i="1"/>
  <c r="U33" i="1" s="1"/>
  <c r="M74" i="1"/>
  <c r="I74" i="1"/>
  <c r="T15" i="1"/>
  <c r="U15" i="1" s="1"/>
  <c r="T12" i="1"/>
  <c r="U12" i="1" s="1"/>
  <c r="O4" i="1"/>
  <c r="T4" i="1" s="1"/>
  <c r="L74" i="1"/>
  <c r="T26" i="1"/>
  <c r="U26" i="1" s="1"/>
  <c r="T14" i="1"/>
  <c r="U14" i="1" s="1"/>
  <c r="T58" i="1"/>
  <c r="U58" i="1" s="1"/>
  <c r="T60" i="1"/>
  <c r="U60" i="1" s="1"/>
  <c r="T67" i="1"/>
  <c r="U67" i="1" s="1"/>
  <c r="T21" i="1"/>
  <c r="U21" i="1" s="1"/>
  <c r="T22" i="1"/>
  <c r="U22" i="1" s="1"/>
  <c r="T13" i="1"/>
  <c r="U13" i="1" s="1"/>
  <c r="T48" i="1"/>
  <c r="U48" i="1" s="1"/>
  <c r="T61" i="1"/>
  <c r="U61" i="1" s="1"/>
  <c r="O20" i="1"/>
  <c r="G54" i="1"/>
  <c r="S54" i="1"/>
  <c r="T7" i="1"/>
  <c r="U7" i="1" s="1"/>
  <c r="T10" i="1"/>
  <c r="U10" i="1" s="1"/>
  <c r="T11" i="1"/>
  <c r="U11" i="1" s="1"/>
  <c r="T18" i="1"/>
  <c r="U18" i="1" s="1"/>
  <c r="T32" i="1"/>
  <c r="U32" i="1" s="1"/>
  <c r="T51" i="1"/>
  <c r="U51" i="1" s="1"/>
  <c r="T59" i="1"/>
  <c r="U59" i="1" s="1"/>
  <c r="T62" i="1"/>
  <c r="U62" i="1" s="1"/>
  <c r="T23" i="1"/>
  <c r="U23" i="1" s="1"/>
  <c r="T17" i="1"/>
  <c r="U17" i="1" s="1"/>
  <c r="G20" i="1"/>
  <c r="T65" i="1"/>
  <c r="U65" i="1" s="1"/>
  <c r="T31" i="1"/>
  <c r="U31" i="1" s="1"/>
  <c r="O50" i="1"/>
  <c r="S56" i="1"/>
  <c r="T70" i="1"/>
  <c r="U70" i="1" s="1"/>
  <c r="O56" i="1"/>
  <c r="K56" i="1"/>
  <c r="T34" i="1"/>
  <c r="U34" i="1" s="1"/>
  <c r="T47" i="1"/>
  <c r="U47" i="1" s="1"/>
  <c r="T46" i="1"/>
  <c r="U46" i="1" s="1"/>
  <c r="T9" i="1"/>
  <c r="U9" i="1" s="1"/>
  <c r="T50" i="1" l="1"/>
  <c r="T20" i="1"/>
  <c r="U20" i="1" s="1"/>
  <c r="T45" i="1"/>
  <c r="U45" i="1" s="1"/>
  <c r="T56" i="1"/>
  <c r="U56" i="1" s="1"/>
  <c r="T37" i="1"/>
  <c r="S74" i="1"/>
  <c r="K74" i="1"/>
  <c r="U4" i="1"/>
  <c r="O74" i="1"/>
  <c r="G74" i="1"/>
  <c r="T54" i="1"/>
  <c r="U54" i="1" s="1"/>
  <c r="U50" i="1"/>
  <c r="T74" i="1" l="1"/>
  <c r="U74" i="1" s="1"/>
  <c r="U37" i="1" l="1"/>
</calcChain>
</file>

<file path=xl/sharedStrings.xml><?xml version="1.0" encoding="utf-8"?>
<sst xmlns="http://schemas.openxmlformats.org/spreadsheetml/2006/main" count="95" uniqueCount="95">
  <si>
    <t>Quarter #1</t>
  </si>
  <si>
    <t>Quarter #2</t>
  </si>
  <si>
    <t>Quarter #3</t>
  </si>
  <si>
    <t>Quarter #4</t>
  </si>
  <si>
    <t>Object Class/Items</t>
  </si>
  <si>
    <t>Total
Q1</t>
  </si>
  <si>
    <t>Total
Q2</t>
  </si>
  <si>
    <t>Total
Q3</t>
  </si>
  <si>
    <t>Total
Q4</t>
  </si>
  <si>
    <t>Total 
Expenses</t>
  </si>
  <si>
    <t>Balance</t>
  </si>
  <si>
    <t>1. PERSONNEL</t>
  </si>
  <si>
    <t>1.Principle Investigator 
(Dr.Somchai Sangkitporn)</t>
  </si>
  <si>
    <t>2. Project Manager 
(Dr.Wantana Paveenkittiporn)</t>
  </si>
  <si>
    <t>3. Coinvestigator 
(Mr.Aekkawat Unahalekhaka)</t>
  </si>
  <si>
    <t>2. FRINGE BENEFIT</t>
  </si>
  <si>
    <t>3. TRAVEL</t>
  </si>
  <si>
    <t>4. EQUIPMENT</t>
  </si>
  <si>
    <t>5. SUPPLIES</t>
  </si>
  <si>
    <t>6. CONTRACTUAL</t>
  </si>
  <si>
    <t>7. CONSTRUCTION</t>
  </si>
  <si>
    <t>8. OTHER</t>
  </si>
  <si>
    <t>Total Budget/expenses (THB)</t>
  </si>
  <si>
    <t xml:space="preserve">3. Office supply </t>
  </si>
  <si>
    <t>2. Specimen shipping and transportation</t>
  </si>
  <si>
    <t>7. Laboratory Technician 2 (Miss Atitaya Somjitr)</t>
  </si>
  <si>
    <t>1. Data Manager (750THB*12Month) = 9000 THB</t>
  </si>
  <si>
    <t xml:space="preserve">1. Lab supplies </t>
  </si>
  <si>
    <t>2. Lab reagent at NIH Reagent for detection</t>
  </si>
  <si>
    <t>8. Laboratory Technician 3 (Miss Onchuda Koobkratok)</t>
  </si>
  <si>
    <t>4. Capacity building/Training  (MoPH Non-Local, MoPH local)</t>
  </si>
  <si>
    <t>1. Sample Collection reimbursement</t>
  </si>
  <si>
    <t>1.Professional adviser and special laboratory test services (Dr. Anusak  Kerdsin)</t>
  </si>
  <si>
    <t>Sep'15</t>
  </si>
  <si>
    <t>Oct'15</t>
  </si>
  <si>
    <t>Nov'15</t>
  </si>
  <si>
    <t>Dec'15</t>
  </si>
  <si>
    <t>Jan'16</t>
  </si>
  <si>
    <t>Feb'16</t>
  </si>
  <si>
    <t>Mar'16</t>
  </si>
  <si>
    <t>Apr'16</t>
  </si>
  <si>
    <t>May'16</t>
  </si>
  <si>
    <t>Jun'16</t>
  </si>
  <si>
    <t>Jul'16</t>
  </si>
  <si>
    <t>Aug'16</t>
  </si>
  <si>
    <t>4. Laboratory technician 3 (750THB*12Month) = 9000 THB</t>
  </si>
  <si>
    <t>2. Labolatory technician 1 (750THB*12Month) = 9000 THB</t>
  </si>
  <si>
    <t>3. Laboratory technician 2 (750THB*12Month) = 9000 THB</t>
  </si>
  <si>
    <t>6. Finance and Accounting (750THB*12Month) = 9000 THB</t>
  </si>
  <si>
    <t>7. General Administration Officer (750THB*12Month) = 9000 THB</t>
  </si>
  <si>
    <t xml:space="preserve">8. Annual Medicial Check </t>
  </si>
  <si>
    <t>10. Finance and Accounting (Miss Orathai Thongmali)</t>
  </si>
  <si>
    <t>5. Laboratory technician 4 (750THB*12Month) = 9000 THB</t>
  </si>
  <si>
    <t>3. Site Visits and intensive consultative visits (MoPH-Non local)  Preventable Infections Surveillance</t>
  </si>
  <si>
    <t>5. Data manager (Miss Pawanrat Threekhan)</t>
  </si>
  <si>
    <t>6. Laboratory Technician 1 (Miss Porntip Paopang)</t>
  </si>
  <si>
    <t>9. Laboratory Technician 4 (Miss Nipaporn Chadathong)</t>
  </si>
  <si>
    <t>11. Administrative Officer (Miss Panjanporn Jaiboon)</t>
  </si>
  <si>
    <t>Approved Budget 
(THB)</t>
  </si>
  <si>
    <t>12.Laboratory Attendant (TBD)</t>
  </si>
  <si>
    <t>13. OT for full time Project Staff</t>
  </si>
  <si>
    <t>14. Compensation for project management and laboratory advisor</t>
  </si>
  <si>
    <t>15.Compensation for government staff (NIH)(Media preparation)</t>
  </si>
  <si>
    <t>8. Laboratory Attendant (325THB*12Month) = 3900 THB</t>
  </si>
  <si>
    <t>4.Computer Supplies and Software (eg.Anti-virus,update new window)</t>
  </si>
  <si>
    <t>3. Standard guideline,CLSI,text book</t>
  </si>
  <si>
    <t>4. Communication cost (Internet access fee,Telephone fee)</t>
  </si>
  <si>
    <t>5. Lab instruments calibration and lab equipments maintenance</t>
  </si>
  <si>
    <t>5.International Training (MoPH Non-Local)</t>
  </si>
  <si>
    <t>6.Transportation cost (Transportation cost for project staff)</t>
  </si>
  <si>
    <t>DGHP-EIGNA : Budget Plan:  September 1, 2017 - August  31,2018</t>
  </si>
  <si>
    <t>7. Automated antimicrobial susceptibility testing</t>
  </si>
  <si>
    <t>2.Bacti-Cinerator</t>
  </si>
  <si>
    <t>3.Laser Pointer</t>
  </si>
  <si>
    <t>1.Densitometer</t>
  </si>
  <si>
    <t>4.Camera</t>
  </si>
  <si>
    <t>5.Digital Voice Recorder</t>
  </si>
  <si>
    <t>6.Laptop</t>
  </si>
  <si>
    <t>2.Data analysis and Graphic report (TBD)</t>
  </si>
  <si>
    <t xml:space="preserve">6. Experts and working group meeting to monitor and evaluation the project implementation (MoPH local)ประชุมผู้เชี่ยวชาญ
</t>
  </si>
  <si>
    <t>7. Meeting/Workshop Facilities (Meeting material for support each meeting))</t>
  </si>
  <si>
    <t>8. Paper and poster preparation and publication fee (Publication activities)</t>
  </si>
  <si>
    <t>9. Summary report preparation and publish</t>
  </si>
  <si>
    <t>10.Lingkage of Clinical &amp; Microbiology data (GLASS) cost</t>
  </si>
  <si>
    <t>11.Workshop/Meeting progression and information sharing on EIGNA project(Non-MoPH, Non-Local )(ผู้เข้าร่วมประชุมนอกสังกัดกระทรวงสาธารณสุข)</t>
  </si>
  <si>
    <t>12.Workshop/Meeting progression and information sharing on EIGNA project (Non-MoPH Non-Local resource person:(วิทยากรนอกสังกัดกระทรวงสาธารณสุข)</t>
  </si>
  <si>
    <t>13.Site visits and intensive consultative visits (Non-MoPH Non local) (8 Qty/12 Month)(ผู้ร่วมนิเทศนอกสังกัดกระทรวงสาธารณสุข)</t>
  </si>
  <si>
    <t>14.Miscellaneous expenses of
Travel and training ( i.e. passport fee, visa fee, insurance, registration fee,bank fees,etc)</t>
  </si>
  <si>
    <t xml:space="preserve">18.Exchange rate management  </t>
  </si>
  <si>
    <t>1.Workshop/Meeting progression and information sharing on EIGNA project (MoPH Non-Local participants of hospital network: 25 hospitals)</t>
  </si>
  <si>
    <t>2.Meeting on progression and information sharing on  EIGNA project(MoPH Non-Local resource person: NIH team)</t>
  </si>
  <si>
    <t>3.Information Technologist (TBD)</t>
  </si>
  <si>
    <t>4. Coinvestigator (Miss Saowalak Sripakkdee )</t>
  </si>
  <si>
    <t>15.Technical working group meeting Local MoPH i.e. Project manager,Co-Investigator,Project staff</t>
  </si>
  <si>
    <t>16.Compensation for hospital network staff Local MoPH see justification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</si>
</sst>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฿&quot;* #,##0.00_-;\-&quot;฿&quot;* #,##0.00_-;_-&quot;฿&quot;* &quot;-&quot;??_-;_-@_-"/>
    <numFmt numFmtId="43" formatCode="_-* #,##0.00_-;\-* #,##0.00_-;_-* &quot;-&quot;??_-;_-@_-"/>
    <numFmt numFmtId="187" formatCode="_(* #,##0.00_);_(* \(#,##0.00\);_(* &quot;-&quot;??_);_(@_)"/>
    <numFmt numFmtId="188" formatCode="_(* #,##0_);_(* \(#,##0\);_(* &quot;-&quot;??_);_(@_)"/>
  </numFmts>
  <fonts count="17" x14ac:knownFonts="1">
    <font>
      <sz val="11"/>
      <color theme="1"/>
      <name val="Tahoma"/>
      <family val="2"/>
      <charset val="222"/>
      <scheme val="minor"/>
    </font>
    <font>
      <sz val="14"/>
      <name val="Cordia New"/>
      <family val="2"/>
    </font>
    <font>
      <b/>
      <sz val="10"/>
      <name val="Arial"/>
      <family val="2"/>
    </font>
    <font>
      <b/>
      <sz val="7"/>
      <name val="Arial"/>
      <family val="2"/>
    </font>
    <font>
      <b/>
      <sz val="7"/>
      <color indexed="10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7"/>
      <color indexed="63"/>
      <name val="Arial"/>
      <family val="2"/>
    </font>
    <font>
      <sz val="7"/>
      <color indexed="12"/>
      <name val="Arial"/>
      <family val="2"/>
    </font>
    <font>
      <b/>
      <sz val="7"/>
      <color rgb="FFFF0000"/>
      <name val="Arial"/>
      <family val="2"/>
    </font>
    <font>
      <sz val="7"/>
      <color rgb="FFFF0000"/>
      <name val="Arial"/>
      <family val="2"/>
    </font>
    <font>
      <sz val="8"/>
      <name val="Arial"/>
      <family val="2"/>
    </font>
    <font>
      <sz val="11"/>
      <color theme="1"/>
      <name val="Tahoma"/>
      <family val="2"/>
      <charset val="222"/>
      <scheme val="minor"/>
    </font>
    <font>
      <b/>
      <u val="singleAccounting"/>
      <sz val="7"/>
      <color rgb="FFFF0000"/>
      <name val="Arial"/>
      <family val="2"/>
    </font>
    <font>
      <b/>
      <sz val="7"/>
      <color rgb="FFC00000"/>
      <name val="Arial"/>
      <family val="2"/>
    </font>
    <font>
      <sz val="7"/>
      <color rgb="FFC00000"/>
      <name val="Arial"/>
      <family val="2"/>
    </font>
    <font>
      <sz val="7"/>
      <color rgb="FF0070C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187" fontId="1" fillId="0" borderId="0" applyFont="0" applyFill="0" applyBorder="0" applyAlignment="0" applyProtection="0"/>
    <xf numFmtId="0" fontId="1" fillId="0" borderId="0"/>
    <xf numFmtId="0" fontId="1" fillId="0" borderId="0"/>
    <xf numFmtId="187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3" fontId="12" fillId="0" borderId="0" applyFont="0" applyFill="0" applyBorder="0" applyAlignment="0" applyProtection="0"/>
  </cellStyleXfs>
  <cellXfs count="111">
    <xf numFmtId="0" fontId="0" fillId="0" borderId="0" xfId="0"/>
    <xf numFmtId="188" fontId="2" fillId="0" borderId="0" xfId="1" applyNumberFormat="1" applyFont="1" applyFill="1" applyBorder="1" applyAlignment="1">
      <alignment horizontal="left" vertical="center"/>
    </xf>
    <xf numFmtId="0" fontId="3" fillId="0" borderId="0" xfId="3" applyFont="1" applyFill="1" applyBorder="1" applyAlignment="1">
      <alignment horizontal="center" vertical="center"/>
    </xf>
    <xf numFmtId="187" fontId="3" fillId="0" borderId="0" xfId="1" applyFont="1" applyFill="1" applyBorder="1" applyAlignment="1">
      <alignment horizontal="center" vertical="center" wrapText="1"/>
    </xf>
    <xf numFmtId="187" fontId="3" fillId="0" borderId="0" xfId="1" applyFont="1" applyFill="1" applyBorder="1" applyAlignment="1">
      <alignment horizontal="center" vertical="center"/>
    </xf>
    <xf numFmtId="187" fontId="9" fillId="0" borderId="0" xfId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vertical="center"/>
    </xf>
    <xf numFmtId="0" fontId="5" fillId="0" borderId="0" xfId="7" applyFont="1" applyFill="1" applyBorder="1" applyAlignment="1">
      <alignment vertical="center"/>
    </xf>
    <xf numFmtId="188" fontId="3" fillId="0" borderId="0" xfId="1" applyNumberFormat="1" applyFont="1" applyFill="1" applyBorder="1" applyAlignment="1">
      <alignment horizontal="center" vertical="center"/>
    </xf>
    <xf numFmtId="187" fontId="3" fillId="0" borderId="1" xfId="1" applyFont="1" applyFill="1" applyBorder="1" applyAlignment="1">
      <alignment horizontal="center"/>
    </xf>
    <xf numFmtId="187" fontId="3" fillId="0" borderId="2" xfId="1" applyFont="1" applyFill="1" applyBorder="1" applyAlignment="1">
      <alignment horizontal="center" vertical="center"/>
    </xf>
    <xf numFmtId="0" fontId="5" fillId="0" borderId="0" xfId="2" applyFont="1" applyFill="1"/>
    <xf numFmtId="0" fontId="5" fillId="0" borderId="0" xfId="7" applyFont="1" applyFill="1"/>
    <xf numFmtId="188" fontId="3" fillId="2" borderId="3" xfId="1" applyNumberFormat="1" applyFont="1" applyFill="1" applyBorder="1" applyAlignment="1">
      <alignment horizontal="center"/>
    </xf>
    <xf numFmtId="0" fontId="3" fillId="2" borderId="3" xfId="3" applyFont="1" applyFill="1" applyBorder="1" applyAlignment="1">
      <alignment horizontal="center"/>
    </xf>
    <xf numFmtId="187" fontId="3" fillId="2" borderId="3" xfId="1" applyFont="1" applyFill="1" applyBorder="1" applyAlignment="1">
      <alignment horizontal="center" wrapText="1"/>
    </xf>
    <xf numFmtId="187" fontId="3" fillId="2" borderId="3" xfId="1" applyFont="1" applyFill="1" applyBorder="1" applyAlignment="1">
      <alignment horizontal="center"/>
    </xf>
    <xf numFmtId="0" fontId="5" fillId="0" borderId="0" xfId="2" applyFont="1" applyAlignment="1"/>
    <xf numFmtId="0" fontId="5" fillId="0" borderId="0" xfId="7" applyFont="1" applyAlignment="1"/>
    <xf numFmtId="187" fontId="9" fillId="3" borderId="3" xfId="1" applyFont="1" applyFill="1" applyBorder="1" applyAlignment="1">
      <alignment horizontal="center"/>
    </xf>
    <xf numFmtId="187" fontId="3" fillId="3" borderId="3" xfId="1" applyFont="1" applyFill="1" applyBorder="1" applyAlignment="1">
      <alignment horizontal="right"/>
    </xf>
    <xf numFmtId="2" fontId="3" fillId="0" borderId="0" xfId="7" applyNumberFormat="1" applyFont="1"/>
    <xf numFmtId="0" fontId="5" fillId="0" borderId="3" xfId="1" applyNumberFormat="1" applyFont="1" applyFill="1" applyBorder="1" applyAlignment="1">
      <alignment horizontal="center" vertical="center"/>
    </xf>
    <xf numFmtId="187" fontId="5" fillId="0" borderId="3" xfId="1" quotePrefix="1" applyFont="1" applyFill="1" applyBorder="1" applyAlignment="1">
      <alignment vertical="center" wrapText="1"/>
    </xf>
    <xf numFmtId="187" fontId="5" fillId="0" borderId="0" xfId="1" applyFont="1" applyFill="1" applyBorder="1" applyAlignment="1">
      <alignment vertical="center"/>
    </xf>
    <xf numFmtId="0" fontId="5" fillId="0" borderId="3" xfId="1" applyNumberFormat="1" applyFont="1" applyFill="1" applyBorder="1" applyAlignment="1">
      <alignment horizontal="center"/>
    </xf>
    <xf numFmtId="187" fontId="5" fillId="0" borderId="0" xfId="1" applyFont="1" applyFill="1" applyBorder="1"/>
    <xf numFmtId="2" fontId="7" fillId="0" borderId="3" xfId="7" applyNumberFormat="1" applyFont="1" applyFill="1" applyBorder="1" applyAlignment="1">
      <alignment horizontal="left"/>
    </xf>
    <xf numFmtId="187" fontId="5" fillId="0" borderId="3" xfId="1" applyFont="1" applyFill="1" applyBorder="1" applyAlignment="1">
      <alignment horizontal="center"/>
    </xf>
    <xf numFmtId="2" fontId="3" fillId="3" borderId="3" xfId="7" applyNumberFormat="1" applyFont="1" applyFill="1" applyBorder="1" applyAlignment="1">
      <alignment horizontal="left" vertical="center"/>
    </xf>
    <xf numFmtId="187" fontId="5" fillId="3" borderId="3" xfId="1" applyFont="1" applyFill="1" applyBorder="1" applyAlignment="1">
      <alignment vertical="center"/>
    </xf>
    <xf numFmtId="2" fontId="3" fillId="0" borderId="0" xfId="1" applyNumberFormat="1" applyFont="1" applyFill="1" applyBorder="1"/>
    <xf numFmtId="2" fontId="7" fillId="0" borderId="0" xfId="1" applyNumberFormat="1" applyFont="1" applyFill="1" applyBorder="1"/>
    <xf numFmtId="0" fontId="3" fillId="0" borderId="3" xfId="7" applyFont="1" applyFill="1" applyBorder="1" applyAlignment="1">
      <alignment horizontal="left"/>
    </xf>
    <xf numFmtId="2" fontId="3" fillId="0" borderId="0" xfId="1" applyNumberFormat="1" applyFont="1" applyFill="1" applyBorder="1" applyAlignment="1">
      <alignment vertical="center"/>
    </xf>
    <xf numFmtId="0" fontId="5" fillId="0" borderId="3" xfId="7" applyFont="1" applyFill="1" applyBorder="1" applyAlignment="1">
      <alignment vertical="center"/>
    </xf>
    <xf numFmtId="187" fontId="5" fillId="0" borderId="0" xfId="1" applyFont="1" applyFill="1"/>
    <xf numFmtId="0" fontId="5" fillId="0" borderId="3" xfId="7" quotePrefix="1" applyFont="1" applyFill="1" applyBorder="1" applyAlignment="1">
      <alignment horizontal="left"/>
    </xf>
    <xf numFmtId="0" fontId="5" fillId="0" borderId="3" xfId="7" quotePrefix="1" applyFont="1" applyFill="1" applyBorder="1" applyAlignment="1">
      <alignment horizontal="left" wrapText="1"/>
    </xf>
    <xf numFmtId="0" fontId="5" fillId="0" borderId="3" xfId="1" quotePrefix="1" applyNumberFormat="1" applyFont="1" applyFill="1" applyBorder="1" applyAlignment="1">
      <alignment vertical="center" wrapText="1"/>
    </xf>
    <xf numFmtId="2" fontId="3" fillId="3" borderId="3" xfId="1" applyNumberFormat="1" applyFont="1" applyFill="1" applyBorder="1" applyAlignment="1">
      <alignment horizontal="left" wrapText="1"/>
    </xf>
    <xf numFmtId="0" fontId="5" fillId="0" borderId="0" xfId="7" applyFont="1" applyAlignment="1">
      <alignment horizontal="center"/>
    </xf>
    <xf numFmtId="0" fontId="5" fillId="0" borderId="0" xfId="7" applyFont="1"/>
    <xf numFmtId="187" fontId="5" fillId="0" borderId="0" xfId="1" applyFont="1" applyAlignment="1">
      <alignment horizontal="center"/>
    </xf>
    <xf numFmtId="187" fontId="5" fillId="0" borderId="0" xfId="1" applyFont="1"/>
    <xf numFmtId="187" fontId="10" fillId="0" borderId="0" xfId="1" applyFont="1" applyAlignment="1">
      <alignment horizontal="center"/>
    </xf>
    <xf numFmtId="187" fontId="3" fillId="0" borderId="0" xfId="1" applyFont="1" applyFill="1"/>
    <xf numFmtId="187" fontId="5" fillId="0" borderId="0" xfId="1" applyFont="1" applyAlignment="1"/>
    <xf numFmtId="2" fontId="3" fillId="0" borderId="0" xfId="1" applyNumberFormat="1" applyFont="1" applyFill="1"/>
    <xf numFmtId="187" fontId="8" fillId="0" borderId="0" xfId="1" applyFont="1" applyFill="1"/>
    <xf numFmtId="187" fontId="5" fillId="0" borderId="0" xfId="1" applyFont="1" applyFill="1" applyAlignment="1">
      <alignment vertical="center"/>
    </xf>
    <xf numFmtId="187" fontId="8" fillId="0" borderId="0" xfId="1" applyFont="1" applyFill="1" applyAlignment="1">
      <alignment vertical="center"/>
    </xf>
    <xf numFmtId="2" fontId="5" fillId="0" borderId="0" xfId="1" applyNumberFormat="1" applyFont="1" applyFill="1"/>
    <xf numFmtId="187" fontId="5" fillId="0" borderId="3" xfId="1" applyFont="1" applyFill="1" applyBorder="1" applyAlignment="1">
      <alignment vertical="center"/>
    </xf>
    <xf numFmtId="187" fontId="5" fillId="0" borderId="3" xfId="1" applyFont="1" applyFill="1" applyBorder="1"/>
    <xf numFmtId="2" fontId="3" fillId="3" borderId="3" xfId="7" applyNumberFormat="1" applyFont="1" applyFill="1" applyBorder="1" applyAlignment="1">
      <alignment horizontal="left"/>
    </xf>
    <xf numFmtId="187" fontId="8" fillId="0" borderId="3" xfId="1" applyFont="1" applyFill="1" applyBorder="1" applyAlignment="1">
      <alignment horizontal="center"/>
    </xf>
    <xf numFmtId="0" fontId="5" fillId="0" borderId="3" xfId="1" quotePrefix="1" applyNumberFormat="1" applyFont="1" applyFill="1" applyBorder="1" applyAlignment="1">
      <alignment horizontal="left" vertical="center" wrapText="1"/>
    </xf>
    <xf numFmtId="187" fontId="5" fillId="0" borderId="3" xfId="1" applyFont="1" applyFill="1" applyBorder="1" applyAlignment="1">
      <alignment vertical="center" wrapText="1"/>
    </xf>
    <xf numFmtId="0" fontId="5" fillId="0" borderId="3" xfId="1" applyNumberFormat="1" applyFont="1" applyFill="1" applyBorder="1" applyAlignment="1">
      <alignment horizontal="left" vertical="center" wrapText="1"/>
    </xf>
    <xf numFmtId="0" fontId="11" fillId="0" borderId="0" xfId="7" applyFont="1"/>
    <xf numFmtId="2" fontId="3" fillId="3" borderId="3" xfId="1" applyNumberFormat="1" applyFont="1" applyFill="1" applyBorder="1"/>
    <xf numFmtId="187" fontId="3" fillId="0" borderId="0" xfId="1" applyFont="1" applyFill="1" applyBorder="1" applyAlignment="1">
      <alignment vertical="center"/>
    </xf>
    <xf numFmtId="187" fontId="3" fillId="4" borderId="3" xfId="1" applyFont="1" applyFill="1" applyBorder="1" applyAlignment="1">
      <alignment horizontal="center" wrapText="1"/>
    </xf>
    <xf numFmtId="187" fontId="9" fillId="4" borderId="3" xfId="1" applyFont="1" applyFill="1" applyBorder="1" applyAlignment="1">
      <alignment horizontal="center" wrapText="1"/>
    </xf>
    <xf numFmtId="187" fontId="5" fillId="0" borderId="3" xfId="1" applyFont="1" applyFill="1" applyBorder="1" applyAlignment="1">
      <alignment wrapText="1"/>
    </xf>
    <xf numFmtId="2" fontId="7" fillId="0" borderId="0" xfId="1" applyNumberFormat="1" applyFont="1" applyFill="1" applyBorder="1" applyAlignment="1">
      <alignment wrapText="1"/>
    </xf>
    <xf numFmtId="187" fontId="5" fillId="0" borderId="3" xfId="1" quotePrefix="1" applyFont="1" applyFill="1" applyBorder="1" applyAlignment="1">
      <alignment wrapText="1"/>
    </xf>
    <xf numFmtId="187" fontId="5" fillId="0" borderId="0" xfId="1" applyFont="1" applyFill="1" applyBorder="1" applyAlignment="1"/>
    <xf numFmtId="2" fontId="7" fillId="0" borderId="0" xfId="1" applyNumberFormat="1" applyFont="1" applyFill="1" applyBorder="1" applyAlignment="1"/>
    <xf numFmtId="187" fontId="10" fillId="0" borderId="0" xfId="1" applyFont="1" applyAlignment="1">
      <alignment wrapText="1"/>
    </xf>
    <xf numFmtId="187" fontId="10" fillId="0" borderId="0" xfId="1" applyFont="1" applyAlignment="1">
      <alignment horizontal="center" vertical="center"/>
    </xf>
    <xf numFmtId="0" fontId="3" fillId="0" borderId="3" xfId="7" applyFont="1" applyFill="1" applyBorder="1" applyAlignment="1">
      <alignment horizontal="left" wrapText="1"/>
    </xf>
    <xf numFmtId="187" fontId="5" fillId="0" borderId="3" xfId="1" applyFont="1" applyFill="1" applyBorder="1" applyAlignment="1">
      <alignment horizontal="left" wrapText="1"/>
    </xf>
    <xf numFmtId="187" fontId="9" fillId="0" borderId="0" xfId="1" applyFont="1" applyFill="1" applyAlignment="1">
      <alignment horizontal="center"/>
    </xf>
    <xf numFmtId="187" fontId="10" fillId="0" borderId="0" xfId="1" applyFont="1" applyFill="1" applyAlignment="1">
      <alignment horizontal="center"/>
    </xf>
    <xf numFmtId="187" fontId="5" fillId="0" borderId="3" xfId="1" quotePrefix="1" applyFont="1" applyFill="1" applyBorder="1" applyAlignment="1"/>
    <xf numFmtId="187" fontId="5" fillId="0" borderId="3" xfId="1" applyFont="1" applyFill="1" applyBorder="1" applyAlignment="1">
      <alignment horizontal="left" vertical="center" wrapText="1"/>
    </xf>
    <xf numFmtId="0" fontId="5" fillId="0" borderId="3" xfId="1" applyNumberFormat="1" applyFont="1" applyFill="1" applyBorder="1" applyAlignment="1">
      <alignment horizontal="left" vertical="center"/>
    </xf>
    <xf numFmtId="187" fontId="5" fillId="0" borderId="0" xfId="1" applyFont="1" applyFill="1" applyBorder="1" applyAlignment="1">
      <alignment horizontal="left" vertical="center"/>
    </xf>
    <xf numFmtId="187" fontId="10" fillId="0" borderId="3" xfId="1" applyFont="1" applyFill="1" applyBorder="1" applyAlignment="1">
      <alignment vertical="center"/>
    </xf>
    <xf numFmtId="187" fontId="3" fillId="3" borderId="3" xfId="1" applyFont="1" applyFill="1" applyBorder="1" applyAlignment="1">
      <alignment vertical="center"/>
    </xf>
    <xf numFmtId="187" fontId="10" fillId="3" borderId="3" xfId="1" applyFont="1" applyFill="1" applyBorder="1" applyAlignment="1">
      <alignment vertical="center"/>
    </xf>
    <xf numFmtId="187" fontId="9" fillId="3" borderId="3" xfId="1" applyFont="1" applyFill="1" applyBorder="1" applyAlignment="1">
      <alignment vertical="center"/>
    </xf>
    <xf numFmtId="187" fontId="10" fillId="0" borderId="3" xfId="1" applyFont="1" applyFill="1" applyBorder="1" applyAlignment="1">
      <alignment vertical="center" wrapText="1"/>
    </xf>
    <xf numFmtId="187" fontId="3" fillId="0" borderId="3" xfId="1" applyFont="1" applyFill="1" applyBorder="1" applyAlignment="1">
      <alignment vertical="center" wrapText="1"/>
    </xf>
    <xf numFmtId="43" fontId="5" fillId="0" borderId="3" xfId="8" applyFont="1" applyFill="1" applyBorder="1" applyAlignment="1">
      <alignment vertical="center"/>
    </xf>
    <xf numFmtId="187" fontId="4" fillId="3" borderId="3" xfId="1" applyFont="1" applyFill="1" applyBorder="1" applyAlignment="1">
      <alignment vertical="center"/>
    </xf>
    <xf numFmtId="187" fontId="5" fillId="0" borderId="0" xfId="1" applyFont="1" applyFill="1" applyAlignment="1">
      <alignment horizontal="center"/>
    </xf>
    <xf numFmtId="0" fontId="3" fillId="0" borderId="0" xfId="7" applyFont="1" applyFill="1"/>
    <xf numFmtId="187" fontId="3" fillId="0" borderId="0" xfId="1" applyFont="1" applyFill="1" applyAlignment="1">
      <alignment horizontal="center"/>
    </xf>
    <xf numFmtId="0" fontId="3" fillId="0" borderId="0" xfId="7" applyFont="1"/>
    <xf numFmtId="187" fontId="3" fillId="0" borderId="0" xfId="1" applyFont="1" applyAlignment="1">
      <alignment horizontal="center"/>
    </xf>
    <xf numFmtId="187" fontId="13" fillId="0" borderId="0" xfId="1" applyFont="1"/>
    <xf numFmtId="2" fontId="14" fillId="0" borderId="0" xfId="1" applyNumberFormat="1" applyFont="1" applyFill="1" applyBorder="1" applyAlignment="1"/>
    <xf numFmtId="2" fontId="14" fillId="0" borderId="0" xfId="1" applyNumberFormat="1" applyFont="1" applyFill="1" applyBorder="1"/>
    <xf numFmtId="2" fontId="14" fillId="0" borderId="0" xfId="1" applyNumberFormat="1" applyFont="1" applyFill="1" applyBorder="1" applyAlignment="1">
      <alignment wrapText="1"/>
    </xf>
    <xf numFmtId="2" fontId="14" fillId="0" borderId="0" xfId="1" applyNumberFormat="1" applyFont="1" applyFill="1" applyBorder="1" applyAlignment="1">
      <alignment vertical="center"/>
    </xf>
    <xf numFmtId="2" fontId="14" fillId="0" borderId="0" xfId="1" applyNumberFormat="1" applyFont="1" applyFill="1" applyBorder="1" applyAlignment="1">
      <alignment horizontal="right"/>
    </xf>
    <xf numFmtId="2" fontId="14" fillId="0" borderId="0" xfId="1" applyNumberFormat="1" applyFont="1" applyFill="1" applyBorder="1" applyAlignment="1">
      <alignment horizontal="right" wrapText="1"/>
    </xf>
    <xf numFmtId="2" fontId="14" fillId="0" borderId="0" xfId="1" applyNumberFormat="1" applyFont="1" applyFill="1" applyBorder="1" applyAlignment="1">
      <alignment horizontal="right" vertical="center"/>
    </xf>
    <xf numFmtId="187" fontId="15" fillId="0" borderId="0" xfId="1" applyFont="1" applyFill="1" applyBorder="1" applyAlignment="1">
      <alignment horizontal="right"/>
    </xf>
    <xf numFmtId="187" fontId="3" fillId="3" borderId="3" xfId="1" applyFont="1" applyFill="1" applyBorder="1"/>
    <xf numFmtId="187" fontId="5" fillId="0" borderId="0" xfId="1" applyFont="1" applyAlignment="1"/>
    <xf numFmtId="0" fontId="0" fillId="0" borderId="0" xfId="0" applyAlignment="1"/>
    <xf numFmtId="43" fontId="3" fillId="0" borderId="0" xfId="8" applyFont="1" applyFill="1" applyAlignment="1"/>
    <xf numFmtId="187" fontId="10" fillId="0" borderId="0" xfId="1" applyFont="1" applyAlignment="1"/>
    <xf numFmtId="187" fontId="16" fillId="0" borderId="3" xfId="1" applyFont="1" applyFill="1" applyBorder="1" applyAlignment="1">
      <alignment vertical="center"/>
    </xf>
    <xf numFmtId="187" fontId="3" fillId="0" borderId="5" xfId="1" applyFont="1" applyFill="1" applyBorder="1" applyAlignment="1">
      <alignment horizontal="center" vertical="center"/>
    </xf>
    <xf numFmtId="187" fontId="3" fillId="0" borderId="6" xfId="1" applyFont="1" applyFill="1" applyBorder="1" applyAlignment="1">
      <alignment horizontal="center" vertical="center"/>
    </xf>
    <xf numFmtId="187" fontId="3" fillId="0" borderId="4" xfId="1" applyFont="1" applyFill="1" applyBorder="1" applyAlignment="1">
      <alignment horizontal="center" vertical="center"/>
    </xf>
  </cellXfs>
  <cellStyles count="9">
    <cellStyle name="Comma" xfId="8" builtinId="3"/>
    <cellStyle name="Comma 2" xfId="1"/>
    <cellStyle name="Normal" xfId="0" builtinId="0"/>
    <cellStyle name="Normal 2" xfId="2"/>
    <cellStyle name="Normal_Sheet1 2" xfId="3"/>
    <cellStyle name="เครื่องหมายจุลภาค 2 2" xfId="4"/>
    <cellStyle name="เครื่องหมายจุลภาค 3" xfId="5"/>
    <cellStyle name="เครื่องหมายสกุลเงิน 2" xfId="6"/>
    <cellStyle name="ปกติ_BMA06 Budget plan FY05_08_11_05 2" xfId="7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3"/>
  <sheetViews>
    <sheetView tabSelected="1" topLeftCell="O1" zoomScale="120" zoomScaleNormal="120" workbookViewId="0">
      <pane ySplit="3" topLeftCell="A73" activePane="bottomLeft" state="frozen"/>
      <selection activeCell="B1" sqref="B1"/>
      <selection pane="bottomLeft" activeCell="T77" sqref="T77"/>
    </sheetView>
  </sheetViews>
  <sheetFormatPr defaultColWidth="9" defaultRowHeight="9" x14ac:dyDescent="0.2"/>
  <cols>
    <col min="1" max="1" width="5" style="41" hidden="1" customWidth="1"/>
    <col min="2" max="2" width="27" style="42" customWidth="1"/>
    <col min="3" max="3" width="9" style="43" customWidth="1"/>
    <col min="4" max="5" width="8.08203125" style="44" customWidth="1"/>
    <col min="6" max="6" width="8.33203125" style="44" customWidth="1"/>
    <col min="7" max="7" width="8.5" style="45" customWidth="1"/>
    <col min="8" max="8" width="8.08203125" style="44" customWidth="1"/>
    <col min="9" max="9" width="8.33203125" style="44" customWidth="1"/>
    <col min="10" max="10" width="8.08203125" style="44" customWidth="1"/>
    <col min="11" max="11" width="9.08203125" style="45" customWidth="1"/>
    <col min="12" max="12" width="8.33203125" style="44" customWidth="1"/>
    <col min="13" max="13" width="7.75" style="44" customWidth="1"/>
    <col min="14" max="14" width="8.08203125" style="44" customWidth="1"/>
    <col min="15" max="15" width="9.08203125" style="45" bestFit="1" customWidth="1"/>
    <col min="16" max="16" width="8.08203125" style="44" customWidth="1"/>
    <col min="17" max="17" width="8.75" style="44" customWidth="1"/>
    <col min="18" max="18" width="9" style="44" bestFit="1" customWidth="1"/>
    <col min="19" max="19" width="9.08203125" style="71" bestFit="1" customWidth="1"/>
    <col min="20" max="20" width="9.08203125" style="44" bestFit="1" customWidth="1"/>
    <col min="21" max="21" width="8.33203125" style="44" bestFit="1" customWidth="1"/>
    <col min="22" max="23" width="8.83203125" style="42" customWidth="1"/>
    <col min="24" max="16384" width="9" style="42"/>
  </cols>
  <sheetData>
    <row r="1" spans="1:29" s="6" customFormat="1" ht="30" customHeight="1" x14ac:dyDescent="0.2">
      <c r="B1" s="1" t="s">
        <v>70</v>
      </c>
      <c r="C1" s="3"/>
      <c r="D1" s="4"/>
      <c r="E1" s="4"/>
      <c r="F1" s="4"/>
      <c r="G1" s="5"/>
      <c r="H1" s="4"/>
      <c r="I1" s="4"/>
      <c r="J1" s="4"/>
      <c r="K1" s="5"/>
      <c r="L1" s="4"/>
      <c r="M1" s="4"/>
      <c r="N1" s="4"/>
      <c r="O1" s="5"/>
      <c r="P1" s="4"/>
      <c r="Q1" s="4"/>
      <c r="R1" s="4"/>
      <c r="S1" s="5"/>
      <c r="T1" s="4"/>
      <c r="U1" s="4"/>
      <c r="AC1" s="7"/>
    </row>
    <row r="2" spans="1:29" s="11" customFormat="1" ht="16.5" customHeight="1" x14ac:dyDescent="0.2">
      <c r="A2" s="8"/>
      <c r="B2" s="2"/>
      <c r="C2" s="3"/>
      <c r="D2" s="108" t="s">
        <v>0</v>
      </c>
      <c r="E2" s="109"/>
      <c r="F2" s="109"/>
      <c r="G2" s="110"/>
      <c r="H2" s="108" t="s">
        <v>1</v>
      </c>
      <c r="I2" s="109"/>
      <c r="J2" s="109"/>
      <c r="K2" s="110"/>
      <c r="L2" s="108" t="s">
        <v>2</v>
      </c>
      <c r="M2" s="109"/>
      <c r="N2" s="109"/>
      <c r="O2" s="110"/>
      <c r="P2" s="108" t="s">
        <v>3</v>
      </c>
      <c r="Q2" s="109"/>
      <c r="R2" s="109"/>
      <c r="S2" s="110"/>
      <c r="T2" s="9"/>
      <c r="U2" s="10"/>
      <c r="AC2" s="12"/>
    </row>
    <row r="3" spans="1:29" s="17" customFormat="1" ht="39.75" customHeight="1" x14ac:dyDescent="0.2">
      <c r="A3" s="13"/>
      <c r="B3" s="14" t="s">
        <v>4</v>
      </c>
      <c r="C3" s="63" t="s">
        <v>58</v>
      </c>
      <c r="D3" s="15" t="s">
        <v>33</v>
      </c>
      <c r="E3" s="15" t="s">
        <v>34</v>
      </c>
      <c r="F3" s="15" t="s">
        <v>35</v>
      </c>
      <c r="G3" s="64" t="s">
        <v>5</v>
      </c>
      <c r="H3" s="15" t="s">
        <v>36</v>
      </c>
      <c r="I3" s="15" t="s">
        <v>37</v>
      </c>
      <c r="J3" s="16" t="s">
        <v>38</v>
      </c>
      <c r="K3" s="64" t="s">
        <v>6</v>
      </c>
      <c r="L3" s="16" t="s">
        <v>39</v>
      </c>
      <c r="M3" s="16" t="s">
        <v>40</v>
      </c>
      <c r="N3" s="16" t="s">
        <v>41</v>
      </c>
      <c r="O3" s="64" t="s">
        <v>7</v>
      </c>
      <c r="P3" s="15" t="s">
        <v>42</v>
      </c>
      <c r="Q3" s="16" t="s">
        <v>43</v>
      </c>
      <c r="R3" s="16" t="s">
        <v>44</v>
      </c>
      <c r="S3" s="64" t="s">
        <v>8</v>
      </c>
      <c r="T3" s="15" t="s">
        <v>9</v>
      </c>
      <c r="U3" s="16" t="s">
        <v>10</v>
      </c>
      <c r="AC3" s="18"/>
    </row>
    <row r="4" spans="1:29" s="21" customFormat="1" ht="14.25" customHeight="1" x14ac:dyDescent="0.15">
      <c r="A4" s="55"/>
      <c r="B4" s="55" t="s">
        <v>11</v>
      </c>
      <c r="C4" s="102">
        <f>SUM(C5:C19)</f>
        <v>2223000</v>
      </c>
      <c r="D4" s="102">
        <f>SUM(D5:D19)</f>
        <v>112640</v>
      </c>
      <c r="E4" s="102">
        <f>SUM(E5:E19)</f>
        <v>141770</v>
      </c>
      <c r="F4" s="102">
        <f>SUM(F5:F19)</f>
        <v>179710</v>
      </c>
      <c r="G4" s="19">
        <f>SUM(D4:F4)</f>
        <v>434120</v>
      </c>
      <c r="H4" s="102">
        <f>SUM(H5:H19)</f>
        <v>185250</v>
      </c>
      <c r="I4" s="102">
        <f>SUM(I5:I19)</f>
        <v>185250</v>
      </c>
      <c r="J4" s="102">
        <f>SUM(J5:J19)</f>
        <v>185250</v>
      </c>
      <c r="K4" s="19">
        <f>SUM(H4:J4)</f>
        <v>555750</v>
      </c>
      <c r="L4" s="102">
        <f>SUM(L5:L19)</f>
        <v>185250</v>
      </c>
      <c r="M4" s="102">
        <f>SUM(M5:M19)</f>
        <v>185250</v>
      </c>
      <c r="N4" s="102">
        <f>SUM(N5:N19)</f>
        <v>185250</v>
      </c>
      <c r="O4" s="19">
        <f>SUM(L4:N4)</f>
        <v>555750</v>
      </c>
      <c r="P4" s="102">
        <f>SUM(P5:P19)</f>
        <v>185250</v>
      </c>
      <c r="Q4" s="102">
        <f>SUM(Q5:Q19)</f>
        <v>185250</v>
      </c>
      <c r="R4" s="102">
        <f>SUM(R5:R19)</f>
        <v>228460</v>
      </c>
      <c r="S4" s="19">
        <f>SUM(P4:R4)</f>
        <v>598960</v>
      </c>
      <c r="T4" s="20">
        <f>G4+K4+O4+S4</f>
        <v>2144580</v>
      </c>
      <c r="U4" s="20">
        <f>C4-T4</f>
        <v>78420</v>
      </c>
    </row>
    <row r="5" spans="1:29" s="24" customFormat="1" ht="22.5" customHeight="1" x14ac:dyDescent="0.2">
      <c r="A5" s="22"/>
      <c r="B5" s="23" t="s">
        <v>12</v>
      </c>
      <c r="C5" s="53">
        <v>0</v>
      </c>
      <c r="D5" s="53">
        <v>0</v>
      </c>
      <c r="E5" s="53">
        <v>0</v>
      </c>
      <c r="F5" s="53">
        <v>0</v>
      </c>
      <c r="G5" s="80">
        <f t="shared" ref="G5:G44" si="0">SUM(D5:F5)</f>
        <v>0</v>
      </c>
      <c r="H5" s="53">
        <v>0</v>
      </c>
      <c r="I5" s="53">
        <v>0</v>
      </c>
      <c r="J5" s="53">
        <v>0</v>
      </c>
      <c r="K5" s="80">
        <f t="shared" ref="K5:K66" si="1">SUM(H5:J5)</f>
        <v>0</v>
      </c>
      <c r="L5" s="53">
        <v>0</v>
      </c>
      <c r="M5" s="53">
        <v>0</v>
      </c>
      <c r="N5" s="53">
        <v>0</v>
      </c>
      <c r="O5" s="80">
        <f t="shared" ref="O5:O73" si="2">SUM(L5:N5)</f>
        <v>0</v>
      </c>
      <c r="P5" s="53">
        <v>0</v>
      </c>
      <c r="Q5" s="53">
        <v>0</v>
      </c>
      <c r="R5" s="53">
        <v>0</v>
      </c>
      <c r="S5" s="80">
        <f t="shared" ref="S5:S73" si="3">SUM(P5:R5)</f>
        <v>0</v>
      </c>
      <c r="T5" s="53">
        <f t="shared" ref="T5:T61" si="4">G5+K5+O5+S5</f>
        <v>0</v>
      </c>
      <c r="U5" s="53">
        <f t="shared" ref="U5:U68" si="5">C5-T5</f>
        <v>0</v>
      </c>
    </row>
    <row r="6" spans="1:29" s="26" customFormat="1" ht="21" customHeight="1" x14ac:dyDescent="0.2">
      <c r="A6" s="25"/>
      <c r="B6" s="23" t="s">
        <v>13</v>
      </c>
      <c r="C6" s="53">
        <v>0</v>
      </c>
      <c r="D6" s="53">
        <v>0</v>
      </c>
      <c r="E6" s="53">
        <v>0</v>
      </c>
      <c r="F6" s="53">
        <v>0</v>
      </c>
      <c r="G6" s="80">
        <f t="shared" si="0"/>
        <v>0</v>
      </c>
      <c r="H6" s="53">
        <v>0</v>
      </c>
      <c r="I6" s="53">
        <v>0</v>
      </c>
      <c r="J6" s="53">
        <v>0</v>
      </c>
      <c r="K6" s="80">
        <f t="shared" si="1"/>
        <v>0</v>
      </c>
      <c r="L6" s="53">
        <v>0</v>
      </c>
      <c r="M6" s="53">
        <v>0</v>
      </c>
      <c r="N6" s="53">
        <v>0</v>
      </c>
      <c r="O6" s="80">
        <f t="shared" si="2"/>
        <v>0</v>
      </c>
      <c r="P6" s="53">
        <v>0</v>
      </c>
      <c r="Q6" s="53">
        <v>0</v>
      </c>
      <c r="R6" s="53">
        <v>0</v>
      </c>
      <c r="S6" s="80">
        <f t="shared" si="3"/>
        <v>0</v>
      </c>
      <c r="T6" s="53">
        <v>0</v>
      </c>
      <c r="U6" s="53">
        <f t="shared" si="5"/>
        <v>0</v>
      </c>
    </row>
    <row r="7" spans="1:29" s="26" customFormat="1" ht="21.75" customHeight="1" x14ac:dyDescent="0.2">
      <c r="A7" s="25"/>
      <c r="B7" s="23" t="s">
        <v>14</v>
      </c>
      <c r="C7" s="53">
        <v>0</v>
      </c>
      <c r="D7" s="53">
        <v>0</v>
      </c>
      <c r="E7" s="53">
        <v>0</v>
      </c>
      <c r="F7" s="53">
        <v>0</v>
      </c>
      <c r="G7" s="80">
        <f t="shared" si="0"/>
        <v>0</v>
      </c>
      <c r="H7" s="53">
        <v>0</v>
      </c>
      <c r="I7" s="53">
        <v>0</v>
      </c>
      <c r="J7" s="53">
        <v>0</v>
      </c>
      <c r="K7" s="80">
        <f>SUM(H7:J7)</f>
        <v>0</v>
      </c>
      <c r="L7" s="53">
        <v>0</v>
      </c>
      <c r="M7" s="53">
        <v>0</v>
      </c>
      <c r="N7" s="53">
        <v>0</v>
      </c>
      <c r="O7" s="80">
        <f t="shared" si="2"/>
        <v>0</v>
      </c>
      <c r="P7" s="53">
        <v>0</v>
      </c>
      <c r="Q7" s="53">
        <v>0</v>
      </c>
      <c r="R7" s="53">
        <v>0</v>
      </c>
      <c r="S7" s="80">
        <f t="shared" si="3"/>
        <v>0</v>
      </c>
      <c r="T7" s="53">
        <f t="shared" si="4"/>
        <v>0</v>
      </c>
      <c r="U7" s="53">
        <f t="shared" si="5"/>
        <v>0</v>
      </c>
    </row>
    <row r="8" spans="1:29" s="26" customFormat="1" ht="21.75" customHeight="1" x14ac:dyDescent="0.2">
      <c r="A8" s="25"/>
      <c r="B8" s="58" t="s">
        <v>92</v>
      </c>
      <c r="C8" s="53">
        <v>0</v>
      </c>
      <c r="D8" s="53">
        <v>0</v>
      </c>
      <c r="E8" s="53">
        <v>0</v>
      </c>
      <c r="F8" s="53">
        <v>0</v>
      </c>
      <c r="G8" s="80">
        <f t="shared" si="0"/>
        <v>0</v>
      </c>
      <c r="H8" s="53">
        <v>0</v>
      </c>
      <c r="I8" s="53">
        <v>0</v>
      </c>
      <c r="J8" s="53">
        <v>0</v>
      </c>
      <c r="K8" s="80">
        <f>SUM(H8:J8)</f>
        <v>0</v>
      </c>
      <c r="L8" s="53">
        <v>0</v>
      </c>
      <c r="M8" s="53">
        <v>0</v>
      </c>
      <c r="N8" s="53">
        <v>0</v>
      </c>
      <c r="O8" s="80">
        <f t="shared" si="2"/>
        <v>0</v>
      </c>
      <c r="P8" s="53">
        <v>0</v>
      </c>
      <c r="Q8" s="53">
        <v>0</v>
      </c>
      <c r="R8" s="53">
        <v>0</v>
      </c>
      <c r="S8" s="80">
        <f t="shared" si="3"/>
        <v>0</v>
      </c>
      <c r="T8" s="53">
        <f t="shared" si="4"/>
        <v>0</v>
      </c>
      <c r="U8" s="53">
        <f t="shared" si="5"/>
        <v>0</v>
      </c>
    </row>
    <row r="9" spans="1:29" s="68" customFormat="1" ht="19.5" customHeight="1" x14ac:dyDescent="0.2">
      <c r="A9" s="25"/>
      <c r="B9" s="67" t="s">
        <v>54</v>
      </c>
      <c r="C9" s="53">
        <v>252000</v>
      </c>
      <c r="D9" s="53">
        <v>19600</v>
      </c>
      <c r="E9" s="53">
        <v>20300</v>
      </c>
      <c r="F9" s="53">
        <v>21000</v>
      </c>
      <c r="G9" s="80">
        <f t="shared" si="0"/>
        <v>60900</v>
      </c>
      <c r="H9" s="53">
        <v>21000</v>
      </c>
      <c r="I9" s="53">
        <v>21000</v>
      </c>
      <c r="J9" s="53">
        <v>21000</v>
      </c>
      <c r="K9" s="80">
        <f>SUM(H9:J9)</f>
        <v>63000</v>
      </c>
      <c r="L9" s="53">
        <v>21000</v>
      </c>
      <c r="M9" s="53">
        <v>21000</v>
      </c>
      <c r="N9" s="53">
        <v>21000</v>
      </c>
      <c r="O9" s="80">
        <f t="shared" si="2"/>
        <v>63000</v>
      </c>
      <c r="P9" s="53">
        <v>21000</v>
      </c>
      <c r="Q9" s="53">
        <v>21000</v>
      </c>
      <c r="R9" s="53">
        <v>21000</v>
      </c>
      <c r="S9" s="80">
        <f t="shared" si="3"/>
        <v>63000</v>
      </c>
      <c r="T9" s="53">
        <f t="shared" si="4"/>
        <v>249900</v>
      </c>
      <c r="U9" s="53">
        <f t="shared" si="5"/>
        <v>2100</v>
      </c>
    </row>
    <row r="10" spans="1:29" s="68" customFormat="1" ht="21" customHeight="1" x14ac:dyDescent="0.2">
      <c r="A10" s="25"/>
      <c r="B10" s="67" t="s">
        <v>55</v>
      </c>
      <c r="C10" s="53">
        <v>252000</v>
      </c>
      <c r="D10" s="53">
        <v>0</v>
      </c>
      <c r="E10" s="53">
        <v>10500</v>
      </c>
      <c r="F10" s="53">
        <v>21000</v>
      </c>
      <c r="G10" s="80">
        <f t="shared" si="0"/>
        <v>31500</v>
      </c>
      <c r="H10" s="53">
        <v>21000</v>
      </c>
      <c r="I10" s="53">
        <v>21000</v>
      </c>
      <c r="J10" s="53">
        <v>21000</v>
      </c>
      <c r="K10" s="80">
        <f t="shared" si="1"/>
        <v>63000</v>
      </c>
      <c r="L10" s="53">
        <v>21000</v>
      </c>
      <c r="M10" s="53">
        <v>21000</v>
      </c>
      <c r="N10" s="53">
        <v>21000</v>
      </c>
      <c r="O10" s="80">
        <f t="shared" si="2"/>
        <v>63000</v>
      </c>
      <c r="P10" s="53">
        <v>21000</v>
      </c>
      <c r="Q10" s="53">
        <v>21000</v>
      </c>
      <c r="R10" s="53">
        <v>21000</v>
      </c>
      <c r="S10" s="80">
        <f t="shared" si="3"/>
        <v>63000</v>
      </c>
      <c r="T10" s="53">
        <f t="shared" si="4"/>
        <v>220500</v>
      </c>
      <c r="U10" s="53">
        <f t="shared" si="5"/>
        <v>31500</v>
      </c>
    </row>
    <row r="11" spans="1:29" s="68" customFormat="1" ht="22.5" customHeight="1" x14ac:dyDescent="0.2">
      <c r="A11" s="25"/>
      <c r="B11" s="23" t="s">
        <v>25</v>
      </c>
      <c r="C11" s="53">
        <v>239760</v>
      </c>
      <c r="D11" s="53">
        <v>19980</v>
      </c>
      <c r="E11" s="53">
        <v>19980</v>
      </c>
      <c r="F11" s="53">
        <v>19980</v>
      </c>
      <c r="G11" s="80">
        <f t="shared" si="0"/>
        <v>59940</v>
      </c>
      <c r="H11" s="53">
        <v>19980</v>
      </c>
      <c r="I11" s="53">
        <v>19980</v>
      </c>
      <c r="J11" s="53">
        <v>19980</v>
      </c>
      <c r="K11" s="80">
        <f t="shared" si="1"/>
        <v>59940</v>
      </c>
      <c r="L11" s="53">
        <v>19980</v>
      </c>
      <c r="M11" s="53">
        <v>19980</v>
      </c>
      <c r="N11" s="53">
        <v>19980</v>
      </c>
      <c r="O11" s="80">
        <f t="shared" si="2"/>
        <v>59940</v>
      </c>
      <c r="P11" s="53">
        <v>19980</v>
      </c>
      <c r="Q11" s="53">
        <v>19980</v>
      </c>
      <c r="R11" s="53">
        <v>19980</v>
      </c>
      <c r="S11" s="80">
        <f t="shared" si="3"/>
        <v>59940</v>
      </c>
      <c r="T11" s="53">
        <f t="shared" si="4"/>
        <v>239760</v>
      </c>
      <c r="U11" s="53">
        <f t="shared" si="5"/>
        <v>0</v>
      </c>
    </row>
    <row r="12" spans="1:29" s="68" customFormat="1" ht="24" customHeight="1" x14ac:dyDescent="0.2">
      <c r="A12" s="25"/>
      <c r="B12" s="67" t="s">
        <v>29</v>
      </c>
      <c r="C12" s="53">
        <v>239760</v>
      </c>
      <c r="D12" s="53">
        <v>19980</v>
      </c>
      <c r="E12" s="53">
        <v>19980</v>
      </c>
      <c r="F12" s="53">
        <v>19980</v>
      </c>
      <c r="G12" s="80">
        <f>SUM(D12:F12)</f>
        <v>59940</v>
      </c>
      <c r="H12" s="53">
        <v>19980</v>
      </c>
      <c r="I12" s="53">
        <v>19980</v>
      </c>
      <c r="J12" s="53">
        <v>19980</v>
      </c>
      <c r="K12" s="80">
        <f>SUM(H12:J12)</f>
        <v>59940</v>
      </c>
      <c r="L12" s="53">
        <v>19980</v>
      </c>
      <c r="M12" s="53">
        <v>19980</v>
      </c>
      <c r="N12" s="53">
        <v>19980</v>
      </c>
      <c r="O12" s="80">
        <f t="shared" si="2"/>
        <v>59940</v>
      </c>
      <c r="P12" s="53">
        <v>19980</v>
      </c>
      <c r="Q12" s="53">
        <v>19980</v>
      </c>
      <c r="R12" s="53">
        <v>19980</v>
      </c>
      <c r="S12" s="80">
        <f t="shared" si="3"/>
        <v>59940</v>
      </c>
      <c r="T12" s="53">
        <f t="shared" si="4"/>
        <v>239760</v>
      </c>
      <c r="U12" s="53">
        <f t="shared" si="5"/>
        <v>0</v>
      </c>
    </row>
    <row r="13" spans="1:29" s="68" customFormat="1" ht="21" customHeight="1" x14ac:dyDescent="0.2">
      <c r="A13" s="25"/>
      <c r="B13" s="67" t="s">
        <v>56</v>
      </c>
      <c r="C13" s="53">
        <v>216000</v>
      </c>
      <c r="D13" s="53">
        <v>18000</v>
      </c>
      <c r="E13" s="53">
        <v>18000</v>
      </c>
      <c r="F13" s="53">
        <v>18000</v>
      </c>
      <c r="G13" s="80">
        <f t="shared" si="0"/>
        <v>54000</v>
      </c>
      <c r="H13" s="53">
        <v>18000</v>
      </c>
      <c r="I13" s="53">
        <v>18000</v>
      </c>
      <c r="J13" s="53">
        <v>18000</v>
      </c>
      <c r="K13" s="80">
        <f t="shared" si="1"/>
        <v>54000</v>
      </c>
      <c r="L13" s="53">
        <v>18000</v>
      </c>
      <c r="M13" s="53">
        <v>18000</v>
      </c>
      <c r="N13" s="53">
        <v>18000</v>
      </c>
      <c r="O13" s="80">
        <f t="shared" si="2"/>
        <v>54000</v>
      </c>
      <c r="P13" s="53">
        <v>18000</v>
      </c>
      <c r="Q13" s="53">
        <v>18000</v>
      </c>
      <c r="R13" s="53">
        <v>18000</v>
      </c>
      <c r="S13" s="80">
        <f t="shared" si="3"/>
        <v>54000</v>
      </c>
      <c r="T13" s="53">
        <f t="shared" si="4"/>
        <v>216000</v>
      </c>
      <c r="U13" s="53">
        <f t="shared" si="5"/>
        <v>0</v>
      </c>
    </row>
    <row r="14" spans="1:29" s="68" customFormat="1" ht="22.5" customHeight="1" x14ac:dyDescent="0.2">
      <c r="A14" s="25"/>
      <c r="B14" s="73" t="s">
        <v>51</v>
      </c>
      <c r="C14" s="53">
        <v>228960</v>
      </c>
      <c r="D14" s="53">
        <v>19080</v>
      </c>
      <c r="E14" s="53">
        <v>19080</v>
      </c>
      <c r="F14" s="53">
        <v>19080</v>
      </c>
      <c r="G14" s="80">
        <f>SUM(D14:F14)</f>
        <v>57240</v>
      </c>
      <c r="H14" s="53">
        <v>19080</v>
      </c>
      <c r="I14" s="53">
        <v>19080</v>
      </c>
      <c r="J14" s="53">
        <v>19080</v>
      </c>
      <c r="K14" s="80">
        <f>SUM(H14:J14)</f>
        <v>57240</v>
      </c>
      <c r="L14" s="53">
        <v>19080</v>
      </c>
      <c r="M14" s="53">
        <v>19080</v>
      </c>
      <c r="N14" s="53">
        <v>19080</v>
      </c>
      <c r="O14" s="80">
        <f t="shared" si="2"/>
        <v>57240</v>
      </c>
      <c r="P14" s="53">
        <v>19080</v>
      </c>
      <c r="Q14" s="53">
        <v>19080</v>
      </c>
      <c r="R14" s="53">
        <v>19080</v>
      </c>
      <c r="S14" s="80">
        <f>SUM(P14:R14)</f>
        <v>57240</v>
      </c>
      <c r="T14" s="53">
        <f>G14+K14+O14+S14</f>
        <v>228960</v>
      </c>
      <c r="U14" s="53">
        <f t="shared" ref="U14:U20" si="6">C14-T14</f>
        <v>0</v>
      </c>
    </row>
    <row r="15" spans="1:29" s="68" customFormat="1" ht="22.5" customHeight="1" x14ac:dyDescent="0.2">
      <c r="A15" s="25"/>
      <c r="B15" s="73" t="s">
        <v>57</v>
      </c>
      <c r="C15" s="53">
        <v>192000</v>
      </c>
      <c r="D15" s="53">
        <v>16000</v>
      </c>
      <c r="E15" s="53">
        <v>16000</v>
      </c>
      <c r="F15" s="53">
        <v>16000</v>
      </c>
      <c r="G15" s="80">
        <f>SUM(D15:F15)</f>
        <v>48000</v>
      </c>
      <c r="H15" s="53">
        <v>16000</v>
      </c>
      <c r="I15" s="53">
        <v>16000</v>
      </c>
      <c r="J15" s="53">
        <v>16000</v>
      </c>
      <c r="K15" s="80">
        <f>SUM(H15:J15)</f>
        <v>48000</v>
      </c>
      <c r="L15" s="53">
        <v>16000</v>
      </c>
      <c r="M15" s="53">
        <v>16000</v>
      </c>
      <c r="N15" s="53">
        <v>16000</v>
      </c>
      <c r="O15" s="80">
        <f>SUM(L15:N15)</f>
        <v>48000</v>
      </c>
      <c r="P15" s="53">
        <v>16000</v>
      </c>
      <c r="Q15" s="53">
        <v>16000</v>
      </c>
      <c r="R15" s="53">
        <v>16000</v>
      </c>
      <c r="S15" s="80">
        <f>SUM(P15:R15)</f>
        <v>48000</v>
      </c>
      <c r="T15" s="53">
        <f>G15+K15+O15+S15</f>
        <v>192000</v>
      </c>
      <c r="U15" s="53">
        <f t="shared" si="6"/>
        <v>0</v>
      </c>
    </row>
    <row r="16" spans="1:29" s="79" customFormat="1" ht="22.5" customHeight="1" x14ac:dyDescent="0.2">
      <c r="A16" s="78"/>
      <c r="B16" s="77" t="s">
        <v>59</v>
      </c>
      <c r="C16" s="53">
        <v>84000</v>
      </c>
      <c r="D16" s="53">
        <v>0</v>
      </c>
      <c r="E16" s="53">
        <v>0</v>
      </c>
      <c r="F16" s="53">
        <v>0</v>
      </c>
      <c r="G16" s="80">
        <f>SUM(D16:F16)</f>
        <v>0</v>
      </c>
      <c r="H16" s="53">
        <v>7000</v>
      </c>
      <c r="I16" s="53">
        <v>7000</v>
      </c>
      <c r="J16" s="53">
        <v>7000</v>
      </c>
      <c r="K16" s="80">
        <f>SUM(H16:J16)</f>
        <v>21000</v>
      </c>
      <c r="L16" s="53">
        <v>7000</v>
      </c>
      <c r="M16" s="53">
        <v>7000</v>
      </c>
      <c r="N16" s="53">
        <v>7000</v>
      </c>
      <c r="O16" s="80">
        <f>SUM(L16:N16)</f>
        <v>21000</v>
      </c>
      <c r="P16" s="53">
        <v>7000</v>
      </c>
      <c r="Q16" s="53">
        <v>7000</v>
      </c>
      <c r="R16" s="53">
        <v>7000</v>
      </c>
      <c r="S16" s="80">
        <f>SUM(P16:R16)</f>
        <v>21000</v>
      </c>
      <c r="T16" s="53">
        <f>G16+K16+O16+S16</f>
        <v>63000</v>
      </c>
      <c r="U16" s="53">
        <f t="shared" si="6"/>
        <v>21000</v>
      </c>
    </row>
    <row r="17" spans="1:21" s="68" customFormat="1" ht="14.25" customHeight="1" x14ac:dyDescent="0.2">
      <c r="A17" s="25"/>
      <c r="B17" s="65" t="s">
        <v>60</v>
      </c>
      <c r="C17" s="53">
        <v>324480</v>
      </c>
      <c r="D17" s="53">
        <v>0</v>
      </c>
      <c r="E17" s="53">
        <f>3140+2600+2710+3620+2720+3140</f>
        <v>17930</v>
      </c>
      <c r="F17" s="53">
        <v>12330</v>
      </c>
      <c r="G17" s="80">
        <f t="shared" si="0"/>
        <v>30260</v>
      </c>
      <c r="H17" s="53">
        <v>27040</v>
      </c>
      <c r="I17" s="53">
        <v>27040</v>
      </c>
      <c r="J17" s="53">
        <v>27040</v>
      </c>
      <c r="K17" s="80">
        <f t="shared" si="1"/>
        <v>81120</v>
      </c>
      <c r="L17" s="53">
        <v>27040</v>
      </c>
      <c r="M17" s="53">
        <v>27040</v>
      </c>
      <c r="N17" s="53">
        <v>27040</v>
      </c>
      <c r="O17" s="80">
        <f t="shared" si="2"/>
        <v>81120</v>
      </c>
      <c r="P17" s="53">
        <v>27040</v>
      </c>
      <c r="Q17" s="53">
        <v>27040</v>
      </c>
      <c r="R17" s="53">
        <f>27040+27040</f>
        <v>54080</v>
      </c>
      <c r="S17" s="80">
        <f t="shared" si="3"/>
        <v>108160</v>
      </c>
      <c r="T17" s="53">
        <f t="shared" si="4"/>
        <v>300660</v>
      </c>
      <c r="U17" s="53">
        <f t="shared" si="6"/>
        <v>23820</v>
      </c>
    </row>
    <row r="18" spans="1:21" s="68" customFormat="1" ht="23.25" customHeight="1" x14ac:dyDescent="0.2">
      <c r="A18" s="25"/>
      <c r="B18" s="67" t="s">
        <v>61</v>
      </c>
      <c r="C18" s="53">
        <v>134400</v>
      </c>
      <c r="D18" s="53">
        <v>0</v>
      </c>
      <c r="E18" s="53">
        <v>0</v>
      </c>
      <c r="F18" s="53">
        <v>22400</v>
      </c>
      <c r="G18" s="80">
        <f t="shared" si="0"/>
        <v>22400</v>
      </c>
      <c r="H18" s="53">
        <v>11200</v>
      </c>
      <c r="I18" s="53">
        <v>11200</v>
      </c>
      <c r="J18" s="53">
        <v>11200</v>
      </c>
      <c r="K18" s="80">
        <f t="shared" si="1"/>
        <v>33600</v>
      </c>
      <c r="L18" s="53">
        <v>11200</v>
      </c>
      <c r="M18" s="53">
        <v>11200</v>
      </c>
      <c r="N18" s="53">
        <v>11200</v>
      </c>
      <c r="O18" s="80">
        <f t="shared" si="2"/>
        <v>33600</v>
      </c>
      <c r="P18" s="53">
        <v>11200</v>
      </c>
      <c r="Q18" s="53">
        <v>11200</v>
      </c>
      <c r="R18" s="53">
        <v>22400</v>
      </c>
      <c r="S18" s="80">
        <f t="shared" si="3"/>
        <v>44800</v>
      </c>
      <c r="T18" s="53">
        <f t="shared" si="4"/>
        <v>134400</v>
      </c>
      <c r="U18" s="53">
        <f t="shared" si="6"/>
        <v>0</v>
      </c>
    </row>
    <row r="19" spans="1:21" s="68" customFormat="1" ht="23.25" customHeight="1" x14ac:dyDescent="0.2">
      <c r="A19" s="25"/>
      <c r="B19" s="65" t="s">
        <v>62</v>
      </c>
      <c r="C19" s="53">
        <v>59640</v>
      </c>
      <c r="D19" s="53">
        <v>0</v>
      </c>
      <c r="E19" s="53">
        <v>0</v>
      </c>
      <c r="F19" s="53">
        <f>1400+1400+1120+1120+4900</f>
        <v>9940</v>
      </c>
      <c r="G19" s="80">
        <f t="shared" si="0"/>
        <v>9940</v>
      </c>
      <c r="H19" s="53">
        <v>4970</v>
      </c>
      <c r="I19" s="53">
        <v>4970</v>
      </c>
      <c r="J19" s="53">
        <v>4970</v>
      </c>
      <c r="K19" s="80">
        <f t="shared" si="1"/>
        <v>14910</v>
      </c>
      <c r="L19" s="53">
        <v>4970</v>
      </c>
      <c r="M19" s="53">
        <v>4970</v>
      </c>
      <c r="N19" s="53">
        <v>4970</v>
      </c>
      <c r="O19" s="80">
        <f t="shared" si="2"/>
        <v>14910</v>
      </c>
      <c r="P19" s="53">
        <v>4970</v>
      </c>
      <c r="Q19" s="53">
        <v>4970</v>
      </c>
      <c r="R19" s="53">
        <f>4970+4970</f>
        <v>9940</v>
      </c>
      <c r="S19" s="80">
        <f t="shared" si="3"/>
        <v>19880</v>
      </c>
      <c r="T19" s="53">
        <f t="shared" si="4"/>
        <v>59640</v>
      </c>
      <c r="U19" s="53">
        <f t="shared" si="6"/>
        <v>0</v>
      </c>
    </row>
    <row r="20" spans="1:21" s="68" customFormat="1" ht="23.25" customHeight="1" x14ac:dyDescent="0.2">
      <c r="A20" s="55"/>
      <c r="B20" s="55" t="s">
        <v>15</v>
      </c>
      <c r="C20" s="81">
        <f>SUM(C21:C29)</f>
        <v>83200</v>
      </c>
      <c r="D20" s="30">
        <f>SUM(D21:D29)</f>
        <v>5250</v>
      </c>
      <c r="E20" s="30">
        <f>SUM(E21:E29)</f>
        <v>5025</v>
      </c>
      <c r="F20" s="30">
        <f>SUM(F21:F29)</f>
        <v>5250</v>
      </c>
      <c r="G20" s="82">
        <f t="shared" si="0"/>
        <v>15525</v>
      </c>
      <c r="H20" s="30">
        <f>SUM(H21:H29)</f>
        <v>5600</v>
      </c>
      <c r="I20" s="30">
        <f>SUM(I21:I29)</f>
        <v>5600</v>
      </c>
      <c r="J20" s="30">
        <f>SUM(J21:J29)</f>
        <v>5600</v>
      </c>
      <c r="K20" s="82">
        <f>SUM(H20:J20)</f>
        <v>16800</v>
      </c>
      <c r="L20" s="30">
        <f>SUM(L21:L29)</f>
        <v>5600</v>
      </c>
      <c r="M20" s="30">
        <f>SUM(M21:M29)</f>
        <v>5650</v>
      </c>
      <c r="N20" s="30">
        <f>SUM(N21:N29)</f>
        <v>21600</v>
      </c>
      <c r="O20" s="82">
        <f t="shared" si="2"/>
        <v>32850</v>
      </c>
      <c r="P20" s="30">
        <f>SUM(P21:P29)</f>
        <v>5600</v>
      </c>
      <c r="Q20" s="30">
        <f>SUM(Q21:Q29)</f>
        <v>5600</v>
      </c>
      <c r="R20" s="30">
        <f>SUM(R21:R29)</f>
        <v>5550</v>
      </c>
      <c r="S20" s="82">
        <f>SUM(P20:R20)</f>
        <v>16750</v>
      </c>
      <c r="T20" s="81">
        <f>SUM(G20,K20,O20,S20)</f>
        <v>81925</v>
      </c>
      <c r="U20" s="81">
        <f t="shared" si="6"/>
        <v>1275</v>
      </c>
    </row>
    <row r="21" spans="1:21" s="26" customFormat="1" ht="27" customHeight="1" x14ac:dyDescent="0.2">
      <c r="A21" s="27"/>
      <c r="B21" s="23" t="s">
        <v>26</v>
      </c>
      <c r="C21" s="53">
        <v>9000</v>
      </c>
      <c r="D21" s="53">
        <v>750</v>
      </c>
      <c r="E21" s="53">
        <v>750</v>
      </c>
      <c r="F21" s="53">
        <v>750</v>
      </c>
      <c r="G21" s="80">
        <f>SUM(D21:F21)</f>
        <v>2250</v>
      </c>
      <c r="H21" s="53">
        <v>750</v>
      </c>
      <c r="I21" s="53">
        <v>750</v>
      </c>
      <c r="J21" s="53">
        <v>750</v>
      </c>
      <c r="K21" s="80">
        <f>SUM(H21:J21)</f>
        <v>2250</v>
      </c>
      <c r="L21" s="53">
        <v>750</v>
      </c>
      <c r="M21" s="53">
        <v>750</v>
      </c>
      <c r="N21" s="53">
        <v>750</v>
      </c>
      <c r="O21" s="80">
        <f>SUM(L21:N21)</f>
        <v>2250</v>
      </c>
      <c r="P21" s="53">
        <v>750</v>
      </c>
      <c r="Q21" s="53">
        <v>750</v>
      </c>
      <c r="R21" s="53">
        <v>750</v>
      </c>
      <c r="S21" s="80">
        <f>SUM(P21:R21)</f>
        <v>2250</v>
      </c>
      <c r="T21" s="53">
        <f t="shared" si="4"/>
        <v>9000</v>
      </c>
      <c r="U21" s="53">
        <f t="shared" ref="U21:U29" si="7">C21-T21</f>
        <v>0</v>
      </c>
    </row>
    <row r="22" spans="1:21" s="26" customFormat="1" ht="24" customHeight="1" x14ac:dyDescent="0.2">
      <c r="A22" s="27"/>
      <c r="B22" s="23" t="s">
        <v>46</v>
      </c>
      <c r="C22" s="53">
        <v>9000</v>
      </c>
      <c r="D22" s="53">
        <v>750</v>
      </c>
      <c r="E22" s="53">
        <v>525</v>
      </c>
      <c r="F22" s="53">
        <v>750</v>
      </c>
      <c r="G22" s="80">
        <f t="shared" si="0"/>
        <v>2025</v>
      </c>
      <c r="H22" s="53">
        <v>750</v>
      </c>
      <c r="I22" s="53">
        <v>750</v>
      </c>
      <c r="J22" s="53">
        <v>750</v>
      </c>
      <c r="K22" s="80">
        <f t="shared" si="1"/>
        <v>2250</v>
      </c>
      <c r="L22" s="53">
        <v>750</v>
      </c>
      <c r="M22" s="53">
        <v>750</v>
      </c>
      <c r="N22" s="53">
        <v>750</v>
      </c>
      <c r="O22" s="80">
        <f t="shared" si="2"/>
        <v>2250</v>
      </c>
      <c r="P22" s="53">
        <v>750</v>
      </c>
      <c r="Q22" s="53">
        <v>750</v>
      </c>
      <c r="R22" s="53">
        <v>750</v>
      </c>
      <c r="S22" s="80">
        <f t="shared" si="3"/>
        <v>2250</v>
      </c>
      <c r="T22" s="53">
        <f t="shared" si="4"/>
        <v>8775</v>
      </c>
      <c r="U22" s="53">
        <f t="shared" si="7"/>
        <v>225</v>
      </c>
    </row>
    <row r="23" spans="1:21" s="26" customFormat="1" ht="24" customHeight="1" x14ac:dyDescent="0.2">
      <c r="A23" s="27"/>
      <c r="B23" s="23" t="s">
        <v>47</v>
      </c>
      <c r="C23" s="53">
        <v>9000</v>
      </c>
      <c r="D23" s="53">
        <v>750</v>
      </c>
      <c r="E23" s="53">
        <v>750</v>
      </c>
      <c r="F23" s="53">
        <v>750</v>
      </c>
      <c r="G23" s="80">
        <f>SUM(D23:F23)</f>
        <v>2250</v>
      </c>
      <c r="H23" s="53">
        <v>750</v>
      </c>
      <c r="I23" s="53">
        <v>750</v>
      </c>
      <c r="J23" s="53">
        <v>750</v>
      </c>
      <c r="K23" s="80">
        <f t="shared" si="1"/>
        <v>2250</v>
      </c>
      <c r="L23" s="53">
        <v>750</v>
      </c>
      <c r="M23" s="53">
        <v>750</v>
      </c>
      <c r="N23" s="53">
        <v>750</v>
      </c>
      <c r="O23" s="80">
        <f t="shared" si="2"/>
        <v>2250</v>
      </c>
      <c r="P23" s="53">
        <v>750</v>
      </c>
      <c r="Q23" s="53">
        <v>750</v>
      </c>
      <c r="R23" s="53">
        <v>750</v>
      </c>
      <c r="S23" s="80">
        <f t="shared" si="3"/>
        <v>2250</v>
      </c>
      <c r="T23" s="53">
        <f t="shared" si="4"/>
        <v>9000</v>
      </c>
      <c r="U23" s="53">
        <f t="shared" si="7"/>
        <v>0</v>
      </c>
    </row>
    <row r="24" spans="1:21" s="26" customFormat="1" ht="24" customHeight="1" x14ac:dyDescent="0.2">
      <c r="A24" s="27"/>
      <c r="B24" s="23" t="s">
        <v>45</v>
      </c>
      <c r="C24" s="53">
        <v>9000</v>
      </c>
      <c r="D24" s="53">
        <v>750</v>
      </c>
      <c r="E24" s="53">
        <v>750</v>
      </c>
      <c r="F24" s="53">
        <v>750</v>
      </c>
      <c r="G24" s="80">
        <f t="shared" si="0"/>
        <v>2250</v>
      </c>
      <c r="H24" s="53">
        <v>750</v>
      </c>
      <c r="I24" s="53">
        <v>750</v>
      </c>
      <c r="J24" s="53">
        <v>750</v>
      </c>
      <c r="K24" s="80">
        <f t="shared" si="1"/>
        <v>2250</v>
      </c>
      <c r="L24" s="53">
        <v>750</v>
      </c>
      <c r="M24" s="53">
        <v>750</v>
      </c>
      <c r="N24" s="53">
        <v>750</v>
      </c>
      <c r="O24" s="80">
        <f t="shared" si="2"/>
        <v>2250</v>
      </c>
      <c r="P24" s="53">
        <v>750</v>
      </c>
      <c r="Q24" s="53">
        <v>750</v>
      </c>
      <c r="R24" s="53">
        <v>750</v>
      </c>
      <c r="S24" s="80">
        <f t="shared" si="3"/>
        <v>2250</v>
      </c>
      <c r="T24" s="53">
        <f t="shared" si="4"/>
        <v>9000</v>
      </c>
      <c r="U24" s="53">
        <f t="shared" si="7"/>
        <v>0</v>
      </c>
    </row>
    <row r="25" spans="1:21" s="26" customFormat="1" ht="24" customHeight="1" x14ac:dyDescent="0.2">
      <c r="A25" s="27"/>
      <c r="B25" s="23" t="s">
        <v>52</v>
      </c>
      <c r="C25" s="53">
        <v>9000</v>
      </c>
      <c r="D25" s="53">
        <v>750</v>
      </c>
      <c r="E25" s="53">
        <v>750</v>
      </c>
      <c r="F25" s="53">
        <v>750</v>
      </c>
      <c r="G25" s="80">
        <f t="shared" si="0"/>
        <v>2250</v>
      </c>
      <c r="H25" s="53">
        <v>750</v>
      </c>
      <c r="I25" s="53">
        <v>750</v>
      </c>
      <c r="J25" s="53">
        <v>750</v>
      </c>
      <c r="K25" s="80">
        <f t="shared" si="1"/>
        <v>2250</v>
      </c>
      <c r="L25" s="53">
        <v>750</v>
      </c>
      <c r="M25" s="53">
        <v>480</v>
      </c>
      <c r="N25" s="53">
        <v>750</v>
      </c>
      <c r="O25" s="80">
        <f t="shared" si="2"/>
        <v>1980</v>
      </c>
      <c r="P25" s="53">
        <v>750</v>
      </c>
      <c r="Q25" s="53">
        <v>750</v>
      </c>
      <c r="R25" s="53">
        <v>1020</v>
      </c>
      <c r="S25" s="80">
        <f t="shared" si="3"/>
        <v>2520</v>
      </c>
      <c r="T25" s="53">
        <f t="shared" si="4"/>
        <v>9000</v>
      </c>
      <c r="U25" s="53">
        <f t="shared" si="7"/>
        <v>0</v>
      </c>
    </row>
    <row r="26" spans="1:21" s="24" customFormat="1" ht="21.75" customHeight="1" x14ac:dyDescent="0.15">
      <c r="A26" s="27"/>
      <c r="B26" s="23" t="s">
        <v>48</v>
      </c>
      <c r="C26" s="53">
        <v>9000</v>
      </c>
      <c r="D26" s="53">
        <v>750</v>
      </c>
      <c r="E26" s="53">
        <v>750</v>
      </c>
      <c r="F26" s="53">
        <v>750</v>
      </c>
      <c r="G26" s="80">
        <f t="shared" si="0"/>
        <v>2250</v>
      </c>
      <c r="H26" s="53">
        <v>750</v>
      </c>
      <c r="I26" s="53">
        <v>750</v>
      </c>
      <c r="J26" s="53">
        <v>750</v>
      </c>
      <c r="K26" s="80">
        <f t="shared" si="1"/>
        <v>2250</v>
      </c>
      <c r="L26" s="53">
        <v>750</v>
      </c>
      <c r="M26" s="53">
        <v>750</v>
      </c>
      <c r="N26" s="53">
        <v>750</v>
      </c>
      <c r="O26" s="80">
        <f t="shared" si="2"/>
        <v>2250</v>
      </c>
      <c r="P26" s="53">
        <v>750</v>
      </c>
      <c r="Q26" s="53">
        <v>750</v>
      </c>
      <c r="R26" s="53">
        <v>750</v>
      </c>
      <c r="S26" s="80">
        <f t="shared" si="3"/>
        <v>2250</v>
      </c>
      <c r="T26" s="53">
        <f t="shared" si="4"/>
        <v>9000</v>
      </c>
      <c r="U26" s="53">
        <f t="shared" si="7"/>
        <v>0</v>
      </c>
    </row>
    <row r="27" spans="1:21" s="24" customFormat="1" ht="22.5" customHeight="1" x14ac:dyDescent="0.15">
      <c r="A27" s="27"/>
      <c r="B27" s="23" t="s">
        <v>49</v>
      </c>
      <c r="C27" s="53">
        <v>9000</v>
      </c>
      <c r="D27" s="53">
        <v>750</v>
      </c>
      <c r="E27" s="53">
        <v>750</v>
      </c>
      <c r="F27" s="53">
        <v>750</v>
      </c>
      <c r="G27" s="80">
        <f t="shared" si="0"/>
        <v>2250</v>
      </c>
      <c r="H27" s="53">
        <v>750</v>
      </c>
      <c r="I27" s="53">
        <v>750</v>
      </c>
      <c r="J27" s="53">
        <v>750</v>
      </c>
      <c r="K27" s="80">
        <f t="shared" si="1"/>
        <v>2250</v>
      </c>
      <c r="L27" s="53">
        <v>750</v>
      </c>
      <c r="M27" s="53">
        <v>1070</v>
      </c>
      <c r="N27" s="53">
        <v>750</v>
      </c>
      <c r="O27" s="80">
        <f t="shared" si="2"/>
        <v>2570</v>
      </c>
      <c r="P27" s="53">
        <v>750</v>
      </c>
      <c r="Q27" s="53">
        <v>750</v>
      </c>
      <c r="R27" s="53">
        <v>430</v>
      </c>
      <c r="S27" s="80">
        <f t="shared" si="3"/>
        <v>1930</v>
      </c>
      <c r="T27" s="53">
        <f t="shared" si="4"/>
        <v>9000</v>
      </c>
      <c r="U27" s="53">
        <f t="shared" si="7"/>
        <v>0</v>
      </c>
    </row>
    <row r="28" spans="1:21" s="24" customFormat="1" ht="22.5" customHeight="1" x14ac:dyDescent="0.15">
      <c r="A28" s="27"/>
      <c r="B28" s="23" t="s">
        <v>63</v>
      </c>
      <c r="C28" s="53">
        <v>4200</v>
      </c>
      <c r="D28" s="53">
        <v>0</v>
      </c>
      <c r="E28" s="53">
        <v>0</v>
      </c>
      <c r="F28" s="53">
        <v>0</v>
      </c>
      <c r="G28" s="80">
        <f t="shared" si="0"/>
        <v>0</v>
      </c>
      <c r="H28" s="53">
        <v>350</v>
      </c>
      <c r="I28" s="53">
        <v>350</v>
      </c>
      <c r="J28" s="53">
        <v>350</v>
      </c>
      <c r="K28" s="80">
        <f t="shared" si="1"/>
        <v>1050</v>
      </c>
      <c r="L28" s="53">
        <v>350</v>
      </c>
      <c r="M28" s="53">
        <v>350</v>
      </c>
      <c r="N28" s="53">
        <v>350</v>
      </c>
      <c r="O28" s="80">
        <f t="shared" si="2"/>
        <v>1050</v>
      </c>
      <c r="P28" s="53">
        <v>350</v>
      </c>
      <c r="Q28" s="53">
        <v>350</v>
      </c>
      <c r="R28" s="53">
        <v>350</v>
      </c>
      <c r="S28" s="80">
        <f t="shared" si="3"/>
        <v>1050</v>
      </c>
      <c r="T28" s="53">
        <f t="shared" si="4"/>
        <v>3150</v>
      </c>
      <c r="U28" s="53">
        <f t="shared" si="7"/>
        <v>1050</v>
      </c>
    </row>
    <row r="29" spans="1:21" s="24" customFormat="1" ht="18" customHeight="1" x14ac:dyDescent="0.15">
      <c r="A29" s="27"/>
      <c r="B29" s="23" t="s">
        <v>50</v>
      </c>
      <c r="C29" s="53">
        <v>16000</v>
      </c>
      <c r="D29" s="53">
        <v>0</v>
      </c>
      <c r="E29" s="53">
        <v>0</v>
      </c>
      <c r="F29" s="53">
        <v>0</v>
      </c>
      <c r="G29" s="80">
        <f t="shared" si="0"/>
        <v>0</v>
      </c>
      <c r="H29" s="53">
        <v>0</v>
      </c>
      <c r="I29" s="53">
        <v>0</v>
      </c>
      <c r="J29" s="53">
        <v>0</v>
      </c>
      <c r="K29" s="80">
        <f>SUM(H29:J29)</f>
        <v>0</v>
      </c>
      <c r="L29" s="53">
        <v>0</v>
      </c>
      <c r="M29" s="53">
        <v>0</v>
      </c>
      <c r="N29" s="53">
        <v>16000</v>
      </c>
      <c r="O29" s="80">
        <f t="shared" si="2"/>
        <v>16000</v>
      </c>
      <c r="P29" s="53">
        <v>0</v>
      </c>
      <c r="Q29" s="53">
        <v>0</v>
      </c>
      <c r="R29" s="53">
        <v>0</v>
      </c>
      <c r="S29" s="80">
        <f t="shared" si="3"/>
        <v>0</v>
      </c>
      <c r="T29" s="53">
        <f t="shared" si="4"/>
        <v>16000</v>
      </c>
      <c r="U29" s="53">
        <f t="shared" si="7"/>
        <v>0</v>
      </c>
    </row>
    <row r="30" spans="1:21" s="24" customFormat="1" ht="21.75" customHeight="1" x14ac:dyDescent="0.2">
      <c r="A30" s="29"/>
      <c r="B30" s="29" t="s">
        <v>16</v>
      </c>
      <c r="C30" s="81">
        <f>SUM(C31:C36)</f>
        <v>1581500</v>
      </c>
      <c r="D30" s="30">
        <f>SUM(D31:D36)</f>
        <v>0</v>
      </c>
      <c r="E30" s="30">
        <f>SUM(E31:E36)</f>
        <v>26100</v>
      </c>
      <c r="F30" s="30">
        <f>SUM(F31:F36)</f>
        <v>520370</v>
      </c>
      <c r="G30" s="82">
        <f>SUM(D30:F30)</f>
        <v>546470</v>
      </c>
      <c r="H30" s="30">
        <f>SUM(H31:H36)</f>
        <v>1200</v>
      </c>
      <c r="I30" s="30">
        <f>SUM(I31:I36)</f>
        <v>61200</v>
      </c>
      <c r="J30" s="30">
        <f>SUM(J31:J36)</f>
        <v>41200</v>
      </c>
      <c r="K30" s="82">
        <f>SUM(H30:J30)</f>
        <v>103600</v>
      </c>
      <c r="L30" s="30">
        <f>SUM(L31:L36)</f>
        <v>89500</v>
      </c>
      <c r="M30" s="30">
        <f>SUM(M31:M36)</f>
        <v>35630</v>
      </c>
      <c r="N30" s="30">
        <f>SUM(N31:N36)</f>
        <v>686667.2</v>
      </c>
      <c r="O30" s="82">
        <f>SUM(L30:N30)</f>
        <v>811797.2</v>
      </c>
      <c r="P30" s="30">
        <f>SUM(P31:P36)</f>
        <v>69232.800000000003</v>
      </c>
      <c r="Q30" s="30">
        <f>SUM(Q31:Q36)</f>
        <v>49200</v>
      </c>
      <c r="R30" s="30">
        <f>SUM(R31:R36)</f>
        <v>1200</v>
      </c>
      <c r="S30" s="82">
        <f>SUM(P30:R30)</f>
        <v>119632.8</v>
      </c>
      <c r="T30" s="81">
        <f>G30+K30+O30+S30</f>
        <v>1581500</v>
      </c>
      <c r="U30" s="81">
        <f>C30-T30</f>
        <v>0</v>
      </c>
    </row>
    <row r="31" spans="1:21" s="26" customFormat="1" ht="41.25" customHeight="1" x14ac:dyDescent="0.2">
      <c r="A31" s="25"/>
      <c r="B31" s="23" t="s">
        <v>89</v>
      </c>
      <c r="C31" s="53">
        <v>787500</v>
      </c>
      <c r="D31" s="53">
        <v>0</v>
      </c>
      <c r="E31" s="107">
        <v>0</v>
      </c>
      <c r="F31" s="53">
        <v>472500</v>
      </c>
      <c r="G31" s="80">
        <f>SUM(D31:F31)</f>
        <v>472500</v>
      </c>
      <c r="H31" s="53">
        <v>0</v>
      </c>
      <c r="I31" s="53">
        <v>0</v>
      </c>
      <c r="J31" s="53">
        <v>0</v>
      </c>
      <c r="K31" s="80">
        <f>SUM(H31:J31)</f>
        <v>0</v>
      </c>
      <c r="L31" s="53">
        <v>0</v>
      </c>
      <c r="M31" s="53">
        <v>0</v>
      </c>
      <c r="N31" s="53">
        <v>315000</v>
      </c>
      <c r="O31" s="80">
        <f t="shared" si="2"/>
        <v>315000</v>
      </c>
      <c r="P31" s="53">
        <v>0</v>
      </c>
      <c r="Q31" s="53">
        <v>0</v>
      </c>
      <c r="R31" s="53">
        <v>0</v>
      </c>
      <c r="S31" s="80">
        <f t="shared" si="3"/>
        <v>0</v>
      </c>
      <c r="T31" s="53">
        <f t="shared" si="4"/>
        <v>787500</v>
      </c>
      <c r="U31" s="53">
        <f t="shared" si="5"/>
        <v>0</v>
      </c>
    </row>
    <row r="32" spans="1:21" s="24" customFormat="1" ht="42.75" customHeight="1" x14ac:dyDescent="0.2">
      <c r="A32" s="25"/>
      <c r="B32" s="23" t="s">
        <v>90</v>
      </c>
      <c r="C32" s="53">
        <v>46000</v>
      </c>
      <c r="D32" s="53">
        <v>0</v>
      </c>
      <c r="E32" s="107">
        <v>0</v>
      </c>
      <c r="F32" s="53">
        <v>46000</v>
      </c>
      <c r="G32" s="80">
        <f t="shared" si="0"/>
        <v>46000</v>
      </c>
      <c r="H32" s="53">
        <v>0</v>
      </c>
      <c r="I32" s="53">
        <v>0</v>
      </c>
      <c r="J32" s="53">
        <v>0</v>
      </c>
      <c r="K32" s="80">
        <f t="shared" si="1"/>
        <v>0</v>
      </c>
      <c r="L32" s="53">
        <v>0</v>
      </c>
      <c r="M32" s="53">
        <v>0</v>
      </c>
      <c r="N32" s="53">
        <v>0</v>
      </c>
      <c r="O32" s="80">
        <f t="shared" si="2"/>
        <v>0</v>
      </c>
      <c r="P32" s="53">
        <v>0</v>
      </c>
      <c r="Q32" s="53">
        <v>0</v>
      </c>
      <c r="R32" s="53">
        <v>0</v>
      </c>
      <c r="S32" s="80">
        <f t="shared" si="3"/>
        <v>0</v>
      </c>
      <c r="T32" s="53">
        <f t="shared" si="4"/>
        <v>46000</v>
      </c>
      <c r="U32" s="53">
        <f t="shared" si="5"/>
        <v>0</v>
      </c>
    </row>
    <row r="33" spans="1:23" s="31" customFormat="1" ht="32.25" customHeight="1" x14ac:dyDescent="0.2">
      <c r="A33" s="25"/>
      <c r="B33" s="23" t="s">
        <v>53</v>
      </c>
      <c r="C33" s="53">
        <v>255000</v>
      </c>
      <c r="D33" s="53">
        <v>0</v>
      </c>
      <c r="E33" s="53">
        <v>26100</v>
      </c>
      <c r="F33" s="53">
        <v>0</v>
      </c>
      <c r="G33" s="80">
        <f>SUM(D33:F33)</f>
        <v>26100</v>
      </c>
      <c r="H33" s="53">
        <v>0</v>
      </c>
      <c r="I33" s="53">
        <v>60000</v>
      </c>
      <c r="J33" s="53">
        <v>40000</v>
      </c>
      <c r="K33" s="80">
        <f t="shared" ref="K33:K47" si="8">SUM(H33:J33)</f>
        <v>100000</v>
      </c>
      <c r="L33" s="53">
        <v>40000</v>
      </c>
      <c r="M33" s="53">
        <v>33000</v>
      </c>
      <c r="N33" s="53">
        <v>11867.2</v>
      </c>
      <c r="O33" s="80">
        <f t="shared" si="2"/>
        <v>84867.199999999997</v>
      </c>
      <c r="P33" s="53">
        <v>44032.800000000003</v>
      </c>
      <c r="Q33" s="53">
        <v>0</v>
      </c>
      <c r="R33" s="53">
        <v>0</v>
      </c>
      <c r="S33" s="80">
        <f t="shared" si="3"/>
        <v>44032.800000000003</v>
      </c>
      <c r="T33" s="53">
        <f>G33+K33+O33+S33</f>
        <v>255000</v>
      </c>
      <c r="U33" s="53">
        <f t="shared" si="5"/>
        <v>0</v>
      </c>
    </row>
    <row r="34" spans="1:23" s="31" customFormat="1" ht="27" customHeight="1" x14ac:dyDescent="0.2">
      <c r="A34" s="25"/>
      <c r="B34" s="23" t="s">
        <v>30</v>
      </c>
      <c r="C34" s="53">
        <v>144000</v>
      </c>
      <c r="D34" s="53">
        <v>0</v>
      </c>
      <c r="E34" s="53">
        <v>0</v>
      </c>
      <c r="F34" s="53">
        <v>0</v>
      </c>
      <c r="G34" s="80">
        <f t="shared" si="0"/>
        <v>0</v>
      </c>
      <c r="H34" s="53">
        <v>0</v>
      </c>
      <c r="I34" s="53">
        <v>0</v>
      </c>
      <c r="J34" s="53">
        <v>0</v>
      </c>
      <c r="K34" s="80">
        <f t="shared" si="8"/>
        <v>0</v>
      </c>
      <c r="L34" s="53">
        <v>48000</v>
      </c>
      <c r="M34" s="53">
        <v>0</v>
      </c>
      <c r="N34" s="53">
        <v>24000</v>
      </c>
      <c r="O34" s="80">
        <f t="shared" si="2"/>
        <v>72000</v>
      </c>
      <c r="P34" s="53">
        <v>24000</v>
      </c>
      <c r="Q34" s="53">
        <v>48000</v>
      </c>
      <c r="R34" s="53">
        <v>0</v>
      </c>
      <c r="S34" s="80">
        <f t="shared" si="3"/>
        <v>72000</v>
      </c>
      <c r="T34" s="53">
        <f>G34+K34+O34+S34</f>
        <v>144000</v>
      </c>
      <c r="U34" s="53">
        <f t="shared" si="5"/>
        <v>0</v>
      </c>
    </row>
    <row r="35" spans="1:23" s="31" customFormat="1" ht="27" customHeight="1" x14ac:dyDescent="0.2">
      <c r="A35" s="25"/>
      <c r="B35" s="58" t="s">
        <v>68</v>
      </c>
      <c r="C35" s="53">
        <v>334600</v>
      </c>
      <c r="D35" s="53">
        <v>0</v>
      </c>
      <c r="E35" s="53">
        <v>0</v>
      </c>
      <c r="F35" s="53">
        <v>0</v>
      </c>
      <c r="G35" s="80">
        <f t="shared" si="0"/>
        <v>0</v>
      </c>
      <c r="H35" s="53">
        <v>0</v>
      </c>
      <c r="I35" s="53">
        <v>0</v>
      </c>
      <c r="J35" s="53">
        <v>0</v>
      </c>
      <c r="K35" s="80">
        <f t="shared" si="8"/>
        <v>0</v>
      </c>
      <c r="L35" s="53">
        <v>0</v>
      </c>
      <c r="M35" s="53">
        <v>0</v>
      </c>
      <c r="N35" s="53">
        <f>237300+97300</f>
        <v>334600</v>
      </c>
      <c r="O35" s="80">
        <f t="shared" si="2"/>
        <v>334600</v>
      </c>
      <c r="P35" s="53">
        <v>0</v>
      </c>
      <c r="Q35" s="53">
        <v>0</v>
      </c>
      <c r="R35" s="53">
        <v>0</v>
      </c>
      <c r="S35" s="80">
        <f t="shared" si="3"/>
        <v>0</v>
      </c>
      <c r="T35" s="53">
        <f>G35+K35+O35+S35</f>
        <v>334600</v>
      </c>
      <c r="U35" s="53">
        <f t="shared" si="5"/>
        <v>0</v>
      </c>
    </row>
    <row r="36" spans="1:23" s="26" customFormat="1" ht="26.25" customHeight="1" x14ac:dyDescent="0.2">
      <c r="A36" s="56"/>
      <c r="B36" s="57" t="s">
        <v>69</v>
      </c>
      <c r="C36" s="53">
        <v>14400</v>
      </c>
      <c r="D36" s="53">
        <v>0</v>
      </c>
      <c r="E36" s="53">
        <v>0</v>
      </c>
      <c r="F36" s="53">
        <v>1870</v>
      </c>
      <c r="G36" s="80">
        <f t="shared" ref="G36" si="9">SUM(D36:F36)</f>
        <v>1870</v>
      </c>
      <c r="H36" s="53">
        <v>1200</v>
      </c>
      <c r="I36" s="53">
        <v>1200</v>
      </c>
      <c r="J36" s="53">
        <v>1200</v>
      </c>
      <c r="K36" s="80">
        <f t="shared" si="8"/>
        <v>3600</v>
      </c>
      <c r="L36" s="53">
        <v>1500</v>
      </c>
      <c r="M36" s="53">
        <v>2630</v>
      </c>
      <c r="N36" s="53">
        <v>1200</v>
      </c>
      <c r="O36" s="80">
        <f t="shared" ref="O36:O37" si="10">SUM(L36:N36)</f>
        <v>5330</v>
      </c>
      <c r="P36" s="53">
        <v>1200</v>
      </c>
      <c r="Q36" s="53">
        <v>1200</v>
      </c>
      <c r="R36" s="53">
        <v>1200</v>
      </c>
      <c r="S36" s="80">
        <f t="shared" ref="S36:S37" si="11">SUM(P36:R36)</f>
        <v>3600</v>
      </c>
      <c r="T36" s="53">
        <f t="shared" ref="T36" si="12">G36+K36+O36+S36</f>
        <v>14400</v>
      </c>
      <c r="U36" s="53">
        <f t="shared" si="5"/>
        <v>0</v>
      </c>
    </row>
    <row r="37" spans="1:23" s="69" customFormat="1" ht="21.75" customHeight="1" x14ac:dyDescent="0.2">
      <c r="A37" s="55"/>
      <c r="B37" s="55" t="s">
        <v>17</v>
      </c>
      <c r="C37" s="81">
        <f>SUM(C38:C44)</f>
        <v>1607750</v>
      </c>
      <c r="D37" s="30">
        <f>SUM(D38:D44)</f>
        <v>0</v>
      </c>
      <c r="E37" s="30">
        <f t="shared" ref="E37:F37" si="13">SUM(E38:E44)</f>
        <v>0</v>
      </c>
      <c r="F37" s="30">
        <f t="shared" si="13"/>
        <v>1417750</v>
      </c>
      <c r="G37" s="81">
        <f>SUM(D37:F37)</f>
        <v>1417750</v>
      </c>
      <c r="H37" s="30">
        <f>SUM(H38:H44)</f>
        <v>190000</v>
      </c>
      <c r="I37" s="30">
        <f t="shared" ref="I37" si="14">SUM(I38:I44)</f>
        <v>0</v>
      </c>
      <c r="J37" s="30">
        <f t="shared" ref="J37" si="15">SUM(J38:J44)</f>
        <v>0</v>
      </c>
      <c r="K37" s="83">
        <f t="shared" si="8"/>
        <v>190000</v>
      </c>
      <c r="L37" s="30">
        <f>SUM(L38:L44)</f>
        <v>0</v>
      </c>
      <c r="M37" s="30">
        <f t="shared" ref="M37" si="16">SUM(M38:M44)</f>
        <v>0</v>
      </c>
      <c r="N37" s="30">
        <f t="shared" ref="N37" si="17">SUM(N38:N44)</f>
        <v>0</v>
      </c>
      <c r="O37" s="83">
        <f t="shared" si="10"/>
        <v>0</v>
      </c>
      <c r="P37" s="30">
        <f>SUM(P38:P44)</f>
        <v>0</v>
      </c>
      <c r="Q37" s="30">
        <f t="shared" ref="Q37" si="18">SUM(Q38:Q44)</f>
        <v>0</v>
      </c>
      <c r="R37" s="30">
        <f t="shared" ref="R37" si="19">SUM(R38:R44)</f>
        <v>0</v>
      </c>
      <c r="S37" s="83">
        <f t="shared" si="11"/>
        <v>0</v>
      </c>
      <c r="T37" s="81">
        <f>G37+K37+O37+S37</f>
        <v>1607750</v>
      </c>
      <c r="U37" s="81">
        <f>C37-T37</f>
        <v>0</v>
      </c>
    </row>
    <row r="38" spans="1:23" s="32" customFormat="1" ht="15.75" customHeight="1" x14ac:dyDescent="0.2">
      <c r="A38" s="25"/>
      <c r="B38" s="53" t="s">
        <v>74</v>
      </c>
      <c r="C38" s="53">
        <v>50000</v>
      </c>
      <c r="D38" s="53">
        <v>0</v>
      </c>
      <c r="E38" s="53">
        <v>0</v>
      </c>
      <c r="F38" s="53">
        <v>0</v>
      </c>
      <c r="G38" s="80">
        <f t="shared" si="0"/>
        <v>0</v>
      </c>
      <c r="H38" s="53">
        <v>50000</v>
      </c>
      <c r="I38" s="53">
        <v>0</v>
      </c>
      <c r="J38" s="53">
        <v>0</v>
      </c>
      <c r="K38" s="80">
        <f t="shared" si="8"/>
        <v>50000</v>
      </c>
      <c r="L38" s="53">
        <v>0</v>
      </c>
      <c r="M38" s="53">
        <v>0</v>
      </c>
      <c r="N38" s="53">
        <v>0</v>
      </c>
      <c r="O38" s="80">
        <f t="shared" si="2"/>
        <v>0</v>
      </c>
      <c r="P38" s="53">
        <v>0</v>
      </c>
      <c r="Q38" s="53">
        <v>0</v>
      </c>
      <c r="R38" s="53">
        <v>0</v>
      </c>
      <c r="S38" s="80">
        <f t="shared" si="3"/>
        <v>0</v>
      </c>
      <c r="T38" s="53">
        <f>G38+K38+O38+S38</f>
        <v>50000</v>
      </c>
      <c r="U38" s="53">
        <f t="shared" si="5"/>
        <v>0</v>
      </c>
    </row>
    <row r="39" spans="1:23" s="32" customFormat="1" ht="15.75" customHeight="1" x14ac:dyDescent="0.2">
      <c r="A39" s="25"/>
      <c r="B39" s="53" t="s">
        <v>72</v>
      </c>
      <c r="C39" s="53">
        <v>60000</v>
      </c>
      <c r="D39" s="53">
        <v>0</v>
      </c>
      <c r="E39" s="53">
        <v>0</v>
      </c>
      <c r="F39" s="53">
        <v>0</v>
      </c>
      <c r="G39" s="80">
        <f t="shared" si="0"/>
        <v>0</v>
      </c>
      <c r="H39" s="53">
        <v>60000</v>
      </c>
      <c r="I39" s="53">
        <v>0</v>
      </c>
      <c r="J39" s="53">
        <v>0</v>
      </c>
      <c r="K39" s="80">
        <f t="shared" si="8"/>
        <v>60000</v>
      </c>
      <c r="L39" s="53">
        <v>0</v>
      </c>
      <c r="M39" s="53">
        <v>0</v>
      </c>
      <c r="N39" s="53">
        <v>0</v>
      </c>
      <c r="O39" s="80">
        <f t="shared" si="2"/>
        <v>0</v>
      </c>
      <c r="P39" s="53">
        <v>0</v>
      </c>
      <c r="Q39" s="53">
        <v>0</v>
      </c>
      <c r="R39" s="53">
        <v>0</v>
      </c>
      <c r="S39" s="80">
        <f t="shared" si="3"/>
        <v>0</v>
      </c>
      <c r="T39" s="53">
        <f t="shared" ref="T39:T44" si="20">G39+K39+O39+S39</f>
        <v>60000</v>
      </c>
      <c r="U39" s="53">
        <f t="shared" si="5"/>
        <v>0</v>
      </c>
    </row>
    <row r="40" spans="1:23" s="32" customFormat="1" ht="15.75" customHeight="1" x14ac:dyDescent="0.2">
      <c r="A40" s="25"/>
      <c r="B40" s="53" t="s">
        <v>73</v>
      </c>
      <c r="C40" s="53">
        <v>5000</v>
      </c>
      <c r="D40" s="53">
        <v>0</v>
      </c>
      <c r="E40" s="53">
        <v>0</v>
      </c>
      <c r="F40" s="53">
        <v>0</v>
      </c>
      <c r="G40" s="80">
        <f t="shared" si="0"/>
        <v>0</v>
      </c>
      <c r="H40" s="53">
        <v>5000</v>
      </c>
      <c r="I40" s="53">
        <v>0</v>
      </c>
      <c r="J40" s="53">
        <v>0</v>
      </c>
      <c r="K40" s="80">
        <f t="shared" si="8"/>
        <v>5000</v>
      </c>
      <c r="L40" s="53">
        <v>0</v>
      </c>
      <c r="M40" s="53">
        <v>0</v>
      </c>
      <c r="N40" s="53">
        <v>0</v>
      </c>
      <c r="O40" s="80">
        <f t="shared" si="2"/>
        <v>0</v>
      </c>
      <c r="P40" s="53">
        <v>0</v>
      </c>
      <c r="Q40" s="53">
        <v>0</v>
      </c>
      <c r="R40" s="53">
        <v>0</v>
      </c>
      <c r="S40" s="80">
        <f t="shared" si="3"/>
        <v>0</v>
      </c>
      <c r="T40" s="53">
        <f t="shared" si="20"/>
        <v>5000</v>
      </c>
      <c r="U40" s="53">
        <f t="shared" si="5"/>
        <v>0</v>
      </c>
    </row>
    <row r="41" spans="1:23" s="32" customFormat="1" ht="15.75" customHeight="1" x14ac:dyDescent="0.2">
      <c r="A41" s="25"/>
      <c r="B41" s="53" t="s">
        <v>75</v>
      </c>
      <c r="C41" s="53">
        <v>30000</v>
      </c>
      <c r="D41" s="53">
        <v>0</v>
      </c>
      <c r="E41" s="53">
        <v>0</v>
      </c>
      <c r="F41" s="53">
        <v>0</v>
      </c>
      <c r="G41" s="80">
        <f t="shared" si="0"/>
        <v>0</v>
      </c>
      <c r="H41" s="53">
        <v>30000</v>
      </c>
      <c r="I41" s="53">
        <v>0</v>
      </c>
      <c r="J41" s="53">
        <v>0</v>
      </c>
      <c r="K41" s="80">
        <f t="shared" si="8"/>
        <v>30000</v>
      </c>
      <c r="L41" s="53">
        <v>0</v>
      </c>
      <c r="M41" s="53">
        <v>0</v>
      </c>
      <c r="N41" s="53">
        <v>0</v>
      </c>
      <c r="O41" s="80">
        <f t="shared" si="2"/>
        <v>0</v>
      </c>
      <c r="P41" s="53">
        <v>0</v>
      </c>
      <c r="Q41" s="53">
        <v>0</v>
      </c>
      <c r="R41" s="53">
        <v>0</v>
      </c>
      <c r="S41" s="80">
        <f t="shared" si="3"/>
        <v>0</v>
      </c>
      <c r="T41" s="53">
        <f t="shared" si="20"/>
        <v>30000</v>
      </c>
      <c r="U41" s="53">
        <f t="shared" si="5"/>
        <v>0</v>
      </c>
    </row>
    <row r="42" spans="1:23" s="32" customFormat="1" ht="15.75" customHeight="1" x14ac:dyDescent="0.2">
      <c r="A42" s="25"/>
      <c r="B42" s="53" t="s">
        <v>76</v>
      </c>
      <c r="C42" s="53">
        <v>5000</v>
      </c>
      <c r="D42" s="53">
        <v>0</v>
      </c>
      <c r="E42" s="53">
        <v>0</v>
      </c>
      <c r="F42" s="53">
        <v>0</v>
      </c>
      <c r="G42" s="80">
        <f t="shared" si="0"/>
        <v>0</v>
      </c>
      <c r="H42" s="53">
        <v>5000</v>
      </c>
      <c r="I42" s="53">
        <v>0</v>
      </c>
      <c r="J42" s="53">
        <v>0</v>
      </c>
      <c r="K42" s="80">
        <f t="shared" si="8"/>
        <v>5000</v>
      </c>
      <c r="L42" s="53">
        <v>0</v>
      </c>
      <c r="M42" s="53">
        <v>0</v>
      </c>
      <c r="N42" s="53">
        <v>0</v>
      </c>
      <c r="O42" s="80">
        <f t="shared" si="2"/>
        <v>0</v>
      </c>
      <c r="P42" s="53">
        <v>0</v>
      </c>
      <c r="Q42" s="53">
        <v>0</v>
      </c>
      <c r="R42" s="53">
        <v>0</v>
      </c>
      <c r="S42" s="80">
        <f t="shared" si="3"/>
        <v>0</v>
      </c>
      <c r="T42" s="53">
        <f t="shared" si="20"/>
        <v>5000</v>
      </c>
      <c r="U42" s="53">
        <f t="shared" si="5"/>
        <v>0</v>
      </c>
    </row>
    <row r="43" spans="1:23" s="32" customFormat="1" ht="15.75" customHeight="1" x14ac:dyDescent="0.2">
      <c r="A43" s="25"/>
      <c r="B43" s="53" t="s">
        <v>77</v>
      </c>
      <c r="C43" s="53">
        <v>40000</v>
      </c>
      <c r="D43" s="53">
        <v>0</v>
      </c>
      <c r="E43" s="53">
        <v>0</v>
      </c>
      <c r="F43" s="53">
        <v>0</v>
      </c>
      <c r="G43" s="80">
        <f t="shared" si="0"/>
        <v>0</v>
      </c>
      <c r="H43" s="53">
        <v>40000</v>
      </c>
      <c r="I43" s="53">
        <v>0</v>
      </c>
      <c r="J43" s="53">
        <v>0</v>
      </c>
      <c r="K43" s="80">
        <f t="shared" si="8"/>
        <v>40000</v>
      </c>
      <c r="L43" s="53">
        <v>0</v>
      </c>
      <c r="M43" s="53">
        <v>0</v>
      </c>
      <c r="N43" s="53">
        <v>0</v>
      </c>
      <c r="O43" s="80">
        <f t="shared" si="2"/>
        <v>0</v>
      </c>
      <c r="P43" s="53">
        <v>0</v>
      </c>
      <c r="Q43" s="53">
        <v>0</v>
      </c>
      <c r="R43" s="53">
        <v>0</v>
      </c>
      <c r="S43" s="80">
        <f t="shared" si="3"/>
        <v>0</v>
      </c>
      <c r="T43" s="53">
        <f t="shared" si="20"/>
        <v>40000</v>
      </c>
      <c r="U43" s="53">
        <f t="shared" si="5"/>
        <v>0</v>
      </c>
    </row>
    <row r="44" spans="1:23" s="32" customFormat="1" ht="15.75" customHeight="1" x14ac:dyDescent="0.2">
      <c r="A44" s="25"/>
      <c r="B44" s="53" t="s">
        <v>71</v>
      </c>
      <c r="C44" s="53">
        <v>1417750</v>
      </c>
      <c r="D44" s="53">
        <v>0</v>
      </c>
      <c r="E44" s="53">
        <v>0</v>
      </c>
      <c r="F44" s="53">
        <v>1417750</v>
      </c>
      <c r="G44" s="80">
        <f t="shared" si="0"/>
        <v>1417750</v>
      </c>
      <c r="H44" s="53">
        <v>0</v>
      </c>
      <c r="I44" s="53">
        <v>0</v>
      </c>
      <c r="J44" s="53">
        <v>0</v>
      </c>
      <c r="K44" s="80">
        <f t="shared" si="8"/>
        <v>0</v>
      </c>
      <c r="L44" s="53">
        <v>0</v>
      </c>
      <c r="M44" s="53">
        <v>0</v>
      </c>
      <c r="N44" s="53">
        <v>0</v>
      </c>
      <c r="O44" s="80">
        <f t="shared" si="2"/>
        <v>0</v>
      </c>
      <c r="P44" s="53">
        <v>0</v>
      </c>
      <c r="Q44" s="53">
        <v>0</v>
      </c>
      <c r="R44" s="53">
        <v>0</v>
      </c>
      <c r="S44" s="80">
        <f t="shared" si="3"/>
        <v>0</v>
      </c>
      <c r="T44" s="53">
        <f t="shared" si="20"/>
        <v>1417750</v>
      </c>
      <c r="U44" s="53">
        <f t="shared" si="5"/>
        <v>0</v>
      </c>
    </row>
    <row r="45" spans="1:23" s="32" customFormat="1" ht="22.5" customHeight="1" x14ac:dyDescent="0.2">
      <c r="A45" s="55"/>
      <c r="B45" s="55" t="s">
        <v>18</v>
      </c>
      <c r="C45" s="81">
        <f>SUM(C46:C49)</f>
        <v>2190300</v>
      </c>
      <c r="D45" s="30">
        <f>SUM(D46:D49)</f>
        <v>0</v>
      </c>
      <c r="E45" s="30">
        <f t="shared" ref="E45:F45" si="21">SUM(E46:E49)</f>
        <v>0</v>
      </c>
      <c r="F45" s="30">
        <f t="shared" si="21"/>
        <v>0</v>
      </c>
      <c r="G45" s="83">
        <f t="shared" ref="G45:G50" si="22">SUM(D45:F45)</f>
        <v>0</v>
      </c>
      <c r="H45" s="30">
        <f>SUM(H46:H49)</f>
        <v>326755</v>
      </c>
      <c r="I45" s="30">
        <f t="shared" ref="I45" si="23">SUM(I46:I49)</f>
        <v>329755</v>
      </c>
      <c r="J45" s="30">
        <f t="shared" ref="J45" si="24">SUM(J46:J49)</f>
        <v>329755</v>
      </c>
      <c r="K45" s="83">
        <f t="shared" si="8"/>
        <v>986265</v>
      </c>
      <c r="L45" s="30">
        <f>SUM(L46:L49)</f>
        <v>191755</v>
      </c>
      <c r="M45" s="30">
        <f t="shared" ref="M45" si="25">SUM(M46:M49)</f>
        <v>191755</v>
      </c>
      <c r="N45" s="30">
        <f t="shared" ref="N45" si="26">SUM(N46:N49)</f>
        <v>191755</v>
      </c>
      <c r="O45" s="82">
        <f>SUM(L45:N45)</f>
        <v>575265</v>
      </c>
      <c r="P45" s="30">
        <f>SUM(P46:P49)</f>
        <v>218000</v>
      </c>
      <c r="Q45" s="30">
        <f t="shared" ref="Q45" si="27">SUM(Q46:Q49)</f>
        <v>209000</v>
      </c>
      <c r="R45" s="30">
        <f t="shared" ref="R45" si="28">SUM(R46:R49)</f>
        <v>201770</v>
      </c>
      <c r="S45" s="82">
        <f t="shared" si="3"/>
        <v>628770</v>
      </c>
      <c r="T45" s="81">
        <f>G45+K45+O45+S45</f>
        <v>2190300</v>
      </c>
      <c r="U45" s="81">
        <f t="shared" si="5"/>
        <v>0</v>
      </c>
    </row>
    <row r="46" spans="1:23" s="32" customFormat="1" ht="18" customHeight="1" x14ac:dyDescent="0.2">
      <c r="A46" s="28"/>
      <c r="B46" s="23" t="s">
        <v>27</v>
      </c>
      <c r="C46" s="53">
        <v>660000</v>
      </c>
      <c r="D46" s="53">
        <v>0</v>
      </c>
      <c r="E46" s="53">
        <v>0</v>
      </c>
      <c r="F46" s="53">
        <v>0</v>
      </c>
      <c r="G46" s="80">
        <f t="shared" si="22"/>
        <v>0</v>
      </c>
      <c r="H46" s="53">
        <v>99000</v>
      </c>
      <c r="I46" s="53">
        <v>99000</v>
      </c>
      <c r="J46" s="53">
        <v>99000</v>
      </c>
      <c r="K46" s="80">
        <f t="shared" si="8"/>
        <v>297000</v>
      </c>
      <c r="L46" s="53">
        <v>65000</v>
      </c>
      <c r="M46" s="53">
        <v>65000</v>
      </c>
      <c r="N46" s="53">
        <v>65000</v>
      </c>
      <c r="O46" s="80">
        <f t="shared" si="2"/>
        <v>195000</v>
      </c>
      <c r="P46" s="53">
        <v>56000</v>
      </c>
      <c r="Q46" s="53">
        <v>56000</v>
      </c>
      <c r="R46" s="53">
        <v>56000</v>
      </c>
      <c r="S46" s="80">
        <f>SUM(P46:R46)</f>
        <v>168000</v>
      </c>
      <c r="T46" s="53">
        <f>G46+K46+O46+S46</f>
        <v>660000</v>
      </c>
      <c r="U46" s="53">
        <f t="shared" si="5"/>
        <v>0</v>
      </c>
    </row>
    <row r="47" spans="1:23" s="32" customFormat="1" ht="21.75" customHeight="1" x14ac:dyDescent="0.2">
      <c r="A47" s="28"/>
      <c r="B47" s="23" t="s">
        <v>28</v>
      </c>
      <c r="C47" s="53">
        <v>1485300</v>
      </c>
      <c r="D47" s="53">
        <v>0</v>
      </c>
      <c r="E47" s="53">
        <v>0</v>
      </c>
      <c r="F47" s="53">
        <v>0</v>
      </c>
      <c r="G47" s="80">
        <f t="shared" si="22"/>
        <v>0</v>
      </c>
      <c r="H47" s="53">
        <v>223755</v>
      </c>
      <c r="I47" s="53">
        <v>223755</v>
      </c>
      <c r="J47" s="53">
        <v>223755</v>
      </c>
      <c r="K47" s="80">
        <f t="shared" si="8"/>
        <v>671265</v>
      </c>
      <c r="L47" s="53">
        <v>123755</v>
      </c>
      <c r="M47" s="53">
        <v>123755</v>
      </c>
      <c r="N47" s="53">
        <v>123755</v>
      </c>
      <c r="O47" s="80">
        <f t="shared" si="2"/>
        <v>371265</v>
      </c>
      <c r="P47" s="53">
        <v>150000</v>
      </c>
      <c r="Q47" s="53">
        <v>150000</v>
      </c>
      <c r="R47" s="53">
        <v>142770</v>
      </c>
      <c r="S47" s="80">
        <f>SUM(P47:R47)</f>
        <v>442770</v>
      </c>
      <c r="T47" s="53">
        <f t="shared" si="4"/>
        <v>1485300</v>
      </c>
      <c r="U47" s="53">
        <f t="shared" si="5"/>
        <v>0</v>
      </c>
    </row>
    <row r="48" spans="1:23" s="69" customFormat="1" ht="15.75" customHeight="1" x14ac:dyDescent="0.2">
      <c r="A48" s="28"/>
      <c r="B48" s="76" t="s">
        <v>23</v>
      </c>
      <c r="C48" s="53">
        <v>36000</v>
      </c>
      <c r="D48" s="53">
        <v>0</v>
      </c>
      <c r="E48" s="53">
        <v>0</v>
      </c>
      <c r="F48" s="53">
        <v>0</v>
      </c>
      <c r="G48" s="80">
        <f t="shared" si="22"/>
        <v>0</v>
      </c>
      <c r="H48" s="53">
        <v>4000</v>
      </c>
      <c r="I48" s="53">
        <v>7000</v>
      </c>
      <c r="J48" s="53">
        <v>7000</v>
      </c>
      <c r="K48" s="80">
        <f t="shared" si="1"/>
        <v>18000</v>
      </c>
      <c r="L48" s="53">
        <v>3000</v>
      </c>
      <c r="M48" s="53">
        <v>3000</v>
      </c>
      <c r="N48" s="53">
        <v>3000</v>
      </c>
      <c r="O48" s="80">
        <f t="shared" si="2"/>
        <v>9000</v>
      </c>
      <c r="P48" s="53">
        <v>3000</v>
      </c>
      <c r="Q48" s="53">
        <v>3000</v>
      </c>
      <c r="R48" s="53">
        <v>3000</v>
      </c>
      <c r="S48" s="80">
        <f t="shared" si="3"/>
        <v>9000</v>
      </c>
      <c r="T48" s="53">
        <f>G48+K48+O48+S48</f>
        <v>36000</v>
      </c>
      <c r="U48" s="53">
        <f t="shared" si="5"/>
        <v>0</v>
      </c>
      <c r="W48" s="94"/>
    </row>
    <row r="49" spans="1:24" s="69" customFormat="1" ht="20.25" customHeight="1" x14ac:dyDescent="0.2">
      <c r="A49" s="28"/>
      <c r="B49" s="65" t="s">
        <v>64</v>
      </c>
      <c r="C49" s="53">
        <v>9000</v>
      </c>
      <c r="D49" s="53">
        <v>0</v>
      </c>
      <c r="E49" s="53">
        <v>0</v>
      </c>
      <c r="F49" s="53">
        <v>0</v>
      </c>
      <c r="G49" s="80">
        <f t="shared" si="22"/>
        <v>0</v>
      </c>
      <c r="H49" s="53">
        <v>0</v>
      </c>
      <c r="I49" s="53">
        <v>0</v>
      </c>
      <c r="J49" s="53">
        <v>0</v>
      </c>
      <c r="K49" s="80">
        <f t="shared" si="1"/>
        <v>0</v>
      </c>
      <c r="L49" s="53">
        <v>0</v>
      </c>
      <c r="M49" s="53">
        <v>0</v>
      </c>
      <c r="N49" s="53">
        <v>0</v>
      </c>
      <c r="O49" s="80">
        <f t="shared" si="2"/>
        <v>0</v>
      </c>
      <c r="P49" s="53">
        <v>9000</v>
      </c>
      <c r="Q49" s="53">
        <v>0</v>
      </c>
      <c r="R49" s="53">
        <v>0</v>
      </c>
      <c r="S49" s="80">
        <f t="shared" si="3"/>
        <v>9000</v>
      </c>
      <c r="T49" s="53">
        <f>G49+K49+O49+S49</f>
        <v>9000</v>
      </c>
      <c r="U49" s="53">
        <f>C49-T49</f>
        <v>0</v>
      </c>
      <c r="W49" s="94"/>
      <c r="X49" s="98"/>
    </row>
    <row r="50" spans="1:24" s="32" customFormat="1" ht="21" customHeight="1" x14ac:dyDescent="0.2">
      <c r="A50" s="55"/>
      <c r="B50" s="55" t="s">
        <v>19</v>
      </c>
      <c r="C50" s="81">
        <f>SUM(C51:C53)</f>
        <v>290000</v>
      </c>
      <c r="D50" s="30">
        <f>SUM(D51:D53)</f>
        <v>0</v>
      </c>
      <c r="E50" s="30">
        <f t="shared" ref="E50:F50" si="29">SUM(E51:E53)</f>
        <v>0</v>
      </c>
      <c r="F50" s="30">
        <f t="shared" si="29"/>
        <v>0</v>
      </c>
      <c r="G50" s="82">
        <f t="shared" si="22"/>
        <v>0</v>
      </c>
      <c r="H50" s="30">
        <f>SUM(H51:H53)</f>
        <v>30000</v>
      </c>
      <c r="I50" s="30">
        <f t="shared" ref="I50" si="30">SUM(I51:I53)</f>
        <v>0</v>
      </c>
      <c r="J50" s="30">
        <f t="shared" ref="J50" si="31">SUM(J51:J53)</f>
        <v>40000</v>
      </c>
      <c r="K50" s="82">
        <f t="shared" si="1"/>
        <v>70000</v>
      </c>
      <c r="L50" s="30">
        <f>SUM(L51:L53)</f>
        <v>0</v>
      </c>
      <c r="M50" s="30">
        <f t="shared" ref="M50" si="32">SUM(M51:M53)</f>
        <v>0</v>
      </c>
      <c r="N50" s="30">
        <f t="shared" ref="N50" si="33">SUM(N51:N53)</f>
        <v>110000</v>
      </c>
      <c r="O50" s="82">
        <f t="shared" si="2"/>
        <v>110000</v>
      </c>
      <c r="P50" s="30">
        <f>SUM(P51:P53)</f>
        <v>0</v>
      </c>
      <c r="Q50" s="30">
        <f t="shared" ref="Q50" si="34">SUM(Q51:Q53)</f>
        <v>0</v>
      </c>
      <c r="R50" s="30">
        <f>SUM(R51:R53)</f>
        <v>110000</v>
      </c>
      <c r="S50" s="82">
        <f>SUM(P50:R50)</f>
        <v>110000</v>
      </c>
      <c r="T50" s="81">
        <f>G50+K50+O50+S50</f>
        <v>290000</v>
      </c>
      <c r="U50" s="81">
        <f t="shared" si="5"/>
        <v>0</v>
      </c>
      <c r="W50" s="95"/>
      <c r="X50" s="98"/>
    </row>
    <row r="51" spans="1:24" s="66" customFormat="1" ht="22.5" customHeight="1" x14ac:dyDescent="0.2">
      <c r="A51" s="72"/>
      <c r="B51" s="67" t="s">
        <v>32</v>
      </c>
      <c r="C51" s="58">
        <v>140000</v>
      </c>
      <c r="D51" s="58">
        <v>0</v>
      </c>
      <c r="E51" s="58">
        <v>0</v>
      </c>
      <c r="F51" s="58">
        <v>0</v>
      </c>
      <c r="G51" s="84">
        <f t="shared" ref="G51:G55" si="35">SUM(D51:F51)</f>
        <v>0</v>
      </c>
      <c r="H51" s="58">
        <v>30000</v>
      </c>
      <c r="I51" s="58">
        <v>0</v>
      </c>
      <c r="J51" s="58">
        <v>30000</v>
      </c>
      <c r="K51" s="84">
        <f t="shared" si="1"/>
        <v>60000</v>
      </c>
      <c r="L51" s="58">
        <v>0</v>
      </c>
      <c r="M51" s="58">
        <v>0</v>
      </c>
      <c r="N51" s="58">
        <v>40000</v>
      </c>
      <c r="O51" s="84">
        <f t="shared" si="2"/>
        <v>40000</v>
      </c>
      <c r="P51" s="58">
        <v>0</v>
      </c>
      <c r="Q51" s="58">
        <v>0</v>
      </c>
      <c r="R51" s="58">
        <v>40000</v>
      </c>
      <c r="S51" s="84">
        <f t="shared" si="3"/>
        <v>40000</v>
      </c>
      <c r="T51" s="58">
        <f t="shared" si="4"/>
        <v>140000</v>
      </c>
      <c r="U51" s="85">
        <f t="shared" si="5"/>
        <v>0</v>
      </c>
      <c r="W51" s="96"/>
      <c r="X51" s="99"/>
    </row>
    <row r="52" spans="1:24" s="66" customFormat="1" ht="22.5" customHeight="1" x14ac:dyDescent="0.2">
      <c r="A52" s="72"/>
      <c r="B52" s="67" t="s">
        <v>78</v>
      </c>
      <c r="C52" s="58">
        <v>30000</v>
      </c>
      <c r="D52" s="58">
        <v>0</v>
      </c>
      <c r="E52" s="58">
        <v>0</v>
      </c>
      <c r="F52" s="58">
        <v>0</v>
      </c>
      <c r="G52" s="84">
        <f t="shared" ref="G52" si="36">SUM(D52:F52)</f>
        <v>0</v>
      </c>
      <c r="H52" s="58">
        <v>0</v>
      </c>
      <c r="I52" s="58">
        <v>0</v>
      </c>
      <c r="J52" s="58">
        <v>10000</v>
      </c>
      <c r="K52" s="84">
        <f t="shared" ref="K52" si="37">SUM(H52:J52)</f>
        <v>10000</v>
      </c>
      <c r="L52" s="58">
        <v>0</v>
      </c>
      <c r="M52" s="58">
        <v>0</v>
      </c>
      <c r="N52" s="58">
        <v>10000</v>
      </c>
      <c r="O52" s="84">
        <f t="shared" ref="O52" si="38">SUM(L52:N52)</f>
        <v>10000</v>
      </c>
      <c r="P52" s="58">
        <v>0</v>
      </c>
      <c r="Q52" s="58">
        <v>0</v>
      </c>
      <c r="R52" s="58">
        <v>10000</v>
      </c>
      <c r="S52" s="84">
        <f t="shared" ref="S52" si="39">SUM(P52:R52)</f>
        <v>10000</v>
      </c>
      <c r="T52" s="58">
        <f t="shared" ref="T52" si="40">G52+K52+O52+S52</f>
        <v>30000</v>
      </c>
      <c r="U52" s="85">
        <f t="shared" ref="U52" si="41">C52-T52</f>
        <v>0</v>
      </c>
      <c r="W52" s="96"/>
      <c r="X52" s="99"/>
    </row>
    <row r="53" spans="1:24" s="66" customFormat="1" ht="18.75" customHeight="1" x14ac:dyDescent="0.2">
      <c r="A53" s="72"/>
      <c r="B53" s="67" t="s">
        <v>91</v>
      </c>
      <c r="C53" s="58">
        <v>120000</v>
      </c>
      <c r="D53" s="58">
        <v>0</v>
      </c>
      <c r="E53" s="58">
        <v>0</v>
      </c>
      <c r="F53" s="58">
        <v>0</v>
      </c>
      <c r="G53" s="84">
        <f t="shared" si="35"/>
        <v>0</v>
      </c>
      <c r="H53" s="58">
        <v>0</v>
      </c>
      <c r="I53" s="58">
        <v>0</v>
      </c>
      <c r="J53" s="58">
        <v>0</v>
      </c>
      <c r="K53" s="84">
        <f t="shared" si="1"/>
        <v>0</v>
      </c>
      <c r="L53" s="58">
        <v>0</v>
      </c>
      <c r="M53" s="58">
        <v>0</v>
      </c>
      <c r="N53" s="58">
        <v>60000</v>
      </c>
      <c r="O53" s="84">
        <f t="shared" si="2"/>
        <v>60000</v>
      </c>
      <c r="P53" s="58">
        <v>0</v>
      </c>
      <c r="Q53" s="58">
        <v>0</v>
      </c>
      <c r="R53" s="58">
        <v>60000</v>
      </c>
      <c r="S53" s="84">
        <f t="shared" si="3"/>
        <v>60000</v>
      </c>
      <c r="T53" s="58">
        <f t="shared" si="4"/>
        <v>120000</v>
      </c>
      <c r="U53" s="85">
        <f t="shared" si="5"/>
        <v>0</v>
      </c>
      <c r="W53" s="96"/>
      <c r="X53" s="99"/>
    </row>
    <row r="54" spans="1:24" s="34" customFormat="1" ht="17.25" customHeight="1" x14ac:dyDescent="0.2">
      <c r="A54" s="55"/>
      <c r="B54" s="55" t="s">
        <v>20</v>
      </c>
      <c r="C54" s="81">
        <f>SUM(C55:C55)</f>
        <v>0</v>
      </c>
      <c r="D54" s="30">
        <f>SUM(D55)</f>
        <v>0</v>
      </c>
      <c r="E54" s="30">
        <f>SUM(E55)</f>
        <v>0</v>
      </c>
      <c r="F54" s="30">
        <f>SUM(F55)</f>
        <v>0</v>
      </c>
      <c r="G54" s="82">
        <f t="shared" si="35"/>
        <v>0</v>
      </c>
      <c r="H54" s="30">
        <f>SUM(H55)</f>
        <v>0</v>
      </c>
      <c r="I54" s="30">
        <f>SUM(I55)</f>
        <v>0</v>
      </c>
      <c r="J54" s="30">
        <f>SUM(J55)</f>
        <v>0</v>
      </c>
      <c r="K54" s="82">
        <f t="shared" si="1"/>
        <v>0</v>
      </c>
      <c r="L54" s="30">
        <f>SUM(L55)</f>
        <v>0</v>
      </c>
      <c r="M54" s="30">
        <f>SUM(M55)</f>
        <v>0</v>
      </c>
      <c r="N54" s="30">
        <f>SUM(N55)</f>
        <v>0</v>
      </c>
      <c r="O54" s="82">
        <f t="shared" si="2"/>
        <v>0</v>
      </c>
      <c r="P54" s="30">
        <f>SUM(P55)</f>
        <v>0</v>
      </c>
      <c r="Q54" s="30">
        <f>SUM(Q55)</f>
        <v>0</v>
      </c>
      <c r="R54" s="30">
        <f>SUM(R55)</f>
        <v>0</v>
      </c>
      <c r="S54" s="82">
        <f t="shared" si="3"/>
        <v>0</v>
      </c>
      <c r="T54" s="30">
        <f t="shared" si="4"/>
        <v>0</v>
      </c>
      <c r="U54" s="81">
        <f t="shared" si="5"/>
        <v>0</v>
      </c>
      <c r="W54" s="97"/>
      <c r="X54" s="100"/>
    </row>
    <row r="55" spans="1:24" s="26" customFormat="1" ht="16.5" customHeight="1" x14ac:dyDescent="0.2">
      <c r="A55" s="33"/>
      <c r="B55" s="35"/>
      <c r="C55" s="53">
        <v>0</v>
      </c>
      <c r="D55" s="53"/>
      <c r="E55" s="53"/>
      <c r="F55" s="53"/>
      <c r="G55" s="80">
        <f t="shared" si="35"/>
        <v>0</v>
      </c>
      <c r="H55" s="53"/>
      <c r="I55" s="53"/>
      <c r="J55" s="53"/>
      <c r="K55" s="80">
        <f t="shared" si="1"/>
        <v>0</v>
      </c>
      <c r="L55" s="53"/>
      <c r="M55" s="53"/>
      <c r="N55" s="53"/>
      <c r="O55" s="80">
        <f t="shared" si="2"/>
        <v>0</v>
      </c>
      <c r="P55" s="53"/>
      <c r="Q55" s="53"/>
      <c r="R55" s="53"/>
      <c r="S55" s="80">
        <f t="shared" si="3"/>
        <v>0</v>
      </c>
      <c r="T55" s="53">
        <f t="shared" si="4"/>
        <v>0</v>
      </c>
      <c r="U55" s="53">
        <f t="shared" si="5"/>
        <v>0</v>
      </c>
      <c r="X55" s="101"/>
    </row>
    <row r="56" spans="1:24" s="68" customFormat="1" ht="21" customHeight="1" x14ac:dyDescent="0.2">
      <c r="A56" s="55"/>
      <c r="B56" s="55" t="s">
        <v>21</v>
      </c>
      <c r="C56" s="81">
        <f t="shared" ref="C56:S56" si="42">SUM(C57:C73)</f>
        <v>1491547.93</v>
      </c>
      <c r="D56" s="30">
        <f t="shared" si="42"/>
        <v>0</v>
      </c>
      <c r="E56" s="30">
        <f t="shared" si="42"/>
        <v>11867.2</v>
      </c>
      <c r="F56" s="30">
        <f t="shared" si="42"/>
        <v>114904.88</v>
      </c>
      <c r="G56" s="81">
        <f t="shared" si="42"/>
        <v>126772.08</v>
      </c>
      <c r="H56" s="30">
        <f t="shared" si="42"/>
        <v>20600</v>
      </c>
      <c r="I56" s="30">
        <f t="shared" si="42"/>
        <v>33700</v>
      </c>
      <c r="J56" s="30">
        <f t="shared" si="42"/>
        <v>167600</v>
      </c>
      <c r="K56" s="83">
        <f t="shared" si="42"/>
        <v>221900</v>
      </c>
      <c r="L56" s="30">
        <f t="shared" si="42"/>
        <v>202939.12</v>
      </c>
      <c r="M56" s="30">
        <f t="shared" si="42"/>
        <v>33100</v>
      </c>
      <c r="N56" s="30">
        <f t="shared" si="42"/>
        <v>385903.93</v>
      </c>
      <c r="O56" s="83">
        <f t="shared" si="42"/>
        <v>621943.05000000005</v>
      </c>
      <c r="P56" s="30">
        <f t="shared" si="42"/>
        <v>213732.8</v>
      </c>
      <c r="Q56" s="30">
        <f t="shared" si="42"/>
        <v>104600</v>
      </c>
      <c r="R56" s="30">
        <f t="shared" si="42"/>
        <v>202600</v>
      </c>
      <c r="S56" s="83">
        <f t="shared" si="42"/>
        <v>520932.8</v>
      </c>
      <c r="T56" s="81">
        <f>G56+K56+O56+S56</f>
        <v>1491547.9300000002</v>
      </c>
      <c r="U56" s="81">
        <f t="shared" si="5"/>
        <v>0</v>
      </c>
      <c r="X56" s="101"/>
    </row>
    <row r="57" spans="1:24" s="26" customFormat="1" ht="15.75" customHeight="1" x14ac:dyDescent="0.2">
      <c r="A57" s="54"/>
      <c r="B57" s="37" t="s">
        <v>31</v>
      </c>
      <c r="C57" s="53">
        <v>270000</v>
      </c>
      <c r="D57" s="53">
        <v>0</v>
      </c>
      <c r="E57" s="53">
        <v>0</v>
      </c>
      <c r="F57" s="53">
        <v>0</v>
      </c>
      <c r="G57" s="80">
        <f>SUM(D57:F57)</f>
        <v>0</v>
      </c>
      <c r="H57" s="53">
        <v>0</v>
      </c>
      <c r="I57" s="53">
        <v>0</v>
      </c>
      <c r="J57" s="53">
        <v>90000</v>
      </c>
      <c r="K57" s="80">
        <f t="shared" si="1"/>
        <v>90000</v>
      </c>
      <c r="L57" s="53">
        <v>0</v>
      </c>
      <c r="M57" s="53">
        <v>0</v>
      </c>
      <c r="N57" s="53">
        <v>90000</v>
      </c>
      <c r="O57" s="80">
        <f t="shared" si="2"/>
        <v>90000</v>
      </c>
      <c r="P57" s="53">
        <v>0</v>
      </c>
      <c r="Q57" s="53">
        <v>90000</v>
      </c>
      <c r="R57" s="53">
        <v>0</v>
      </c>
      <c r="S57" s="84">
        <f t="shared" si="3"/>
        <v>90000</v>
      </c>
      <c r="T57" s="53">
        <f>G57+K57+O57+S57</f>
        <v>270000</v>
      </c>
      <c r="U57" s="53">
        <f t="shared" si="5"/>
        <v>0</v>
      </c>
      <c r="X57" s="101"/>
    </row>
    <row r="58" spans="1:24" s="31" customFormat="1" ht="20.25" customHeight="1" x14ac:dyDescent="0.2">
      <c r="A58" s="33"/>
      <c r="B58" s="38" t="s">
        <v>24</v>
      </c>
      <c r="C58" s="53">
        <v>24000</v>
      </c>
      <c r="D58" s="53">
        <v>0</v>
      </c>
      <c r="E58" s="53">
        <v>0</v>
      </c>
      <c r="F58" s="53">
        <v>0</v>
      </c>
      <c r="G58" s="80">
        <f t="shared" ref="G58:G73" si="43">SUM(D58:F58)</f>
        <v>0</v>
      </c>
      <c r="H58" s="53">
        <v>0</v>
      </c>
      <c r="I58" s="53">
        <v>0</v>
      </c>
      <c r="J58" s="53">
        <v>0</v>
      </c>
      <c r="K58" s="80">
        <f t="shared" si="1"/>
        <v>0</v>
      </c>
      <c r="L58" s="53">
        <v>12000</v>
      </c>
      <c r="M58" s="53">
        <v>0</v>
      </c>
      <c r="N58" s="53">
        <v>0</v>
      </c>
      <c r="O58" s="80">
        <f t="shared" si="2"/>
        <v>12000</v>
      </c>
      <c r="P58" s="53">
        <v>12000</v>
      </c>
      <c r="Q58" s="53">
        <v>0</v>
      </c>
      <c r="R58" s="53">
        <v>0</v>
      </c>
      <c r="S58" s="80">
        <f t="shared" si="3"/>
        <v>12000</v>
      </c>
      <c r="T58" s="53">
        <f>G58+K58+O58+S58</f>
        <v>24000</v>
      </c>
      <c r="U58" s="53">
        <f t="shared" si="5"/>
        <v>0</v>
      </c>
      <c r="X58" s="98"/>
    </row>
    <row r="59" spans="1:24" s="26" customFormat="1" ht="15.75" customHeight="1" x14ac:dyDescent="0.2">
      <c r="A59" s="33"/>
      <c r="B59" s="38" t="s">
        <v>65</v>
      </c>
      <c r="C59" s="53">
        <v>31000</v>
      </c>
      <c r="D59" s="53">
        <v>0</v>
      </c>
      <c r="E59" s="53">
        <v>0</v>
      </c>
      <c r="F59" s="53">
        <v>0</v>
      </c>
      <c r="G59" s="80">
        <f t="shared" si="43"/>
        <v>0</v>
      </c>
      <c r="H59" s="53">
        <v>0</v>
      </c>
      <c r="I59" s="53">
        <v>0</v>
      </c>
      <c r="J59" s="53">
        <v>0</v>
      </c>
      <c r="K59" s="80">
        <f t="shared" si="1"/>
        <v>0</v>
      </c>
      <c r="L59" s="53">
        <v>31000</v>
      </c>
      <c r="M59" s="53">
        <v>0</v>
      </c>
      <c r="N59" s="53">
        <v>0</v>
      </c>
      <c r="O59" s="80">
        <f t="shared" si="2"/>
        <v>31000</v>
      </c>
      <c r="P59" s="53">
        <v>0</v>
      </c>
      <c r="Q59" s="53">
        <v>0</v>
      </c>
      <c r="R59" s="53">
        <v>0</v>
      </c>
      <c r="S59" s="80">
        <f t="shared" si="3"/>
        <v>0</v>
      </c>
      <c r="T59" s="53">
        <f t="shared" si="4"/>
        <v>31000</v>
      </c>
      <c r="U59" s="53">
        <f t="shared" si="5"/>
        <v>0</v>
      </c>
      <c r="X59" s="101"/>
    </row>
    <row r="60" spans="1:24" s="31" customFormat="1" ht="18" x14ac:dyDescent="0.2">
      <c r="A60" s="33"/>
      <c r="B60" s="38" t="s">
        <v>66</v>
      </c>
      <c r="C60" s="53">
        <v>24000</v>
      </c>
      <c r="D60" s="53">
        <v>0</v>
      </c>
      <c r="E60" s="53">
        <v>0</v>
      </c>
      <c r="F60" s="53">
        <f>634.94+695.5+634.94+695.5</f>
        <v>2660.88</v>
      </c>
      <c r="G60" s="80">
        <f t="shared" si="43"/>
        <v>2660.88</v>
      </c>
      <c r="H60" s="53">
        <v>2000</v>
      </c>
      <c r="I60" s="53">
        <v>2000</v>
      </c>
      <c r="J60" s="53">
        <v>2000</v>
      </c>
      <c r="K60" s="80">
        <f t="shared" si="1"/>
        <v>6000</v>
      </c>
      <c r="L60" s="53">
        <v>5339.12</v>
      </c>
      <c r="M60" s="53">
        <v>2000</v>
      </c>
      <c r="N60" s="53">
        <v>2000</v>
      </c>
      <c r="O60" s="80">
        <f t="shared" si="2"/>
        <v>9339.119999999999</v>
      </c>
      <c r="P60" s="53">
        <v>2000</v>
      </c>
      <c r="Q60" s="53">
        <v>2000</v>
      </c>
      <c r="R60" s="53">
        <v>2000</v>
      </c>
      <c r="S60" s="80">
        <f t="shared" si="3"/>
        <v>6000</v>
      </c>
      <c r="T60" s="53">
        <f t="shared" si="4"/>
        <v>24000</v>
      </c>
      <c r="U60" s="53">
        <f t="shared" si="5"/>
        <v>0</v>
      </c>
    </row>
    <row r="61" spans="1:24" s="26" customFormat="1" ht="27.75" customHeight="1" x14ac:dyDescent="0.2">
      <c r="A61" s="56"/>
      <c r="B61" s="39" t="s">
        <v>67</v>
      </c>
      <c r="C61" s="53">
        <v>250000</v>
      </c>
      <c r="D61" s="53">
        <v>0</v>
      </c>
      <c r="E61" s="53">
        <v>0</v>
      </c>
      <c r="F61" s="53">
        <v>0</v>
      </c>
      <c r="G61" s="80">
        <f t="shared" si="43"/>
        <v>0</v>
      </c>
      <c r="H61" s="53">
        <v>0</v>
      </c>
      <c r="I61" s="53">
        <v>0</v>
      </c>
      <c r="J61" s="53">
        <v>0</v>
      </c>
      <c r="K61" s="80">
        <f t="shared" si="1"/>
        <v>0</v>
      </c>
      <c r="L61" s="53">
        <v>0</v>
      </c>
      <c r="M61" s="53">
        <v>0</v>
      </c>
      <c r="N61" s="53">
        <v>125000</v>
      </c>
      <c r="O61" s="80">
        <f t="shared" si="2"/>
        <v>125000</v>
      </c>
      <c r="P61" s="53">
        <v>0</v>
      </c>
      <c r="Q61" s="53">
        <v>0</v>
      </c>
      <c r="R61" s="53">
        <v>125000</v>
      </c>
      <c r="S61" s="80">
        <f t="shared" si="3"/>
        <v>125000</v>
      </c>
      <c r="T61" s="53">
        <f t="shared" si="4"/>
        <v>250000</v>
      </c>
      <c r="U61" s="53">
        <f t="shared" si="5"/>
        <v>0</v>
      </c>
    </row>
    <row r="62" spans="1:24" s="26" customFormat="1" ht="38.25" customHeight="1" x14ac:dyDescent="0.2">
      <c r="A62" s="56"/>
      <c r="B62" s="59" t="s">
        <v>79</v>
      </c>
      <c r="C62" s="53">
        <v>24000</v>
      </c>
      <c r="D62" s="53">
        <v>0</v>
      </c>
      <c r="E62" s="53">
        <v>0</v>
      </c>
      <c r="F62" s="53">
        <v>0</v>
      </c>
      <c r="G62" s="80">
        <f t="shared" si="43"/>
        <v>0</v>
      </c>
      <c r="H62" s="53">
        <v>12000</v>
      </c>
      <c r="I62" s="53">
        <v>0</v>
      </c>
      <c r="J62" s="53">
        <v>0</v>
      </c>
      <c r="K62" s="80">
        <f t="shared" si="1"/>
        <v>12000</v>
      </c>
      <c r="L62" s="53">
        <v>0</v>
      </c>
      <c r="M62" s="53">
        <v>0</v>
      </c>
      <c r="N62" s="53">
        <v>0</v>
      </c>
      <c r="O62" s="80">
        <f t="shared" si="2"/>
        <v>0</v>
      </c>
      <c r="P62" s="53">
        <v>12000</v>
      </c>
      <c r="Q62" s="53">
        <v>0</v>
      </c>
      <c r="R62" s="53">
        <v>0</v>
      </c>
      <c r="S62" s="80">
        <f t="shared" si="3"/>
        <v>12000</v>
      </c>
      <c r="T62" s="53">
        <f t="shared" ref="T62:T73" si="44">G62+K62+O62+S62</f>
        <v>24000</v>
      </c>
      <c r="U62" s="53">
        <f t="shared" si="5"/>
        <v>0</v>
      </c>
    </row>
    <row r="63" spans="1:24" s="26" customFormat="1" ht="30.75" customHeight="1" x14ac:dyDescent="0.2">
      <c r="A63" s="56"/>
      <c r="B63" s="57" t="s">
        <v>80</v>
      </c>
      <c r="C63" s="53">
        <v>67547.929999999993</v>
      </c>
      <c r="D63" s="53">
        <v>0</v>
      </c>
      <c r="E63" s="107">
        <v>0</v>
      </c>
      <c r="F63" s="53">
        <v>44744</v>
      </c>
      <c r="G63" s="80">
        <f t="shared" si="43"/>
        <v>44744</v>
      </c>
      <c r="H63" s="53">
        <v>0</v>
      </c>
      <c r="I63" s="53">
        <v>0</v>
      </c>
      <c r="J63" s="53">
        <v>0</v>
      </c>
      <c r="K63" s="80">
        <f t="shared" si="1"/>
        <v>0</v>
      </c>
      <c r="L63" s="86">
        <v>0</v>
      </c>
      <c r="M63" s="86">
        <v>0</v>
      </c>
      <c r="N63" s="86">
        <v>22803.93</v>
      </c>
      <c r="O63" s="80">
        <f t="shared" si="2"/>
        <v>22803.93</v>
      </c>
      <c r="P63" s="53">
        <v>0</v>
      </c>
      <c r="Q63" s="53">
        <v>0</v>
      </c>
      <c r="R63" s="53">
        <v>0</v>
      </c>
      <c r="S63" s="80">
        <f t="shared" si="3"/>
        <v>0</v>
      </c>
      <c r="T63" s="53">
        <f t="shared" si="44"/>
        <v>67547.929999999993</v>
      </c>
      <c r="U63" s="53">
        <f t="shared" si="5"/>
        <v>0</v>
      </c>
    </row>
    <row r="64" spans="1:24" s="26" customFormat="1" ht="25.5" customHeight="1" x14ac:dyDescent="0.2">
      <c r="A64" s="56"/>
      <c r="B64" s="59" t="s">
        <v>81</v>
      </c>
      <c r="C64" s="53">
        <v>3500</v>
      </c>
      <c r="D64" s="53">
        <v>0</v>
      </c>
      <c r="E64" s="53">
        <v>0</v>
      </c>
      <c r="F64" s="53">
        <v>0</v>
      </c>
      <c r="G64" s="80">
        <f t="shared" si="43"/>
        <v>0</v>
      </c>
      <c r="H64" s="53">
        <v>0</v>
      </c>
      <c r="I64" s="53">
        <v>0</v>
      </c>
      <c r="J64" s="53">
        <v>0</v>
      </c>
      <c r="K64" s="80">
        <f t="shared" si="1"/>
        <v>0</v>
      </c>
      <c r="L64" s="53">
        <v>3500</v>
      </c>
      <c r="M64" s="53">
        <v>0</v>
      </c>
      <c r="N64" s="53">
        <v>0</v>
      </c>
      <c r="O64" s="80">
        <f t="shared" si="2"/>
        <v>3500</v>
      </c>
      <c r="P64" s="53">
        <v>0</v>
      </c>
      <c r="Q64" s="53">
        <v>0</v>
      </c>
      <c r="R64" s="53">
        <v>0</v>
      </c>
      <c r="S64" s="80">
        <f t="shared" si="3"/>
        <v>0</v>
      </c>
      <c r="T64" s="53">
        <f t="shared" si="44"/>
        <v>3500</v>
      </c>
      <c r="U64" s="53">
        <f t="shared" si="5"/>
        <v>0</v>
      </c>
    </row>
    <row r="65" spans="1:22" s="26" customFormat="1" ht="22.5" customHeight="1" x14ac:dyDescent="0.2">
      <c r="A65" s="56"/>
      <c r="B65" s="57" t="s">
        <v>82</v>
      </c>
      <c r="C65" s="53">
        <v>80000</v>
      </c>
      <c r="D65" s="53">
        <v>0</v>
      </c>
      <c r="E65" s="53">
        <v>0</v>
      </c>
      <c r="F65" s="53">
        <v>0</v>
      </c>
      <c r="G65" s="80">
        <f t="shared" si="43"/>
        <v>0</v>
      </c>
      <c r="H65" s="53">
        <v>0</v>
      </c>
      <c r="I65" s="53">
        <v>0</v>
      </c>
      <c r="J65" s="53">
        <v>0</v>
      </c>
      <c r="K65" s="80">
        <f t="shared" si="1"/>
        <v>0</v>
      </c>
      <c r="L65" s="53">
        <v>80000</v>
      </c>
      <c r="M65" s="53">
        <v>0</v>
      </c>
      <c r="N65" s="53">
        <v>0</v>
      </c>
      <c r="O65" s="80">
        <f t="shared" si="2"/>
        <v>80000</v>
      </c>
      <c r="P65" s="53">
        <v>0</v>
      </c>
      <c r="Q65" s="53">
        <v>0</v>
      </c>
      <c r="R65" s="53">
        <v>0</v>
      </c>
      <c r="S65" s="80">
        <f t="shared" si="3"/>
        <v>0</v>
      </c>
      <c r="T65" s="53">
        <f t="shared" si="44"/>
        <v>80000</v>
      </c>
      <c r="U65" s="53">
        <f t="shared" si="5"/>
        <v>0</v>
      </c>
    </row>
    <row r="66" spans="1:22" s="26" customFormat="1" ht="26.25" customHeight="1" x14ac:dyDescent="0.2">
      <c r="A66" s="56"/>
      <c r="B66" s="57" t="s">
        <v>83</v>
      </c>
      <c r="C66" s="53">
        <v>150000</v>
      </c>
      <c r="D66" s="53">
        <v>0</v>
      </c>
      <c r="E66" s="53">
        <v>0</v>
      </c>
      <c r="F66" s="53">
        <v>0</v>
      </c>
      <c r="G66" s="80">
        <f t="shared" si="43"/>
        <v>0</v>
      </c>
      <c r="H66" s="53">
        <v>0</v>
      </c>
      <c r="I66" s="53">
        <v>0</v>
      </c>
      <c r="J66" s="53">
        <v>0</v>
      </c>
      <c r="K66" s="80">
        <f t="shared" si="1"/>
        <v>0</v>
      </c>
      <c r="L66" s="53">
        <v>0</v>
      </c>
      <c r="M66" s="53">
        <v>0</v>
      </c>
      <c r="N66" s="53">
        <v>0</v>
      </c>
      <c r="O66" s="80">
        <f t="shared" si="2"/>
        <v>0</v>
      </c>
      <c r="P66" s="53">
        <v>150000</v>
      </c>
      <c r="Q66" s="53">
        <v>0</v>
      </c>
      <c r="R66" s="53">
        <v>0</v>
      </c>
      <c r="S66" s="80">
        <f t="shared" si="3"/>
        <v>150000</v>
      </c>
      <c r="T66" s="53">
        <f t="shared" si="44"/>
        <v>150000</v>
      </c>
      <c r="U66" s="53">
        <f t="shared" si="5"/>
        <v>0</v>
      </c>
    </row>
    <row r="67" spans="1:22" s="26" customFormat="1" ht="38.25" customHeight="1" x14ac:dyDescent="0.2">
      <c r="A67" s="56"/>
      <c r="B67" s="57" t="s">
        <v>84</v>
      </c>
      <c r="C67" s="53">
        <v>16500</v>
      </c>
      <c r="D67" s="53">
        <v>0</v>
      </c>
      <c r="E67" s="107">
        <v>0</v>
      </c>
      <c r="F67" s="53">
        <v>16500</v>
      </c>
      <c r="G67" s="80">
        <f t="shared" si="43"/>
        <v>16500</v>
      </c>
      <c r="H67" s="53">
        <v>0</v>
      </c>
      <c r="I67" s="53">
        <v>0</v>
      </c>
      <c r="J67" s="53">
        <v>0</v>
      </c>
      <c r="K67" s="80">
        <f>SUM(H67:J67)</f>
        <v>0</v>
      </c>
      <c r="L67" s="53">
        <v>0</v>
      </c>
      <c r="M67" s="53">
        <v>0</v>
      </c>
      <c r="N67" s="53">
        <v>0</v>
      </c>
      <c r="O67" s="80">
        <f t="shared" si="2"/>
        <v>0</v>
      </c>
      <c r="P67" s="53">
        <v>0</v>
      </c>
      <c r="Q67" s="53">
        <v>0</v>
      </c>
      <c r="R67" s="53">
        <v>0</v>
      </c>
      <c r="S67" s="80">
        <f t="shared" si="3"/>
        <v>0</v>
      </c>
      <c r="T67" s="53">
        <f t="shared" si="44"/>
        <v>16500</v>
      </c>
      <c r="U67" s="53">
        <f t="shared" si="5"/>
        <v>0</v>
      </c>
    </row>
    <row r="68" spans="1:22" s="26" customFormat="1" ht="36" x14ac:dyDescent="0.2">
      <c r="A68" s="56"/>
      <c r="B68" s="57" t="s">
        <v>85</v>
      </c>
      <c r="C68" s="53">
        <v>96000</v>
      </c>
      <c r="D68" s="53">
        <v>0</v>
      </c>
      <c r="E68" s="107">
        <v>0</v>
      </c>
      <c r="F68" s="53">
        <v>51000</v>
      </c>
      <c r="G68" s="80">
        <f t="shared" si="43"/>
        <v>51000</v>
      </c>
      <c r="H68" s="53">
        <v>0</v>
      </c>
      <c r="I68" s="53">
        <v>0</v>
      </c>
      <c r="J68" s="53">
        <v>0</v>
      </c>
      <c r="K68" s="80">
        <f>SUM(H68:J68)</f>
        <v>0</v>
      </c>
      <c r="L68" s="53">
        <v>0</v>
      </c>
      <c r="M68" s="53">
        <v>0</v>
      </c>
      <c r="N68" s="53">
        <v>45000</v>
      </c>
      <c r="O68" s="80">
        <f t="shared" ref="O68:O69" si="45">SUM(L68:N68)</f>
        <v>45000</v>
      </c>
      <c r="P68" s="53">
        <v>0</v>
      </c>
      <c r="Q68" s="53">
        <v>0</v>
      </c>
      <c r="R68" s="53">
        <v>0</v>
      </c>
      <c r="S68" s="80">
        <f t="shared" ref="S68:S69" si="46">SUM(P68:R68)</f>
        <v>0</v>
      </c>
      <c r="T68" s="53">
        <f t="shared" ref="T68" si="47">G68+K68+O68+S68</f>
        <v>96000</v>
      </c>
      <c r="U68" s="53">
        <f t="shared" si="5"/>
        <v>0</v>
      </c>
    </row>
    <row r="69" spans="1:22" s="26" customFormat="1" ht="27" x14ac:dyDescent="0.2">
      <c r="A69" s="56"/>
      <c r="B69" s="57" t="s">
        <v>86</v>
      </c>
      <c r="C69" s="53">
        <v>111000</v>
      </c>
      <c r="D69" s="53">
        <v>0</v>
      </c>
      <c r="E69" s="53">
        <v>11867.2</v>
      </c>
      <c r="F69" s="53">
        <v>0</v>
      </c>
      <c r="G69" s="80">
        <f t="shared" si="43"/>
        <v>11867.2</v>
      </c>
      <c r="H69" s="53">
        <v>0</v>
      </c>
      <c r="I69" s="53">
        <v>18500</v>
      </c>
      <c r="J69" s="53">
        <v>0</v>
      </c>
      <c r="K69" s="80">
        <f t="shared" ref="K69" si="48">SUM(H69:J69)</f>
        <v>18500</v>
      </c>
      <c r="L69" s="53">
        <v>18500</v>
      </c>
      <c r="M69" s="53">
        <v>18500</v>
      </c>
      <c r="N69" s="53">
        <v>18500</v>
      </c>
      <c r="O69" s="80">
        <f t="shared" si="45"/>
        <v>55500</v>
      </c>
      <c r="P69" s="53">
        <v>25132.799999999999</v>
      </c>
      <c r="Q69" s="53">
        <v>0</v>
      </c>
      <c r="R69" s="53">
        <v>0</v>
      </c>
      <c r="S69" s="80">
        <f t="shared" si="46"/>
        <v>25132.799999999999</v>
      </c>
      <c r="T69" s="53">
        <f>G69+K69+O69+S69</f>
        <v>111000</v>
      </c>
      <c r="U69" s="53">
        <f t="shared" ref="U69:U73" si="49">C69-T69</f>
        <v>0</v>
      </c>
    </row>
    <row r="70" spans="1:22" s="26" customFormat="1" ht="27" x14ac:dyDescent="0.2">
      <c r="A70" s="56"/>
      <c r="B70" s="57" t="s">
        <v>87</v>
      </c>
      <c r="C70" s="53">
        <v>40000</v>
      </c>
      <c r="D70" s="53">
        <v>0</v>
      </c>
      <c r="E70" s="53">
        <v>0</v>
      </c>
      <c r="F70" s="53">
        <v>0</v>
      </c>
      <c r="G70" s="80">
        <f t="shared" si="43"/>
        <v>0</v>
      </c>
      <c r="H70" s="53">
        <v>0</v>
      </c>
      <c r="I70" s="53">
        <v>0</v>
      </c>
      <c r="J70" s="53">
        <v>0</v>
      </c>
      <c r="K70" s="80">
        <f t="shared" ref="K70:K73" si="50">SUM(H70:J70)</f>
        <v>0</v>
      </c>
      <c r="L70" s="53">
        <v>40000</v>
      </c>
      <c r="M70" s="53">
        <v>0</v>
      </c>
      <c r="N70" s="53">
        <v>0</v>
      </c>
      <c r="O70" s="80">
        <f t="shared" si="2"/>
        <v>40000</v>
      </c>
      <c r="P70" s="53">
        <v>0</v>
      </c>
      <c r="Q70" s="53">
        <v>0</v>
      </c>
      <c r="R70" s="53">
        <v>0</v>
      </c>
      <c r="S70" s="80">
        <f t="shared" si="3"/>
        <v>0</v>
      </c>
      <c r="T70" s="53">
        <f t="shared" si="44"/>
        <v>40000</v>
      </c>
      <c r="U70" s="53">
        <f t="shared" si="49"/>
        <v>0</v>
      </c>
    </row>
    <row r="71" spans="1:22" s="26" customFormat="1" ht="18" x14ac:dyDescent="0.2">
      <c r="A71" s="56"/>
      <c r="B71" s="57" t="s">
        <v>93</v>
      </c>
      <c r="C71" s="53">
        <v>66000</v>
      </c>
      <c r="D71" s="53">
        <v>0</v>
      </c>
      <c r="E71" s="53">
        <v>0</v>
      </c>
      <c r="F71" s="53">
        <v>0</v>
      </c>
      <c r="G71" s="80">
        <f t="shared" si="43"/>
        <v>0</v>
      </c>
      <c r="H71" s="53">
        <v>6600</v>
      </c>
      <c r="I71" s="53">
        <v>13200</v>
      </c>
      <c r="J71" s="53">
        <v>6600</v>
      </c>
      <c r="K71" s="80">
        <f t="shared" si="50"/>
        <v>26400</v>
      </c>
      <c r="L71" s="53">
        <v>6600</v>
      </c>
      <c r="M71" s="53">
        <v>6600</v>
      </c>
      <c r="N71" s="53">
        <v>6600</v>
      </c>
      <c r="O71" s="80">
        <f t="shared" si="2"/>
        <v>19800</v>
      </c>
      <c r="P71" s="53">
        <v>6600</v>
      </c>
      <c r="Q71" s="53">
        <v>6600</v>
      </c>
      <c r="R71" s="53">
        <v>6600</v>
      </c>
      <c r="S71" s="80">
        <f t="shared" si="3"/>
        <v>19800</v>
      </c>
      <c r="T71" s="53">
        <f t="shared" si="44"/>
        <v>66000</v>
      </c>
      <c r="U71" s="53">
        <f t="shared" si="49"/>
        <v>0</v>
      </c>
    </row>
    <row r="72" spans="1:22" s="26" customFormat="1" ht="18" x14ac:dyDescent="0.2">
      <c r="A72" s="56"/>
      <c r="B72" s="57" t="s">
        <v>94</v>
      </c>
      <c r="C72" s="53">
        <v>30000</v>
      </c>
      <c r="D72" s="53">
        <v>0</v>
      </c>
      <c r="E72" s="53">
        <v>0</v>
      </c>
      <c r="F72" s="53">
        <v>0</v>
      </c>
      <c r="G72" s="80">
        <f t="shared" ref="G72" si="51">SUM(D72:F72)</f>
        <v>0</v>
      </c>
      <c r="H72" s="53">
        <v>0</v>
      </c>
      <c r="I72" s="53">
        <v>0</v>
      </c>
      <c r="J72" s="53">
        <v>0</v>
      </c>
      <c r="K72" s="80">
        <f t="shared" ref="K72" si="52">SUM(H72:J72)</f>
        <v>0</v>
      </c>
      <c r="L72" s="53">
        <v>6000</v>
      </c>
      <c r="M72" s="53">
        <v>6000</v>
      </c>
      <c r="N72" s="53">
        <v>6000</v>
      </c>
      <c r="O72" s="80">
        <f t="shared" ref="O72" si="53">SUM(L72:N72)</f>
        <v>18000</v>
      </c>
      <c r="P72" s="53">
        <v>6000</v>
      </c>
      <c r="Q72" s="53">
        <v>6000</v>
      </c>
      <c r="R72" s="53"/>
      <c r="S72" s="80">
        <f t="shared" ref="S72" si="54">SUM(P72:R72)</f>
        <v>12000</v>
      </c>
      <c r="T72" s="53">
        <f t="shared" si="44"/>
        <v>30000</v>
      </c>
      <c r="U72" s="53">
        <f>C72-T72</f>
        <v>0</v>
      </c>
    </row>
    <row r="73" spans="1:22" s="26" customFormat="1" ht="13.5" customHeight="1" x14ac:dyDescent="0.2">
      <c r="A73" s="56"/>
      <c r="B73" s="57" t="s">
        <v>88</v>
      </c>
      <c r="C73" s="53">
        <v>208000</v>
      </c>
      <c r="D73" s="53">
        <v>0</v>
      </c>
      <c r="E73" s="53">
        <v>0</v>
      </c>
      <c r="F73" s="53">
        <v>0</v>
      </c>
      <c r="G73" s="80">
        <f t="shared" si="43"/>
        <v>0</v>
      </c>
      <c r="H73" s="53">
        <v>0</v>
      </c>
      <c r="I73" s="53">
        <v>0</v>
      </c>
      <c r="J73" s="53">
        <v>69000</v>
      </c>
      <c r="K73" s="80">
        <f t="shared" si="50"/>
        <v>69000</v>
      </c>
      <c r="L73" s="53">
        <v>0</v>
      </c>
      <c r="M73" s="53">
        <v>0</v>
      </c>
      <c r="N73" s="53">
        <v>70000</v>
      </c>
      <c r="O73" s="80">
        <f t="shared" si="2"/>
        <v>70000</v>
      </c>
      <c r="P73" s="53">
        <v>0</v>
      </c>
      <c r="Q73" s="53">
        <v>0</v>
      </c>
      <c r="R73" s="53">
        <v>69000</v>
      </c>
      <c r="S73" s="80">
        <f t="shared" si="3"/>
        <v>69000</v>
      </c>
      <c r="T73" s="53">
        <f t="shared" si="44"/>
        <v>208000</v>
      </c>
      <c r="U73" s="53">
        <f t="shared" si="49"/>
        <v>0</v>
      </c>
    </row>
    <row r="74" spans="1:22" s="62" customFormat="1" ht="15" customHeight="1" x14ac:dyDescent="0.2">
      <c r="A74" s="61"/>
      <c r="B74" s="40" t="s">
        <v>22</v>
      </c>
      <c r="C74" s="81">
        <f>C4+C20+C30+C37+C45+C50+C54+C56</f>
        <v>9467297.9299999997</v>
      </c>
      <c r="D74" s="30">
        <f>SUM(D4+D20+D30+D37+D45+D50+D56)</f>
        <v>117890</v>
      </c>
      <c r="E74" s="30">
        <f>SUM(E4+E20+E30+E37+E45+E50+E56)</f>
        <v>184762.2</v>
      </c>
      <c r="F74" s="30">
        <f>SUM(F4+F20+F30+F37+F45+F50+F56)</f>
        <v>2237984.88</v>
      </c>
      <c r="G74" s="87">
        <f>SUM(D74:F74)</f>
        <v>2540637.08</v>
      </c>
      <c r="H74" s="30">
        <f>SUM(H4+H20+H30+H37+H45+H50+H56)</f>
        <v>759405</v>
      </c>
      <c r="I74" s="30">
        <f>SUM(I4+I20+I30+I37+I45+I50+I56)</f>
        <v>615505</v>
      </c>
      <c r="J74" s="30">
        <f>SUM(J4+J20+J30+J37+J45+J50+J56)</f>
        <v>769405</v>
      </c>
      <c r="K74" s="83">
        <f>SUM(H74:J74)</f>
        <v>2144315</v>
      </c>
      <c r="L74" s="30">
        <f>SUM(L4+L20+L30+L37+L45+L50+L56)</f>
        <v>675044.12</v>
      </c>
      <c r="M74" s="30">
        <f>SUM(M4+M20+M30+M37+M45+M50+M56)</f>
        <v>451385</v>
      </c>
      <c r="N74" s="30">
        <f>SUM(N4+N20+N30+N37+N45+N50+N56)</f>
        <v>1581176.13</v>
      </c>
      <c r="O74" s="83">
        <f>SUM(L74:N74)</f>
        <v>2707605.25</v>
      </c>
      <c r="P74" s="30">
        <f>SUM(P4+P20+P30+P37+P45+P50+P56)</f>
        <v>691815.6</v>
      </c>
      <c r="Q74" s="30">
        <f>SUM(Q4+Q20+Q30+Q37+Q45+Q50+Q56)</f>
        <v>553650</v>
      </c>
      <c r="R74" s="30">
        <f>SUM(R4+R20+R30+R37+R45+R50+R56)</f>
        <v>749580</v>
      </c>
      <c r="S74" s="83">
        <f>SUM(P74:R74)</f>
        <v>1995045.6</v>
      </c>
      <c r="T74" s="87">
        <f>SUM(G74,K74,O74,S74)</f>
        <v>9387602.9299999997</v>
      </c>
      <c r="U74" s="81">
        <f>C74-T74</f>
        <v>79695</v>
      </c>
    </row>
    <row r="75" spans="1:22" s="48" customFormat="1" ht="15" customHeight="1" x14ac:dyDescent="0.2">
      <c r="A75" s="41"/>
      <c r="B75" s="12"/>
      <c r="C75" s="88"/>
      <c r="D75" s="44"/>
      <c r="E75" s="44"/>
      <c r="F75" s="44"/>
      <c r="G75" s="45"/>
      <c r="H75" s="44"/>
      <c r="I75" s="44"/>
      <c r="J75" s="36"/>
      <c r="K75" s="74"/>
      <c r="L75" s="46"/>
      <c r="M75" s="36"/>
      <c r="N75" s="36"/>
      <c r="O75" s="75"/>
      <c r="P75" s="46"/>
      <c r="Q75" s="46"/>
      <c r="R75" s="44"/>
      <c r="S75" s="70"/>
      <c r="T75" s="47"/>
      <c r="U75" s="44"/>
    </row>
    <row r="76" spans="1:22" s="36" customFormat="1" ht="15" customHeight="1" x14ac:dyDescent="0.3">
      <c r="A76" s="41"/>
      <c r="B76" s="89"/>
      <c r="C76" s="90"/>
      <c r="D76" s="44"/>
      <c r="E76" s="44"/>
      <c r="F76" s="105"/>
      <c r="G76" s="104"/>
      <c r="H76" s="44"/>
      <c r="I76" s="44"/>
      <c r="J76" s="44"/>
      <c r="K76" s="45"/>
      <c r="L76" s="44"/>
      <c r="M76" s="44"/>
      <c r="N76" s="44"/>
      <c r="O76" s="45"/>
      <c r="P76" s="44"/>
      <c r="Q76" s="44"/>
      <c r="R76" s="44"/>
      <c r="S76" s="71"/>
      <c r="T76" s="44">
        <f>T4+T20+T30+T37+T45+T50+T54+T56</f>
        <v>9387602.9299999997</v>
      </c>
      <c r="U76" s="44"/>
    </row>
    <row r="77" spans="1:22" s="48" customFormat="1" ht="13.5" customHeight="1" x14ac:dyDescent="0.3">
      <c r="A77" s="41"/>
      <c r="B77" s="89"/>
      <c r="C77" s="90"/>
      <c r="D77" s="44"/>
      <c r="E77" s="44"/>
      <c r="F77" s="103"/>
      <c r="G77" s="104"/>
      <c r="H77" s="44"/>
      <c r="I77" s="44"/>
      <c r="J77" s="44"/>
      <c r="K77" s="45"/>
      <c r="L77" s="44"/>
      <c r="M77" s="44"/>
      <c r="N77" s="44"/>
      <c r="O77" s="45"/>
      <c r="P77" s="44"/>
      <c r="Q77" s="44"/>
      <c r="R77" s="44"/>
      <c r="S77" s="71"/>
      <c r="T77" s="44"/>
      <c r="U77" s="44"/>
    </row>
    <row r="78" spans="1:22" s="49" customFormat="1" ht="10.5" x14ac:dyDescent="0.35">
      <c r="A78" s="41"/>
      <c r="B78" s="91"/>
      <c r="C78" s="92"/>
      <c r="D78" s="44"/>
      <c r="E78" s="44"/>
      <c r="F78" s="106"/>
      <c r="G78" s="106"/>
      <c r="H78" s="93"/>
      <c r="I78" s="44"/>
      <c r="J78" s="44"/>
      <c r="K78" s="45"/>
      <c r="L78" s="36"/>
      <c r="M78" s="44"/>
      <c r="N78" s="44"/>
      <c r="O78" s="45"/>
      <c r="P78" s="44"/>
      <c r="Q78" s="44"/>
      <c r="R78" s="44"/>
      <c r="S78" s="71"/>
      <c r="T78" s="44"/>
      <c r="U78" s="44"/>
      <c r="V78" s="36"/>
    </row>
    <row r="79" spans="1:22" s="48" customFormat="1" ht="14.25" customHeight="1" x14ac:dyDescent="0.2">
      <c r="A79" s="41"/>
      <c r="B79" s="42"/>
      <c r="C79" s="43"/>
      <c r="D79" s="44"/>
      <c r="E79" s="44"/>
      <c r="F79" s="44"/>
      <c r="G79" s="45"/>
      <c r="H79" s="44"/>
      <c r="I79" s="44"/>
      <c r="J79" s="44"/>
      <c r="K79" s="45"/>
      <c r="L79" s="44"/>
      <c r="M79" s="44"/>
      <c r="N79" s="44"/>
      <c r="O79" s="45"/>
      <c r="P79" s="44"/>
      <c r="Q79" s="44"/>
      <c r="R79" s="44"/>
      <c r="S79" s="71"/>
      <c r="T79" s="44"/>
      <c r="U79" s="44"/>
    </row>
    <row r="80" spans="1:22" s="36" customFormat="1" ht="15" customHeight="1" x14ac:dyDescent="0.2">
      <c r="A80" s="41"/>
      <c r="B80" s="42"/>
      <c r="C80" s="45"/>
      <c r="D80" s="44"/>
      <c r="E80" s="44"/>
      <c r="F80" s="44"/>
      <c r="G80" s="45"/>
      <c r="H80" s="44"/>
      <c r="I80" s="44"/>
      <c r="J80" s="44"/>
      <c r="K80" s="45"/>
      <c r="L80" s="44"/>
      <c r="M80" s="44"/>
      <c r="N80" s="44"/>
      <c r="O80" s="45"/>
      <c r="P80" s="44"/>
      <c r="Q80" s="44"/>
      <c r="R80" s="44"/>
      <c r="S80" s="71"/>
      <c r="T80" s="44"/>
      <c r="U80" s="44"/>
    </row>
    <row r="81" spans="1:22" s="36" customFormat="1" ht="21.75" customHeight="1" x14ac:dyDescent="0.2">
      <c r="A81" s="41"/>
      <c r="B81" s="42"/>
      <c r="C81" s="43"/>
      <c r="D81" s="44"/>
      <c r="E81" s="44"/>
      <c r="F81" s="44"/>
      <c r="G81" s="45"/>
      <c r="H81" s="44"/>
      <c r="I81" s="44"/>
      <c r="J81" s="44"/>
      <c r="K81" s="45"/>
      <c r="L81" s="44"/>
      <c r="M81" s="44"/>
      <c r="N81" s="44"/>
      <c r="O81" s="45"/>
      <c r="P81" s="44"/>
      <c r="Q81" s="44"/>
      <c r="R81" s="44"/>
      <c r="S81" s="71"/>
      <c r="T81" s="44"/>
      <c r="U81" s="44"/>
    </row>
    <row r="82" spans="1:22" s="36" customFormat="1" ht="14.25" customHeight="1" x14ac:dyDescent="0.2">
      <c r="A82" s="41"/>
      <c r="B82" s="42"/>
      <c r="C82" s="43"/>
      <c r="D82" s="44"/>
      <c r="E82" s="44"/>
      <c r="F82" s="44"/>
      <c r="G82" s="45"/>
      <c r="H82" s="44"/>
      <c r="I82" s="44"/>
      <c r="J82" s="44"/>
      <c r="K82" s="45"/>
      <c r="L82" s="44"/>
      <c r="M82" s="44"/>
      <c r="N82" s="44"/>
      <c r="O82" s="45"/>
      <c r="P82" s="44"/>
      <c r="Q82" s="44"/>
      <c r="R82" s="44"/>
      <c r="S82" s="71"/>
      <c r="T82" s="44"/>
      <c r="U82" s="44"/>
    </row>
    <row r="83" spans="1:22" s="36" customFormat="1" ht="15" customHeight="1" x14ac:dyDescent="0.2">
      <c r="A83" s="41"/>
      <c r="B83" s="42"/>
      <c r="C83" s="43"/>
      <c r="D83" s="44"/>
      <c r="E83" s="44"/>
      <c r="F83" s="44"/>
      <c r="G83" s="45"/>
      <c r="H83" s="44"/>
      <c r="I83" s="44"/>
      <c r="J83" s="44"/>
      <c r="K83" s="45"/>
      <c r="L83" s="44"/>
      <c r="M83" s="44"/>
      <c r="N83" s="44"/>
      <c r="O83" s="45"/>
      <c r="P83" s="44"/>
      <c r="Q83" s="44"/>
      <c r="R83" s="44"/>
      <c r="S83" s="71"/>
      <c r="T83" s="44"/>
      <c r="U83" s="44"/>
    </row>
    <row r="84" spans="1:22" s="36" customFormat="1" ht="15" customHeight="1" x14ac:dyDescent="0.2">
      <c r="A84" s="41"/>
      <c r="B84" s="60"/>
      <c r="C84" s="43"/>
      <c r="D84" s="44"/>
      <c r="E84" s="44"/>
      <c r="F84" s="44"/>
      <c r="G84" s="45"/>
      <c r="H84" s="44"/>
      <c r="I84" s="44"/>
      <c r="J84" s="44"/>
      <c r="K84" s="45"/>
      <c r="L84" s="44"/>
      <c r="M84" s="44"/>
      <c r="N84" s="44"/>
      <c r="O84" s="45"/>
      <c r="P84" s="44"/>
      <c r="Q84" s="44"/>
      <c r="R84" s="44"/>
      <c r="S84" s="71"/>
      <c r="T84" s="44"/>
      <c r="U84" s="44"/>
    </row>
    <row r="85" spans="1:22" s="36" customFormat="1" ht="14.25" customHeight="1" x14ac:dyDescent="0.2">
      <c r="A85" s="41"/>
      <c r="B85" s="42"/>
      <c r="C85" s="43"/>
      <c r="D85" s="44"/>
      <c r="E85" s="44"/>
      <c r="F85" s="44"/>
      <c r="G85" s="45"/>
      <c r="H85" s="44"/>
      <c r="I85" s="44"/>
      <c r="J85" s="44"/>
      <c r="K85" s="45"/>
      <c r="L85" s="44"/>
      <c r="M85" s="44"/>
      <c r="N85" s="44"/>
      <c r="O85" s="45"/>
      <c r="P85" s="44"/>
      <c r="Q85" s="44"/>
      <c r="R85" s="44"/>
      <c r="S85" s="71"/>
      <c r="T85" s="44"/>
      <c r="U85" s="44"/>
    </row>
    <row r="86" spans="1:22" s="49" customFormat="1" ht="15.75" customHeight="1" x14ac:dyDescent="0.2">
      <c r="A86" s="41"/>
      <c r="B86" s="42"/>
      <c r="C86" s="43"/>
      <c r="D86" s="44"/>
      <c r="E86" s="44"/>
      <c r="F86" s="44"/>
      <c r="G86" s="45"/>
      <c r="H86" s="44"/>
      <c r="I86" s="44"/>
      <c r="J86" s="44"/>
      <c r="K86" s="45"/>
      <c r="L86" s="44"/>
      <c r="M86" s="44"/>
      <c r="N86" s="44"/>
      <c r="O86" s="45"/>
      <c r="P86" s="44"/>
      <c r="Q86" s="44"/>
      <c r="R86" s="44"/>
      <c r="S86" s="71"/>
      <c r="T86" s="44"/>
      <c r="U86" s="44"/>
      <c r="V86" s="36"/>
    </row>
    <row r="87" spans="1:22" s="51" customFormat="1" x14ac:dyDescent="0.2">
      <c r="A87" s="41"/>
      <c r="B87" s="42"/>
      <c r="C87" s="43"/>
      <c r="D87" s="44"/>
      <c r="E87" s="44"/>
      <c r="F87" s="44"/>
      <c r="G87" s="45"/>
      <c r="H87" s="44"/>
      <c r="I87" s="44"/>
      <c r="J87" s="44"/>
      <c r="K87" s="45"/>
      <c r="L87" s="44"/>
      <c r="M87" s="44"/>
      <c r="N87" s="44"/>
      <c r="O87" s="45"/>
      <c r="P87" s="44"/>
      <c r="Q87" s="44"/>
      <c r="R87" s="44"/>
      <c r="S87" s="71"/>
      <c r="T87" s="44"/>
      <c r="U87" s="44"/>
      <c r="V87" s="50"/>
    </row>
    <row r="88" spans="1:22" s="51" customFormat="1" x14ac:dyDescent="0.2">
      <c r="A88" s="41"/>
      <c r="B88" s="42"/>
      <c r="C88" s="43"/>
      <c r="D88" s="44"/>
      <c r="E88" s="44"/>
      <c r="F88" s="44"/>
      <c r="G88" s="45"/>
      <c r="H88" s="44"/>
      <c r="I88" s="44"/>
      <c r="J88" s="44"/>
      <c r="K88" s="45"/>
      <c r="L88" s="44"/>
      <c r="M88" s="44"/>
      <c r="N88" s="44"/>
      <c r="O88" s="45"/>
      <c r="P88" s="44"/>
      <c r="Q88" s="44"/>
      <c r="R88" s="44"/>
      <c r="S88" s="71"/>
      <c r="T88" s="44"/>
      <c r="U88" s="44"/>
      <c r="V88" s="50"/>
    </row>
    <row r="89" spans="1:22" s="51" customFormat="1" ht="42.75" customHeight="1" x14ac:dyDescent="0.2">
      <c r="A89" s="41"/>
      <c r="B89" s="42"/>
      <c r="C89" s="43"/>
      <c r="D89" s="44"/>
      <c r="E89" s="44"/>
      <c r="F89" s="44"/>
      <c r="G89" s="45"/>
      <c r="H89" s="44"/>
      <c r="I89" s="44"/>
      <c r="J89" s="44"/>
      <c r="K89" s="45"/>
      <c r="L89" s="44"/>
      <c r="M89" s="44"/>
      <c r="N89" s="44"/>
      <c r="O89" s="45"/>
      <c r="P89" s="44"/>
      <c r="Q89" s="44"/>
      <c r="R89" s="44"/>
      <c r="S89" s="71"/>
      <c r="T89" s="44"/>
      <c r="U89" s="44"/>
      <c r="V89" s="50"/>
    </row>
    <row r="90" spans="1:22" s="52" customFormat="1" ht="16.5" customHeight="1" x14ac:dyDescent="0.2">
      <c r="A90" s="41"/>
      <c r="B90" s="42"/>
      <c r="C90" s="43"/>
      <c r="D90" s="44"/>
      <c r="E90" s="44"/>
      <c r="F90" s="44"/>
      <c r="G90" s="45"/>
      <c r="H90" s="44"/>
      <c r="I90" s="44"/>
      <c r="J90" s="44"/>
      <c r="K90" s="45"/>
      <c r="L90" s="44"/>
      <c r="M90" s="44"/>
      <c r="N90" s="44"/>
      <c r="O90" s="45"/>
      <c r="P90" s="44"/>
      <c r="Q90" s="44"/>
      <c r="R90" s="44"/>
      <c r="S90" s="71"/>
      <c r="T90" s="44"/>
      <c r="U90" s="44"/>
    </row>
    <row r="91" spans="1:22" ht="18" customHeight="1" x14ac:dyDescent="0.2"/>
    <row r="92" spans="1:22" ht="18" customHeight="1" x14ac:dyDescent="0.2"/>
    <row r="93" spans="1:22" ht="18" customHeight="1" x14ac:dyDescent="0.2"/>
  </sheetData>
  <mergeCells count="4">
    <mergeCell ref="D2:G2"/>
    <mergeCell ref="H2:K2"/>
    <mergeCell ref="L2:O2"/>
    <mergeCell ref="P2:S2"/>
  </mergeCells>
  <printOptions horizontalCentered="1"/>
  <pageMargins left="0" right="0" top="0.55118110236220474" bottom="0.15748031496062992" header="0.31496062992125984" footer="0.31496062992125984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budget plan</vt:lpstr>
      <vt:lpstr>'budget plan'!Print_Area</vt:lpstr>
      <vt:lpstr>'budget plan'!Print_Titles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computer2</dc:creator>
  <cp:lastModifiedBy>OS</cp:lastModifiedBy>
  <cp:lastPrinted>2017-12-07T03:03:14Z</cp:lastPrinted>
  <dcterms:created xsi:type="dcterms:W3CDTF">2013-09-25T04:45:34Z</dcterms:created>
  <dcterms:modified xsi:type="dcterms:W3CDTF">2017-12-16T07:49:19Z</dcterms:modified>
</cp:coreProperties>
</file>