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EIP\2_2018\DGHP_IPC\Budget Plan IPC2018\"/>
    </mc:Choice>
  </mc:AlternateContent>
  <bookViews>
    <workbookView xWindow="0" yWindow="15" windowWidth="15195" windowHeight="8445" tabRatio="650"/>
  </bookViews>
  <sheets>
    <sheet name="Budget Plan IPC FY2018" sheetId="35" r:id="rId1"/>
  </sheets>
  <definedNames>
    <definedName name="_xlnm.Print_Area" localSheetId="0">'Budget Plan IPC FY2018'!$A$1:$X$41</definedName>
    <definedName name="_xlnm.Print_Titles" localSheetId="0">'Budget Plan IPC FY2018'!$3:$5</definedName>
  </definedNames>
  <calcPr calcId="152511"/>
</workbook>
</file>

<file path=xl/calcChain.xml><?xml version="1.0" encoding="utf-8"?>
<calcChain xmlns="http://schemas.openxmlformats.org/spreadsheetml/2006/main">
  <c r="D44" i="35" l="1"/>
  <c r="J44" i="35" s="1"/>
  <c r="J42" i="35"/>
  <c r="K9" i="35" l="1"/>
  <c r="L9" i="35"/>
  <c r="M9" i="35"/>
  <c r="K10" i="35"/>
  <c r="L10" i="35"/>
  <c r="M10" i="35"/>
  <c r="O9" i="35"/>
  <c r="P9" i="35"/>
  <c r="Q9" i="35"/>
  <c r="S9" i="35"/>
  <c r="T9" i="35"/>
  <c r="U9" i="35"/>
  <c r="M22" i="35"/>
  <c r="I33" i="35" l="1"/>
  <c r="D32" i="35" l="1"/>
  <c r="D25" i="35"/>
  <c r="D23" i="35"/>
  <c r="D15" i="35"/>
  <c r="D11" i="35"/>
  <c r="D6" i="35"/>
  <c r="I38" i="35"/>
  <c r="I22" i="35"/>
  <c r="D41" i="35" l="1"/>
  <c r="R17" i="35" l="1"/>
  <c r="R18" i="35"/>
  <c r="R19" i="35"/>
  <c r="R20" i="35"/>
  <c r="R21" i="35"/>
  <c r="N17" i="35"/>
  <c r="N18" i="35"/>
  <c r="N19" i="35"/>
  <c r="N20" i="35"/>
  <c r="N21" i="35"/>
  <c r="J17" i="35"/>
  <c r="J18" i="35"/>
  <c r="J19" i="35"/>
  <c r="J20" i="35"/>
  <c r="J21" i="35"/>
  <c r="R37" i="35"/>
  <c r="V17" i="35"/>
  <c r="W17" i="35"/>
  <c r="X17" i="35" s="1"/>
  <c r="V18" i="35"/>
  <c r="V19" i="35"/>
  <c r="V20" i="35"/>
  <c r="V21" i="35"/>
  <c r="V22" i="35"/>
  <c r="V34" i="35"/>
  <c r="V35" i="35"/>
  <c r="V36" i="35"/>
  <c r="V37" i="35"/>
  <c r="V38" i="35"/>
  <c r="V39" i="35"/>
  <c r="V40" i="35"/>
  <c r="R34" i="35"/>
  <c r="R35" i="35"/>
  <c r="R36" i="35"/>
  <c r="R38" i="35"/>
  <c r="R39" i="35"/>
  <c r="R40" i="35"/>
  <c r="N34" i="35"/>
  <c r="N35" i="35"/>
  <c r="N36" i="35"/>
  <c r="N37" i="35"/>
  <c r="N38" i="35"/>
  <c r="N39" i="35"/>
  <c r="N40" i="35"/>
  <c r="J34" i="35"/>
  <c r="J35" i="35"/>
  <c r="J36" i="35"/>
  <c r="J37" i="35"/>
  <c r="J38" i="35"/>
  <c r="J39" i="35"/>
  <c r="J40" i="35"/>
  <c r="W35" i="35" l="1"/>
  <c r="X35" i="35" s="1"/>
  <c r="W39" i="35"/>
  <c r="X39" i="35" s="1"/>
  <c r="W40" i="35"/>
  <c r="X40" i="35" s="1"/>
  <c r="W36" i="35"/>
  <c r="X36" i="35" s="1"/>
  <c r="W34" i="35"/>
  <c r="X34" i="35" s="1"/>
  <c r="W21" i="35"/>
  <c r="X21" i="35" s="1"/>
  <c r="W19" i="35"/>
  <c r="X19" i="35" s="1"/>
  <c r="W20" i="35"/>
  <c r="X20" i="35" s="1"/>
  <c r="W18" i="35"/>
  <c r="X18" i="35" s="1"/>
  <c r="W38" i="35"/>
  <c r="X38" i="35" s="1"/>
  <c r="W37" i="35"/>
  <c r="X37" i="35" s="1"/>
  <c r="T23" i="35" l="1"/>
  <c r="V8" i="35" l="1"/>
  <c r="V9" i="35"/>
  <c r="V10" i="35"/>
  <c r="R8" i="35"/>
  <c r="R9" i="35"/>
  <c r="R10" i="35"/>
  <c r="N8" i="35"/>
  <c r="N9" i="35"/>
  <c r="N10" i="35"/>
  <c r="J8" i="35"/>
  <c r="J9" i="35"/>
  <c r="J10" i="35"/>
  <c r="W10" i="35" l="1"/>
  <c r="X10" i="35" s="1"/>
  <c r="W9" i="35"/>
  <c r="X9" i="35" s="1"/>
  <c r="V27" i="35"/>
  <c r="R27" i="35"/>
  <c r="N27" i="35"/>
  <c r="J27" i="35"/>
  <c r="C25" i="35"/>
  <c r="W27" i="35" l="1"/>
  <c r="X27" i="35" s="1"/>
  <c r="T11" i="35"/>
  <c r="U11" i="35"/>
  <c r="S11" i="35"/>
  <c r="P11" i="35"/>
  <c r="Q11" i="35"/>
  <c r="O11" i="35"/>
  <c r="L11" i="35"/>
  <c r="M11" i="35"/>
  <c r="P6" i="35"/>
  <c r="Q6" i="35"/>
  <c r="O6" i="35"/>
  <c r="K11" i="35"/>
  <c r="C32" i="35"/>
  <c r="V33" i="35"/>
  <c r="R33" i="35"/>
  <c r="N33" i="35"/>
  <c r="J33" i="35"/>
  <c r="U23" i="35"/>
  <c r="U32" i="35"/>
  <c r="T32" i="35"/>
  <c r="S32" i="35"/>
  <c r="X31" i="35"/>
  <c r="X30" i="35"/>
  <c r="X29" i="35"/>
  <c r="X28" i="35"/>
  <c r="V26" i="35"/>
  <c r="U25" i="35"/>
  <c r="T25" i="35"/>
  <c r="S25" i="35"/>
  <c r="S23" i="35"/>
  <c r="V16" i="35"/>
  <c r="U15" i="35"/>
  <c r="T15" i="35"/>
  <c r="S15" i="35"/>
  <c r="V14" i="35"/>
  <c r="V13" i="35"/>
  <c r="V12" i="35"/>
  <c r="V7" i="35"/>
  <c r="U6" i="35"/>
  <c r="T6" i="35"/>
  <c r="S6" i="35"/>
  <c r="W33" i="35" l="1"/>
  <c r="X33" i="35" s="1"/>
  <c r="R6" i="35"/>
  <c r="V15" i="35"/>
  <c r="V11" i="35"/>
  <c r="S41" i="35"/>
  <c r="V32" i="35"/>
  <c r="V25" i="35"/>
  <c r="T41" i="35"/>
  <c r="V23" i="35"/>
  <c r="U41" i="35"/>
  <c r="V6" i="35"/>
  <c r="P32" i="35"/>
  <c r="Q32" i="35"/>
  <c r="O32" i="35"/>
  <c r="L32" i="35"/>
  <c r="M32" i="35"/>
  <c r="K32" i="35"/>
  <c r="X32" i="35" l="1"/>
  <c r="V41" i="35"/>
  <c r="C23" i="35"/>
  <c r="H32" i="35"/>
  <c r="I32" i="35"/>
  <c r="G32" i="35"/>
  <c r="R32" i="35"/>
  <c r="C15" i="35"/>
  <c r="Q25" i="35"/>
  <c r="P25" i="35"/>
  <c r="O25" i="35"/>
  <c r="L25" i="35"/>
  <c r="M25" i="35"/>
  <c r="K25" i="35"/>
  <c r="J26" i="35"/>
  <c r="H25" i="35"/>
  <c r="I25" i="35"/>
  <c r="G25" i="35"/>
  <c r="I23" i="35"/>
  <c r="R16" i="35"/>
  <c r="R22" i="35"/>
  <c r="N16" i="35"/>
  <c r="N22" i="35"/>
  <c r="J16" i="35"/>
  <c r="J22" i="35"/>
  <c r="G6" i="35"/>
  <c r="R26" i="35"/>
  <c r="N26" i="35"/>
  <c r="N25" i="35" s="1"/>
  <c r="Q23" i="35"/>
  <c r="P23" i="35"/>
  <c r="O23" i="35"/>
  <c r="M23" i="35"/>
  <c r="L23" i="35"/>
  <c r="K23" i="35"/>
  <c r="H23" i="35"/>
  <c r="G23" i="35"/>
  <c r="Q15" i="35"/>
  <c r="P15" i="35"/>
  <c r="O15" i="35"/>
  <c r="M15" i="35"/>
  <c r="L15" i="35"/>
  <c r="K15" i="35"/>
  <c r="I15" i="35"/>
  <c r="H15" i="35"/>
  <c r="G15" i="35"/>
  <c r="R14" i="35"/>
  <c r="N14" i="35"/>
  <c r="J14" i="35"/>
  <c r="R13" i="35"/>
  <c r="N13" i="35"/>
  <c r="J13" i="35"/>
  <c r="R12" i="35"/>
  <c r="N12" i="35"/>
  <c r="J12" i="35"/>
  <c r="I11" i="35"/>
  <c r="H11" i="35"/>
  <c r="G11" i="35"/>
  <c r="C11" i="35"/>
  <c r="R7" i="35"/>
  <c r="N7" i="35"/>
  <c r="J7" i="35"/>
  <c r="L6" i="35"/>
  <c r="K6" i="35"/>
  <c r="I6" i="35"/>
  <c r="H6" i="35"/>
  <c r="C6" i="35"/>
  <c r="W22" i="35" l="1"/>
  <c r="X22" i="35" s="1"/>
  <c r="O41" i="35"/>
  <c r="R25" i="35"/>
  <c r="W26" i="35"/>
  <c r="X26" i="35" s="1"/>
  <c r="W13" i="35"/>
  <c r="X13" i="35" s="1"/>
  <c r="W8" i="35"/>
  <c r="X8" i="35" s="1"/>
  <c r="W7" i="35"/>
  <c r="X7" i="35" s="1"/>
  <c r="W12" i="35"/>
  <c r="X12" i="35" s="1"/>
  <c r="W14" i="35"/>
  <c r="X14" i="35" s="1"/>
  <c r="W16" i="35"/>
  <c r="X16" i="35" s="1"/>
  <c r="K41" i="35"/>
  <c r="N32" i="35"/>
  <c r="J32" i="35"/>
  <c r="J25" i="35"/>
  <c r="C41" i="35"/>
  <c r="N6" i="35"/>
  <c r="N15" i="35"/>
  <c r="J6" i="35"/>
  <c r="H41" i="35"/>
  <c r="J11" i="35"/>
  <c r="M6" i="35"/>
  <c r="M41" i="35" s="1"/>
  <c r="L41" i="35"/>
  <c r="G41" i="35"/>
  <c r="I41" i="35"/>
  <c r="J15" i="35"/>
  <c r="R23" i="35"/>
  <c r="N23" i="35"/>
  <c r="J23" i="35"/>
  <c r="R15" i="35"/>
  <c r="N11" i="35"/>
  <c r="P41" i="35"/>
  <c r="Q41" i="35"/>
  <c r="R11" i="35"/>
  <c r="W11" i="35" l="1"/>
  <c r="W15" i="35"/>
  <c r="W23" i="35"/>
  <c r="X23" i="35" s="1"/>
  <c r="W32" i="35"/>
  <c r="X15" i="35"/>
  <c r="W6" i="35"/>
  <c r="X11" i="35"/>
  <c r="X25" i="35"/>
  <c r="W25" i="35"/>
  <c r="N41" i="35"/>
  <c r="J41" i="35"/>
  <c r="R41" i="35"/>
  <c r="X6" i="35" l="1"/>
  <c r="W41" i="35"/>
  <c r="X41" i="35" s="1"/>
</calcChain>
</file>

<file path=xl/comments1.xml><?xml version="1.0" encoding="utf-8"?>
<comments xmlns="http://schemas.openxmlformats.org/spreadsheetml/2006/main">
  <authors>
    <author>Yuthana</author>
  </authors>
  <commentList>
    <comment ref="I33" authorId="0" shapeId="0">
      <text>
        <r>
          <rPr>
            <b/>
            <sz val="9"/>
            <color indexed="81"/>
            <rFont val="Tahoma"/>
            <charset val="222"/>
          </rPr>
          <t>Yuthana:</t>
        </r>
        <r>
          <rPr>
            <sz val="9"/>
            <color indexed="81"/>
            <rFont val="Tahoma"/>
            <charset val="222"/>
          </rPr>
          <t xml:space="preserve">
8-9, 13-15, 17 Nov สนร. 12,000+27,000+6,000
20 Nov นพรัต 5,500
22 Nov ทรวงอก 4,000
24 Nov เลิดสิน 3,000</t>
        </r>
      </text>
    </comment>
  </commentList>
</comments>
</file>

<file path=xl/sharedStrings.xml><?xml version="1.0" encoding="utf-8"?>
<sst xmlns="http://schemas.openxmlformats.org/spreadsheetml/2006/main" count="68" uniqueCount="65">
  <si>
    <t>Quarter #1</t>
  </si>
  <si>
    <t>Quarter #2</t>
  </si>
  <si>
    <t>Total Expenses</t>
  </si>
  <si>
    <t>Balance</t>
  </si>
  <si>
    <t>Quarter #3</t>
  </si>
  <si>
    <t>Quarter #4</t>
  </si>
  <si>
    <t>Object Class/Items</t>
  </si>
  <si>
    <t>Original Approved Budget 
(THB)</t>
  </si>
  <si>
    <t>Total
Q1</t>
  </si>
  <si>
    <t>Total
Q2</t>
  </si>
  <si>
    <t>Total 
Q3</t>
  </si>
  <si>
    <t>Total
Q4</t>
  </si>
  <si>
    <t>1. PERSONAL</t>
  </si>
  <si>
    <t>2. FRINGE BENEFIT</t>
  </si>
  <si>
    <t>3. TRAVEL</t>
  </si>
  <si>
    <t>4.EQUIPMENT</t>
  </si>
  <si>
    <t>5.SUPPLIES</t>
  </si>
  <si>
    <t>6. CONTRACTUAL</t>
  </si>
  <si>
    <t>7.CONSTRUCTION</t>
  </si>
  <si>
    <t>8.OTHERS</t>
  </si>
  <si>
    <t>Project Code:Advancing Hospital Infection Prevention and Control Practices for Emerging Infectious Disease  (DGHP-IPC)</t>
  </si>
  <si>
    <t>Compensation for government officers at MOPH</t>
  </si>
  <si>
    <t>Annual medical check-up for full-time staff</t>
  </si>
  <si>
    <t>Technical support for hospital preparedness plan responding EIDs (MoPH Non-Local)</t>
  </si>
  <si>
    <t>Local transportation cost for meetings, training and conference</t>
  </si>
  <si>
    <t>Office supplies at MOPH</t>
  </si>
  <si>
    <t>Printer catridge</t>
  </si>
  <si>
    <t>IPC conference (MoPH)</t>
  </si>
  <si>
    <t>HAI data collection and analysis</t>
  </si>
  <si>
    <t>Communication cost</t>
  </si>
  <si>
    <t>Meeting facilities and document</t>
  </si>
  <si>
    <t>Project coordinator (Yuthana Samanmit)</t>
  </si>
  <si>
    <t xml:space="preserve">Technical coordinator (Peangpim Tantilipikara) </t>
  </si>
  <si>
    <t>OT for Fulltime staff</t>
  </si>
  <si>
    <t>HAI investigation (MoPH Non-Local)</t>
  </si>
  <si>
    <t>National IC seminar</t>
  </si>
  <si>
    <t>IPC conference (Non-MoPH)</t>
  </si>
  <si>
    <t>1st Redirect
(THB)</t>
  </si>
  <si>
    <t>2nd Redirect
(THB)</t>
  </si>
  <si>
    <t>Y02  Budget Plan:  September 1, 2017 - August  31,2018</t>
  </si>
  <si>
    <t>Sep'17</t>
  </si>
  <si>
    <t>Oct'17</t>
  </si>
  <si>
    <t>Nov'17</t>
  </si>
  <si>
    <t>Dec'17</t>
  </si>
  <si>
    <t>Jan'18</t>
  </si>
  <si>
    <t>Feb'18</t>
  </si>
  <si>
    <t>Mar'18</t>
  </si>
  <si>
    <t>Apr'18</t>
  </si>
  <si>
    <t>May'18</t>
  </si>
  <si>
    <t>June'18</t>
  </si>
  <si>
    <t>July'18</t>
  </si>
  <si>
    <t>Aug'18</t>
  </si>
  <si>
    <t>Total Budget/expenses for CoAg Y02 (FY18) (THB)</t>
  </si>
  <si>
    <t xml:space="preserve">HAI protocol training </t>
  </si>
  <si>
    <t>HAI work-group meetings</t>
  </si>
  <si>
    <t>HAI work-group meetings (MoPH-local)</t>
  </si>
  <si>
    <t>HAI protocol training (MoPH-local)</t>
  </si>
  <si>
    <t>Exchange rate management</t>
  </si>
  <si>
    <t>IPC conference  (MoPH Non-Local)</t>
  </si>
  <si>
    <t>onhand</t>
  </si>
  <si>
    <t>คชจ sep-nov 17</t>
  </si>
  <si>
    <t>รับเงินงวดที่ 1</t>
  </si>
  <si>
    <t>รวม</t>
  </si>
  <si>
    <t>คงเหลือ</t>
  </si>
  <si>
    <t xml:space="preserve"> Nov 2017 Draw2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</si>
</sst>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&quot;-&quot;??_);_(@_)"/>
    <numFmt numFmtId="165" formatCode="B1d\-mmm\-yy"/>
  </numFmts>
  <fonts count="15">
    <font>
      <sz val="14"/>
      <name val="Cordia New"/>
      <charset val="222"/>
    </font>
    <font>
      <sz val="14"/>
      <name val="Cordia New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sz val="8"/>
      <name val="Arial"/>
      <family val="2"/>
    </font>
    <font>
      <sz val="9"/>
      <color indexed="81"/>
      <name val="Tahoma"/>
      <charset val="222"/>
    </font>
    <font>
      <b/>
      <sz val="9"/>
      <color indexed="81"/>
      <name val="Tahoma"/>
      <charset val="222"/>
    </font>
    <font>
      <sz val="10"/>
      <name val="Arial"/>
      <charset val="22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2" fillId="0" borderId="0"/>
    <xf numFmtId="43" fontId="14" fillId="0" borderId="0" applyFont="0" applyFill="0" applyBorder="0" applyAlignment="0" applyProtection="0"/>
  </cellStyleXfs>
  <cellXfs count="102">
    <xf numFmtId="0" fontId="0" fillId="0" borderId="0" xfId="0"/>
    <xf numFmtId="164" fontId="4" fillId="0" borderId="0" xfId="1" applyNumberFormat="1" applyFont="1" applyFill="1" applyBorder="1" applyAlignment="1">
      <alignment horizontal="left"/>
    </xf>
    <xf numFmtId="43" fontId="4" fillId="0" borderId="0" xfId="1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5" applyFont="1" applyFill="1" applyBorder="1"/>
    <xf numFmtId="0" fontId="5" fillId="0" borderId="0" xfId="2" applyFont="1" applyFill="1" applyBorder="1" applyAlignment="1" applyProtection="1">
      <alignment vertical="top"/>
      <protection locked="0"/>
    </xf>
    <xf numFmtId="43" fontId="5" fillId="0" borderId="0" xfId="2" applyNumberFormat="1" applyFont="1" applyFill="1" applyBorder="1" applyAlignment="1" applyProtection="1">
      <alignment vertical="center"/>
      <protection locked="0"/>
    </xf>
    <xf numFmtId="0" fontId="5" fillId="0" borderId="0" xfId="2" applyFont="1" applyFill="1" applyBorder="1" applyAlignment="1" applyProtection="1">
      <alignment vertical="center"/>
      <protection locked="0"/>
    </xf>
    <xf numFmtId="0" fontId="5" fillId="0" borderId="1" xfId="2" applyFont="1" applyFill="1" applyBorder="1" applyAlignment="1" applyProtection="1">
      <alignment horizontal="center" vertical="center" wrapText="1"/>
      <protection locked="0"/>
    </xf>
    <xf numFmtId="0" fontId="5" fillId="0" borderId="1" xfId="3" applyFont="1" applyFill="1" applyBorder="1" applyAlignment="1">
      <alignment horizontal="left" vertical="center" wrapText="1"/>
    </xf>
    <xf numFmtId="43" fontId="5" fillId="0" borderId="1" xfId="1" applyFont="1" applyFill="1" applyBorder="1" applyAlignment="1" applyProtection="1">
      <alignment horizontal="right" vertical="center" wrapText="1"/>
      <protection locked="0"/>
    </xf>
    <xf numFmtId="0" fontId="5" fillId="0" borderId="0" xfId="2" applyFont="1" applyFill="1" applyBorder="1" applyAlignment="1" applyProtection="1">
      <alignment vertical="center" wrapText="1"/>
      <protection locked="0"/>
    </xf>
    <xf numFmtId="0" fontId="5" fillId="0" borderId="1" xfId="2" applyFont="1" applyFill="1" applyBorder="1" applyAlignment="1" applyProtection="1">
      <alignment horizontal="center" vertical="center"/>
      <protection locked="0"/>
    </xf>
    <xf numFmtId="43" fontId="5" fillId="0" borderId="1" xfId="1" applyFont="1" applyFill="1" applyBorder="1" applyAlignment="1">
      <alignment horizontal="right" vertical="center"/>
    </xf>
    <xf numFmtId="0" fontId="5" fillId="0" borderId="1" xfId="4" applyFont="1" applyFill="1" applyBorder="1" applyAlignment="1">
      <alignment horizontal="left" vertical="center" wrapText="1"/>
    </xf>
    <xf numFmtId="43" fontId="5" fillId="2" borderId="1" xfId="1" applyFont="1" applyFill="1" applyBorder="1" applyAlignment="1">
      <alignment horizontal="right" vertical="center"/>
    </xf>
    <xf numFmtId="0" fontId="5" fillId="2" borderId="0" xfId="2" applyFont="1" applyFill="1" applyBorder="1" applyAlignment="1" applyProtection="1">
      <alignment vertical="center"/>
      <protection locked="0"/>
    </xf>
    <xf numFmtId="0" fontId="5" fillId="2" borderId="2" xfId="2" applyFont="1" applyFill="1" applyBorder="1" applyAlignment="1" applyProtection="1">
      <alignment horizontal="center" vertical="center"/>
      <protection locked="0"/>
    </xf>
    <xf numFmtId="0" fontId="5" fillId="2" borderId="3" xfId="2" applyFont="1" applyFill="1" applyBorder="1" applyAlignment="1" applyProtection="1">
      <alignment vertical="center" wrapText="1"/>
      <protection locked="0"/>
    </xf>
    <xf numFmtId="43" fontId="5" fillId="2" borderId="3" xfId="1" applyFont="1" applyFill="1" applyBorder="1" applyAlignment="1" applyProtection="1">
      <alignment horizontal="right" vertical="center" wrapText="1"/>
      <protection locked="0"/>
    </xf>
    <xf numFmtId="43" fontId="4" fillId="0" borderId="0" xfId="2" applyNumberFormat="1" applyFont="1" applyFill="1" applyBorder="1" applyAlignment="1" applyProtection="1">
      <alignment vertical="center"/>
      <protection locked="0"/>
    </xf>
    <xf numFmtId="0" fontId="4" fillId="0" borderId="0" xfId="2" applyFont="1" applyFill="1" applyBorder="1" applyAlignment="1" applyProtection="1">
      <alignment vertical="center"/>
      <protection locked="0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43" fontId="5" fillId="0" borderId="0" xfId="1" applyFont="1" applyFill="1" applyAlignment="1">
      <alignment vertical="top"/>
    </xf>
    <xf numFmtId="43" fontId="5" fillId="0" borderId="0" xfId="1" applyFont="1" applyAlignment="1">
      <alignment vertical="top"/>
    </xf>
    <xf numFmtId="43" fontId="4" fillId="2" borderId="3" xfId="1" applyFont="1" applyFill="1" applyBorder="1" applyAlignment="1" applyProtection="1">
      <alignment horizontal="right" vertical="center" wrapText="1"/>
      <protection locked="0"/>
    </xf>
    <xf numFmtId="43" fontId="5" fillId="0" borderId="0" xfId="1" applyFont="1" applyAlignment="1">
      <alignment horizontal="right" vertical="top"/>
    </xf>
    <xf numFmtId="43" fontId="4" fillId="0" borderId="0" xfId="1" applyFont="1" applyAlignment="1">
      <alignment vertical="top"/>
    </xf>
    <xf numFmtId="164" fontId="6" fillId="0" borderId="0" xfId="1" applyNumberFormat="1" applyFont="1" applyFill="1" applyBorder="1" applyAlignment="1">
      <alignment horizontal="left"/>
    </xf>
    <xf numFmtId="0" fontId="6" fillId="0" borderId="0" xfId="3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5" applyFont="1" applyFill="1" applyBorder="1"/>
    <xf numFmtId="0" fontId="4" fillId="2" borderId="1" xfId="3" applyFont="1" applyFill="1" applyBorder="1" applyAlignment="1" applyProtection="1">
      <alignment horizontal="left" vertical="center" wrapText="1"/>
      <protection locked="0"/>
    </xf>
    <xf numFmtId="43" fontId="4" fillId="2" borderId="1" xfId="1" applyFont="1" applyFill="1" applyBorder="1" applyAlignment="1" applyProtection="1">
      <alignment horizontal="right" vertical="center" wrapText="1"/>
      <protection locked="0"/>
    </xf>
    <xf numFmtId="43" fontId="5" fillId="2" borderId="1" xfId="1" applyFont="1" applyFill="1" applyBorder="1" applyAlignment="1" applyProtection="1">
      <alignment horizontal="right" vertical="center" wrapText="1"/>
      <protection locked="0"/>
    </xf>
    <xf numFmtId="43" fontId="5" fillId="0" borderId="1" xfId="1" applyFont="1" applyFill="1" applyBorder="1" applyAlignment="1" applyProtection="1">
      <alignment horizontal="right" vertical="center"/>
      <protection locked="0"/>
    </xf>
    <xf numFmtId="43" fontId="4" fillId="5" borderId="1" xfId="1" applyFont="1" applyFill="1" applyBorder="1" applyAlignment="1" applyProtection="1">
      <alignment horizontal="right" vertical="center" wrapText="1"/>
      <protection locked="0"/>
    </xf>
    <xf numFmtId="43" fontId="5" fillId="5" borderId="1" xfId="1" applyFont="1" applyFill="1" applyBorder="1" applyAlignment="1" applyProtection="1">
      <alignment horizontal="right" vertical="center" wrapText="1"/>
      <protection locked="0"/>
    </xf>
    <xf numFmtId="43" fontId="4" fillId="5" borderId="1" xfId="1" applyFont="1" applyFill="1" applyBorder="1" applyAlignment="1" applyProtection="1">
      <alignment horizontal="right" vertical="center"/>
      <protection locked="0"/>
    </xf>
    <xf numFmtId="43" fontId="5" fillId="5" borderId="1" xfId="1" applyFont="1" applyFill="1" applyBorder="1" applyAlignment="1" applyProtection="1">
      <alignment horizontal="right" vertical="center"/>
      <protection locked="0"/>
    </xf>
    <xf numFmtId="43" fontId="5" fillId="5" borderId="5" xfId="1" applyFont="1" applyFill="1" applyBorder="1" applyAlignment="1" applyProtection="1">
      <alignment horizontal="right" vertical="center"/>
      <protection locked="0"/>
    </xf>
    <xf numFmtId="43" fontId="4" fillId="5" borderId="4" xfId="1" applyFont="1" applyFill="1" applyBorder="1" applyAlignment="1" applyProtection="1">
      <alignment horizontal="right" vertical="center" wrapText="1"/>
      <protection locked="0"/>
    </xf>
    <xf numFmtId="43" fontId="8" fillId="0" borderId="0" xfId="1" applyFont="1" applyFill="1" applyBorder="1" applyAlignment="1">
      <alignment horizontal="center"/>
    </xf>
    <xf numFmtId="43" fontId="9" fillId="5" borderId="1" xfId="1" applyFont="1" applyFill="1" applyBorder="1" applyAlignment="1" applyProtection="1">
      <alignment horizontal="right" vertical="center"/>
      <protection locked="0"/>
    </xf>
    <xf numFmtId="43" fontId="9" fillId="5" borderId="1" xfId="1" applyFont="1" applyFill="1" applyBorder="1" applyAlignment="1" applyProtection="1">
      <alignment horizontal="right" vertical="center" wrapText="1"/>
      <protection locked="0"/>
    </xf>
    <xf numFmtId="43" fontId="9" fillId="5" borderId="5" xfId="1" applyFont="1" applyFill="1" applyBorder="1" applyAlignment="1" applyProtection="1">
      <alignment horizontal="right" vertical="center"/>
      <protection locked="0"/>
    </xf>
    <xf numFmtId="43" fontId="9" fillId="0" borderId="1" xfId="1" applyFont="1" applyFill="1" applyBorder="1" applyAlignment="1" applyProtection="1">
      <alignment horizontal="right" vertical="center" wrapText="1"/>
      <protection locked="0"/>
    </xf>
    <xf numFmtId="43" fontId="9" fillId="0" borderId="1" xfId="1" applyFont="1" applyFill="1" applyBorder="1" applyAlignment="1">
      <alignment horizontal="right" vertical="center" wrapText="1"/>
    </xf>
    <xf numFmtId="43" fontId="9" fillId="0" borderId="1" xfId="1" applyFont="1" applyFill="1" applyBorder="1" applyAlignment="1">
      <alignment horizontal="right" vertical="center"/>
    </xf>
    <xf numFmtId="43" fontId="9" fillId="0" borderId="3" xfId="1" applyFont="1" applyFill="1" applyBorder="1" applyAlignment="1" applyProtection="1">
      <alignment horizontal="right" vertical="center" wrapText="1"/>
      <protection locked="0"/>
    </xf>
    <xf numFmtId="43" fontId="9" fillId="0" borderId="0" xfId="1" applyFont="1" applyAlignment="1">
      <alignment vertical="top"/>
    </xf>
    <xf numFmtId="43" fontId="8" fillId="0" borderId="0" xfId="1" applyFont="1" applyFill="1" applyBorder="1" applyAlignment="1">
      <alignment horizontal="center" vertical="center"/>
    </xf>
    <xf numFmtId="43" fontId="5" fillId="6" borderId="1" xfId="1" applyFont="1" applyFill="1" applyBorder="1" applyAlignment="1" applyProtection="1">
      <alignment horizontal="right" vertical="center" wrapText="1"/>
      <protection locked="0"/>
    </xf>
    <xf numFmtId="43" fontId="4" fillId="6" borderId="1" xfId="1" applyFont="1" applyFill="1" applyBorder="1" applyAlignment="1" applyProtection="1">
      <alignment horizontal="right" vertical="center" wrapText="1"/>
      <protection locked="0"/>
    </xf>
    <xf numFmtId="0" fontId="5" fillId="0" borderId="0" xfId="3" applyFont="1" applyFill="1" applyBorder="1" applyAlignment="1">
      <alignment horizontal="left" vertical="center" wrapText="1"/>
    </xf>
    <xf numFmtId="43" fontId="4" fillId="0" borderId="0" xfId="1" applyFont="1" applyFill="1" applyBorder="1" applyAlignment="1">
      <alignment horizontal="center" vertical="center" wrapText="1"/>
    </xf>
    <xf numFmtId="43" fontId="5" fillId="0" borderId="6" xfId="1" applyFont="1" applyFill="1" applyBorder="1" applyAlignment="1" applyProtection="1">
      <alignment horizontal="right" vertical="center" wrapText="1"/>
      <protection locked="0"/>
    </xf>
    <xf numFmtId="43" fontId="4" fillId="5" borderId="6" xfId="1" applyFont="1" applyFill="1" applyBorder="1" applyAlignment="1" applyProtection="1">
      <alignment horizontal="right" vertical="center" wrapText="1"/>
      <protection locked="0"/>
    </xf>
    <xf numFmtId="43" fontId="4" fillId="5" borderId="6" xfId="1" applyFont="1" applyFill="1" applyBorder="1" applyAlignment="1" applyProtection="1">
      <alignment horizontal="right" vertical="center"/>
      <protection locked="0"/>
    </xf>
    <xf numFmtId="43" fontId="4" fillId="5" borderId="4" xfId="1" applyFont="1" applyFill="1" applyBorder="1" applyAlignment="1" applyProtection="1">
      <alignment horizontal="right" vertical="center"/>
      <protection locked="0"/>
    </xf>
    <xf numFmtId="43" fontId="4" fillId="2" borderId="6" xfId="1" applyFont="1" applyFill="1" applyBorder="1" applyAlignment="1" applyProtection="1">
      <alignment horizontal="right" vertical="center" wrapText="1"/>
      <protection locked="0"/>
    </xf>
    <xf numFmtId="43" fontId="5" fillId="2" borderId="11" xfId="1" applyFont="1" applyFill="1" applyBorder="1" applyAlignment="1" applyProtection="1">
      <alignment horizontal="right" vertical="center" wrapText="1"/>
      <protection locked="0"/>
    </xf>
    <xf numFmtId="43" fontId="5" fillId="0" borderId="1" xfId="1" applyNumberFormat="1" applyFont="1" applyFill="1" applyBorder="1" applyAlignment="1" applyProtection="1">
      <alignment horizontal="right" vertical="center" wrapText="1"/>
      <protection locked="0"/>
    </xf>
    <xf numFmtId="0" fontId="5" fillId="6" borderId="1" xfId="4" applyFont="1" applyFill="1" applyBorder="1" applyAlignment="1">
      <alignment horizontal="left" vertical="center" wrapText="1"/>
    </xf>
    <xf numFmtId="43" fontId="9" fillId="6" borderId="1" xfId="1" applyFont="1" applyFill="1" applyBorder="1" applyAlignment="1">
      <alignment horizontal="right" vertical="center" wrapText="1"/>
    </xf>
    <xf numFmtId="43" fontId="10" fillId="0" borderId="1" xfId="1" applyFont="1" applyFill="1" applyBorder="1" applyAlignment="1" applyProtection="1">
      <alignment horizontal="right" vertical="center" wrapText="1"/>
      <protection locked="0"/>
    </xf>
    <xf numFmtId="43" fontId="10" fillId="0" borderId="1" xfId="1" applyFont="1" applyFill="1" applyBorder="1" applyAlignment="1">
      <alignment horizontal="right" vertical="center"/>
    </xf>
    <xf numFmtId="43" fontId="10" fillId="5" borderId="5" xfId="1" applyFont="1" applyFill="1" applyBorder="1" applyAlignment="1" applyProtection="1">
      <alignment horizontal="right" vertical="center"/>
      <protection locked="0"/>
    </xf>
    <xf numFmtId="0" fontId="5" fillId="0" borderId="0" xfId="0" applyFont="1" applyAlignment="1">
      <alignment horizontal="right" vertical="top"/>
    </xf>
    <xf numFmtId="43" fontId="5" fillId="0" borderId="0" xfId="1" applyFont="1" applyAlignment="1">
      <alignment horizontal="right" vertical="center"/>
    </xf>
    <xf numFmtId="43" fontId="4" fillId="0" borderId="0" xfId="1" applyFont="1" applyFill="1" applyAlignment="1">
      <alignment horizontal="right" vertical="center"/>
    </xf>
    <xf numFmtId="43" fontId="5" fillId="0" borderId="0" xfId="1" applyFont="1" applyFill="1" applyAlignment="1">
      <alignment vertical="center"/>
    </xf>
    <xf numFmtId="43" fontId="5" fillId="0" borderId="0" xfId="1" applyFont="1" applyAlignment="1">
      <alignment vertical="center"/>
    </xf>
    <xf numFmtId="43" fontId="4" fillId="0" borderId="0" xfId="1" applyFont="1" applyAlignment="1">
      <alignment vertical="center"/>
    </xf>
    <xf numFmtId="0" fontId="4" fillId="5" borderId="6" xfId="2" applyFont="1" applyFill="1" applyBorder="1" applyAlignment="1" applyProtection="1">
      <alignment horizontal="left" vertical="center" wrapText="1"/>
      <protection locked="0"/>
    </xf>
    <xf numFmtId="0" fontId="4" fillId="5" borderId="8" xfId="2" applyFont="1" applyFill="1" applyBorder="1" applyAlignment="1" applyProtection="1">
      <alignment horizontal="left" vertical="center" wrapText="1"/>
      <protection locked="0"/>
    </xf>
    <xf numFmtId="0" fontId="4" fillId="5" borderId="6" xfId="3" applyFont="1" applyFill="1" applyBorder="1" applyAlignment="1" applyProtection="1">
      <alignment horizontal="left" vertical="center" wrapText="1"/>
      <protection locked="0"/>
    </xf>
    <xf numFmtId="0" fontId="4" fillId="5" borderId="8" xfId="3" applyFont="1" applyFill="1" applyBorder="1" applyAlignment="1" applyProtection="1">
      <alignment horizontal="left" vertical="center" wrapText="1"/>
      <protection locked="0"/>
    </xf>
    <xf numFmtId="43" fontId="4" fillId="4" borderId="5" xfId="1" applyFont="1" applyFill="1" applyBorder="1" applyAlignment="1" applyProtection="1">
      <alignment horizontal="center" vertical="center" wrapText="1"/>
      <protection locked="0"/>
    </xf>
    <xf numFmtId="43" fontId="5" fillId="4" borderId="9" xfId="1" applyFont="1" applyFill="1" applyBorder="1" applyAlignment="1" applyProtection="1">
      <alignment horizontal="center" vertical="center" wrapText="1"/>
      <protection locked="0"/>
    </xf>
    <xf numFmtId="43" fontId="4" fillId="4" borderId="1" xfId="1" applyFont="1" applyFill="1" applyBorder="1" applyAlignment="1" applyProtection="1">
      <alignment horizontal="center" vertical="center"/>
      <protection locked="0"/>
    </xf>
    <xf numFmtId="43" fontId="5" fillId="4" borderId="1" xfId="1" applyFont="1" applyFill="1" applyBorder="1" applyAlignment="1" applyProtection="1">
      <alignment horizontal="center" vertical="center"/>
      <protection locked="0"/>
    </xf>
    <xf numFmtId="4" fontId="4" fillId="5" borderId="6" xfId="3" applyNumberFormat="1" applyFont="1" applyFill="1" applyBorder="1" applyAlignment="1" applyProtection="1">
      <alignment horizontal="left" vertical="center" wrapText="1"/>
      <protection locked="0"/>
    </xf>
    <xf numFmtId="4" fontId="4" fillId="5" borderId="8" xfId="3" applyNumberFormat="1" applyFont="1" applyFill="1" applyBorder="1" applyAlignment="1" applyProtection="1">
      <alignment horizontal="left" vertical="center" wrapText="1"/>
      <protection locked="0"/>
    </xf>
    <xf numFmtId="43" fontId="4" fillId="4" borderId="1" xfId="1" applyFont="1" applyFill="1" applyBorder="1" applyAlignment="1" applyProtection="1">
      <alignment horizontal="center" vertical="center" wrapText="1"/>
      <protection locked="0"/>
    </xf>
    <xf numFmtId="43" fontId="9" fillId="4" borderId="1" xfId="1" applyFont="1" applyFill="1" applyBorder="1" applyAlignment="1" applyProtection="1">
      <alignment horizontal="center" vertical="center" wrapText="1"/>
      <protection locked="0"/>
    </xf>
    <xf numFmtId="4" fontId="4" fillId="4" borderId="5" xfId="2" applyNumberFormat="1" applyFont="1" applyFill="1" applyBorder="1" applyAlignment="1" applyProtection="1">
      <alignment horizontal="center" vertical="center" wrapText="1"/>
      <protection locked="0"/>
    </xf>
    <xf numFmtId="0" fontId="4" fillId="4" borderId="10" xfId="0" applyFont="1" applyFill="1" applyBorder="1" applyAlignment="1">
      <alignment horizontal="center" vertical="center"/>
    </xf>
    <xf numFmtId="43" fontId="5" fillId="4" borderId="1" xfId="1" applyFont="1" applyFill="1" applyBorder="1" applyAlignment="1" applyProtection="1">
      <alignment horizontal="center" vertical="center" wrapText="1"/>
      <protection locked="0"/>
    </xf>
    <xf numFmtId="0" fontId="4" fillId="4" borderId="1" xfId="3" applyFont="1" applyFill="1" applyBorder="1" applyAlignment="1" applyProtection="1">
      <alignment horizontal="center" vertical="center"/>
      <protection locked="0"/>
    </xf>
    <xf numFmtId="165" fontId="11" fillId="0" borderId="0" xfId="1" applyNumberFormat="1" applyFont="1" applyFill="1" applyBorder="1" applyAlignment="1">
      <alignment horizontal="center" vertical="center"/>
    </xf>
    <xf numFmtId="43" fontId="4" fillId="3" borderId="6" xfId="1" applyFont="1" applyFill="1" applyBorder="1" applyAlignment="1">
      <alignment horizontal="center" vertical="center"/>
    </xf>
    <xf numFmtId="43" fontId="4" fillId="3" borderId="7" xfId="1" applyFont="1" applyFill="1" applyBorder="1" applyAlignment="1">
      <alignment horizontal="center" vertical="center"/>
    </xf>
    <xf numFmtId="43" fontId="4" fillId="3" borderId="8" xfId="1" applyFont="1" applyFill="1" applyBorder="1" applyAlignment="1">
      <alignment horizontal="center" vertical="center"/>
    </xf>
    <xf numFmtId="43" fontId="4" fillId="0" borderId="6" xfId="1" applyFont="1" applyFill="1" applyBorder="1" applyAlignment="1">
      <alignment horizontal="center" vertical="center"/>
    </xf>
    <xf numFmtId="43" fontId="4" fillId="0" borderId="7" xfId="1" applyFont="1" applyFill="1" applyBorder="1" applyAlignment="1">
      <alignment horizontal="center" vertical="center"/>
    </xf>
    <xf numFmtId="43" fontId="4" fillId="0" borderId="8" xfId="1" applyFont="1" applyFill="1" applyBorder="1" applyAlignment="1">
      <alignment horizontal="center" vertical="center"/>
    </xf>
  </cellXfs>
  <cellStyles count="7">
    <cellStyle name="Normal_PK01B May 25" xfId="2"/>
    <cellStyle name="Normal_Sheet1" xfId="3"/>
    <cellStyle name="Normal_Sheet3" xfId="4"/>
    <cellStyle name="เครื่องหมายจุลภาค" xfId="1" builtinId="3"/>
    <cellStyle name="เครื่องหมายจุลภาค 2" xfId="6"/>
    <cellStyle name="ปกติ" xfId="0" builtinId="0"/>
    <cellStyle name="ปกติ_BMA06 Budget plan FY05_08_11_05" xfId="5"/>
  </cellStyles>
  <dxfs count="0"/>
  <tableStyles count="0" defaultTableStyle="TableStyleMedium9" defaultPivotStyle="PivotStyleLight16"/>
  <colors>
    <mruColors>
      <color rgb="FFFF99FF"/>
      <color rgb="FF99CCFF"/>
      <color rgb="FF9999FF"/>
      <color rgb="FF111B07"/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4"/>
  <sheetViews>
    <sheetView tabSelected="1" view="pageBreakPreview" zoomScale="110" zoomScaleNormal="120" zoomScaleSheetLayoutView="110" workbookViewId="0">
      <pane ySplit="5" topLeftCell="A24" activePane="bottomLeft" state="frozen"/>
      <selection pane="bottomLeft" activeCell="U17" sqref="U17"/>
    </sheetView>
  </sheetViews>
  <sheetFormatPr defaultRowHeight="9.75"/>
  <cols>
    <col min="1" max="1" width="3.140625" style="23" customWidth="1"/>
    <col min="2" max="2" width="27.42578125" style="24" customWidth="1"/>
    <col min="3" max="3" width="10.5703125" style="28" hidden="1" customWidth="1"/>
    <col min="4" max="4" width="10.5703125" style="28" customWidth="1"/>
    <col min="5" max="6" width="10.42578125" style="28" hidden="1" customWidth="1"/>
    <col min="7" max="7" width="8.5703125" style="25" customWidth="1"/>
    <col min="8" max="8" width="8.85546875" style="26" customWidth="1"/>
    <col min="9" max="9" width="8.7109375" style="26" customWidth="1"/>
    <col min="10" max="10" width="8.85546875" style="55" customWidth="1"/>
    <col min="11" max="13" width="8.7109375" style="26" customWidth="1"/>
    <col min="14" max="14" width="9.85546875" style="55" customWidth="1"/>
    <col min="15" max="15" width="8.5703125" style="26" customWidth="1"/>
    <col min="16" max="17" width="8.42578125" style="26" customWidth="1"/>
    <col min="18" max="18" width="9.140625" style="55" customWidth="1"/>
    <col min="19" max="19" width="8.5703125" style="26" customWidth="1"/>
    <col min="20" max="20" width="8.42578125" style="29" customWidth="1"/>
    <col min="21" max="21" width="9.28515625" style="29" customWidth="1"/>
    <col min="22" max="22" width="9" style="55" customWidth="1"/>
    <col min="23" max="23" width="10.140625" style="26" customWidth="1"/>
    <col min="24" max="24" width="9.85546875" style="26" customWidth="1"/>
    <col min="25" max="16384" width="9.140625" style="24"/>
  </cols>
  <sheetData>
    <row r="1" spans="1:31" s="35" customFormat="1" ht="19.5" customHeight="1">
      <c r="A1" s="30" t="s">
        <v>39</v>
      </c>
      <c r="B1" s="31"/>
      <c r="C1" s="32"/>
      <c r="D1" s="32"/>
      <c r="E1" s="32"/>
      <c r="F1" s="32"/>
      <c r="G1" s="33"/>
      <c r="H1" s="33"/>
      <c r="I1" s="33"/>
      <c r="J1" s="47"/>
      <c r="K1" s="33"/>
      <c r="L1" s="33"/>
      <c r="M1" s="33"/>
      <c r="N1" s="56"/>
      <c r="O1" s="33"/>
      <c r="P1" s="33"/>
      <c r="Q1" s="33"/>
      <c r="R1" s="56"/>
      <c r="S1" s="33"/>
      <c r="T1" s="33"/>
      <c r="U1" s="33"/>
      <c r="V1" s="56"/>
      <c r="W1" s="95" t="s">
        <v>64</v>
      </c>
      <c r="X1" s="95"/>
      <c r="AE1" s="36"/>
    </row>
    <row r="2" spans="1:31" s="35" customFormat="1" ht="17.25" customHeight="1">
      <c r="A2" s="30" t="s">
        <v>20</v>
      </c>
      <c r="B2" s="31"/>
      <c r="C2" s="32"/>
      <c r="D2" s="32"/>
      <c r="E2" s="32"/>
      <c r="F2" s="32"/>
      <c r="G2" s="33"/>
      <c r="H2" s="33"/>
      <c r="I2" s="33"/>
      <c r="J2" s="47"/>
      <c r="K2" s="33"/>
      <c r="L2" s="33"/>
      <c r="M2" s="33"/>
      <c r="N2" s="56"/>
      <c r="O2" s="33"/>
      <c r="P2" s="33"/>
      <c r="Q2" s="33"/>
      <c r="R2" s="56"/>
      <c r="S2" s="33"/>
      <c r="T2" s="33"/>
      <c r="U2" s="33"/>
      <c r="V2" s="56"/>
      <c r="W2" s="34"/>
      <c r="X2" s="33"/>
      <c r="AE2" s="36"/>
    </row>
    <row r="3" spans="1:31" s="4" customFormat="1" ht="18.75" customHeight="1">
      <c r="A3" s="1"/>
      <c r="B3" s="59"/>
      <c r="C3" s="60"/>
      <c r="D3" s="60"/>
      <c r="E3" s="60"/>
      <c r="F3" s="60"/>
      <c r="G3" s="96" t="s">
        <v>0</v>
      </c>
      <c r="H3" s="97"/>
      <c r="I3" s="97"/>
      <c r="J3" s="98"/>
      <c r="K3" s="99" t="s">
        <v>1</v>
      </c>
      <c r="L3" s="100"/>
      <c r="M3" s="100"/>
      <c r="N3" s="101"/>
      <c r="O3" s="96" t="s">
        <v>4</v>
      </c>
      <c r="P3" s="97"/>
      <c r="Q3" s="97"/>
      <c r="R3" s="98"/>
      <c r="S3" s="99" t="s">
        <v>5</v>
      </c>
      <c r="T3" s="100"/>
      <c r="U3" s="100"/>
      <c r="V3" s="101"/>
      <c r="W3" s="3"/>
      <c r="X3" s="2"/>
      <c r="AE3" s="5"/>
    </row>
    <row r="4" spans="1:31" s="6" customFormat="1" ht="26.25" customHeight="1">
      <c r="A4" s="94" t="s">
        <v>6</v>
      </c>
      <c r="B4" s="94"/>
      <c r="C4" s="89" t="s">
        <v>7</v>
      </c>
      <c r="D4" s="89" t="s">
        <v>7</v>
      </c>
      <c r="E4" s="91" t="s">
        <v>37</v>
      </c>
      <c r="F4" s="91" t="s">
        <v>38</v>
      </c>
      <c r="G4" s="85" t="s">
        <v>40</v>
      </c>
      <c r="H4" s="85" t="s">
        <v>41</v>
      </c>
      <c r="I4" s="85" t="s">
        <v>42</v>
      </c>
      <c r="J4" s="90" t="s">
        <v>8</v>
      </c>
      <c r="K4" s="85" t="s">
        <v>43</v>
      </c>
      <c r="L4" s="85" t="s">
        <v>44</v>
      </c>
      <c r="M4" s="85" t="s">
        <v>45</v>
      </c>
      <c r="N4" s="90" t="s">
        <v>9</v>
      </c>
      <c r="O4" s="85" t="s">
        <v>46</v>
      </c>
      <c r="P4" s="89" t="s">
        <v>47</v>
      </c>
      <c r="Q4" s="89" t="s">
        <v>48</v>
      </c>
      <c r="R4" s="90" t="s">
        <v>10</v>
      </c>
      <c r="S4" s="89" t="s">
        <v>49</v>
      </c>
      <c r="T4" s="89" t="s">
        <v>50</v>
      </c>
      <c r="U4" s="89" t="s">
        <v>51</v>
      </c>
      <c r="V4" s="90" t="s">
        <v>11</v>
      </c>
      <c r="W4" s="83" t="s">
        <v>2</v>
      </c>
      <c r="X4" s="85" t="s">
        <v>3</v>
      </c>
    </row>
    <row r="5" spans="1:31" s="6" customFormat="1" ht="14.25" customHeight="1">
      <c r="A5" s="94"/>
      <c r="B5" s="94"/>
      <c r="C5" s="93"/>
      <c r="D5" s="93"/>
      <c r="E5" s="92"/>
      <c r="F5" s="92"/>
      <c r="G5" s="85"/>
      <c r="H5" s="85"/>
      <c r="I5" s="85"/>
      <c r="J5" s="90"/>
      <c r="K5" s="85"/>
      <c r="L5" s="85"/>
      <c r="M5" s="85"/>
      <c r="N5" s="90"/>
      <c r="O5" s="85"/>
      <c r="P5" s="89"/>
      <c r="Q5" s="89"/>
      <c r="R5" s="90"/>
      <c r="S5" s="89"/>
      <c r="T5" s="89"/>
      <c r="U5" s="89"/>
      <c r="V5" s="90"/>
      <c r="W5" s="84"/>
      <c r="X5" s="86"/>
    </row>
    <row r="6" spans="1:31" s="8" customFormat="1" ht="17.25" customHeight="1">
      <c r="A6" s="87" t="s">
        <v>12</v>
      </c>
      <c r="B6" s="88"/>
      <c r="C6" s="41">
        <f>SUM(C7:C10)</f>
        <v>1013160</v>
      </c>
      <c r="D6" s="41">
        <f>SUM(D7:D10)</f>
        <v>1013160</v>
      </c>
      <c r="E6" s="41"/>
      <c r="F6" s="41"/>
      <c r="G6" s="42">
        <f t="shared" ref="G6:Q6" si="0">SUM(G7:G10)</f>
        <v>74200</v>
      </c>
      <c r="H6" s="42">
        <f t="shared" si="0"/>
        <v>74200</v>
      </c>
      <c r="I6" s="42">
        <f t="shared" si="0"/>
        <v>74200</v>
      </c>
      <c r="J6" s="48">
        <f t="shared" si="0"/>
        <v>222600</v>
      </c>
      <c r="K6" s="42">
        <f t="shared" si="0"/>
        <v>94660</v>
      </c>
      <c r="L6" s="42">
        <f t="shared" si="0"/>
        <v>94660</v>
      </c>
      <c r="M6" s="42">
        <f t="shared" si="0"/>
        <v>94660</v>
      </c>
      <c r="N6" s="48">
        <f t="shared" si="0"/>
        <v>283980</v>
      </c>
      <c r="O6" s="42">
        <f t="shared" si="0"/>
        <v>84430</v>
      </c>
      <c r="P6" s="42">
        <f t="shared" si="0"/>
        <v>84430</v>
      </c>
      <c r="Q6" s="42">
        <f t="shared" si="0"/>
        <v>84430</v>
      </c>
      <c r="R6" s="49">
        <f>SUM(O6:Q6)</f>
        <v>253290</v>
      </c>
      <c r="S6" s="42">
        <f>SUM(S7:S10)</f>
        <v>84430</v>
      </c>
      <c r="T6" s="42">
        <f>SUM(T7:T10)</f>
        <v>84430</v>
      </c>
      <c r="U6" s="42">
        <f>SUM(U7:U10)</f>
        <v>84430</v>
      </c>
      <c r="V6" s="49">
        <f>SUM(V7:V10)</f>
        <v>253290</v>
      </c>
      <c r="W6" s="41">
        <f t="shared" ref="W6:W10" si="1">V6+R6+N6+J6</f>
        <v>1013160</v>
      </c>
      <c r="X6" s="43">
        <f>SUM(X7:X10)</f>
        <v>0</v>
      </c>
      <c r="Y6" s="7"/>
    </row>
    <row r="7" spans="1:31" s="12" customFormat="1" ht="23.1" customHeight="1">
      <c r="A7" s="9">
        <v>1</v>
      </c>
      <c r="B7" s="10" t="s">
        <v>31</v>
      </c>
      <c r="C7" s="61">
        <v>445200</v>
      </c>
      <c r="D7" s="61">
        <v>445200</v>
      </c>
      <c r="E7" s="67"/>
      <c r="F7" s="67"/>
      <c r="G7" s="11">
        <v>37100</v>
      </c>
      <c r="H7" s="11">
        <v>37100</v>
      </c>
      <c r="I7" s="11">
        <v>37100</v>
      </c>
      <c r="J7" s="52">
        <f>SUM(G7:I7)</f>
        <v>111300</v>
      </c>
      <c r="K7" s="11">
        <v>37100</v>
      </c>
      <c r="L7" s="11">
        <v>37100</v>
      </c>
      <c r="M7" s="11">
        <v>37100</v>
      </c>
      <c r="N7" s="52">
        <f>SUM(K7:M7)</f>
        <v>111300</v>
      </c>
      <c r="O7" s="11">
        <v>37100</v>
      </c>
      <c r="P7" s="11">
        <v>37100</v>
      </c>
      <c r="Q7" s="11">
        <v>37100</v>
      </c>
      <c r="R7" s="52">
        <f>SUM(O7:Q7)</f>
        <v>111300</v>
      </c>
      <c r="S7" s="11">
        <v>37100</v>
      </c>
      <c r="T7" s="11">
        <v>37100</v>
      </c>
      <c r="U7" s="11">
        <v>37100</v>
      </c>
      <c r="V7" s="52">
        <f>SUM(S7:U7)</f>
        <v>111300</v>
      </c>
      <c r="W7" s="11">
        <f t="shared" si="1"/>
        <v>445200</v>
      </c>
      <c r="X7" s="40">
        <f>D7-W7</f>
        <v>0</v>
      </c>
      <c r="Y7" s="7"/>
    </row>
    <row r="8" spans="1:31" s="12" customFormat="1" ht="23.1" customHeight="1">
      <c r="A8" s="9">
        <v>2</v>
      </c>
      <c r="B8" s="10" t="s">
        <v>32</v>
      </c>
      <c r="C8" s="61">
        <v>445200</v>
      </c>
      <c r="D8" s="61">
        <v>445200</v>
      </c>
      <c r="E8" s="67"/>
      <c r="F8" s="67"/>
      <c r="G8" s="11">
        <v>37100</v>
      </c>
      <c r="H8" s="11">
        <v>37100</v>
      </c>
      <c r="I8" s="11">
        <v>37100</v>
      </c>
      <c r="J8" s="52">
        <f t="shared" ref="J8:J10" si="2">SUM(G8:I8)</f>
        <v>111300</v>
      </c>
      <c r="K8" s="11">
        <v>37100</v>
      </c>
      <c r="L8" s="11">
        <v>37100</v>
      </c>
      <c r="M8" s="11">
        <v>37100</v>
      </c>
      <c r="N8" s="52">
        <f t="shared" ref="N8:N10" si="3">SUM(K8:M8)</f>
        <v>111300</v>
      </c>
      <c r="O8" s="11">
        <v>37100</v>
      </c>
      <c r="P8" s="11">
        <v>37100</v>
      </c>
      <c r="Q8" s="11">
        <v>37100</v>
      </c>
      <c r="R8" s="52">
        <f t="shared" ref="R8:R10" si="4">SUM(O8:Q8)</f>
        <v>111300</v>
      </c>
      <c r="S8" s="11">
        <v>37100</v>
      </c>
      <c r="T8" s="11">
        <v>37100</v>
      </c>
      <c r="U8" s="11">
        <v>37100</v>
      </c>
      <c r="V8" s="52">
        <f t="shared" ref="V8:V10" si="5">SUM(S8:U8)</f>
        <v>111300</v>
      </c>
      <c r="W8" s="11">
        <f t="shared" si="1"/>
        <v>445200</v>
      </c>
      <c r="X8" s="40">
        <f t="shared" ref="X8:X22" si="6">D8-W8</f>
        <v>0</v>
      </c>
      <c r="Y8" s="7"/>
    </row>
    <row r="9" spans="1:31" s="12" customFormat="1" ht="23.1" customHeight="1">
      <c r="A9" s="9">
        <v>3</v>
      </c>
      <c r="B9" s="10" t="s">
        <v>21</v>
      </c>
      <c r="C9" s="61">
        <v>88200</v>
      </c>
      <c r="D9" s="61">
        <v>88200</v>
      </c>
      <c r="E9" s="67"/>
      <c r="F9" s="67"/>
      <c r="G9" s="11"/>
      <c r="H9" s="11"/>
      <c r="I9" s="11"/>
      <c r="J9" s="52">
        <f t="shared" si="2"/>
        <v>0</v>
      </c>
      <c r="K9" s="11">
        <f>2450*3*2</f>
        <v>14700</v>
      </c>
      <c r="L9" s="11">
        <f>2450*3*2</f>
        <v>14700</v>
      </c>
      <c r="M9" s="11">
        <f>2450*3*2</f>
        <v>14700</v>
      </c>
      <c r="N9" s="52">
        <f t="shared" si="3"/>
        <v>44100</v>
      </c>
      <c r="O9" s="11">
        <f>2450*3</f>
        <v>7350</v>
      </c>
      <c r="P9" s="11">
        <f t="shared" ref="P9:Q9" si="7">2450*3</f>
        <v>7350</v>
      </c>
      <c r="Q9" s="11">
        <f t="shared" si="7"/>
        <v>7350</v>
      </c>
      <c r="R9" s="69">
        <f t="shared" si="4"/>
        <v>22050</v>
      </c>
      <c r="S9" s="11">
        <f>2450*3</f>
        <v>7350</v>
      </c>
      <c r="T9" s="11">
        <f t="shared" ref="T9:U9" si="8">2450*3</f>
        <v>7350</v>
      </c>
      <c r="U9" s="11">
        <f t="shared" si="8"/>
        <v>7350</v>
      </c>
      <c r="V9" s="52">
        <f t="shared" si="5"/>
        <v>22050</v>
      </c>
      <c r="W9" s="11">
        <f t="shared" si="1"/>
        <v>88200</v>
      </c>
      <c r="X9" s="40">
        <f t="shared" si="6"/>
        <v>0</v>
      </c>
      <c r="Y9" s="7"/>
    </row>
    <row r="10" spans="1:31" s="12" customFormat="1" ht="23.1" customHeight="1">
      <c r="A10" s="9">
        <v>4</v>
      </c>
      <c r="B10" s="10" t="s">
        <v>33</v>
      </c>
      <c r="C10" s="61">
        <v>34560</v>
      </c>
      <c r="D10" s="61">
        <v>34560</v>
      </c>
      <c r="E10" s="67"/>
      <c r="F10" s="67"/>
      <c r="G10" s="11"/>
      <c r="H10" s="11"/>
      <c r="I10" s="11"/>
      <c r="J10" s="52">
        <f t="shared" si="2"/>
        <v>0</v>
      </c>
      <c r="K10" s="11">
        <f>2880*2</f>
        <v>5760</v>
      </c>
      <c r="L10" s="11">
        <f>2880*2</f>
        <v>5760</v>
      </c>
      <c r="M10" s="11">
        <f>2880*2</f>
        <v>5760</v>
      </c>
      <c r="N10" s="52">
        <f t="shared" si="3"/>
        <v>17280</v>
      </c>
      <c r="O10" s="11">
        <v>2880</v>
      </c>
      <c r="P10" s="11">
        <v>2880</v>
      </c>
      <c r="Q10" s="11">
        <v>2880</v>
      </c>
      <c r="R10" s="69">
        <f t="shared" si="4"/>
        <v>8640</v>
      </c>
      <c r="S10" s="11">
        <v>2880</v>
      </c>
      <c r="T10" s="11">
        <v>2880</v>
      </c>
      <c r="U10" s="11">
        <v>2880</v>
      </c>
      <c r="V10" s="52">
        <f t="shared" si="5"/>
        <v>8640</v>
      </c>
      <c r="W10" s="11">
        <f t="shared" si="1"/>
        <v>34560</v>
      </c>
      <c r="X10" s="40">
        <f t="shared" si="6"/>
        <v>0</v>
      </c>
      <c r="Y10" s="7"/>
    </row>
    <row r="11" spans="1:31" s="12" customFormat="1" ht="17.25" customHeight="1">
      <c r="A11" s="81" t="s">
        <v>13</v>
      </c>
      <c r="B11" s="82"/>
      <c r="C11" s="62">
        <f t="shared" ref="C11:I11" si="9">SUM(C12:C14)</f>
        <v>22000</v>
      </c>
      <c r="D11" s="62">
        <f t="shared" ref="D11" si="10">SUM(D12:D14)</f>
        <v>22000</v>
      </c>
      <c r="E11" s="62"/>
      <c r="F11" s="62"/>
      <c r="G11" s="42">
        <f t="shared" si="9"/>
        <v>1500</v>
      </c>
      <c r="H11" s="42">
        <f t="shared" si="9"/>
        <v>1500</v>
      </c>
      <c r="I11" s="42">
        <f t="shared" si="9"/>
        <v>1500</v>
      </c>
      <c r="J11" s="49">
        <f>SUM(G11:I11)</f>
        <v>4500</v>
      </c>
      <c r="K11" s="42">
        <f t="shared" ref="K11:Q11" si="11">SUM(K12:K14)</f>
        <v>1500</v>
      </c>
      <c r="L11" s="42">
        <f t="shared" si="11"/>
        <v>1500</v>
      </c>
      <c r="M11" s="42">
        <f t="shared" si="11"/>
        <v>1500</v>
      </c>
      <c r="N11" s="49">
        <f t="shared" si="11"/>
        <v>4500</v>
      </c>
      <c r="O11" s="42">
        <f t="shared" si="11"/>
        <v>1500</v>
      </c>
      <c r="P11" s="42">
        <f t="shared" si="11"/>
        <v>1500</v>
      </c>
      <c r="Q11" s="42">
        <f t="shared" si="11"/>
        <v>5500</v>
      </c>
      <c r="R11" s="49">
        <f>SUM(O11:Q11)</f>
        <v>8500</v>
      </c>
      <c r="S11" s="42">
        <f>SUM(S12:S14)</f>
        <v>1500</v>
      </c>
      <c r="T11" s="42">
        <f>SUM(T12:T14)</f>
        <v>1500</v>
      </c>
      <c r="U11" s="42">
        <f>SUM(U12:U14)</f>
        <v>1500</v>
      </c>
      <c r="V11" s="49">
        <f>SUM(V12:V14)</f>
        <v>4500</v>
      </c>
      <c r="W11" s="41">
        <f>V11+R11+N11+J11</f>
        <v>22000</v>
      </c>
      <c r="X11" s="43">
        <f>SUM(X12:X14)</f>
        <v>0</v>
      </c>
      <c r="Y11" s="7"/>
    </row>
    <row r="12" spans="1:31" s="12" customFormat="1" ht="23.1" customHeight="1">
      <c r="A12" s="9">
        <v>1</v>
      </c>
      <c r="B12" s="10" t="s">
        <v>31</v>
      </c>
      <c r="C12" s="61">
        <v>9000</v>
      </c>
      <c r="D12" s="61">
        <v>9000</v>
      </c>
      <c r="E12" s="57"/>
      <c r="F12" s="57"/>
      <c r="G12" s="11">
        <v>750</v>
      </c>
      <c r="H12" s="11">
        <v>750</v>
      </c>
      <c r="I12" s="11">
        <v>750</v>
      </c>
      <c r="J12" s="52">
        <f t="shared" ref="J12:J22" si="12">SUM(G12:I12)</f>
        <v>2250</v>
      </c>
      <c r="K12" s="11">
        <v>750</v>
      </c>
      <c r="L12" s="11">
        <v>750</v>
      </c>
      <c r="M12" s="11">
        <v>750</v>
      </c>
      <c r="N12" s="52">
        <f t="shared" ref="N12:N22" si="13">SUM(K12:M12)</f>
        <v>2250</v>
      </c>
      <c r="O12" s="11">
        <v>750</v>
      </c>
      <c r="P12" s="11">
        <v>750</v>
      </c>
      <c r="Q12" s="11">
        <v>750</v>
      </c>
      <c r="R12" s="52">
        <f t="shared" ref="R12:R22" si="14">SUM(O12:Q12)</f>
        <v>2250</v>
      </c>
      <c r="S12" s="11">
        <v>750</v>
      </c>
      <c r="T12" s="11">
        <v>750</v>
      </c>
      <c r="U12" s="11">
        <v>750</v>
      </c>
      <c r="V12" s="52">
        <f t="shared" ref="V12:V16" si="15">SUM(S12:U12)</f>
        <v>2250</v>
      </c>
      <c r="W12" s="11">
        <f>V12+R12+N12+J12</f>
        <v>9000</v>
      </c>
      <c r="X12" s="40">
        <f t="shared" si="6"/>
        <v>0</v>
      </c>
      <c r="Y12" s="7"/>
    </row>
    <row r="13" spans="1:31" s="12" customFormat="1" ht="23.1" customHeight="1">
      <c r="A13" s="9">
        <v>2</v>
      </c>
      <c r="B13" s="10" t="s">
        <v>32</v>
      </c>
      <c r="C13" s="61">
        <v>9000</v>
      </c>
      <c r="D13" s="61">
        <v>9000</v>
      </c>
      <c r="E13" s="57"/>
      <c r="F13" s="57"/>
      <c r="G13" s="11">
        <v>750</v>
      </c>
      <c r="H13" s="11">
        <v>750</v>
      </c>
      <c r="I13" s="11">
        <v>750</v>
      </c>
      <c r="J13" s="52">
        <f t="shared" si="12"/>
        <v>2250</v>
      </c>
      <c r="K13" s="11">
        <v>750</v>
      </c>
      <c r="L13" s="11">
        <v>750</v>
      </c>
      <c r="M13" s="11">
        <v>750</v>
      </c>
      <c r="N13" s="52">
        <f t="shared" si="13"/>
        <v>2250</v>
      </c>
      <c r="O13" s="11">
        <v>750</v>
      </c>
      <c r="P13" s="11">
        <v>750</v>
      </c>
      <c r="Q13" s="11">
        <v>750</v>
      </c>
      <c r="R13" s="52">
        <f t="shared" si="14"/>
        <v>2250</v>
      </c>
      <c r="S13" s="11">
        <v>750</v>
      </c>
      <c r="T13" s="11">
        <v>750</v>
      </c>
      <c r="U13" s="11">
        <v>750</v>
      </c>
      <c r="V13" s="52">
        <f t="shared" si="15"/>
        <v>2250</v>
      </c>
      <c r="W13" s="11">
        <f t="shared" ref="W13:W14" si="16">V13+R13+N13+J13</f>
        <v>9000</v>
      </c>
      <c r="X13" s="40">
        <f t="shared" si="6"/>
        <v>0</v>
      </c>
      <c r="Y13" s="7"/>
    </row>
    <row r="14" spans="1:31" s="12" customFormat="1" ht="23.1" customHeight="1">
      <c r="A14" s="9">
        <v>3</v>
      </c>
      <c r="B14" s="10" t="s">
        <v>22</v>
      </c>
      <c r="C14" s="61">
        <v>4000</v>
      </c>
      <c r="D14" s="61">
        <v>4000</v>
      </c>
      <c r="E14" s="57"/>
      <c r="F14" s="57"/>
      <c r="G14" s="11"/>
      <c r="H14" s="11"/>
      <c r="I14" s="11"/>
      <c r="J14" s="52">
        <f t="shared" si="12"/>
        <v>0</v>
      </c>
      <c r="K14" s="11"/>
      <c r="L14" s="11"/>
      <c r="M14" s="11"/>
      <c r="N14" s="52">
        <f t="shared" si="13"/>
        <v>0</v>
      </c>
      <c r="O14" s="11"/>
      <c r="P14" s="11"/>
      <c r="Q14" s="11">
        <v>4000</v>
      </c>
      <c r="R14" s="52">
        <f t="shared" si="14"/>
        <v>4000</v>
      </c>
      <c r="S14" s="11"/>
      <c r="T14" s="11"/>
      <c r="U14" s="11"/>
      <c r="V14" s="52">
        <f t="shared" si="15"/>
        <v>0</v>
      </c>
      <c r="W14" s="11">
        <f t="shared" si="16"/>
        <v>4000</v>
      </c>
      <c r="X14" s="40">
        <f t="shared" si="6"/>
        <v>0</v>
      </c>
      <c r="Y14" s="7"/>
    </row>
    <row r="15" spans="1:31" s="8" customFormat="1" ht="17.25" customHeight="1">
      <c r="A15" s="81" t="s">
        <v>14</v>
      </c>
      <c r="B15" s="82"/>
      <c r="C15" s="63">
        <f>SUM(C16:C22)</f>
        <v>380000</v>
      </c>
      <c r="D15" s="63">
        <f>SUM(D16:D22)</f>
        <v>380000</v>
      </c>
      <c r="E15" s="63"/>
      <c r="F15" s="63"/>
      <c r="G15" s="44">
        <f>SUM(G16:G22)</f>
        <v>3300</v>
      </c>
      <c r="H15" s="44">
        <f>SUM(H16:H22)</f>
        <v>0</v>
      </c>
      <c r="I15" s="44">
        <f>SUM(I16:I22)</f>
        <v>10500</v>
      </c>
      <c r="J15" s="48">
        <f>SUM(G15:I15)</f>
        <v>13800</v>
      </c>
      <c r="K15" s="44">
        <f>SUM(K16:K22)</f>
        <v>0</v>
      </c>
      <c r="L15" s="44">
        <f>SUM(L16:L22)</f>
        <v>50000</v>
      </c>
      <c r="M15" s="44">
        <f>SUM(M16:M22)</f>
        <v>7200</v>
      </c>
      <c r="N15" s="48">
        <f>SUM(K15:M15)</f>
        <v>57200</v>
      </c>
      <c r="O15" s="44">
        <f>SUM(O16:O22)</f>
        <v>0</v>
      </c>
      <c r="P15" s="44">
        <f>SUM(P16:P22)</f>
        <v>0</v>
      </c>
      <c r="Q15" s="44">
        <f>SUM(Q16:Q22)</f>
        <v>6000</v>
      </c>
      <c r="R15" s="48">
        <f t="shared" si="14"/>
        <v>6000</v>
      </c>
      <c r="S15" s="44">
        <f>SUM(S16:S22)</f>
        <v>199000</v>
      </c>
      <c r="T15" s="44">
        <f>SUM(T16:T22)</f>
        <v>104000</v>
      </c>
      <c r="U15" s="44">
        <f>SUM(U16:U22)</f>
        <v>0</v>
      </c>
      <c r="V15" s="48">
        <f t="shared" si="15"/>
        <v>303000</v>
      </c>
      <c r="W15" s="41">
        <f>V15+R15+N15+J15</f>
        <v>380000</v>
      </c>
      <c r="X15" s="43">
        <f>SUM(X16:X22)</f>
        <v>0</v>
      </c>
      <c r="Y15" s="7"/>
    </row>
    <row r="16" spans="1:31" s="8" customFormat="1" ht="23.1" customHeight="1">
      <c r="A16" s="13">
        <v>1</v>
      </c>
      <c r="B16" s="15" t="s">
        <v>54</v>
      </c>
      <c r="C16" s="61">
        <v>0</v>
      </c>
      <c r="D16" s="61">
        <v>0</v>
      </c>
      <c r="E16" s="57"/>
      <c r="F16" s="57"/>
      <c r="G16" s="11">
        <v>0</v>
      </c>
      <c r="H16" s="14">
        <v>0</v>
      </c>
      <c r="I16" s="14">
        <v>0</v>
      </c>
      <c r="J16" s="53">
        <f t="shared" si="12"/>
        <v>0</v>
      </c>
      <c r="K16" s="14">
        <v>0</v>
      </c>
      <c r="L16" s="14"/>
      <c r="M16" s="14">
        <v>0</v>
      </c>
      <c r="N16" s="53">
        <f t="shared" si="13"/>
        <v>0</v>
      </c>
      <c r="O16" s="14">
        <v>0</v>
      </c>
      <c r="P16" s="14">
        <v>0</v>
      </c>
      <c r="Q16" s="14">
        <v>0</v>
      </c>
      <c r="R16" s="53">
        <f t="shared" si="14"/>
        <v>0</v>
      </c>
      <c r="S16" s="71">
        <v>0</v>
      </c>
      <c r="T16" s="71">
        <v>0</v>
      </c>
      <c r="U16" s="71">
        <v>0</v>
      </c>
      <c r="V16" s="53">
        <f t="shared" si="15"/>
        <v>0</v>
      </c>
      <c r="W16" s="11">
        <f t="shared" ref="W16" si="17">V16+R16+N16+J16</f>
        <v>0</v>
      </c>
      <c r="X16" s="40">
        <f t="shared" si="6"/>
        <v>0</v>
      </c>
      <c r="Y16" s="7"/>
    </row>
    <row r="17" spans="1:25" s="8" customFormat="1" ht="23.1" customHeight="1">
      <c r="A17" s="13">
        <v>2</v>
      </c>
      <c r="B17" s="15" t="s">
        <v>53</v>
      </c>
      <c r="C17" s="61">
        <v>0</v>
      </c>
      <c r="D17" s="61">
        <v>0</v>
      </c>
      <c r="E17" s="57"/>
      <c r="F17" s="57"/>
      <c r="G17" s="11">
        <v>0</v>
      </c>
      <c r="H17" s="14">
        <v>0</v>
      </c>
      <c r="I17" s="14">
        <v>0</v>
      </c>
      <c r="J17" s="53">
        <f t="shared" si="12"/>
        <v>0</v>
      </c>
      <c r="K17" s="14">
        <v>0</v>
      </c>
      <c r="L17" s="14">
        <v>0</v>
      </c>
      <c r="M17" s="14">
        <v>0</v>
      </c>
      <c r="N17" s="53">
        <f t="shared" si="13"/>
        <v>0</v>
      </c>
      <c r="O17" s="14">
        <v>0</v>
      </c>
      <c r="P17" s="14">
        <v>0</v>
      </c>
      <c r="Q17" s="14">
        <v>0</v>
      </c>
      <c r="R17" s="53">
        <f t="shared" si="14"/>
        <v>0</v>
      </c>
      <c r="S17" s="71">
        <v>0</v>
      </c>
      <c r="T17" s="71">
        <v>0</v>
      </c>
      <c r="U17" s="71">
        <v>0</v>
      </c>
      <c r="V17" s="53">
        <f t="shared" ref="V17:V22" si="18">SUM(S17:U17)</f>
        <v>0</v>
      </c>
      <c r="W17" s="11">
        <f t="shared" ref="W17:W22" si="19">V17+R17+N17+J17</f>
        <v>0</v>
      </c>
      <c r="X17" s="40">
        <f t="shared" si="6"/>
        <v>0</v>
      </c>
      <c r="Y17" s="7"/>
    </row>
    <row r="18" spans="1:25" s="8" customFormat="1" ht="23.1" customHeight="1">
      <c r="A18" s="13">
        <v>3</v>
      </c>
      <c r="B18" s="68" t="s">
        <v>58</v>
      </c>
      <c r="C18" s="61">
        <v>36000</v>
      </c>
      <c r="D18" s="61">
        <v>36000</v>
      </c>
      <c r="E18" s="57"/>
      <c r="F18" s="57"/>
      <c r="G18" s="11">
        <v>0</v>
      </c>
      <c r="H18" s="14">
        <v>0</v>
      </c>
      <c r="I18" s="14">
        <v>0</v>
      </c>
      <c r="J18" s="53">
        <f t="shared" si="12"/>
        <v>0</v>
      </c>
      <c r="K18" s="14">
        <v>0</v>
      </c>
      <c r="L18" s="14">
        <v>0</v>
      </c>
      <c r="M18" s="14">
        <v>0</v>
      </c>
      <c r="N18" s="53">
        <f t="shared" si="13"/>
        <v>0</v>
      </c>
      <c r="O18" s="14">
        <v>0</v>
      </c>
      <c r="P18" s="14">
        <v>0</v>
      </c>
      <c r="Q18" s="14">
        <v>0</v>
      </c>
      <c r="R18" s="53">
        <f t="shared" si="14"/>
        <v>0</v>
      </c>
      <c r="S18" s="71">
        <v>36000</v>
      </c>
      <c r="T18" s="71">
        <v>0</v>
      </c>
      <c r="U18" s="71">
        <v>0</v>
      </c>
      <c r="V18" s="53">
        <f t="shared" si="18"/>
        <v>36000</v>
      </c>
      <c r="W18" s="11">
        <f t="shared" si="19"/>
        <v>36000</v>
      </c>
      <c r="X18" s="40">
        <f t="shared" si="6"/>
        <v>0</v>
      </c>
      <c r="Y18" s="7"/>
    </row>
    <row r="19" spans="1:25" s="8" customFormat="1" ht="23.1" customHeight="1">
      <c r="A19" s="13">
        <v>4</v>
      </c>
      <c r="B19" s="15" t="s">
        <v>34</v>
      </c>
      <c r="C19" s="61">
        <v>148000</v>
      </c>
      <c r="D19" s="61">
        <v>148000</v>
      </c>
      <c r="E19" s="57"/>
      <c r="F19" s="57"/>
      <c r="G19" s="11">
        <v>0</v>
      </c>
      <c r="H19" s="14">
        <v>0</v>
      </c>
      <c r="I19" s="14"/>
      <c r="J19" s="53">
        <f t="shared" si="12"/>
        <v>0</v>
      </c>
      <c r="K19" s="14">
        <v>0</v>
      </c>
      <c r="L19" s="14">
        <v>50000</v>
      </c>
      <c r="M19" s="14"/>
      <c r="N19" s="53">
        <f t="shared" si="13"/>
        <v>50000</v>
      </c>
      <c r="O19" s="14"/>
      <c r="P19" s="14">
        <v>0</v>
      </c>
      <c r="Q19" s="14"/>
      <c r="R19" s="53">
        <f t="shared" si="14"/>
        <v>0</v>
      </c>
      <c r="S19" s="71">
        <v>0</v>
      </c>
      <c r="T19" s="71">
        <v>98000</v>
      </c>
      <c r="U19" s="71">
        <v>0</v>
      </c>
      <c r="V19" s="53">
        <f t="shared" si="18"/>
        <v>98000</v>
      </c>
      <c r="W19" s="11">
        <f t="shared" si="19"/>
        <v>148000</v>
      </c>
      <c r="X19" s="40">
        <f t="shared" si="6"/>
        <v>0</v>
      </c>
      <c r="Y19" s="7"/>
    </row>
    <row r="20" spans="1:25" s="8" customFormat="1" ht="35.25" customHeight="1">
      <c r="A20" s="13">
        <v>5</v>
      </c>
      <c r="B20" s="15" t="s">
        <v>23</v>
      </c>
      <c r="C20" s="61">
        <v>0</v>
      </c>
      <c r="D20" s="61">
        <v>0</v>
      </c>
      <c r="E20" s="57"/>
      <c r="F20" s="57"/>
      <c r="G20" s="11">
        <v>0</v>
      </c>
      <c r="H20" s="14">
        <v>0</v>
      </c>
      <c r="I20" s="14">
        <v>0</v>
      </c>
      <c r="J20" s="53">
        <f t="shared" si="12"/>
        <v>0</v>
      </c>
      <c r="K20" s="14">
        <v>0</v>
      </c>
      <c r="L20" s="14">
        <v>0</v>
      </c>
      <c r="M20" s="14">
        <v>0</v>
      </c>
      <c r="N20" s="53">
        <f t="shared" si="13"/>
        <v>0</v>
      </c>
      <c r="O20" s="14">
        <v>0</v>
      </c>
      <c r="P20" s="14">
        <v>0</v>
      </c>
      <c r="Q20" s="14">
        <v>0</v>
      </c>
      <c r="R20" s="53">
        <f t="shared" si="14"/>
        <v>0</v>
      </c>
      <c r="S20" s="71">
        <v>0</v>
      </c>
      <c r="T20" s="71">
        <v>0</v>
      </c>
      <c r="U20" s="71">
        <v>0</v>
      </c>
      <c r="V20" s="53">
        <f t="shared" si="18"/>
        <v>0</v>
      </c>
      <c r="W20" s="11">
        <f t="shared" si="19"/>
        <v>0</v>
      </c>
      <c r="X20" s="40">
        <f t="shared" si="6"/>
        <v>0</v>
      </c>
      <c r="Y20" s="7"/>
    </row>
    <row r="21" spans="1:25" s="8" customFormat="1" ht="23.1" customHeight="1">
      <c r="A21" s="13">
        <v>6</v>
      </c>
      <c r="B21" s="15" t="s">
        <v>35</v>
      </c>
      <c r="C21" s="61">
        <v>143000</v>
      </c>
      <c r="D21" s="61">
        <v>143000</v>
      </c>
      <c r="E21" s="57"/>
      <c r="F21" s="57"/>
      <c r="G21" s="11">
        <v>0</v>
      </c>
      <c r="H21" s="14">
        <v>0</v>
      </c>
      <c r="I21" s="14">
        <v>0</v>
      </c>
      <c r="J21" s="53">
        <f t="shared" si="12"/>
        <v>0</v>
      </c>
      <c r="K21" s="14">
        <v>0</v>
      </c>
      <c r="L21" s="14">
        <v>0</v>
      </c>
      <c r="M21" s="14">
        <v>0</v>
      </c>
      <c r="N21" s="53">
        <f t="shared" si="13"/>
        <v>0</v>
      </c>
      <c r="O21" s="14">
        <v>0</v>
      </c>
      <c r="P21" s="14">
        <v>0</v>
      </c>
      <c r="Q21" s="14">
        <v>0</v>
      </c>
      <c r="R21" s="53">
        <f t="shared" si="14"/>
        <v>0</v>
      </c>
      <c r="S21" s="71">
        <v>143000</v>
      </c>
      <c r="T21" s="71">
        <v>0</v>
      </c>
      <c r="U21" s="71">
        <v>0</v>
      </c>
      <c r="V21" s="53">
        <f t="shared" si="18"/>
        <v>143000</v>
      </c>
      <c r="W21" s="11">
        <f t="shared" si="19"/>
        <v>143000</v>
      </c>
      <c r="X21" s="40">
        <f t="shared" si="6"/>
        <v>0</v>
      </c>
      <c r="Y21" s="7"/>
    </row>
    <row r="22" spans="1:25" s="8" customFormat="1" ht="23.1" customHeight="1">
      <c r="A22" s="13">
        <v>7</v>
      </c>
      <c r="B22" s="15" t="s">
        <v>24</v>
      </c>
      <c r="C22" s="61">
        <v>53000</v>
      </c>
      <c r="D22" s="61">
        <v>53000</v>
      </c>
      <c r="E22" s="57"/>
      <c r="F22" s="57"/>
      <c r="G22" s="11">
        <v>3300</v>
      </c>
      <c r="H22" s="14">
        <v>0</v>
      </c>
      <c r="I22" s="14">
        <f>3000+5000+2500</f>
        <v>10500</v>
      </c>
      <c r="J22" s="53">
        <f t="shared" si="12"/>
        <v>13800</v>
      </c>
      <c r="K22" s="14">
        <v>0</v>
      </c>
      <c r="L22" s="14">
        <v>0</v>
      </c>
      <c r="M22" s="14">
        <f>10000-2800</f>
        <v>7200</v>
      </c>
      <c r="N22" s="53">
        <f t="shared" si="13"/>
        <v>7200</v>
      </c>
      <c r="O22" s="14">
        <v>0</v>
      </c>
      <c r="P22" s="14">
        <v>0</v>
      </c>
      <c r="Q22" s="14">
        <v>6000</v>
      </c>
      <c r="R22" s="53">
        <f t="shared" si="14"/>
        <v>6000</v>
      </c>
      <c r="S22" s="71">
        <v>20000</v>
      </c>
      <c r="T22" s="71">
        <v>6000</v>
      </c>
      <c r="U22" s="71">
        <v>0</v>
      </c>
      <c r="V22" s="53">
        <f t="shared" si="18"/>
        <v>26000</v>
      </c>
      <c r="W22" s="11">
        <f t="shared" si="19"/>
        <v>53000</v>
      </c>
      <c r="X22" s="40">
        <f t="shared" si="6"/>
        <v>0</v>
      </c>
      <c r="Y22" s="7"/>
    </row>
    <row r="23" spans="1:25" s="8" customFormat="1" ht="16.5" customHeight="1">
      <c r="A23" s="81" t="s">
        <v>15</v>
      </c>
      <c r="B23" s="82"/>
      <c r="C23" s="63">
        <f t="shared" ref="C23:I23" si="20">SUM(C24:C24)</f>
        <v>0</v>
      </c>
      <c r="D23" s="63">
        <f t="shared" si="20"/>
        <v>0</v>
      </c>
      <c r="E23" s="43"/>
      <c r="F23" s="43"/>
      <c r="G23" s="44">
        <f t="shared" si="20"/>
        <v>0</v>
      </c>
      <c r="H23" s="44">
        <f t="shared" si="20"/>
        <v>0</v>
      </c>
      <c r="I23" s="44">
        <f t="shared" si="20"/>
        <v>0</v>
      </c>
      <c r="J23" s="48">
        <f>SUM(G23:I23)</f>
        <v>0</v>
      </c>
      <c r="K23" s="44">
        <f>SUM(K24:K24)</f>
        <v>0</v>
      </c>
      <c r="L23" s="44">
        <f>SUM(L24:L24)</f>
        <v>0</v>
      </c>
      <c r="M23" s="44">
        <f>SUM(M24:M24)</f>
        <v>0</v>
      </c>
      <c r="N23" s="48">
        <f>SUM(K23:M23)</f>
        <v>0</v>
      </c>
      <c r="O23" s="43">
        <f>SUM(O24:O24)</f>
        <v>0</v>
      </c>
      <c r="P23" s="43">
        <f>SUM(P24:P24)</f>
        <v>0</v>
      </c>
      <c r="Q23" s="43">
        <f>SUM(Q24:Q24)</f>
        <v>0</v>
      </c>
      <c r="R23" s="48">
        <f>SUM(O23:Q23)</f>
        <v>0</v>
      </c>
      <c r="S23" s="48">
        <f>SUM(S24:S24)</f>
        <v>0</v>
      </c>
      <c r="T23" s="48">
        <f>SUM(T24:T24)</f>
        <v>0</v>
      </c>
      <c r="U23" s="43">
        <f>SUM(U24:U24)</f>
        <v>0</v>
      </c>
      <c r="V23" s="48">
        <f>SUM(V24:V24)</f>
        <v>0</v>
      </c>
      <c r="W23" s="41">
        <f>V23+R23+N23+J23</f>
        <v>0</v>
      </c>
      <c r="X23" s="43">
        <f>C23-W23</f>
        <v>0</v>
      </c>
      <c r="Y23" s="7"/>
    </row>
    <row r="24" spans="1:25" s="8" customFormat="1" ht="12" customHeight="1">
      <c r="A24" s="13"/>
      <c r="B24" s="15"/>
      <c r="C24" s="61"/>
      <c r="D24" s="61"/>
      <c r="E24" s="57"/>
      <c r="F24" s="57"/>
      <c r="G24" s="11"/>
      <c r="H24" s="16"/>
      <c r="I24" s="16"/>
      <c r="J24" s="53"/>
      <c r="K24" s="16"/>
      <c r="L24" s="14"/>
      <c r="M24" s="14"/>
      <c r="N24" s="53"/>
      <c r="O24" s="14"/>
      <c r="P24" s="14"/>
      <c r="Q24" s="14"/>
      <c r="R24" s="53"/>
      <c r="S24" s="71"/>
      <c r="T24" s="71"/>
      <c r="U24" s="14"/>
      <c r="V24" s="53"/>
      <c r="W24" s="11"/>
      <c r="X24" s="40"/>
      <c r="Y24" s="7"/>
    </row>
    <row r="25" spans="1:25" s="8" customFormat="1" ht="15" customHeight="1">
      <c r="A25" s="81" t="s">
        <v>16</v>
      </c>
      <c r="B25" s="82"/>
      <c r="C25" s="64">
        <f>SUM(C26:C27)</f>
        <v>21616</v>
      </c>
      <c r="D25" s="64">
        <f>SUM(D26:D27)</f>
        <v>23334.73</v>
      </c>
      <c r="E25" s="64"/>
      <c r="F25" s="64"/>
      <c r="G25" s="45">
        <f t="shared" ref="G25:V25" si="21">SUM(G26:G27)</f>
        <v>0</v>
      </c>
      <c r="H25" s="45">
        <f t="shared" si="21"/>
        <v>0</v>
      </c>
      <c r="I25" s="45">
        <f t="shared" si="21"/>
        <v>0</v>
      </c>
      <c r="J25" s="50">
        <f t="shared" si="21"/>
        <v>0</v>
      </c>
      <c r="K25" s="45">
        <f t="shared" si="21"/>
        <v>0</v>
      </c>
      <c r="L25" s="45">
        <f t="shared" si="21"/>
        <v>0</v>
      </c>
      <c r="M25" s="45">
        <f t="shared" si="21"/>
        <v>12000</v>
      </c>
      <c r="N25" s="50">
        <f t="shared" si="21"/>
        <v>12000</v>
      </c>
      <c r="O25" s="45">
        <f t="shared" si="21"/>
        <v>0</v>
      </c>
      <c r="P25" s="45">
        <f t="shared" si="21"/>
        <v>0</v>
      </c>
      <c r="Q25" s="45">
        <f t="shared" si="21"/>
        <v>0</v>
      </c>
      <c r="R25" s="50">
        <f t="shared" si="21"/>
        <v>0</v>
      </c>
      <c r="S25" s="72">
        <f t="shared" si="21"/>
        <v>11334.73</v>
      </c>
      <c r="T25" s="72">
        <f t="shared" si="21"/>
        <v>0</v>
      </c>
      <c r="U25" s="45">
        <f t="shared" si="21"/>
        <v>0</v>
      </c>
      <c r="V25" s="50">
        <f t="shared" si="21"/>
        <v>11334.73</v>
      </c>
      <c r="W25" s="46">
        <f>V25+R25+N25+J25</f>
        <v>23334.73</v>
      </c>
      <c r="X25" s="43">
        <f>SUM(X26:X27)</f>
        <v>0</v>
      </c>
      <c r="Y25" s="7"/>
    </row>
    <row r="26" spans="1:25" s="8" customFormat="1" ht="23.1" customHeight="1">
      <c r="A26" s="13">
        <v>1</v>
      </c>
      <c r="B26" s="15" t="s">
        <v>25</v>
      </c>
      <c r="C26" s="61">
        <v>9616</v>
      </c>
      <c r="D26" s="61">
        <v>11334.73</v>
      </c>
      <c r="E26" s="57"/>
      <c r="F26" s="57"/>
      <c r="G26" s="11">
        <v>0</v>
      </c>
      <c r="H26" s="11">
        <v>0</v>
      </c>
      <c r="I26" s="11">
        <v>0</v>
      </c>
      <c r="J26" s="53">
        <f>SUM(G26:I26)</f>
        <v>0</v>
      </c>
      <c r="K26" s="11">
        <v>0</v>
      </c>
      <c r="L26" s="11">
        <v>0</v>
      </c>
      <c r="M26" s="11">
        <v>6000</v>
      </c>
      <c r="N26" s="53">
        <f>SUM(K26:M26)</f>
        <v>6000</v>
      </c>
      <c r="O26" s="11">
        <v>0</v>
      </c>
      <c r="P26" s="11">
        <v>0</v>
      </c>
      <c r="Q26" s="11">
        <v>0</v>
      </c>
      <c r="R26" s="53">
        <f>SUM(O26:Q26)</f>
        <v>0</v>
      </c>
      <c r="S26" s="70">
        <v>5334.73</v>
      </c>
      <c r="T26" s="11">
        <v>0</v>
      </c>
      <c r="U26" s="11">
        <v>0</v>
      </c>
      <c r="V26" s="53">
        <f>SUM(S26:U26)</f>
        <v>5334.73</v>
      </c>
      <c r="W26" s="11">
        <f>V26+R26+N26+J26</f>
        <v>11334.73</v>
      </c>
      <c r="X26" s="40">
        <f t="shared" ref="X26:X27" si="22">D26-W26</f>
        <v>0</v>
      </c>
      <c r="Y26" s="7"/>
    </row>
    <row r="27" spans="1:25" s="8" customFormat="1" ht="23.1" customHeight="1">
      <c r="A27" s="13">
        <v>2</v>
      </c>
      <c r="B27" s="15" t="s">
        <v>26</v>
      </c>
      <c r="C27" s="61">
        <v>12000</v>
      </c>
      <c r="D27" s="61">
        <v>12000</v>
      </c>
      <c r="E27" s="57"/>
      <c r="F27" s="57"/>
      <c r="G27" s="11">
        <v>0</v>
      </c>
      <c r="H27" s="11">
        <v>0</v>
      </c>
      <c r="I27" s="11">
        <v>0</v>
      </c>
      <c r="J27" s="53">
        <f t="shared" ref="J27" si="23">SUM(G27:I27)</f>
        <v>0</v>
      </c>
      <c r="K27" s="11">
        <v>0</v>
      </c>
      <c r="L27" s="11">
        <v>0</v>
      </c>
      <c r="M27" s="11">
        <v>6000</v>
      </c>
      <c r="N27" s="53">
        <f t="shared" ref="N27" si="24">SUM(K27:M27)</f>
        <v>6000</v>
      </c>
      <c r="O27" s="11">
        <v>0</v>
      </c>
      <c r="P27" s="11">
        <v>0</v>
      </c>
      <c r="Q27" s="11">
        <v>0</v>
      </c>
      <c r="R27" s="53">
        <f t="shared" ref="R27" si="25">SUM(O27:Q27)</f>
        <v>0</v>
      </c>
      <c r="S27" s="70">
        <v>6000</v>
      </c>
      <c r="T27" s="11">
        <v>0</v>
      </c>
      <c r="U27" s="11">
        <v>0</v>
      </c>
      <c r="V27" s="53">
        <f t="shared" ref="V27" si="26">SUM(S27:U27)</f>
        <v>6000</v>
      </c>
      <c r="W27" s="11">
        <f t="shared" ref="W27" si="27">V27+R27+N27+J27</f>
        <v>12000</v>
      </c>
      <c r="X27" s="40">
        <f t="shared" si="22"/>
        <v>0</v>
      </c>
      <c r="Y27" s="7"/>
    </row>
    <row r="28" spans="1:25" s="8" customFormat="1" ht="13.5" customHeight="1">
      <c r="A28" s="81" t="s">
        <v>17</v>
      </c>
      <c r="B28" s="82"/>
      <c r="C28" s="62"/>
      <c r="D28" s="62"/>
      <c r="E28" s="41"/>
      <c r="F28" s="41"/>
      <c r="G28" s="42"/>
      <c r="H28" s="42"/>
      <c r="I28" s="42"/>
      <c r="J28" s="49"/>
      <c r="K28" s="42"/>
      <c r="L28" s="42"/>
      <c r="M28" s="42"/>
      <c r="N28" s="49"/>
      <c r="O28" s="42"/>
      <c r="P28" s="42"/>
      <c r="Q28" s="42"/>
      <c r="R28" s="49"/>
      <c r="S28" s="42"/>
      <c r="T28" s="41"/>
      <c r="U28" s="41"/>
      <c r="V28" s="49"/>
      <c r="W28" s="41"/>
      <c r="X28" s="43">
        <f>C28-W28</f>
        <v>0</v>
      </c>
      <c r="Y28" s="7"/>
    </row>
    <row r="29" spans="1:25" s="17" customFormat="1">
      <c r="A29" s="37"/>
      <c r="B29" s="37"/>
      <c r="C29" s="65"/>
      <c r="D29" s="65"/>
      <c r="E29" s="58"/>
      <c r="F29" s="58"/>
      <c r="G29" s="39"/>
      <c r="H29" s="39"/>
      <c r="I29" s="39"/>
      <c r="J29" s="51"/>
      <c r="K29" s="39"/>
      <c r="L29" s="39"/>
      <c r="M29" s="39"/>
      <c r="N29" s="51"/>
      <c r="O29" s="39"/>
      <c r="P29" s="39"/>
      <c r="Q29" s="39"/>
      <c r="R29" s="51"/>
      <c r="S29" s="39"/>
      <c r="T29" s="38"/>
      <c r="U29" s="38"/>
      <c r="V29" s="51"/>
      <c r="W29" s="38"/>
      <c r="X29" s="40">
        <f>C29-W29</f>
        <v>0</v>
      </c>
      <c r="Y29" s="7"/>
    </row>
    <row r="30" spans="1:25" s="8" customFormat="1" ht="15" customHeight="1">
      <c r="A30" s="81" t="s">
        <v>18</v>
      </c>
      <c r="B30" s="82"/>
      <c r="C30" s="62"/>
      <c r="D30" s="62"/>
      <c r="E30" s="41"/>
      <c r="F30" s="41"/>
      <c r="G30" s="42"/>
      <c r="H30" s="42"/>
      <c r="I30" s="42"/>
      <c r="J30" s="49"/>
      <c r="K30" s="42"/>
      <c r="L30" s="42"/>
      <c r="M30" s="42"/>
      <c r="N30" s="49"/>
      <c r="O30" s="42"/>
      <c r="P30" s="42"/>
      <c r="Q30" s="42"/>
      <c r="R30" s="49"/>
      <c r="S30" s="42"/>
      <c r="T30" s="41"/>
      <c r="U30" s="41"/>
      <c r="V30" s="49"/>
      <c r="W30" s="41"/>
      <c r="X30" s="43">
        <f>C30-W30</f>
        <v>0</v>
      </c>
      <c r="Y30" s="7"/>
    </row>
    <row r="31" spans="1:25" s="17" customFormat="1">
      <c r="A31" s="18"/>
      <c r="B31" s="19"/>
      <c r="C31" s="66"/>
      <c r="D31" s="66"/>
      <c r="E31" s="57"/>
      <c r="F31" s="57"/>
      <c r="G31" s="20"/>
      <c r="H31" s="20"/>
      <c r="I31" s="20"/>
      <c r="J31" s="54"/>
      <c r="K31" s="20"/>
      <c r="L31" s="20"/>
      <c r="M31" s="20"/>
      <c r="N31" s="54"/>
      <c r="O31" s="20"/>
      <c r="P31" s="20"/>
      <c r="Q31" s="20"/>
      <c r="R31" s="54"/>
      <c r="S31" s="20"/>
      <c r="T31" s="27"/>
      <c r="U31" s="27"/>
      <c r="V31" s="54"/>
      <c r="W31" s="20"/>
      <c r="X31" s="40">
        <f>C31-W31</f>
        <v>0</v>
      </c>
      <c r="Y31" s="7"/>
    </row>
    <row r="32" spans="1:25" s="22" customFormat="1" ht="13.5" customHeight="1">
      <c r="A32" s="81" t="s">
        <v>19</v>
      </c>
      <c r="B32" s="82"/>
      <c r="C32" s="64">
        <f>SUM(C33:C40)</f>
        <v>360872</v>
      </c>
      <c r="D32" s="64">
        <f>SUM(D33:D40)</f>
        <v>592672</v>
      </c>
      <c r="E32" s="64"/>
      <c r="F32" s="64"/>
      <c r="G32" s="45">
        <f>SUM(G33:G40)</f>
        <v>27361.93</v>
      </c>
      <c r="H32" s="45">
        <f>SUM(H33:H40)</f>
        <v>13961.93</v>
      </c>
      <c r="I32" s="45">
        <f>SUM(I33:I40)</f>
        <v>62300</v>
      </c>
      <c r="J32" s="50">
        <f>SUM(G32:I32)</f>
        <v>103623.86</v>
      </c>
      <c r="K32" s="45">
        <f>SUM(K33:K40)</f>
        <v>17000</v>
      </c>
      <c r="L32" s="45">
        <f>SUM(L33:L40)</f>
        <v>16000</v>
      </c>
      <c r="M32" s="45">
        <f>SUM(M33:M40)</f>
        <v>189600</v>
      </c>
      <c r="N32" s="50">
        <f>SUM(K32:M32)</f>
        <v>222600</v>
      </c>
      <c r="O32" s="45">
        <f>SUM(O33:O40)</f>
        <v>16000</v>
      </c>
      <c r="P32" s="45">
        <f>SUM(P33:P40)</f>
        <v>16000</v>
      </c>
      <c r="Q32" s="45">
        <f>SUM(Q33:Q40)</f>
        <v>62200</v>
      </c>
      <c r="R32" s="50">
        <f>SUM(O32:Q32)</f>
        <v>94200</v>
      </c>
      <c r="S32" s="45">
        <f>SUM(S33:S40)</f>
        <v>56000</v>
      </c>
      <c r="T32" s="45">
        <f>SUM(T33:T40)</f>
        <v>51000</v>
      </c>
      <c r="U32" s="45">
        <f>SUM(U33:U40)</f>
        <v>65248.14</v>
      </c>
      <c r="V32" s="50">
        <f>SUM(S32:U32)</f>
        <v>172248.14</v>
      </c>
      <c r="W32" s="46">
        <f>V32+R32+N32+J32</f>
        <v>592672</v>
      </c>
      <c r="X32" s="43">
        <f>SUM(X33:X40)</f>
        <v>0</v>
      </c>
      <c r="Y32" s="21"/>
    </row>
    <row r="33" spans="1:24" s="8" customFormat="1" ht="23.1" customHeight="1">
      <c r="A33" s="13">
        <v>1</v>
      </c>
      <c r="B33" s="15" t="s">
        <v>55</v>
      </c>
      <c r="C33" s="61">
        <v>63000</v>
      </c>
      <c r="D33" s="61">
        <v>208800</v>
      </c>
      <c r="E33" s="57"/>
      <c r="F33" s="57"/>
      <c r="G33" s="11">
        <v>0</v>
      </c>
      <c r="H33" s="11">
        <v>13000</v>
      </c>
      <c r="I33" s="11">
        <f>12000+27000+6000+5500+4000+3000</f>
        <v>57500</v>
      </c>
      <c r="J33" s="53">
        <f t="shared" ref="J33:J40" si="28">SUM(G33:I33)</f>
        <v>70500</v>
      </c>
      <c r="K33" s="11">
        <v>15000</v>
      </c>
      <c r="L33" s="11">
        <v>15000</v>
      </c>
      <c r="M33" s="11">
        <v>15000</v>
      </c>
      <c r="N33" s="53">
        <f t="shared" ref="N33:N40" si="29">SUM(K33:M33)</f>
        <v>45000</v>
      </c>
      <c r="O33" s="11">
        <v>15000</v>
      </c>
      <c r="P33" s="11">
        <v>15000</v>
      </c>
      <c r="Q33" s="11">
        <v>15000</v>
      </c>
      <c r="R33" s="53">
        <f t="shared" ref="R33:R40" si="30">SUM(O33:Q33)</f>
        <v>45000</v>
      </c>
      <c r="S33" s="11">
        <v>15000</v>
      </c>
      <c r="T33" s="11">
        <v>15000</v>
      </c>
      <c r="U33" s="11">
        <v>18300</v>
      </c>
      <c r="V33" s="53">
        <f t="shared" ref="V33:V40" si="31">SUM(S33:U33)</f>
        <v>48300</v>
      </c>
      <c r="W33" s="11">
        <f>V33+R33+N33+J33</f>
        <v>208800</v>
      </c>
      <c r="X33" s="40">
        <f t="shared" ref="X33:X40" si="32">D33-W33</f>
        <v>0</v>
      </c>
    </row>
    <row r="34" spans="1:24" s="8" customFormat="1" ht="23.1" customHeight="1">
      <c r="A34" s="13">
        <v>2</v>
      </c>
      <c r="B34" s="15" t="s">
        <v>56</v>
      </c>
      <c r="C34" s="61">
        <v>60000</v>
      </c>
      <c r="D34" s="61">
        <v>60000</v>
      </c>
      <c r="E34" s="57"/>
      <c r="F34" s="57"/>
      <c r="G34" s="11">
        <v>26400</v>
      </c>
      <c r="H34" s="11">
        <v>0</v>
      </c>
      <c r="I34" s="11">
        <v>0</v>
      </c>
      <c r="J34" s="53">
        <f t="shared" si="28"/>
        <v>26400</v>
      </c>
      <c r="K34" s="11">
        <v>0</v>
      </c>
      <c r="L34" s="11">
        <v>0</v>
      </c>
      <c r="M34" s="11">
        <v>33600</v>
      </c>
      <c r="N34" s="53">
        <f t="shared" si="29"/>
        <v>33600</v>
      </c>
      <c r="O34" s="11">
        <v>0</v>
      </c>
      <c r="P34" s="11">
        <v>0</v>
      </c>
      <c r="Q34" s="11">
        <v>0</v>
      </c>
      <c r="R34" s="53">
        <f t="shared" si="30"/>
        <v>0</v>
      </c>
      <c r="S34" s="11">
        <v>0</v>
      </c>
      <c r="T34" s="11">
        <v>0</v>
      </c>
      <c r="U34" s="11">
        <v>0</v>
      </c>
      <c r="V34" s="53">
        <f t="shared" si="31"/>
        <v>0</v>
      </c>
      <c r="W34" s="11">
        <f t="shared" ref="W34:W40" si="33">V34+R34+N34+J34</f>
        <v>60000</v>
      </c>
      <c r="X34" s="40">
        <f t="shared" si="32"/>
        <v>0</v>
      </c>
    </row>
    <row r="35" spans="1:24" s="8" customFormat="1" ht="23.1" customHeight="1">
      <c r="A35" s="13">
        <v>3</v>
      </c>
      <c r="B35" s="15" t="s">
        <v>27</v>
      </c>
      <c r="C35" s="61">
        <v>30000</v>
      </c>
      <c r="D35" s="61">
        <v>30000</v>
      </c>
      <c r="E35" s="57"/>
      <c r="F35" s="57"/>
      <c r="G35" s="11">
        <v>0</v>
      </c>
      <c r="H35" s="11">
        <v>0</v>
      </c>
      <c r="I35" s="11">
        <v>0</v>
      </c>
      <c r="J35" s="53">
        <f t="shared" si="28"/>
        <v>0</v>
      </c>
      <c r="K35" s="11">
        <v>0</v>
      </c>
      <c r="L35" s="11">
        <v>0</v>
      </c>
      <c r="M35" s="11">
        <v>0</v>
      </c>
      <c r="N35" s="53">
        <f t="shared" si="29"/>
        <v>0</v>
      </c>
      <c r="O35" s="11">
        <v>0</v>
      </c>
      <c r="P35" s="11">
        <v>0</v>
      </c>
      <c r="Q35" s="11">
        <v>0</v>
      </c>
      <c r="R35" s="53">
        <f t="shared" si="30"/>
        <v>0</v>
      </c>
      <c r="S35" s="70">
        <v>30000</v>
      </c>
      <c r="T35" s="11">
        <v>0</v>
      </c>
      <c r="U35" s="11">
        <v>0</v>
      </c>
      <c r="V35" s="53">
        <f t="shared" si="31"/>
        <v>30000</v>
      </c>
      <c r="W35" s="11">
        <f t="shared" si="33"/>
        <v>30000</v>
      </c>
      <c r="X35" s="40">
        <f t="shared" si="32"/>
        <v>0</v>
      </c>
    </row>
    <row r="36" spans="1:24" s="8" customFormat="1" ht="23.1" customHeight="1">
      <c r="A36" s="13">
        <v>4</v>
      </c>
      <c r="B36" s="15" t="s">
        <v>36</v>
      </c>
      <c r="C36" s="61">
        <v>10000</v>
      </c>
      <c r="D36" s="61">
        <v>10000</v>
      </c>
      <c r="E36" s="57"/>
      <c r="F36" s="57"/>
      <c r="G36" s="11">
        <v>0</v>
      </c>
      <c r="H36" s="11">
        <v>0</v>
      </c>
      <c r="I36" s="11">
        <v>0</v>
      </c>
      <c r="J36" s="53">
        <f t="shared" si="28"/>
        <v>0</v>
      </c>
      <c r="K36" s="11">
        <v>0</v>
      </c>
      <c r="L36" s="11">
        <v>0</v>
      </c>
      <c r="M36" s="11">
        <v>0</v>
      </c>
      <c r="N36" s="53">
        <f t="shared" si="29"/>
        <v>0</v>
      </c>
      <c r="O36" s="11">
        <v>0</v>
      </c>
      <c r="P36" s="11">
        <v>0</v>
      </c>
      <c r="Q36" s="11">
        <v>0</v>
      </c>
      <c r="R36" s="53">
        <f t="shared" si="30"/>
        <v>0</v>
      </c>
      <c r="S36" s="70">
        <v>10000</v>
      </c>
      <c r="T36" s="11">
        <v>0</v>
      </c>
      <c r="U36" s="11">
        <v>0</v>
      </c>
      <c r="V36" s="53">
        <f t="shared" si="31"/>
        <v>10000</v>
      </c>
      <c r="W36" s="11">
        <f t="shared" si="33"/>
        <v>10000</v>
      </c>
      <c r="X36" s="40">
        <f t="shared" si="32"/>
        <v>0</v>
      </c>
    </row>
    <row r="37" spans="1:24" s="8" customFormat="1" ht="23.1" customHeight="1">
      <c r="A37" s="13">
        <v>5</v>
      </c>
      <c r="B37" s="15" t="s">
        <v>28</v>
      </c>
      <c r="C37" s="61">
        <v>106000</v>
      </c>
      <c r="D37" s="61">
        <v>180000</v>
      </c>
      <c r="E37" s="57"/>
      <c r="F37" s="57"/>
      <c r="G37" s="11">
        <v>0</v>
      </c>
      <c r="H37" s="11">
        <v>0</v>
      </c>
      <c r="I37" s="11">
        <v>0</v>
      </c>
      <c r="J37" s="53">
        <f t="shared" si="28"/>
        <v>0</v>
      </c>
      <c r="K37" s="11">
        <v>0</v>
      </c>
      <c r="L37" s="11">
        <v>0</v>
      </c>
      <c r="M37" s="11">
        <v>135000</v>
      </c>
      <c r="N37" s="53">
        <f t="shared" si="29"/>
        <v>135000</v>
      </c>
      <c r="O37" s="11">
        <v>0</v>
      </c>
      <c r="P37" s="11">
        <v>0</v>
      </c>
      <c r="Q37" s="11">
        <v>45000</v>
      </c>
      <c r="R37" s="53">
        <f>SUM(O37:Q37)</f>
        <v>45000</v>
      </c>
      <c r="S37" s="11">
        <v>0</v>
      </c>
      <c r="T37" s="11">
        <v>0</v>
      </c>
      <c r="U37" s="11">
        <v>0</v>
      </c>
      <c r="V37" s="53">
        <f t="shared" si="31"/>
        <v>0</v>
      </c>
      <c r="W37" s="11">
        <f t="shared" si="33"/>
        <v>180000</v>
      </c>
      <c r="X37" s="40">
        <f t="shared" si="32"/>
        <v>0</v>
      </c>
    </row>
    <row r="38" spans="1:24" s="8" customFormat="1" ht="23.1" customHeight="1">
      <c r="A38" s="13">
        <v>6</v>
      </c>
      <c r="B38" s="15" t="s">
        <v>30</v>
      </c>
      <c r="C38" s="11">
        <v>34000</v>
      </c>
      <c r="D38" s="11">
        <v>46000</v>
      </c>
      <c r="E38" s="57"/>
      <c r="F38" s="57"/>
      <c r="G38" s="11"/>
      <c r="H38" s="11">
        <v>0</v>
      </c>
      <c r="I38" s="11">
        <f>800+2400+1600</f>
        <v>4800</v>
      </c>
      <c r="J38" s="53">
        <f t="shared" si="28"/>
        <v>4800</v>
      </c>
      <c r="K38" s="11">
        <v>0</v>
      </c>
      <c r="L38" s="11">
        <v>0</v>
      </c>
      <c r="M38" s="11">
        <v>5000</v>
      </c>
      <c r="N38" s="53">
        <f t="shared" si="29"/>
        <v>5000</v>
      </c>
      <c r="O38" s="11">
        <v>0</v>
      </c>
      <c r="P38" s="11">
        <v>0</v>
      </c>
      <c r="Q38" s="11">
        <v>1200</v>
      </c>
      <c r="R38" s="53">
        <f t="shared" si="30"/>
        <v>1200</v>
      </c>
      <c r="S38" s="70"/>
      <c r="T38" s="70">
        <v>35000</v>
      </c>
      <c r="U38" s="11">
        <v>0</v>
      </c>
      <c r="V38" s="53">
        <f t="shared" si="31"/>
        <v>35000</v>
      </c>
      <c r="W38" s="11">
        <f t="shared" si="33"/>
        <v>46000</v>
      </c>
      <c r="X38" s="40">
        <f t="shared" si="32"/>
        <v>0</v>
      </c>
    </row>
    <row r="39" spans="1:24" s="8" customFormat="1" ht="23.1" customHeight="1">
      <c r="A39" s="13">
        <v>7</v>
      </c>
      <c r="B39" s="15" t="s">
        <v>29</v>
      </c>
      <c r="C39" s="11">
        <v>12000</v>
      </c>
      <c r="D39" s="11">
        <v>12000</v>
      </c>
      <c r="E39" s="57"/>
      <c r="F39" s="57"/>
      <c r="G39" s="11">
        <v>961.93</v>
      </c>
      <c r="H39" s="11">
        <v>961.93</v>
      </c>
      <c r="I39" s="11"/>
      <c r="J39" s="53">
        <f t="shared" si="28"/>
        <v>1923.86</v>
      </c>
      <c r="K39" s="11">
        <v>2000</v>
      </c>
      <c r="L39" s="11">
        <v>1000</v>
      </c>
      <c r="M39" s="11">
        <v>1000</v>
      </c>
      <c r="N39" s="53">
        <f t="shared" si="29"/>
        <v>4000</v>
      </c>
      <c r="O39" s="11">
        <v>1000</v>
      </c>
      <c r="P39" s="11">
        <v>1000</v>
      </c>
      <c r="Q39" s="11">
        <v>1000</v>
      </c>
      <c r="R39" s="53">
        <f t="shared" si="30"/>
        <v>3000</v>
      </c>
      <c r="S39" s="11">
        <v>1000</v>
      </c>
      <c r="T39" s="11">
        <v>1000</v>
      </c>
      <c r="U39" s="11">
        <v>1076.1400000000001</v>
      </c>
      <c r="V39" s="53">
        <f t="shared" si="31"/>
        <v>3076.1400000000003</v>
      </c>
      <c r="W39" s="11">
        <f t="shared" si="33"/>
        <v>12000</v>
      </c>
      <c r="X39" s="40">
        <f t="shared" si="32"/>
        <v>0</v>
      </c>
    </row>
    <row r="40" spans="1:24" s="8" customFormat="1" ht="23.1" customHeight="1">
      <c r="A40" s="13">
        <v>8</v>
      </c>
      <c r="B40" s="15" t="s">
        <v>57</v>
      </c>
      <c r="C40" s="11">
        <v>45872</v>
      </c>
      <c r="D40" s="11">
        <v>45872</v>
      </c>
      <c r="E40" s="57"/>
      <c r="F40" s="57"/>
      <c r="G40" s="11">
        <v>0</v>
      </c>
      <c r="H40" s="11">
        <v>0</v>
      </c>
      <c r="I40" s="11">
        <v>0</v>
      </c>
      <c r="J40" s="53">
        <f t="shared" si="28"/>
        <v>0</v>
      </c>
      <c r="K40" s="11">
        <v>0</v>
      </c>
      <c r="L40" s="11">
        <v>0</v>
      </c>
      <c r="M40" s="11">
        <v>0</v>
      </c>
      <c r="N40" s="53">
        <f t="shared" si="29"/>
        <v>0</v>
      </c>
      <c r="O40" s="11">
        <v>0</v>
      </c>
      <c r="P40" s="11">
        <v>0</v>
      </c>
      <c r="Q40" s="11">
        <v>0</v>
      </c>
      <c r="R40" s="53">
        <f t="shared" si="30"/>
        <v>0</v>
      </c>
      <c r="S40" s="11">
        <v>0</v>
      </c>
      <c r="T40" s="11">
        <v>0</v>
      </c>
      <c r="U40" s="11">
        <v>45872</v>
      </c>
      <c r="V40" s="53">
        <f t="shared" si="31"/>
        <v>45872</v>
      </c>
      <c r="W40" s="11">
        <f t="shared" si="33"/>
        <v>45872</v>
      </c>
      <c r="X40" s="40">
        <f t="shared" si="32"/>
        <v>0</v>
      </c>
    </row>
    <row r="41" spans="1:24" s="8" customFormat="1" ht="19.5" customHeight="1">
      <c r="A41" s="79" t="s">
        <v>52</v>
      </c>
      <c r="B41" s="80"/>
      <c r="C41" s="41">
        <f>SUM(C6+C11+C15+C23+C25+C28+C32)</f>
        <v>1797648</v>
      </c>
      <c r="D41" s="41">
        <f>SUM(D6+D11+D15+D23+D25+D28+D32)</f>
        <v>2031166.73</v>
      </c>
      <c r="E41" s="41"/>
      <c r="F41" s="41"/>
      <c r="G41" s="42">
        <f>SUM(G6+G11+G15+G23+G25+G28+G32)</f>
        <v>106361.93</v>
      </c>
      <c r="H41" s="42">
        <f>SUM(H6+H11+H15+H23+H25+H28+H32)</f>
        <v>89661.93</v>
      </c>
      <c r="I41" s="42">
        <f>SUM(I6+I11+I15+I23+I25+I28+I32)</f>
        <v>148500</v>
      </c>
      <c r="J41" s="49">
        <f>SUM(G41:I41)</f>
        <v>344523.86</v>
      </c>
      <c r="K41" s="42">
        <f>SUM(K6+K11+K15+K23+K25+K28+K32)</f>
        <v>113160</v>
      </c>
      <c r="L41" s="42">
        <f>SUM(L6+L11+L15+L23+L25+L28+L32)</f>
        <v>162160</v>
      </c>
      <c r="M41" s="42">
        <f>SUM(M6+M11+M15+M23+M25+M28+M32)</f>
        <v>304960</v>
      </c>
      <c r="N41" s="49">
        <f>SUM(K41:M41)</f>
        <v>580280</v>
      </c>
      <c r="O41" s="42">
        <f>SUM(O6+O11+O15+O23+O25+O28+O32)</f>
        <v>101930</v>
      </c>
      <c r="P41" s="42">
        <f>SUM(P6+P11+P15+P23+P25+P28+P32)</f>
        <v>101930</v>
      </c>
      <c r="Q41" s="42">
        <f>SUM(Q6+Q11+Q15+Q23+Q25+Q28+Q32)</f>
        <v>158130</v>
      </c>
      <c r="R41" s="49">
        <f>SUM(O41:Q41)</f>
        <v>361990</v>
      </c>
      <c r="S41" s="42">
        <f>SUM(S6+S11+S15+S23+S25+S28+S32)</f>
        <v>352264.73</v>
      </c>
      <c r="T41" s="42">
        <f>SUM(T6+T11+T15+T23+T25+T28+T32)</f>
        <v>240930</v>
      </c>
      <c r="U41" s="42">
        <f>SUM(U6+U11+U15+U23+U25+U28+U32)</f>
        <v>151178.14000000001</v>
      </c>
      <c r="V41" s="49">
        <f>SUM(S41:U41)</f>
        <v>744372.87</v>
      </c>
      <c r="W41" s="41">
        <f>V41+R41+N41+J41</f>
        <v>2031166.73</v>
      </c>
      <c r="X41" s="43">
        <f>D41-W41</f>
        <v>0</v>
      </c>
    </row>
    <row r="42" spans="1:24">
      <c r="B42" s="73" t="s">
        <v>59</v>
      </c>
      <c r="C42" s="74"/>
      <c r="D42" s="74">
        <v>57330.73</v>
      </c>
      <c r="E42" s="75"/>
      <c r="F42" s="75"/>
      <c r="G42" s="76"/>
      <c r="H42" s="77"/>
      <c r="I42" s="74" t="s">
        <v>60</v>
      </c>
      <c r="J42" s="78">
        <f>SUM(J41)</f>
        <v>344523.86</v>
      </c>
      <c r="K42" s="77"/>
      <c r="L42" s="77"/>
      <c r="M42" s="77"/>
      <c r="N42" s="78"/>
      <c r="O42" s="77"/>
      <c r="P42" s="77"/>
      <c r="Q42" s="77"/>
      <c r="R42" s="78"/>
      <c r="S42" s="77"/>
      <c r="T42" s="77"/>
      <c r="U42" s="77"/>
      <c r="V42" s="78"/>
      <c r="W42" s="77"/>
      <c r="X42" s="78"/>
    </row>
    <row r="43" spans="1:24">
      <c r="B43" s="73" t="s">
        <v>61</v>
      </c>
      <c r="C43" s="74"/>
      <c r="D43" s="74">
        <v>299461.93</v>
      </c>
      <c r="E43" s="75"/>
      <c r="F43" s="75"/>
      <c r="G43" s="76"/>
      <c r="H43" s="77"/>
      <c r="I43" s="77"/>
      <c r="J43" s="78"/>
      <c r="K43" s="77"/>
      <c r="L43" s="77"/>
      <c r="M43" s="77"/>
      <c r="N43" s="78"/>
      <c r="O43" s="77"/>
      <c r="P43" s="77"/>
      <c r="Q43" s="77"/>
      <c r="R43" s="78"/>
      <c r="S43" s="77"/>
      <c r="T43" s="77"/>
      <c r="U43" s="77"/>
      <c r="V43" s="78"/>
      <c r="W43" s="77"/>
      <c r="X43" s="78"/>
    </row>
    <row r="44" spans="1:24">
      <c r="B44" s="73" t="s">
        <v>62</v>
      </c>
      <c r="C44" s="74"/>
      <c r="D44" s="74">
        <f>SUM(D42:D43)</f>
        <v>356792.66</v>
      </c>
      <c r="E44" s="75"/>
      <c r="F44" s="75"/>
      <c r="G44" s="76"/>
      <c r="H44" s="77"/>
      <c r="I44" s="74" t="s">
        <v>63</v>
      </c>
      <c r="J44" s="78">
        <f>SUM(D44-J42)</f>
        <v>12268.799999999988</v>
      </c>
      <c r="K44" s="77"/>
      <c r="L44" s="77"/>
      <c r="M44" s="77"/>
      <c r="N44" s="78"/>
      <c r="O44" s="77"/>
      <c r="P44" s="77"/>
      <c r="Q44" s="77"/>
      <c r="R44" s="78"/>
      <c r="S44" s="77"/>
      <c r="T44" s="77"/>
      <c r="U44" s="77"/>
      <c r="V44" s="78"/>
      <c r="W44" s="77"/>
      <c r="X44" s="78"/>
    </row>
  </sheetData>
  <mergeCells count="37">
    <mergeCell ref="W1:X1"/>
    <mergeCell ref="G3:J3"/>
    <mergeCell ref="K3:N3"/>
    <mergeCell ref="O3:R3"/>
    <mergeCell ref="S3:V3"/>
    <mergeCell ref="A11:B11"/>
    <mergeCell ref="O4:O5"/>
    <mergeCell ref="P4:P5"/>
    <mergeCell ref="Q4:Q5"/>
    <mergeCell ref="R4:R5"/>
    <mergeCell ref="I4:I5"/>
    <mergeCell ref="J4:J5"/>
    <mergeCell ref="K4:K5"/>
    <mergeCell ref="L4:L5"/>
    <mergeCell ref="M4:M5"/>
    <mergeCell ref="N4:N5"/>
    <mergeCell ref="A4:B5"/>
    <mergeCell ref="C4:C5"/>
    <mergeCell ref="F4:F5"/>
    <mergeCell ref="G4:G5"/>
    <mergeCell ref="H4:H5"/>
    <mergeCell ref="W4:W5"/>
    <mergeCell ref="X4:X5"/>
    <mergeCell ref="A6:B6"/>
    <mergeCell ref="S4:S5"/>
    <mergeCell ref="T4:T5"/>
    <mergeCell ref="U4:U5"/>
    <mergeCell ref="V4:V5"/>
    <mergeCell ref="E4:E5"/>
    <mergeCell ref="D4:D5"/>
    <mergeCell ref="A41:B41"/>
    <mergeCell ref="A15:B15"/>
    <mergeCell ref="A23:B23"/>
    <mergeCell ref="A25:B25"/>
    <mergeCell ref="A28:B28"/>
    <mergeCell ref="A30:B30"/>
    <mergeCell ref="A32:B32"/>
  </mergeCells>
  <printOptions horizontalCentered="1"/>
  <pageMargins left="0.19685039370078741" right="0" top="0.43307086614173229" bottom="0.19685039370078741" header="0.15748031496062992" footer="1.0236220472440944"/>
  <pageSetup paperSize="9" scale="62" orientation="landscape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2</vt:i4>
      </vt:variant>
    </vt:vector>
  </HeadingPairs>
  <TitlesOfParts>
    <vt:vector size="3" baseType="lpstr">
      <vt:lpstr>Budget Plan IPC FY2018</vt:lpstr>
      <vt:lpstr>'Budget Plan IPC FY2018'!Print_Area</vt:lpstr>
      <vt:lpstr>'Budget Plan IPC FY2018'!Print_Titles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iLLuSioN</dc:creator>
  <cp:lastModifiedBy>Yuthana</cp:lastModifiedBy>
  <cp:lastPrinted>2017-11-27T07:14:18Z</cp:lastPrinted>
  <dcterms:created xsi:type="dcterms:W3CDTF">2005-06-21T02:38:29Z</dcterms:created>
  <dcterms:modified xsi:type="dcterms:W3CDTF">2017-12-01T03:44:44Z</dcterms:modified>
</cp:coreProperties>
</file>