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25" windowHeight="9780" activeTab="1"/>
  </bookViews>
  <sheets>
    <sheet name="Draw Down" sheetId="4" r:id="rId1"/>
    <sheet name="Budget Plan" sheetId="5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27" i="5"/>
  <c r="U27"/>
  <c r="T30" l="1"/>
  <c r="T28"/>
  <c r="C20"/>
  <c r="J11" l="1"/>
  <c r="D6"/>
  <c r="E6"/>
  <c r="F6"/>
  <c r="G6"/>
  <c r="H6"/>
  <c r="I6"/>
  <c r="M14"/>
  <c r="L14"/>
  <c r="O9"/>
  <c r="O8"/>
  <c r="O7"/>
  <c r="K9"/>
  <c r="K8"/>
  <c r="K7"/>
  <c r="S26"/>
  <c r="I20"/>
  <c r="J20"/>
  <c r="R6"/>
  <c r="Q6"/>
  <c r="P6"/>
  <c r="N6"/>
  <c r="M6"/>
  <c r="L6"/>
  <c r="J6"/>
  <c r="E20"/>
  <c r="E28" s="1"/>
  <c r="G28" s="1"/>
  <c r="E14"/>
  <c r="E11"/>
  <c r="S25"/>
  <c r="O25"/>
  <c r="K25"/>
  <c r="G25"/>
  <c r="S24"/>
  <c r="O24"/>
  <c r="K24"/>
  <c r="G24"/>
  <c r="T24"/>
  <c r="U24" s="1"/>
  <c r="T25"/>
  <c r="U25" s="1"/>
  <c r="F21" i="4"/>
  <c r="D23"/>
  <c r="D24"/>
  <c r="D25"/>
  <c r="D26"/>
  <c r="D22"/>
  <c r="D10"/>
  <c r="D9"/>
  <c r="S8" i="5"/>
  <c r="S9"/>
  <c r="C6"/>
  <c r="J3" i="3"/>
  <c r="J4"/>
  <c r="J5"/>
  <c r="J6"/>
  <c r="J7"/>
  <c r="J8"/>
  <c r="J9"/>
  <c r="J10"/>
  <c r="J11"/>
  <c r="J12"/>
  <c r="J2"/>
  <c r="T9" i="5"/>
  <c r="U9" s="1"/>
  <c r="T8"/>
  <c r="U8" s="1"/>
  <c r="C14"/>
  <c r="K6"/>
  <c r="O6"/>
  <c r="S7"/>
  <c r="S6"/>
  <c r="U10"/>
  <c r="C11"/>
  <c r="D11"/>
  <c r="F11"/>
  <c r="J28"/>
  <c r="L11"/>
  <c r="M11"/>
  <c r="N11"/>
  <c r="P11"/>
  <c r="Q11"/>
  <c r="R11"/>
  <c r="G12"/>
  <c r="G11"/>
  <c r="K12"/>
  <c r="K11" s="1"/>
  <c r="T11" s="1"/>
  <c r="U11" s="1"/>
  <c r="O12"/>
  <c r="O11"/>
  <c r="S12"/>
  <c r="S11" s="1"/>
  <c r="K13"/>
  <c r="D14"/>
  <c r="F14"/>
  <c r="R14"/>
  <c r="G15"/>
  <c r="O15"/>
  <c r="S15"/>
  <c r="G16"/>
  <c r="O16"/>
  <c r="S16"/>
  <c r="G17"/>
  <c r="O17"/>
  <c r="S17"/>
  <c r="U18"/>
  <c r="U19"/>
  <c r="D20"/>
  <c r="F20"/>
  <c r="H20"/>
  <c r="L20"/>
  <c r="M20"/>
  <c r="N20"/>
  <c r="P20"/>
  <c r="Q20"/>
  <c r="R20"/>
  <c r="G21"/>
  <c r="K21"/>
  <c r="O21"/>
  <c r="S21"/>
  <c r="G22"/>
  <c r="K22"/>
  <c r="O22"/>
  <c r="S22"/>
  <c r="G23"/>
  <c r="K23"/>
  <c r="O23"/>
  <c r="S23"/>
  <c r="G26"/>
  <c r="K26"/>
  <c r="O26"/>
  <c r="E34" i="4"/>
  <c r="E33"/>
  <c r="E31"/>
  <c r="E32"/>
  <c r="E30"/>
  <c r="E20"/>
  <c r="E19"/>
  <c r="E14"/>
  <c r="E11"/>
  <c r="S14" i="5"/>
  <c r="G14"/>
  <c r="O14"/>
  <c r="C28"/>
  <c r="T26"/>
  <c r="U26" s="1"/>
  <c r="N28"/>
  <c r="D28"/>
  <c r="P28"/>
  <c r="T21"/>
  <c r="U21"/>
  <c r="L28"/>
  <c r="O28" s="1"/>
  <c r="T23"/>
  <c r="U23" s="1"/>
  <c r="M28"/>
  <c r="G20"/>
  <c r="R28"/>
  <c r="Q28"/>
  <c r="T22"/>
  <c r="U22" s="1"/>
  <c r="O20"/>
  <c r="F28"/>
  <c r="T17"/>
  <c r="U17" s="1"/>
  <c r="T16"/>
  <c r="U16"/>
  <c r="T15"/>
  <c r="U15" s="1"/>
  <c r="S20"/>
  <c r="T7"/>
  <c r="U7" s="1"/>
  <c r="K20"/>
  <c r="I28"/>
  <c r="T6"/>
  <c r="T12"/>
  <c r="U12" s="1"/>
  <c r="F26" i="4"/>
  <c r="D18"/>
  <c r="D17"/>
  <c r="D16"/>
  <c r="D13"/>
  <c r="D8"/>
  <c r="S28" i="5"/>
  <c r="F15" i="4"/>
  <c r="E15" s="1"/>
  <c r="T14" i="5"/>
  <c r="U14"/>
  <c r="K28"/>
  <c r="T20"/>
  <c r="U20" s="1"/>
  <c r="U6"/>
  <c r="F35" i="4"/>
  <c r="E35" s="1"/>
  <c r="E21"/>
  <c r="F12"/>
  <c r="E12" s="1"/>
  <c r="F7"/>
  <c r="F27" s="1"/>
  <c r="E7"/>
  <c r="E36"/>
  <c r="F37"/>
  <c r="F38" s="1"/>
  <c r="E38" s="1"/>
  <c r="U28" i="5" l="1"/>
  <c r="E27" i="4"/>
  <c r="E37"/>
</calcChain>
</file>

<file path=xl/sharedStrings.xml><?xml version="1.0" encoding="utf-8"?>
<sst xmlns="http://schemas.openxmlformats.org/spreadsheetml/2006/main" count="203" uniqueCount="129">
  <si>
    <t>Draw Down Request</t>
  </si>
  <si>
    <t>No.</t>
  </si>
  <si>
    <t>Object Class</t>
  </si>
  <si>
    <t>Details</t>
  </si>
  <si>
    <t>Amount (USD)</t>
  </si>
  <si>
    <t>Amount (Baht)</t>
  </si>
  <si>
    <t>Personnel</t>
  </si>
  <si>
    <t>Fringe Benefits</t>
  </si>
  <si>
    <t xml:space="preserve">Travel </t>
  </si>
  <si>
    <t>Activities:</t>
  </si>
  <si>
    <t>Equipment</t>
  </si>
  <si>
    <t>Equipment :</t>
  </si>
  <si>
    <t>Supplies</t>
  </si>
  <si>
    <t>Supplies :</t>
  </si>
  <si>
    <t xml:space="preserve">Contractual </t>
  </si>
  <si>
    <t>Construction</t>
  </si>
  <si>
    <t>Other</t>
  </si>
  <si>
    <t>Total</t>
  </si>
  <si>
    <t>Summary of current financial status</t>
  </si>
  <si>
    <t>Total new budget approved + Carry over (Atlanta) not included cash on hand</t>
  </si>
  <si>
    <t>Total cumulative draw down ยอดเงินที่ได้เบิกไปแล้วทั้งสิ้น</t>
  </si>
  <si>
    <t xml:space="preserve">Total cumulative expenses this fiscal year ค่าใช้จ่ายทั้งสิ้น </t>
  </si>
  <si>
    <t xml:space="preserve">Total obligated  *see attached - CoAgFin </t>
  </si>
  <si>
    <t>Cash on hand เงินสดคงเหลือ</t>
  </si>
  <si>
    <t>Balance (Total budget - cumulative drawdown)  งบประมาณคงเหลือ</t>
  </si>
  <si>
    <t>Requesting the obligated expenses in next quarter ค่าใช้จ่ายที่คาดว่าจะเกิดขึ้น</t>
  </si>
  <si>
    <t>Recommended amount for this requested ยอดเงินที่ควรรับ</t>
  </si>
  <si>
    <t>Available for further activities (Atlanta) งบประมาณคงเหลือที่สามารถเบิกได้ในครั้งต่อไป</t>
  </si>
  <si>
    <t>Note:</t>
  </si>
  <si>
    <t>Total Budget for FY 2015</t>
  </si>
  <si>
    <t>3</t>
  </si>
  <si>
    <t>Working group meeting</t>
  </si>
  <si>
    <t>2</t>
  </si>
  <si>
    <t>1</t>
  </si>
  <si>
    <t>Others</t>
  </si>
  <si>
    <t>Construcion</t>
  </si>
  <si>
    <t>Contractual</t>
  </si>
  <si>
    <t>Travel</t>
  </si>
  <si>
    <t>Fringe Benefit</t>
  </si>
  <si>
    <t xml:space="preserve">Total </t>
  </si>
  <si>
    <t>Aug</t>
  </si>
  <si>
    <t>Jul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</si>
  <si>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</si>
  <si>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</si>
  <si>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</si>
  <si>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</si>
  <si>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</si>
  <si>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</si>
  <si>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</si>
  <si>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</si>
  <si>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</si>
  <si>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</si>
  <si>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Budget</t>
  </si>
  <si>
    <t xml:space="preserve">Balance </t>
  </si>
  <si>
    <t>Quarter 3</t>
  </si>
  <si>
    <t>Quarter 2</t>
  </si>
  <si>
    <t>Quarter 1</t>
  </si>
  <si>
    <t>Approved</t>
  </si>
  <si>
    <t>Object Classes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</si>
  <si>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</si>
  <si>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</t>
  </si>
  <si>
    <t>CoAgYear</t>
  </si>
  <si>
    <t>ProjectID</t>
  </si>
  <si>
    <t>SubprojectID</t>
  </si>
  <si>
    <t>ObjectClassID</t>
  </si>
  <si>
    <t>ItemNo</t>
  </si>
  <si>
    <t>AmendNo</t>
  </si>
  <si>
    <t>ItemC</t>
  </si>
  <si>
    <t>ItemDescription</t>
  </si>
  <si>
    <t>ItemDescriptionD</t>
  </si>
  <si>
    <t>CAN</t>
  </si>
  <si>
    <t>CashOnHand</t>
  </si>
  <si>
    <t>Carryover</t>
  </si>
  <si>
    <t>New</t>
  </si>
  <si>
    <t>Unit</t>
  </si>
  <si>
    <t>Qty</t>
  </si>
  <si>
    <t>OP1</t>
  </si>
  <si>
    <t>OP2</t>
  </si>
  <si>
    <t>OP3</t>
  </si>
  <si>
    <t>OP4</t>
  </si>
  <si>
    <t>OP5</t>
  </si>
  <si>
    <t>_datecreated</t>
  </si>
  <si>
    <t>_usercreated</t>
  </si>
  <si>
    <t>_dateupdated</t>
  </si>
  <si>
    <t>_userupdated</t>
  </si>
  <si>
    <t>LAB-TB-EQA</t>
  </si>
  <si>
    <t/>
  </si>
  <si>
    <t>Compensation for Government staff</t>
  </si>
  <si>
    <t>Project Investigator:Dr. Chawetsan Namwat</t>
  </si>
  <si>
    <t>Annual</t>
  </si>
  <si>
    <t>Project Coordinator:Mrs. Saijai Smith, Mrs.Chanattree</t>
  </si>
  <si>
    <t>Financial Management officer:TBD</t>
  </si>
  <si>
    <t>TB EQA participant anual meeting</t>
  </si>
  <si>
    <t>Non Local Particiapant-MOPH</t>
  </si>
  <si>
    <t>Time</t>
  </si>
  <si>
    <t>Office supplies</t>
  </si>
  <si>
    <t>Year</t>
  </si>
  <si>
    <t>Laboratory Supplies for TB EQA programs</t>
  </si>
  <si>
    <t>Lab supplies</t>
  </si>
  <si>
    <t>Reagent for Sample Characterization</t>
  </si>
  <si>
    <t>(Real Time or Line Prob Assay)150 tests</t>
  </si>
  <si>
    <t>Test</t>
  </si>
  <si>
    <t>TB EQA Advisory Meeting</t>
  </si>
  <si>
    <t>Local resource person(MOPH &amp; Non-MOPH)</t>
  </si>
  <si>
    <t>Local Participants(MOPH&amp;NON-MOPH)</t>
  </si>
  <si>
    <t>Shipping cost for EQA</t>
  </si>
  <si>
    <t>See justification</t>
  </si>
  <si>
    <t>Local Particiapant(MOPH &amp; Non-MOPH)</t>
  </si>
  <si>
    <t>Compensation for Government staff (Project Coordinator:Mrs. Saijai Smith, Mrs.Chanattree)</t>
  </si>
  <si>
    <t>Compensation for Government staff (Financial Management officer:TBD)</t>
  </si>
  <si>
    <t>TB EQA participant anual meeting(Non Local Particiapant-MOPH)</t>
  </si>
  <si>
    <t>TB EQA Advisory Meeting(Local resource person(MOPH &amp; Non-MOPH))</t>
  </si>
  <si>
    <t>Working group meeting(Local Participants(MOPH&amp;NON-MOPH))</t>
  </si>
  <si>
    <t xml:space="preserve">Project Name:LAB-TB-EQA: Strengthening and improving the quality of national External Quality Assessment programs (TB)
</t>
  </si>
  <si>
    <t>Project Code: LAB-TB-EQA</t>
  </si>
  <si>
    <t>Date:  September    , 2016</t>
  </si>
  <si>
    <t>Subject: Request for 1st draw down FY2017</t>
  </si>
  <si>
    <r>
      <t>Summary of activities  to be spent during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rFont val="Arial"/>
        <family val="2"/>
      </rPr>
      <t>September - November  2016</t>
    </r>
  </si>
  <si>
    <t>Compensation for Government staff (Project Investigator:Dr. Phalin kamolwat)</t>
  </si>
  <si>
    <t>Expected 
expenses</t>
  </si>
  <si>
    <t>Quarter 4</t>
  </si>
  <si>
    <t>FY 2018</t>
  </si>
  <si>
    <t>TB EQA participant anual meeting (Resource person-MOPH &amp; Non-MOPH)</t>
  </si>
  <si>
    <t>Shipment cost for EQA sample See justification</t>
  </si>
  <si>
    <t>Laboratory test cost for panel validation See justification</t>
  </si>
  <si>
    <t>Laboratory Supplies for TB panal validation Lab supplies</t>
  </si>
  <si>
    <t>Reagent for pannel validation</t>
  </si>
  <si>
    <t>TB EQA participant anual meeting Local Particiapant(MOPH &amp; Non-MOPH)</t>
  </si>
  <si>
    <t xml:space="preserve">Exchange rate management </t>
  </si>
</sst>
</file>

<file path=xl/styles.xml><?xml version="1.0" encoding="utf-8"?>
<styleSheet xmlns="http://schemas.openxmlformats.org/spreadsheetml/2006/main">
  <numFmts count="6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&quot;$&quot;* #,##0.00_);_(&quot;$&quot;* \(#,##0.00\);_(&quot;$&quot;* &quot;-&quot;??_);_(@_)"/>
    <numFmt numFmtId="188" formatCode="_(* #,##0.00_);_(* \(#,##0.00\);_(* &quot;-&quot;??_);_(@_)"/>
    <numFmt numFmtId="189" formatCode="_-[$$-409]* #,##0.00_ ;_-[$$-409]* \-#,##0.00\ ;_-[$$-409]* &quot;-&quot;??_ ;_-@_ "/>
    <numFmt numFmtId="190" formatCode="_-[$฿-41E]* #,##0.00_-;\-[$฿-41E]* #,##0.00_-;_-[$฿-41E]* &quot;-&quot;??_-;_-@_-"/>
  </numFmts>
  <fonts count="2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indexed="8"/>
      <name val="Tahoma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sz val="7"/>
      <color indexed="8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10"/>
      <color indexed="62"/>
      <name val="Arial"/>
      <family val="2"/>
    </font>
    <font>
      <sz val="7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8"/>
      </patternFill>
    </fill>
    <fill>
      <patternFill patternType="solid">
        <fgColor rgb="FFCCFF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22"/>
      </patternFill>
    </fill>
    <fill>
      <patternFill patternType="solid">
        <fgColor theme="0" tint="-0.249977111117893"/>
        <bgColor indexed="22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0" fontId="1" fillId="0" borderId="0"/>
    <xf numFmtId="18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0" fontId="1" fillId="0" borderId="0"/>
    <xf numFmtId="0" fontId="19" fillId="0" borderId="0"/>
  </cellStyleXfs>
  <cellXfs count="186">
    <xf numFmtId="0" fontId="0" fillId="0" borderId="0" xfId="0"/>
    <xf numFmtId="0" fontId="1" fillId="0" borderId="0" xfId="0" applyFont="1"/>
    <xf numFmtId="0" fontId="2" fillId="2" borderId="1" xfId="1" applyFont="1" applyFill="1" applyBorder="1" applyAlignment="1">
      <alignment horizontal="center" vertical="center"/>
    </xf>
    <xf numFmtId="189" fontId="2" fillId="2" borderId="1" xfId="2" applyNumberFormat="1" applyFont="1" applyFill="1" applyBorder="1" applyAlignment="1">
      <alignment horizontal="center" vertical="center" wrapText="1"/>
    </xf>
    <xf numFmtId="190" fontId="2" fillId="2" borderId="1" xfId="2" applyNumberFormat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left" vertical="center"/>
    </xf>
    <xf numFmtId="189" fontId="2" fillId="3" borderId="4" xfId="1" applyNumberFormat="1" applyFont="1" applyFill="1" applyBorder="1" applyAlignment="1">
      <alignment horizontal="left" vertical="center" wrapText="1"/>
    </xf>
    <xf numFmtId="190" fontId="2" fillId="3" borderId="1" xfId="2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vertical="top"/>
    </xf>
    <xf numFmtId="0" fontId="1" fillId="0" borderId="1" xfId="1" applyFont="1" applyFill="1" applyBorder="1" applyAlignment="1">
      <alignment horizontal="center" vertical="center"/>
    </xf>
    <xf numFmtId="189" fontId="1" fillId="0" borderId="1" xfId="0" applyNumberFormat="1" applyFont="1" applyBorder="1" applyAlignment="1">
      <alignment vertical="center" wrapText="1"/>
    </xf>
    <xf numFmtId="44" fontId="1" fillId="0" borderId="1" xfId="3" applyNumberFormat="1" applyFont="1" applyFill="1" applyBorder="1" applyAlignment="1" applyProtection="1">
      <alignment horizontal="right" vertical="center" wrapText="1"/>
      <protection locked="0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 wrapText="1"/>
    </xf>
    <xf numFmtId="189" fontId="2" fillId="3" borderId="4" xfId="1" applyNumberFormat="1" applyFont="1" applyFill="1" applyBorder="1" applyAlignment="1" applyProtection="1">
      <alignment horizontal="left" vertical="center" wrapText="1"/>
      <protection locked="0"/>
    </xf>
    <xf numFmtId="190" fontId="2" fillId="3" borderId="1" xfId="2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vertical="top"/>
    </xf>
    <xf numFmtId="43" fontId="5" fillId="0" borderId="1" xfId="3" applyFont="1" applyFill="1" applyBorder="1" applyAlignment="1">
      <alignment vertical="center" wrapText="1"/>
    </xf>
    <xf numFmtId="189" fontId="6" fillId="0" borderId="1" xfId="0" applyNumberFormat="1" applyFont="1" applyFill="1" applyBorder="1" applyAlignment="1">
      <alignment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43" fontId="1" fillId="0" borderId="4" xfId="1" applyNumberFormat="1" applyFont="1" applyFill="1" applyBorder="1" applyAlignment="1">
      <alignment horizontal="left" vertical="center"/>
    </xf>
    <xf numFmtId="189" fontId="2" fillId="0" borderId="4" xfId="1" applyNumberFormat="1" applyFont="1" applyFill="1" applyBorder="1" applyAlignment="1">
      <alignment horizontal="left" vertical="center" wrapText="1"/>
    </xf>
    <xf numFmtId="190" fontId="1" fillId="0" borderId="1" xfId="2" applyNumberFormat="1" applyFont="1" applyFill="1" applyBorder="1" applyAlignment="1" applyProtection="1">
      <alignment vertical="center"/>
      <protection locked="0"/>
    </xf>
    <xf numFmtId="0" fontId="2" fillId="3" borderId="2" xfId="1" applyFont="1" applyFill="1" applyBorder="1" applyAlignment="1">
      <alignment vertical="center"/>
    </xf>
    <xf numFmtId="0" fontId="1" fillId="0" borderId="1" xfId="1" quotePrefix="1" applyFont="1" applyFill="1" applyBorder="1" applyAlignment="1">
      <alignment horizontal="center" vertical="top"/>
    </xf>
    <xf numFmtId="190" fontId="1" fillId="0" borderId="0" xfId="0" applyNumberFormat="1" applyFont="1"/>
    <xf numFmtId="189" fontId="2" fillId="2" borderId="1" xfId="1" applyNumberFormat="1" applyFont="1" applyFill="1" applyBorder="1" applyAlignment="1">
      <alignment horizontal="right" vertical="center" wrapText="1"/>
    </xf>
    <xf numFmtId="190" fontId="2" fillId="2" borderId="1" xfId="2" applyNumberFormat="1" applyFont="1" applyFill="1" applyBorder="1" applyAlignment="1">
      <alignment horizontal="right" vertical="center"/>
    </xf>
    <xf numFmtId="43" fontId="1" fillId="0" borderId="0" xfId="0" applyNumberFormat="1" applyFont="1"/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right" vertical="top"/>
    </xf>
    <xf numFmtId="189" fontId="2" fillId="0" borderId="0" xfId="1" applyNumberFormat="1" applyFont="1" applyFill="1" applyBorder="1" applyAlignment="1">
      <alignment horizontal="right" vertical="center" wrapText="1"/>
    </xf>
    <xf numFmtId="190" fontId="2" fillId="0" borderId="0" xfId="2" applyNumberFormat="1" applyFont="1" applyFill="1" applyBorder="1" applyAlignment="1">
      <alignment horizontal="righ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vertical="top"/>
    </xf>
    <xf numFmtId="189" fontId="2" fillId="0" borderId="0" xfId="1" applyNumberFormat="1" applyFont="1" applyBorder="1" applyAlignment="1">
      <alignment vertical="center" wrapText="1"/>
    </xf>
    <xf numFmtId="190" fontId="1" fillId="0" borderId="0" xfId="2" applyNumberFormat="1" applyFont="1" applyBorder="1" applyAlignment="1">
      <alignment horizontal="right" vertical="top"/>
    </xf>
    <xf numFmtId="0" fontId="1" fillId="0" borderId="1" xfId="1" quotePrefix="1" applyFont="1" applyBorder="1" applyAlignment="1">
      <alignment horizontal="center" vertical="top"/>
    </xf>
    <xf numFmtId="189" fontId="1" fillId="0" borderId="4" xfId="1" applyNumberFormat="1" applyFont="1" applyBorder="1" applyAlignment="1">
      <alignment horizontal="left" vertical="center" wrapText="1"/>
    </xf>
    <xf numFmtId="190" fontId="1" fillId="0" borderId="1" xfId="2" applyNumberFormat="1" applyFont="1" applyBorder="1" applyAlignment="1">
      <alignment horizontal="right" vertical="top"/>
    </xf>
    <xf numFmtId="0" fontId="1" fillId="0" borderId="3" xfId="1" applyFont="1" applyBorder="1" applyAlignment="1">
      <alignment horizontal="left" vertical="top"/>
    </xf>
    <xf numFmtId="0" fontId="1" fillId="0" borderId="6" xfId="1" applyFont="1" applyBorder="1" applyAlignment="1">
      <alignment horizontal="left" vertical="top"/>
    </xf>
    <xf numFmtId="0" fontId="1" fillId="0" borderId="4" xfId="1" applyFont="1" applyBorder="1" applyAlignment="1">
      <alignment horizontal="left" vertical="top"/>
    </xf>
    <xf numFmtId="190" fontId="1" fillId="2" borderId="1" xfId="2" applyNumberFormat="1" applyFont="1" applyFill="1" applyBorder="1" applyAlignment="1" applyProtection="1">
      <alignment horizontal="right" vertical="top"/>
      <protection locked="0"/>
    </xf>
    <xf numFmtId="0" fontId="1" fillId="5" borderId="1" xfId="1" quotePrefix="1" applyFont="1" applyFill="1" applyBorder="1" applyAlignment="1">
      <alignment horizontal="center" vertical="top"/>
    </xf>
    <xf numFmtId="0" fontId="7" fillId="5" borderId="3" xfId="1" applyFont="1" applyFill="1" applyBorder="1" applyAlignment="1">
      <alignment horizontal="left" vertical="top"/>
    </xf>
    <xf numFmtId="0" fontId="7" fillId="5" borderId="6" xfId="1" applyFont="1" applyFill="1" applyBorder="1" applyAlignment="1">
      <alignment horizontal="left" vertical="top"/>
    </xf>
    <xf numFmtId="0" fontId="1" fillId="5" borderId="4" xfId="1" applyFont="1" applyFill="1" applyBorder="1" applyAlignment="1">
      <alignment horizontal="left" vertical="top"/>
    </xf>
    <xf numFmtId="189" fontId="1" fillId="5" borderId="4" xfId="1" applyNumberFormat="1" applyFont="1" applyFill="1" applyBorder="1" applyAlignment="1">
      <alignment horizontal="left" vertical="center" wrapText="1"/>
    </xf>
    <xf numFmtId="190" fontId="1" fillId="5" borderId="1" xfId="2" applyNumberFormat="1" applyFont="1" applyFill="1" applyBorder="1" applyAlignment="1" applyProtection="1">
      <alignment horizontal="right" vertical="top"/>
      <protection locked="0"/>
    </xf>
    <xf numFmtId="0" fontId="1" fillId="0" borderId="3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189" fontId="1" fillId="0" borderId="4" xfId="1" applyNumberFormat="1" applyFont="1" applyFill="1" applyBorder="1" applyAlignment="1">
      <alignment horizontal="left" vertical="center" wrapText="1"/>
    </xf>
    <xf numFmtId="0" fontId="1" fillId="6" borderId="1" xfId="1" quotePrefix="1" applyFont="1" applyFill="1" applyBorder="1" applyAlignment="1">
      <alignment horizontal="center" vertical="top"/>
    </xf>
    <xf numFmtId="0" fontId="1" fillId="6" borderId="3" xfId="1" applyFont="1" applyFill="1" applyBorder="1" applyAlignment="1">
      <alignment horizontal="left" vertical="top"/>
    </xf>
    <xf numFmtId="0" fontId="1" fillId="6" borderId="6" xfId="1" applyFont="1" applyFill="1" applyBorder="1" applyAlignment="1">
      <alignment horizontal="left" vertical="top"/>
    </xf>
    <xf numFmtId="0" fontId="1" fillId="6" borderId="4" xfId="1" applyFont="1" applyFill="1" applyBorder="1" applyAlignment="1">
      <alignment horizontal="left" vertical="top"/>
    </xf>
    <xf numFmtId="189" fontId="1" fillId="6" borderId="4" xfId="1" applyNumberFormat="1" applyFont="1" applyFill="1" applyBorder="1" applyAlignment="1">
      <alignment horizontal="left" vertical="center" wrapText="1"/>
    </xf>
    <xf numFmtId="190" fontId="2" fillId="6" borderId="1" xfId="2" applyNumberFormat="1" applyFont="1" applyFill="1" applyBorder="1" applyAlignment="1" applyProtection="1">
      <alignment horizontal="right" vertical="center"/>
      <protection locked="0"/>
    </xf>
    <xf numFmtId="190" fontId="1" fillId="0" borderId="1" xfId="2" applyNumberFormat="1" applyFont="1" applyBorder="1" applyAlignment="1">
      <alignment wrapText="1"/>
    </xf>
    <xf numFmtId="0" fontId="1" fillId="0" borderId="0" xfId="1" applyFont="1" applyBorder="1" applyAlignment="1">
      <alignment vertical="top"/>
    </xf>
    <xf numFmtId="189" fontId="1" fillId="0" borderId="0" xfId="1" applyNumberFormat="1" applyFont="1" applyBorder="1" applyAlignment="1">
      <alignment vertical="center" wrapText="1"/>
    </xf>
    <xf numFmtId="189" fontId="1" fillId="0" borderId="0" xfId="0" applyNumberFormat="1" applyFont="1" applyAlignment="1">
      <alignment vertical="center" wrapText="1"/>
    </xf>
    <xf numFmtId="0" fontId="2" fillId="0" borderId="0" xfId="1" applyFont="1" applyBorder="1" applyAlignment="1">
      <alignment horizontal="center" vertical="top"/>
    </xf>
    <xf numFmtId="43" fontId="1" fillId="0" borderId="0" xfId="6" applyFont="1"/>
    <xf numFmtId="0" fontId="2" fillId="0" borderId="2" xfId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5" applyFont="1" applyFill="1" applyBorder="1" applyAlignment="1">
      <alignment horizontal="center" vertical="center" wrapText="1"/>
    </xf>
    <xf numFmtId="43" fontId="1" fillId="0" borderId="4" xfId="5" applyNumberFormat="1" applyFont="1" applyFill="1" applyBorder="1" applyAlignment="1">
      <alignment horizontal="left" vertical="center" wrapText="1"/>
    </xf>
    <xf numFmtId="0" fontId="10" fillId="0" borderId="0" xfId="8" applyFont="1"/>
    <xf numFmtId="0" fontId="11" fillId="0" borderId="0" xfId="8" applyFont="1"/>
    <xf numFmtId="0" fontId="12" fillId="0" borderId="0" xfId="8" applyFont="1"/>
    <xf numFmtId="1" fontId="10" fillId="0" borderId="0" xfId="8" applyNumberFormat="1" applyFont="1"/>
    <xf numFmtId="187" fontId="12" fillId="0" borderId="0" xfId="8" applyNumberFormat="1" applyFont="1"/>
    <xf numFmtId="43" fontId="10" fillId="0" borderId="0" xfId="8" applyNumberFormat="1" applyFont="1"/>
    <xf numFmtId="43" fontId="14" fillId="7" borderId="1" xfId="3" applyFont="1" applyFill="1" applyBorder="1" applyAlignment="1" applyProtection="1">
      <alignment horizontal="right" vertical="center"/>
    </xf>
    <xf numFmtId="43" fontId="14" fillId="7" borderId="1" xfId="3" applyFont="1" applyFill="1" applyBorder="1" applyAlignment="1" applyProtection="1">
      <alignment horizontal="right" vertical="center" wrapText="1"/>
    </xf>
    <xf numFmtId="43" fontId="15" fillId="7" borderId="1" xfId="3" applyFont="1" applyFill="1" applyBorder="1" applyAlignment="1" applyProtection="1">
      <alignment horizontal="right" vertical="center" wrapText="1"/>
    </xf>
    <xf numFmtId="43" fontId="11" fillId="7" borderId="1" xfId="3" applyFont="1" applyFill="1" applyBorder="1" applyAlignment="1" applyProtection="1">
      <alignment horizontal="right" vertical="center" wrapText="1"/>
    </xf>
    <xf numFmtId="43" fontId="14" fillId="7" borderId="1" xfId="3" applyFont="1" applyFill="1" applyBorder="1" applyAlignment="1" applyProtection="1">
      <alignment horizontal="center" vertical="center"/>
    </xf>
    <xf numFmtId="0" fontId="10" fillId="0" borderId="0" xfId="8" applyFont="1" applyAlignment="1">
      <alignment vertical="center" wrapText="1"/>
    </xf>
    <xf numFmtId="43" fontId="14" fillId="0" borderId="1" xfId="3" applyFont="1" applyFill="1" applyBorder="1" applyAlignment="1" applyProtection="1">
      <alignment horizontal="right" vertical="center"/>
    </xf>
    <xf numFmtId="43" fontId="11" fillId="0" borderId="1" xfId="3" applyFont="1" applyFill="1" applyBorder="1" applyAlignment="1" applyProtection="1">
      <alignment horizontal="right" vertical="center" wrapText="1"/>
    </xf>
    <xf numFmtId="43" fontId="12" fillId="0" borderId="1" xfId="3" applyFont="1" applyFill="1" applyBorder="1" applyAlignment="1" applyProtection="1">
      <alignment horizontal="right" vertical="center" wrapText="1"/>
    </xf>
    <xf numFmtId="43" fontId="11" fillId="0" borderId="1" xfId="3" applyFont="1" applyFill="1" applyBorder="1" applyAlignment="1" applyProtection="1">
      <alignment horizontal="right" vertical="center" wrapText="1"/>
      <protection locked="0"/>
    </xf>
    <xf numFmtId="43" fontId="10" fillId="0" borderId="1" xfId="3" applyFont="1" applyFill="1" applyBorder="1" applyAlignment="1" applyProtection="1">
      <alignment horizontal="right" vertical="center" wrapText="1"/>
      <protection locked="0"/>
    </xf>
    <xf numFmtId="43" fontId="10" fillId="0" borderId="1" xfId="3" applyFont="1" applyFill="1" applyBorder="1" applyAlignment="1">
      <alignment horizontal="right" vertical="center" wrapText="1"/>
    </xf>
    <xf numFmtId="43" fontId="11" fillId="0" borderId="1" xfId="3" applyFont="1" applyFill="1" applyBorder="1" applyAlignment="1">
      <alignment vertical="center" wrapText="1"/>
    </xf>
    <xf numFmtId="1" fontId="11" fillId="0" borderId="1" xfId="3" quotePrefix="1" applyNumberFormat="1" applyFont="1" applyFill="1" applyBorder="1" applyAlignment="1">
      <alignment horizontal="center" vertical="center" wrapText="1"/>
    </xf>
    <xf numFmtId="43" fontId="10" fillId="0" borderId="1" xfId="3" applyFont="1" applyFill="1" applyBorder="1" applyAlignment="1">
      <alignment vertical="center" wrapText="1"/>
    </xf>
    <xf numFmtId="43" fontId="10" fillId="0" borderId="1" xfId="6" applyFont="1" applyFill="1" applyBorder="1" applyAlignment="1" applyProtection="1">
      <alignment horizontal="right" vertical="center" wrapText="1"/>
      <protection locked="0"/>
    </xf>
    <xf numFmtId="43" fontId="14" fillId="8" borderId="1" xfId="3" applyFont="1" applyFill="1" applyBorder="1" applyAlignment="1" applyProtection="1">
      <alignment horizontal="right" vertical="center"/>
    </xf>
    <xf numFmtId="43" fontId="14" fillId="8" borderId="1" xfId="3" applyFont="1" applyFill="1" applyBorder="1" applyAlignment="1" applyProtection="1">
      <alignment horizontal="right" vertical="center" wrapText="1"/>
    </xf>
    <xf numFmtId="43" fontId="15" fillId="8" borderId="1" xfId="3" applyFont="1" applyFill="1" applyBorder="1" applyAlignment="1" applyProtection="1">
      <alignment horizontal="right" vertical="center" wrapText="1"/>
    </xf>
    <xf numFmtId="43" fontId="11" fillId="8" borderId="1" xfId="3" applyFont="1" applyFill="1" applyBorder="1" applyAlignment="1" applyProtection="1">
      <alignment horizontal="right" vertical="center" wrapText="1"/>
    </xf>
    <xf numFmtId="43" fontId="10" fillId="8" borderId="1" xfId="3" applyFont="1" applyFill="1" applyBorder="1" applyAlignment="1" applyProtection="1">
      <alignment horizontal="right" vertical="center" wrapText="1"/>
    </xf>
    <xf numFmtId="43" fontId="14" fillId="3" borderId="1" xfId="3" applyFont="1" applyFill="1" applyBorder="1" applyAlignment="1" applyProtection="1">
      <alignment horizontal="right" vertical="center" wrapText="1"/>
    </xf>
    <xf numFmtId="43" fontId="12" fillId="3" borderId="1" xfId="3" applyFont="1" applyFill="1" applyBorder="1" applyAlignment="1" applyProtection="1">
      <alignment horizontal="right" vertical="center" wrapText="1"/>
    </xf>
    <xf numFmtId="43" fontId="11" fillId="3" borderId="1" xfId="3" applyFont="1" applyFill="1" applyBorder="1" applyAlignment="1" applyProtection="1">
      <alignment horizontal="right" vertical="center" wrapText="1"/>
    </xf>
    <xf numFmtId="43" fontId="15" fillId="3" borderId="1" xfId="3" applyFont="1" applyFill="1" applyBorder="1" applyAlignment="1" applyProtection="1">
      <alignment horizontal="right" vertical="center" wrapText="1"/>
    </xf>
    <xf numFmtId="43" fontId="12" fillId="0" borderId="1" xfId="3" applyFont="1" applyBorder="1" applyAlignment="1" applyProtection="1">
      <alignment horizontal="right" vertical="center" wrapText="1"/>
    </xf>
    <xf numFmtId="43" fontId="11" fillId="9" borderId="1" xfId="3" applyFont="1" applyFill="1" applyBorder="1" applyAlignment="1" applyProtection="1">
      <alignment horizontal="right" vertical="center" wrapText="1"/>
      <protection locked="0"/>
    </xf>
    <xf numFmtId="1" fontId="11" fillId="0" borderId="1" xfId="3" applyNumberFormat="1" applyFont="1" applyFill="1" applyBorder="1" applyAlignment="1">
      <alignment horizontal="center" vertical="center" wrapText="1"/>
    </xf>
    <xf numFmtId="43" fontId="15" fillId="11" borderId="1" xfId="3" applyFont="1" applyFill="1" applyBorder="1" applyAlignment="1" applyProtection="1">
      <alignment horizontal="center" vertical="center" wrapText="1"/>
    </xf>
    <xf numFmtId="43" fontId="14" fillId="11" borderId="1" xfId="3" applyFont="1" applyFill="1" applyBorder="1" applyAlignment="1" applyProtection="1">
      <alignment horizontal="center" vertical="center" wrapText="1"/>
    </xf>
    <xf numFmtId="43" fontId="14" fillId="11" borderId="1" xfId="3" applyFont="1" applyFill="1" applyBorder="1" applyAlignment="1" applyProtection="1">
      <alignment horizontal="center" vertical="center"/>
    </xf>
    <xf numFmtId="43" fontId="14" fillId="11" borderId="4" xfId="3" applyFont="1" applyFill="1" applyBorder="1" applyAlignment="1" applyProtection="1">
      <alignment horizontal="center" vertical="center"/>
    </xf>
    <xf numFmtId="43" fontId="14" fillId="11" borderId="5" xfId="3" applyFont="1" applyFill="1" applyBorder="1" applyAlignment="1" applyProtection="1">
      <alignment horizontal="center" vertical="center"/>
    </xf>
    <xf numFmtId="43" fontId="14" fillId="11" borderId="2" xfId="3" applyFont="1" applyFill="1" applyBorder="1" applyAlignment="1" applyProtection="1">
      <alignment horizontal="center" vertical="center"/>
    </xf>
    <xf numFmtId="4" fontId="11" fillId="0" borderId="0" xfId="9" applyNumberFormat="1" applyFont="1" applyFill="1" applyBorder="1" applyAlignment="1">
      <alignment horizontal="right" vertical="center"/>
    </xf>
    <xf numFmtId="0" fontId="14" fillId="0" borderId="0" xfId="9" applyFont="1" applyFill="1" applyBorder="1" applyAlignment="1" applyProtection="1">
      <alignment vertical="center"/>
      <protection locked="0"/>
    </xf>
    <xf numFmtId="0" fontId="15" fillId="0" borderId="8" xfId="9" applyFont="1" applyFill="1" applyBorder="1" applyAlignment="1" applyProtection="1">
      <alignment vertical="center"/>
      <protection locked="0"/>
    </xf>
    <xf numFmtId="0" fontId="14" fillId="0" borderId="8" xfId="9" applyFont="1" applyFill="1" applyBorder="1" applyAlignment="1" applyProtection="1">
      <alignment vertical="center"/>
      <protection locked="0"/>
    </xf>
    <xf numFmtId="4" fontId="11" fillId="0" borderId="0" xfId="9" applyNumberFormat="1" applyFont="1" applyFill="1" applyBorder="1" applyAlignment="1" applyProtection="1">
      <alignment horizontal="right" vertical="center" wrapText="1"/>
      <protection locked="0"/>
    </xf>
    <xf numFmtId="4" fontId="12" fillId="0" borderId="0" xfId="9" applyNumberFormat="1" applyFont="1" applyFill="1" applyBorder="1" applyAlignment="1" applyProtection="1">
      <alignment horizontal="right" vertical="center" wrapText="1"/>
      <protection locked="0"/>
    </xf>
    <xf numFmtId="4" fontId="11" fillId="0" borderId="0" xfId="9" applyNumberFormat="1" applyFont="1" applyFill="1" applyBorder="1" applyAlignment="1" applyProtection="1">
      <alignment horizontal="center" vertical="top" wrapText="1"/>
      <protection locked="0"/>
    </xf>
    <xf numFmtId="0" fontId="14" fillId="0" borderId="0" xfId="9" applyFont="1" applyFill="1" applyBorder="1" applyAlignment="1" applyProtection="1">
      <alignment horizontal="left" vertical="center" wrapText="1"/>
      <protection locked="0"/>
    </xf>
    <xf numFmtId="0" fontId="14" fillId="0" borderId="8" xfId="9" applyFont="1" applyFill="1" applyBorder="1" applyAlignment="1" applyProtection="1">
      <alignment horizontal="left" vertical="center" wrapText="1"/>
      <protection locked="0"/>
    </xf>
    <xf numFmtId="1" fontId="14" fillId="0" borderId="0" xfId="9" applyNumberFormat="1" applyFont="1" applyFill="1" applyBorder="1" applyAlignment="1" applyProtection="1">
      <alignment horizontal="center" vertical="center"/>
      <protection locked="0"/>
    </xf>
    <xf numFmtId="0" fontId="5" fillId="0" borderId="0" xfId="8" applyFont="1"/>
    <xf numFmtId="188" fontId="10" fillId="0" borderId="0" xfId="8" applyNumberFormat="1" applyFont="1" applyAlignment="1">
      <alignment vertical="center" wrapText="1"/>
    </xf>
    <xf numFmtId="43" fontId="17" fillId="0" borderId="1" xfId="3" applyFont="1" applyFill="1" applyBorder="1" applyAlignment="1" applyProtection="1">
      <alignment horizontal="right" vertical="center" wrapText="1"/>
      <protection locked="0"/>
    </xf>
    <xf numFmtId="0" fontId="20" fillId="12" borderId="9" xfId="10" applyFont="1" applyFill="1" applyBorder="1" applyAlignment="1">
      <alignment horizontal="center"/>
    </xf>
    <xf numFmtId="0" fontId="18" fillId="0" borderId="10" xfId="10" applyFont="1" applyFill="1" applyBorder="1" applyAlignment="1">
      <alignment horizontal="right" wrapText="1"/>
    </xf>
    <xf numFmtId="0" fontId="18" fillId="0" borderId="10" xfId="10" applyFont="1" applyFill="1" applyBorder="1" applyAlignment="1">
      <alignment wrapText="1"/>
    </xf>
    <xf numFmtId="0" fontId="19" fillId="0" borderId="0" xfId="10"/>
    <xf numFmtId="15" fontId="18" fillId="0" borderId="10" xfId="10" applyNumberFormat="1" applyFont="1" applyFill="1" applyBorder="1" applyAlignment="1">
      <alignment horizontal="right" wrapText="1"/>
    </xf>
    <xf numFmtId="43" fontId="1" fillId="0" borderId="4" xfId="3" applyFont="1" applyBorder="1" applyAlignment="1">
      <alignment vertical="center" wrapText="1"/>
    </xf>
    <xf numFmtId="189" fontId="1" fillId="0" borderId="4" xfId="0" applyNumberFormat="1" applyFont="1" applyBorder="1" applyAlignment="1">
      <alignment vertical="center" wrapText="1"/>
    </xf>
    <xf numFmtId="43" fontId="1" fillId="0" borderId="4" xfId="1" applyNumberFormat="1" applyFont="1" applyFill="1" applyBorder="1" applyAlignment="1">
      <alignment horizontal="left" vertical="center" wrapText="1"/>
    </xf>
    <xf numFmtId="43" fontId="12" fillId="0" borderId="1" xfId="3" applyFont="1" applyFill="1" applyBorder="1" applyAlignment="1" applyProtection="1">
      <alignment horizontal="right" vertical="center" wrapText="1"/>
      <protection locked="0"/>
    </xf>
    <xf numFmtId="43" fontId="15" fillId="8" borderId="1" xfId="3" applyFont="1" applyFill="1" applyBorder="1" applyAlignment="1" applyProtection="1">
      <alignment horizontal="right" vertical="center"/>
    </xf>
    <xf numFmtId="43" fontId="11" fillId="13" borderId="1" xfId="3" applyFont="1" applyFill="1" applyBorder="1" applyAlignment="1" applyProtection="1">
      <alignment horizontal="right" vertical="center" wrapText="1"/>
      <protection locked="0"/>
    </xf>
    <xf numFmtId="43" fontId="10" fillId="13" borderId="1" xfId="3" applyFont="1" applyFill="1" applyBorder="1" applyAlignment="1">
      <alignment vertical="center" wrapText="1"/>
    </xf>
    <xf numFmtId="1" fontId="10" fillId="0" borderId="0" xfId="8" applyNumberFormat="1" applyFont="1" applyFill="1"/>
    <xf numFmtId="0" fontId="10" fillId="0" borderId="0" xfId="8" applyFont="1" applyFill="1"/>
    <xf numFmtId="0" fontId="11" fillId="0" borderId="0" xfId="8" applyFont="1" applyFill="1"/>
    <xf numFmtId="0" fontId="12" fillId="0" borderId="0" xfId="8" applyFont="1" applyFill="1"/>
    <xf numFmtId="0" fontId="13" fillId="0" borderId="0" xfId="8" applyFont="1" applyFill="1"/>
    <xf numFmtId="43" fontId="13" fillId="0" borderId="0" xfId="8" applyNumberFormat="1" applyFont="1" applyFill="1"/>
    <xf numFmtId="44" fontId="10" fillId="0" borderId="0" xfId="7" applyFont="1" applyFill="1"/>
    <xf numFmtId="187" fontId="10" fillId="0" borderId="0" xfId="8" applyNumberFormat="1" applyFont="1" applyFill="1"/>
    <xf numFmtId="44" fontId="12" fillId="0" borderId="0" xfId="7" applyFont="1" applyFill="1"/>
    <xf numFmtId="43" fontId="11" fillId="0" borderId="0" xfId="8" applyNumberFormat="1" applyFont="1"/>
    <xf numFmtId="0" fontId="2" fillId="3" borderId="3" xfId="1" applyFont="1" applyFill="1" applyBorder="1" applyAlignment="1">
      <alignment horizontal="left" vertical="center"/>
    </xf>
    <xf numFmtId="0" fontId="2" fillId="3" borderId="4" xfId="1" applyFont="1" applyFill="1" applyBorder="1" applyAlignment="1">
      <alignment horizontal="left" vertical="center"/>
    </xf>
    <xf numFmtId="0" fontId="2" fillId="0" borderId="0" xfId="1" applyFont="1" applyBorder="1" applyAlignment="1">
      <alignment horizontal="center" vertical="top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4" borderId="3" xfId="5" applyFont="1" applyFill="1" applyBorder="1" applyAlignment="1">
      <alignment horizontal="left" vertical="center" wrapText="1"/>
    </xf>
    <xf numFmtId="0" fontId="2" fillId="4" borderId="4" xfId="5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left" vertical="top" wrapText="1"/>
    </xf>
    <xf numFmtId="0" fontId="1" fillId="0" borderId="6" xfId="1" applyFont="1" applyBorder="1" applyAlignment="1">
      <alignment horizontal="left" vertical="top" wrapText="1"/>
    </xf>
    <xf numFmtId="0" fontId="1" fillId="0" borderId="4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center" vertical="top"/>
    </xf>
    <xf numFmtId="0" fontId="2" fillId="3" borderId="3" xfId="1" applyFont="1" applyFill="1" applyBorder="1" applyAlignment="1" applyProtection="1">
      <alignment horizontal="left" vertical="center"/>
      <protection locked="0"/>
    </xf>
    <xf numFmtId="0" fontId="2" fillId="3" borderId="4" xfId="1" applyFont="1" applyFill="1" applyBorder="1" applyAlignment="1" applyProtection="1">
      <alignment horizontal="left" vertical="center"/>
      <protection locked="0"/>
    </xf>
    <xf numFmtId="0" fontId="2" fillId="4" borderId="3" xfId="4" applyFont="1" applyFill="1" applyBorder="1" applyAlignment="1">
      <alignment horizontal="left" vertical="center" wrapText="1"/>
    </xf>
    <xf numFmtId="0" fontId="2" fillId="4" borderId="4" xfId="4" applyFont="1" applyFill="1" applyBorder="1" applyAlignment="1">
      <alignment horizontal="left" vertical="center" wrapText="1"/>
    </xf>
    <xf numFmtId="0" fontId="16" fillId="0" borderId="0" xfId="9" applyFont="1" applyFill="1" applyBorder="1" applyAlignment="1" applyProtection="1">
      <alignment vertical="top" wrapText="1"/>
      <protection locked="0"/>
    </xf>
    <xf numFmtId="0" fontId="16" fillId="0" borderId="0" xfId="9" applyFont="1" applyFill="1" applyBorder="1" applyAlignment="1" applyProtection="1">
      <alignment vertical="top"/>
      <protection locked="0"/>
    </xf>
    <xf numFmtId="0" fontId="16" fillId="0" borderId="0" xfId="9" applyFont="1" applyFill="1" applyBorder="1" applyAlignment="1" applyProtection="1">
      <alignment horizontal="left" vertical="center"/>
      <protection locked="0"/>
    </xf>
    <xf numFmtId="43" fontId="13" fillId="11" borderId="1" xfId="3" applyFont="1" applyFill="1" applyBorder="1" applyAlignment="1" applyProtection="1">
      <alignment horizontal="center" vertical="center"/>
    </xf>
    <xf numFmtId="43" fontId="11" fillId="11" borderId="3" xfId="3" applyFont="1" applyFill="1" applyBorder="1" applyAlignment="1" applyProtection="1">
      <alignment horizontal="center" vertical="center"/>
    </xf>
    <xf numFmtId="43" fontId="11" fillId="11" borderId="1" xfId="3" applyFont="1" applyFill="1" applyBorder="1" applyAlignment="1" applyProtection="1">
      <alignment horizontal="center" vertical="center"/>
    </xf>
    <xf numFmtId="43" fontId="14" fillId="11" borderId="4" xfId="3" applyFont="1" applyFill="1" applyBorder="1" applyAlignment="1" applyProtection="1">
      <alignment horizontal="center" vertical="center" wrapText="1"/>
    </xf>
    <xf numFmtId="43" fontId="14" fillId="11" borderId="1" xfId="3" applyFont="1" applyFill="1" applyBorder="1" applyAlignment="1" applyProtection="1">
      <alignment horizontal="center" vertical="center" wrapText="1"/>
    </xf>
    <xf numFmtId="43" fontId="11" fillId="11" borderId="1" xfId="3" applyFont="1" applyFill="1" applyBorder="1" applyAlignment="1" applyProtection="1">
      <alignment horizontal="center" vertical="center" wrapText="1"/>
    </xf>
    <xf numFmtId="43" fontId="14" fillId="10" borderId="1" xfId="3" applyFont="1" applyFill="1" applyBorder="1" applyAlignment="1" applyProtection="1">
      <alignment horizontal="center" vertical="center" wrapText="1"/>
    </xf>
    <xf numFmtId="43" fontId="11" fillId="10" borderId="1" xfId="3" applyFont="1" applyFill="1" applyBorder="1" applyAlignment="1">
      <alignment vertical="center" wrapText="1"/>
    </xf>
    <xf numFmtId="43" fontId="13" fillId="8" borderId="1" xfId="3" applyFont="1" applyFill="1" applyBorder="1" applyAlignment="1" applyProtection="1">
      <alignment horizontal="left" vertical="center" wrapText="1"/>
    </xf>
    <xf numFmtId="43" fontId="14" fillId="8" borderId="1" xfId="3" applyFont="1" applyFill="1" applyBorder="1" applyAlignment="1" applyProtection="1">
      <alignment vertical="center" wrapText="1"/>
    </xf>
    <xf numFmtId="43" fontId="14" fillId="7" borderId="1" xfId="3" applyFont="1" applyFill="1" applyBorder="1" applyAlignment="1" applyProtection="1">
      <alignment horizontal="center" vertical="center"/>
    </xf>
    <xf numFmtId="43" fontId="13" fillId="8" borderId="1" xfId="3" applyFont="1" applyFill="1" applyBorder="1" applyAlignment="1" applyProtection="1">
      <alignment horizontal="left" vertical="center"/>
    </xf>
    <xf numFmtId="43" fontId="14" fillId="8" borderId="1" xfId="3" applyFont="1" applyFill="1" applyBorder="1" applyAlignment="1" applyProtection="1">
      <alignment horizontal="left" vertical="center" wrapText="1"/>
    </xf>
    <xf numFmtId="43" fontId="13" fillId="8" borderId="1" xfId="3" applyFont="1" applyFill="1" applyBorder="1" applyAlignment="1">
      <alignment horizontal="left" vertical="center" wrapText="1"/>
    </xf>
    <xf numFmtId="43" fontId="14" fillId="8" borderId="1" xfId="3" applyFont="1" applyFill="1" applyBorder="1" applyAlignment="1">
      <alignment vertical="center" wrapText="1"/>
    </xf>
  </cellXfs>
  <cellStyles count="11">
    <cellStyle name="Comma 2" xfId="2"/>
    <cellStyle name="Comma 3" xfId="3"/>
    <cellStyle name="Normal 2" xfId="1"/>
    <cellStyle name="Normal 3" xfId="8"/>
    <cellStyle name="Normal_PK01B May 25" xfId="9"/>
    <cellStyle name="Normal_Sheet1" xfId="5"/>
    <cellStyle name="Normal_Sheet3" xfId="4"/>
    <cellStyle name="Normal_Sheet3_1" xfId="10"/>
    <cellStyle name="เครื่องหมายจุลภาค" xfId="6" builtinId="3"/>
    <cellStyle name="เครื่องหมายสกุลเงิน" xfId="7" builtinId="4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I13" sqref="I13"/>
    </sheetView>
  </sheetViews>
  <sheetFormatPr defaultColWidth="9" defaultRowHeight="12.75"/>
  <cols>
    <col min="1" max="1" width="3.625" style="1" customWidth="1"/>
    <col min="2" max="2" width="13.375" style="1" customWidth="1"/>
    <col min="3" max="3" width="5.625" style="1" customWidth="1"/>
    <col min="4" max="4" width="59.125" style="1" customWidth="1"/>
    <col min="5" max="5" width="13.5" style="69" hidden="1" customWidth="1"/>
    <col min="6" max="6" width="15.125" style="1" customWidth="1"/>
    <col min="7" max="7" width="14.5" style="1" customWidth="1"/>
    <col min="8" max="16384" width="9" style="1"/>
  </cols>
  <sheetData>
    <row r="1" spans="1:8" ht="20.25" customHeight="1">
      <c r="A1" s="153" t="s">
        <v>0</v>
      </c>
      <c r="B1" s="153"/>
      <c r="C1" s="153"/>
      <c r="D1" s="153"/>
      <c r="E1" s="153"/>
      <c r="F1" s="153"/>
    </row>
    <row r="2" spans="1:8" ht="20.25" customHeight="1">
      <c r="A2" s="154" t="s">
        <v>114</v>
      </c>
      <c r="B2" s="154"/>
      <c r="C2" s="154"/>
      <c r="D2" s="154"/>
      <c r="E2" s="154"/>
      <c r="F2" s="154"/>
    </row>
    <row r="3" spans="1:8" ht="20.25" customHeight="1">
      <c r="A3" s="154" t="s">
        <v>115</v>
      </c>
      <c r="B3" s="154"/>
      <c r="C3" s="154"/>
      <c r="D3" s="154"/>
      <c r="E3" s="154"/>
      <c r="F3" s="154"/>
    </row>
    <row r="4" spans="1:8" ht="20.25" customHeight="1">
      <c r="A4" s="154" t="s">
        <v>116</v>
      </c>
      <c r="B4" s="154"/>
      <c r="C4" s="154"/>
      <c r="D4" s="154"/>
      <c r="E4" s="154"/>
      <c r="F4" s="154"/>
    </row>
    <row r="5" spans="1:8" ht="20.25" customHeight="1">
      <c r="A5" s="154" t="s">
        <v>117</v>
      </c>
      <c r="B5" s="154"/>
      <c r="C5" s="154"/>
      <c r="D5" s="154"/>
      <c r="E5" s="154"/>
      <c r="F5" s="154"/>
    </row>
    <row r="6" spans="1:8" ht="18.75" customHeight="1">
      <c r="A6" s="2" t="s">
        <v>1</v>
      </c>
      <c r="B6" s="2" t="s">
        <v>2</v>
      </c>
      <c r="C6" s="2"/>
      <c r="D6" s="2" t="s">
        <v>3</v>
      </c>
      <c r="E6" s="3" t="s">
        <v>4</v>
      </c>
      <c r="F6" s="4" t="s">
        <v>5</v>
      </c>
    </row>
    <row r="7" spans="1:8" s="9" customFormat="1" ht="19.5" customHeight="1">
      <c r="A7" s="5">
        <v>1</v>
      </c>
      <c r="B7" s="6" t="s">
        <v>6</v>
      </c>
      <c r="C7" s="151"/>
      <c r="D7" s="152"/>
      <c r="E7" s="7">
        <f>F7/31</f>
        <v>193.54838709677421</v>
      </c>
      <c r="F7" s="8">
        <f>SUM(F8:F8)</f>
        <v>6000</v>
      </c>
    </row>
    <row r="8" spans="1:8" ht="31.5" customHeight="1">
      <c r="A8" s="10"/>
      <c r="B8" s="11"/>
      <c r="C8" s="12">
        <v>1</v>
      </c>
      <c r="D8" s="134" t="str">
        <f>'Budget Plan'!$B$7</f>
        <v>Compensation for Government staff (Project Investigator:Dr. Phalin kamolwat)</v>
      </c>
      <c r="E8" s="13"/>
      <c r="F8" s="14">
        <v>6000</v>
      </c>
    </row>
    <row r="9" spans="1:8" ht="31.5" customHeight="1">
      <c r="A9" s="10"/>
      <c r="B9" s="11"/>
      <c r="C9" s="12">
        <v>2</v>
      </c>
      <c r="D9" s="134" t="str">
        <f>'Budget Plan'!B8</f>
        <v>Compensation for Government staff (Project Coordinator:Mrs. Saijai Smith, Mrs.Chanattree)</v>
      </c>
      <c r="E9" s="135"/>
      <c r="F9" s="14">
        <v>12000</v>
      </c>
    </row>
    <row r="10" spans="1:8" ht="31.5" customHeight="1">
      <c r="A10" s="10"/>
      <c r="B10" s="11"/>
      <c r="C10" s="12">
        <v>3</v>
      </c>
      <c r="D10" s="134" t="str">
        <f>'Budget Plan'!B9</f>
        <v>Compensation for Government staff (Financial Management officer:TBD)</v>
      </c>
      <c r="E10" s="135"/>
      <c r="F10" s="14">
        <v>6000</v>
      </c>
    </row>
    <row r="11" spans="1:8" s="9" customFormat="1" ht="18.75" customHeight="1">
      <c r="A11" s="15">
        <v>2</v>
      </c>
      <c r="B11" s="16" t="s">
        <v>7</v>
      </c>
      <c r="C11" s="164"/>
      <c r="D11" s="165"/>
      <c r="E11" s="17">
        <f>F11/31</f>
        <v>0</v>
      </c>
      <c r="F11" s="18">
        <v>0</v>
      </c>
      <c r="H11" s="19"/>
    </row>
    <row r="12" spans="1:8" s="9" customFormat="1" ht="23.25" customHeight="1">
      <c r="A12" s="15">
        <v>3</v>
      </c>
      <c r="B12" s="20" t="s">
        <v>8</v>
      </c>
      <c r="C12" s="166" t="s">
        <v>9</v>
      </c>
      <c r="D12" s="167"/>
      <c r="E12" s="17">
        <f>F12/31</f>
        <v>0</v>
      </c>
      <c r="F12" s="8">
        <f>SUM(F13:F13)</f>
        <v>0</v>
      </c>
    </row>
    <row r="13" spans="1:8" ht="25.5" customHeight="1">
      <c r="A13" s="21"/>
      <c r="B13" s="21"/>
      <c r="C13" s="12">
        <v>1</v>
      </c>
      <c r="D13" s="22" t="str">
        <f>'Budget Plan'!$B$12</f>
        <v>TB EQA participant anual meeting(Non Local Particiapant-MOPH)</v>
      </c>
      <c r="E13" s="23"/>
      <c r="F13" s="14">
        <v>0</v>
      </c>
    </row>
    <row r="14" spans="1:8" s="9" customFormat="1" ht="18" customHeight="1">
      <c r="A14" s="5">
        <v>4</v>
      </c>
      <c r="B14" s="6" t="s">
        <v>10</v>
      </c>
      <c r="C14" s="151" t="s">
        <v>11</v>
      </c>
      <c r="D14" s="152"/>
      <c r="E14" s="7">
        <f>F14/31</f>
        <v>0</v>
      </c>
      <c r="F14" s="8">
        <v>0</v>
      </c>
    </row>
    <row r="15" spans="1:8" s="9" customFormat="1" ht="18" customHeight="1">
      <c r="A15" s="5">
        <v>5</v>
      </c>
      <c r="B15" s="6" t="s">
        <v>12</v>
      </c>
      <c r="C15" s="151" t="s">
        <v>13</v>
      </c>
      <c r="D15" s="152"/>
      <c r="E15" s="7">
        <f>F15/31</f>
        <v>0</v>
      </c>
      <c r="F15" s="8">
        <f>SUM(F16:F18)</f>
        <v>0</v>
      </c>
    </row>
    <row r="16" spans="1:8" s="9" customFormat="1" ht="20.25" customHeight="1">
      <c r="A16" s="24"/>
      <c r="B16" s="25"/>
      <c r="C16" s="12">
        <v>1</v>
      </c>
      <c r="D16" s="26" t="str">
        <f>'Budget Plan'!$B$15</f>
        <v>Office supplies</v>
      </c>
      <c r="E16" s="27"/>
      <c r="F16" s="28">
        <v>0</v>
      </c>
    </row>
    <row r="17" spans="1:8" s="9" customFormat="1" ht="20.25" customHeight="1">
      <c r="A17" s="24"/>
      <c r="B17" s="25"/>
      <c r="C17" s="12">
        <v>2</v>
      </c>
      <c r="D17" s="26" t="str">
        <f>'Budget Plan'!$B$16</f>
        <v>Laboratory Supplies for TB panal validation Lab supplies</v>
      </c>
      <c r="E17" s="27"/>
      <c r="F17" s="28">
        <v>0</v>
      </c>
    </row>
    <row r="18" spans="1:8" s="9" customFormat="1">
      <c r="A18" s="24"/>
      <c r="B18" s="25"/>
      <c r="C18" s="12">
        <v>3</v>
      </c>
      <c r="D18" s="136" t="str">
        <f>'Budget Plan'!$B$17</f>
        <v>Reagent for pannel validation</v>
      </c>
      <c r="E18" s="27"/>
      <c r="F18" s="28">
        <v>0</v>
      </c>
    </row>
    <row r="19" spans="1:8" s="9" customFormat="1" ht="15.75" customHeight="1">
      <c r="A19" s="15">
        <v>6</v>
      </c>
      <c r="B19" s="20" t="s">
        <v>14</v>
      </c>
      <c r="C19" s="151"/>
      <c r="D19" s="152"/>
      <c r="E19" s="7">
        <f>F19/31</f>
        <v>0</v>
      </c>
      <c r="F19" s="18">
        <v>0</v>
      </c>
    </row>
    <row r="20" spans="1:8" s="9" customFormat="1" ht="15.75" customHeight="1">
      <c r="A20" s="15">
        <v>7</v>
      </c>
      <c r="B20" s="20" t="s">
        <v>15</v>
      </c>
      <c r="C20" s="151"/>
      <c r="D20" s="152"/>
      <c r="E20" s="7">
        <f t="shared" ref="E20:E21" si="0">F20/31</f>
        <v>0</v>
      </c>
      <c r="F20" s="18">
        <v>0</v>
      </c>
    </row>
    <row r="21" spans="1:8" s="9" customFormat="1" ht="15.75" customHeight="1">
      <c r="A21" s="5">
        <v>8</v>
      </c>
      <c r="B21" s="29" t="s">
        <v>16</v>
      </c>
      <c r="C21" s="155"/>
      <c r="D21" s="156"/>
      <c r="E21" s="7">
        <f t="shared" si="0"/>
        <v>1854.8387096774193</v>
      </c>
      <c r="F21" s="8">
        <f>SUM(F22:F25)</f>
        <v>57500</v>
      </c>
    </row>
    <row r="22" spans="1:8" s="73" customFormat="1">
      <c r="A22" s="24"/>
      <c r="B22" s="72"/>
      <c r="C22" s="74">
        <v>1</v>
      </c>
      <c r="D22" s="75" t="str">
        <f>'Budget Plan'!B21</f>
        <v>TB EQA Advisory Meeting(Local resource person(MOPH &amp; Non-MOPH))</v>
      </c>
      <c r="E22" s="27"/>
      <c r="F22" s="28">
        <v>13500</v>
      </c>
    </row>
    <row r="23" spans="1:8" s="73" customFormat="1">
      <c r="A23" s="24"/>
      <c r="B23" s="72"/>
      <c r="C23" s="74">
        <v>2</v>
      </c>
      <c r="D23" s="75" t="str">
        <f>'Budget Plan'!B22</f>
        <v>Working group meeting(Local Participants(MOPH&amp;NON-MOPH))</v>
      </c>
      <c r="E23" s="27"/>
      <c r="F23" s="28">
        <v>4000</v>
      </c>
    </row>
    <row r="24" spans="1:8" s="73" customFormat="1" ht="21.75" customHeight="1">
      <c r="A24" s="24"/>
      <c r="B24" s="72"/>
      <c r="C24" s="74">
        <v>3</v>
      </c>
      <c r="D24" s="75" t="str">
        <f>'Budget Plan'!B23</f>
        <v>TB EQA participant anual meeting Local Particiapant(MOPH &amp; Non-MOPH)</v>
      </c>
      <c r="E24" s="27"/>
      <c r="F24" s="28">
        <v>40000</v>
      </c>
    </row>
    <row r="25" spans="1:8" s="73" customFormat="1">
      <c r="A25" s="24"/>
      <c r="B25" s="72"/>
      <c r="C25" s="74">
        <v>4</v>
      </c>
      <c r="D25" s="75" t="str">
        <f>'Budget Plan'!B26</f>
        <v>Laboratory test cost for panel validation See justification</v>
      </c>
      <c r="E25" s="27"/>
      <c r="F25" s="28">
        <v>0</v>
      </c>
    </row>
    <row r="26" spans="1:8" ht="18" hidden="1" customHeight="1">
      <c r="A26" s="10"/>
      <c r="B26" s="11"/>
      <c r="C26" s="30">
        <v>5</v>
      </c>
      <c r="D26" s="75">
        <f>'Budget Plan'!B28</f>
        <v>0</v>
      </c>
      <c r="E26" s="23"/>
      <c r="F26" s="28">
        <f>'Budget Plan'!$K$26</f>
        <v>30000</v>
      </c>
      <c r="G26" s="31"/>
    </row>
    <row r="27" spans="1:8" ht="22.5" customHeight="1">
      <c r="A27" s="157" t="s">
        <v>17</v>
      </c>
      <c r="B27" s="158"/>
      <c r="C27" s="158"/>
      <c r="D27" s="159"/>
      <c r="E27" s="32">
        <f>SUM(E7,E11,E12,E14,E15,E19,E20,E21)</f>
        <v>2048.3870967741937</v>
      </c>
      <c r="F27" s="33">
        <f>F7+F11+F12+F14+F15+F19+F20+F21</f>
        <v>63500</v>
      </c>
      <c r="G27" s="34"/>
      <c r="H27" s="34"/>
    </row>
    <row r="28" spans="1:8">
      <c r="A28" s="35"/>
      <c r="B28" s="35"/>
      <c r="C28" s="35"/>
      <c r="D28" s="36"/>
      <c r="E28" s="37"/>
      <c r="F28" s="38"/>
    </row>
    <row r="29" spans="1:8">
      <c r="A29" s="39" t="s">
        <v>18</v>
      </c>
      <c r="B29" s="70"/>
      <c r="C29" s="70"/>
      <c r="D29" s="40"/>
      <c r="E29" s="41"/>
      <c r="F29" s="42"/>
    </row>
    <row r="30" spans="1:8" ht="17.25" customHeight="1">
      <c r="A30" s="43">
        <v>1</v>
      </c>
      <c r="B30" s="160" t="s">
        <v>19</v>
      </c>
      <c r="C30" s="161"/>
      <c r="D30" s="162"/>
      <c r="E30" s="44">
        <f>F30/31</f>
        <v>22580.645161290322</v>
      </c>
      <c r="F30" s="45">
        <v>700000</v>
      </c>
    </row>
    <row r="31" spans="1:8" ht="17.25" customHeight="1">
      <c r="A31" s="43">
        <v>2</v>
      </c>
      <c r="B31" s="46" t="s">
        <v>20</v>
      </c>
      <c r="C31" s="47"/>
      <c r="D31" s="48"/>
      <c r="E31" s="44">
        <f t="shared" ref="E31:E32" si="1">F31/31</f>
        <v>0</v>
      </c>
      <c r="F31" s="49">
        <v>0</v>
      </c>
      <c r="G31" s="71"/>
    </row>
    <row r="32" spans="1:8" ht="17.25" customHeight="1">
      <c r="A32" s="43">
        <v>3</v>
      </c>
      <c r="B32" s="46" t="s">
        <v>21</v>
      </c>
      <c r="C32" s="47"/>
      <c r="D32" s="48"/>
      <c r="E32" s="44">
        <f t="shared" si="1"/>
        <v>0</v>
      </c>
      <c r="F32" s="49">
        <v>0</v>
      </c>
      <c r="G32" s="31"/>
    </row>
    <row r="33" spans="1:7" ht="17.25" customHeight="1">
      <c r="A33" s="50">
        <v>4</v>
      </c>
      <c r="B33" s="51" t="s">
        <v>22</v>
      </c>
      <c r="C33" s="52"/>
      <c r="D33" s="53"/>
      <c r="E33" s="54">
        <f t="shared" ref="E33:E38" si="2">F33/31</f>
        <v>2048.3870967741937</v>
      </c>
      <c r="F33" s="55">
        <v>63500</v>
      </c>
      <c r="G33" s="34"/>
    </row>
    <row r="34" spans="1:7" ht="17.25" customHeight="1">
      <c r="A34" s="43">
        <v>5</v>
      </c>
      <c r="B34" s="56" t="s">
        <v>23</v>
      </c>
      <c r="C34" s="57"/>
      <c r="D34" s="58"/>
      <c r="E34" s="59">
        <f t="shared" si="2"/>
        <v>0</v>
      </c>
      <c r="F34" s="49">
        <v>0</v>
      </c>
    </row>
    <row r="35" spans="1:7" ht="17.25" customHeight="1">
      <c r="A35" s="43">
        <v>6</v>
      </c>
      <c r="B35" s="46" t="s">
        <v>24</v>
      </c>
      <c r="C35" s="47"/>
      <c r="D35" s="48"/>
      <c r="E35" s="44">
        <f t="shared" si="2"/>
        <v>22580.645161290322</v>
      </c>
      <c r="F35" s="45">
        <f>F30-F31</f>
        <v>700000</v>
      </c>
    </row>
    <row r="36" spans="1:7" ht="17.25" customHeight="1">
      <c r="A36" s="43">
        <v>7</v>
      </c>
      <c r="B36" s="46" t="s">
        <v>25</v>
      </c>
      <c r="C36" s="47"/>
      <c r="D36" s="48"/>
      <c r="E36" s="44">
        <f t="shared" si="2"/>
        <v>0</v>
      </c>
      <c r="F36" s="45">
        <v>0</v>
      </c>
      <c r="G36" s="31"/>
    </row>
    <row r="37" spans="1:7" ht="17.25" customHeight="1">
      <c r="A37" s="60">
        <v>8</v>
      </c>
      <c r="B37" s="61" t="s">
        <v>26</v>
      </c>
      <c r="C37" s="62"/>
      <c r="D37" s="63"/>
      <c r="E37" s="64">
        <f t="shared" si="2"/>
        <v>2048.3870967741937</v>
      </c>
      <c r="F37" s="65">
        <f>(F33+F36)-F34</f>
        <v>63500</v>
      </c>
    </row>
    <row r="38" spans="1:7" ht="17.25" customHeight="1">
      <c r="A38" s="43">
        <v>9</v>
      </c>
      <c r="B38" s="46" t="s">
        <v>27</v>
      </c>
      <c r="C38" s="47"/>
      <c r="D38" s="48"/>
      <c r="E38" s="44">
        <f t="shared" si="2"/>
        <v>20532.258064516129</v>
      </c>
      <c r="F38" s="66">
        <f>F30-F31-F37</f>
        <v>636500</v>
      </c>
    </row>
    <row r="39" spans="1:7">
      <c r="A39" s="163" t="s">
        <v>28</v>
      </c>
      <c r="B39" s="163"/>
      <c r="C39" s="70"/>
      <c r="D39" s="67"/>
      <c r="E39" s="68"/>
      <c r="F39" s="42"/>
    </row>
    <row r="41" spans="1:7">
      <c r="F41" s="31"/>
    </row>
  </sheetData>
  <mergeCells count="16">
    <mergeCell ref="C21:D21"/>
    <mergeCell ref="A27:D27"/>
    <mergeCell ref="B30:D30"/>
    <mergeCell ref="A39:B39"/>
    <mergeCell ref="C11:D11"/>
    <mergeCell ref="C12:D12"/>
    <mergeCell ref="C14:D14"/>
    <mergeCell ref="C15:D15"/>
    <mergeCell ref="C19:D19"/>
    <mergeCell ref="C20:D20"/>
    <mergeCell ref="C7:D7"/>
    <mergeCell ref="A1:F1"/>
    <mergeCell ref="A2:F2"/>
    <mergeCell ref="A3:F3"/>
    <mergeCell ref="A4:F4"/>
    <mergeCell ref="A5:F5"/>
  </mergeCells>
  <printOptions horizontalCentered="1"/>
  <pageMargins left="0" right="0" top="0.55118110236220474" bottom="0.35433070866141736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3"/>
  <sheetViews>
    <sheetView tabSelected="1" topLeftCell="D17" zoomScale="130" zoomScaleNormal="130" workbookViewId="0">
      <selection activeCell="U31" sqref="U31"/>
    </sheetView>
  </sheetViews>
  <sheetFormatPr defaultColWidth="9" defaultRowHeight="9.75"/>
  <cols>
    <col min="1" max="1" width="1.5" style="79" customWidth="1"/>
    <col min="2" max="2" width="19.875" style="76" customWidth="1"/>
    <col min="3" max="3" width="9.125" style="77" customWidth="1"/>
    <col min="4" max="6" width="6.75" style="76" bestFit="1" customWidth="1"/>
    <col min="7" max="7" width="7.75" style="78" bestFit="1" customWidth="1"/>
    <col min="8" max="8" width="7.375" style="76" bestFit="1" customWidth="1"/>
    <col min="9" max="9" width="6.875" style="76" bestFit="1" customWidth="1"/>
    <col min="10" max="10" width="8.5" style="76" bestFit="1" customWidth="1"/>
    <col min="11" max="11" width="8.375" style="78" bestFit="1" customWidth="1"/>
    <col min="12" max="13" width="8.375" style="76" bestFit="1" customWidth="1"/>
    <col min="14" max="14" width="7.5" style="76" bestFit="1" customWidth="1"/>
    <col min="15" max="15" width="8.375" style="78" bestFit="1" customWidth="1"/>
    <col min="16" max="16" width="7.5" style="76" bestFit="1" customWidth="1"/>
    <col min="17" max="17" width="6.75" style="76" bestFit="1" customWidth="1"/>
    <col min="18" max="18" width="7.5" style="76" bestFit="1" customWidth="1"/>
    <col min="19" max="19" width="7.75" style="78" bestFit="1" customWidth="1"/>
    <col min="20" max="20" width="8.375" style="77" bestFit="1" customWidth="1"/>
    <col min="21" max="21" width="8.25" style="77" customWidth="1"/>
    <col min="22" max="16384" width="9" style="76"/>
  </cols>
  <sheetData>
    <row r="1" spans="1:23" s="126" customFormat="1" ht="19.5" customHeight="1">
      <c r="A1" s="168" t="s">
        <v>113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1:23" s="126" customFormat="1" ht="17.25" customHeight="1">
      <c r="A2" s="170" t="s">
        <v>121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</row>
    <row r="3" spans="1:23">
      <c r="A3" s="125"/>
      <c r="B3" s="124" t="s">
        <v>59</v>
      </c>
      <c r="C3" s="123"/>
      <c r="D3" s="122"/>
      <c r="E3" s="120"/>
      <c r="F3" s="120"/>
      <c r="G3" s="121"/>
      <c r="H3" s="120"/>
      <c r="I3" s="119"/>
      <c r="J3" s="119"/>
      <c r="K3" s="118"/>
      <c r="L3" s="119"/>
      <c r="M3" s="119"/>
      <c r="N3" s="119"/>
      <c r="O3" s="118"/>
      <c r="P3" s="119"/>
      <c r="Q3" s="119"/>
      <c r="R3" s="119"/>
      <c r="S3" s="118"/>
      <c r="T3" s="117"/>
      <c r="U3" s="116"/>
    </row>
    <row r="4" spans="1:23" ht="15.75" customHeight="1">
      <c r="A4" s="171" t="s">
        <v>58</v>
      </c>
      <c r="B4" s="172"/>
      <c r="C4" s="115" t="s">
        <v>57</v>
      </c>
      <c r="D4" s="174" t="s">
        <v>56</v>
      </c>
      <c r="E4" s="175"/>
      <c r="F4" s="175"/>
      <c r="G4" s="175"/>
      <c r="H4" s="175" t="s">
        <v>55</v>
      </c>
      <c r="I4" s="175"/>
      <c r="J4" s="175"/>
      <c r="K4" s="175"/>
      <c r="L4" s="175" t="s">
        <v>54</v>
      </c>
      <c r="M4" s="175"/>
      <c r="N4" s="175"/>
      <c r="O4" s="175"/>
      <c r="P4" s="175" t="s">
        <v>120</v>
      </c>
      <c r="Q4" s="175"/>
      <c r="R4" s="175"/>
      <c r="S4" s="175"/>
      <c r="T4" s="175" t="s">
        <v>119</v>
      </c>
      <c r="U4" s="177" t="s">
        <v>53</v>
      </c>
    </row>
    <row r="5" spans="1:23" ht="15.75" customHeight="1">
      <c r="A5" s="173"/>
      <c r="B5" s="172"/>
      <c r="C5" s="114" t="s">
        <v>52</v>
      </c>
      <c r="D5" s="113" t="s">
        <v>51</v>
      </c>
      <c r="E5" s="112" t="s">
        <v>50</v>
      </c>
      <c r="F5" s="112" t="s">
        <v>49</v>
      </c>
      <c r="G5" s="110" t="s">
        <v>17</v>
      </c>
      <c r="H5" s="112" t="s">
        <v>48</v>
      </c>
      <c r="I5" s="112" t="s">
        <v>47</v>
      </c>
      <c r="J5" s="112" t="s">
        <v>46</v>
      </c>
      <c r="K5" s="110" t="s">
        <v>17</v>
      </c>
      <c r="L5" s="111" t="s">
        <v>45</v>
      </c>
      <c r="M5" s="111" t="s">
        <v>44</v>
      </c>
      <c r="N5" s="111" t="s">
        <v>43</v>
      </c>
      <c r="O5" s="110" t="s">
        <v>39</v>
      </c>
      <c r="P5" s="111" t="s">
        <v>42</v>
      </c>
      <c r="Q5" s="111" t="s">
        <v>41</v>
      </c>
      <c r="R5" s="111" t="s">
        <v>40</v>
      </c>
      <c r="S5" s="110" t="s">
        <v>39</v>
      </c>
      <c r="T5" s="176"/>
      <c r="U5" s="178"/>
    </row>
    <row r="6" spans="1:23" ht="14.25" customHeight="1">
      <c r="A6" s="182" t="s">
        <v>6</v>
      </c>
      <c r="B6" s="182"/>
      <c r="C6" s="98">
        <f>SUM(C7:C9)</f>
        <v>96000</v>
      </c>
      <c r="D6" s="102">
        <f>SUM(D7:D9)</f>
        <v>0</v>
      </c>
      <c r="E6" s="102">
        <f t="shared" ref="E6:F6" si="0">SUM(E7:E9)</f>
        <v>0</v>
      </c>
      <c r="F6" s="102">
        <f t="shared" si="0"/>
        <v>0</v>
      </c>
      <c r="G6" s="98">
        <f>SUM(G7:G9)</f>
        <v>0</v>
      </c>
      <c r="H6" s="102">
        <f>SUM(H7:H9)</f>
        <v>0</v>
      </c>
      <c r="I6" s="102">
        <f>SUM(I7:I9)</f>
        <v>12000</v>
      </c>
      <c r="J6" s="102">
        <f t="shared" ref="J6" si="1">SUM(J7:J9)</f>
        <v>12000</v>
      </c>
      <c r="K6" s="138">
        <f>SUM(K7:K9)</f>
        <v>24000</v>
      </c>
      <c r="L6" s="102">
        <f>SUM(L7:L9)</f>
        <v>12000</v>
      </c>
      <c r="M6" s="102">
        <f t="shared" ref="M6" si="2">SUM(M7:M9)</f>
        <v>12000</v>
      </c>
      <c r="N6" s="102">
        <f t="shared" ref="N6" si="3">SUM(N7:N9)</f>
        <v>12000</v>
      </c>
      <c r="O6" s="138">
        <f>SUM(O7:O9)</f>
        <v>36000</v>
      </c>
      <c r="P6" s="102">
        <f>SUM(P7:P9)</f>
        <v>12000</v>
      </c>
      <c r="Q6" s="102">
        <f t="shared" ref="Q6" si="4">SUM(Q7:Q9)</f>
        <v>12000</v>
      </c>
      <c r="R6" s="102">
        <f t="shared" ref="R6" si="5">SUM(R7:R9)</f>
        <v>12000</v>
      </c>
      <c r="S6" s="138">
        <f>SUM(S7:S9)</f>
        <v>36000</v>
      </c>
      <c r="T6" s="99">
        <f>S6+O6+K6+G6</f>
        <v>96000</v>
      </c>
      <c r="U6" s="98">
        <f>C6-T6</f>
        <v>0</v>
      </c>
    </row>
    <row r="7" spans="1:23" s="87" customFormat="1" ht="29.25">
      <c r="A7" s="109">
        <v>1</v>
      </c>
      <c r="B7" s="94" t="s">
        <v>118</v>
      </c>
      <c r="C7" s="91">
        <v>24000</v>
      </c>
      <c r="D7" s="128">
        <v>0</v>
      </c>
      <c r="E7" s="128">
        <v>0</v>
      </c>
      <c r="F7" s="128">
        <v>0</v>
      </c>
      <c r="G7" s="128">
        <v>0</v>
      </c>
      <c r="H7" s="128">
        <v>0</v>
      </c>
      <c r="I7" s="128">
        <v>3000</v>
      </c>
      <c r="J7" s="128">
        <v>3000</v>
      </c>
      <c r="K7" s="137">
        <f>H7+I7+J7</f>
        <v>6000</v>
      </c>
      <c r="L7" s="128">
        <v>3000</v>
      </c>
      <c r="M7" s="128">
        <v>3000</v>
      </c>
      <c r="N7" s="128">
        <v>3000</v>
      </c>
      <c r="O7" s="137">
        <f>L7+M7+N7</f>
        <v>9000</v>
      </c>
      <c r="P7" s="128">
        <v>3000</v>
      </c>
      <c r="Q7" s="128">
        <v>3000</v>
      </c>
      <c r="R7" s="128">
        <v>3000</v>
      </c>
      <c r="S7" s="107">
        <f>SUM(P7:R7)</f>
        <v>9000</v>
      </c>
      <c r="T7" s="89">
        <f>G7+K7+O7+S7</f>
        <v>24000</v>
      </c>
      <c r="U7" s="88">
        <f>C7-T7</f>
        <v>0</v>
      </c>
    </row>
    <row r="8" spans="1:23" s="87" customFormat="1" ht="33.75" customHeight="1">
      <c r="A8" s="109">
        <v>2</v>
      </c>
      <c r="B8" s="94" t="s">
        <v>108</v>
      </c>
      <c r="C8" s="91">
        <v>48000</v>
      </c>
      <c r="D8" s="128">
        <v>0</v>
      </c>
      <c r="E8" s="128">
        <v>0</v>
      </c>
      <c r="F8" s="128">
        <v>0</v>
      </c>
      <c r="G8" s="128">
        <v>0</v>
      </c>
      <c r="H8" s="128">
        <v>0</v>
      </c>
      <c r="I8" s="128">
        <v>6000</v>
      </c>
      <c r="J8" s="128">
        <v>6000</v>
      </c>
      <c r="K8" s="137">
        <f t="shared" ref="K8:K9" si="6">H8+I8+J8</f>
        <v>12000</v>
      </c>
      <c r="L8" s="128">
        <v>6000</v>
      </c>
      <c r="M8" s="128">
        <v>6000</v>
      </c>
      <c r="N8" s="128">
        <v>6000</v>
      </c>
      <c r="O8" s="137">
        <f t="shared" ref="O8:O9" si="7">L8+M8+N8</f>
        <v>18000</v>
      </c>
      <c r="P8" s="128">
        <v>6000</v>
      </c>
      <c r="Q8" s="128">
        <v>6000</v>
      </c>
      <c r="R8" s="128">
        <v>6000</v>
      </c>
      <c r="S8" s="107">
        <f t="shared" ref="S8:S9" si="8">SUM(P8:R8)</f>
        <v>18000</v>
      </c>
      <c r="T8" s="89">
        <f t="shared" ref="T8:T9" si="9">G8+K8+O8+S8</f>
        <v>48000</v>
      </c>
      <c r="U8" s="88">
        <f t="shared" ref="U8:U9" si="10">C8-T8</f>
        <v>0</v>
      </c>
    </row>
    <row r="9" spans="1:23" s="87" customFormat="1" ht="29.25">
      <c r="A9" s="109">
        <v>3</v>
      </c>
      <c r="B9" s="94" t="s">
        <v>109</v>
      </c>
      <c r="C9" s="91">
        <v>24000</v>
      </c>
      <c r="D9" s="128">
        <v>0</v>
      </c>
      <c r="E9" s="128">
        <v>0</v>
      </c>
      <c r="F9" s="128">
        <v>0</v>
      </c>
      <c r="G9" s="128">
        <v>0</v>
      </c>
      <c r="H9" s="128">
        <v>0</v>
      </c>
      <c r="I9" s="128">
        <v>3000</v>
      </c>
      <c r="J9" s="128">
        <v>3000</v>
      </c>
      <c r="K9" s="137">
        <f t="shared" si="6"/>
        <v>6000</v>
      </c>
      <c r="L9" s="128">
        <v>3000</v>
      </c>
      <c r="M9" s="128">
        <v>3000</v>
      </c>
      <c r="N9" s="128">
        <v>3000</v>
      </c>
      <c r="O9" s="137">
        <f t="shared" si="7"/>
        <v>9000</v>
      </c>
      <c r="P9" s="128">
        <v>3000</v>
      </c>
      <c r="Q9" s="128">
        <v>3000</v>
      </c>
      <c r="R9" s="128">
        <v>3000</v>
      </c>
      <c r="S9" s="107">
        <f t="shared" si="8"/>
        <v>9000</v>
      </c>
      <c r="T9" s="89">
        <f t="shared" si="9"/>
        <v>24000</v>
      </c>
      <c r="U9" s="88">
        <f t="shared" si="10"/>
        <v>0</v>
      </c>
    </row>
    <row r="10" spans="1:23" s="87" customFormat="1" ht="13.5" customHeight="1">
      <c r="A10" s="183" t="s">
        <v>38</v>
      </c>
      <c r="B10" s="180"/>
      <c r="C10" s="99"/>
      <c r="D10" s="102"/>
      <c r="E10" s="102"/>
      <c r="F10" s="102"/>
      <c r="G10" s="100"/>
      <c r="H10" s="101"/>
      <c r="I10" s="101"/>
      <c r="J10" s="101"/>
      <c r="K10" s="100"/>
      <c r="L10" s="101"/>
      <c r="M10" s="101"/>
      <c r="N10" s="101"/>
      <c r="O10" s="100"/>
      <c r="P10" s="101"/>
      <c r="Q10" s="101"/>
      <c r="R10" s="101"/>
      <c r="S10" s="100"/>
      <c r="T10" s="99"/>
      <c r="U10" s="98">
        <f>C10-T10</f>
        <v>0</v>
      </c>
    </row>
    <row r="11" spans="1:23" s="87" customFormat="1" ht="14.25" customHeight="1">
      <c r="A11" s="184" t="s">
        <v>37</v>
      </c>
      <c r="B11" s="185"/>
      <c r="C11" s="99">
        <f t="shared" ref="C11:S11" si="11">SUM(C12:C12)</f>
        <v>398000</v>
      </c>
      <c r="D11" s="99">
        <f t="shared" si="11"/>
        <v>0</v>
      </c>
      <c r="E11" s="99">
        <f t="shared" si="11"/>
        <v>0</v>
      </c>
      <c r="F11" s="99">
        <f t="shared" si="11"/>
        <v>0</v>
      </c>
      <c r="G11" s="100">
        <f t="shared" si="11"/>
        <v>0</v>
      </c>
      <c r="H11" s="101">
        <v>0</v>
      </c>
      <c r="I11" s="101">
        <v>0</v>
      </c>
      <c r="J11" s="101">
        <f t="shared" si="11"/>
        <v>350000</v>
      </c>
      <c r="K11" s="100">
        <f t="shared" si="11"/>
        <v>350000</v>
      </c>
      <c r="L11" s="101">
        <f t="shared" si="11"/>
        <v>0</v>
      </c>
      <c r="M11" s="101">
        <f t="shared" si="11"/>
        <v>0</v>
      </c>
      <c r="N11" s="101">
        <f t="shared" si="11"/>
        <v>0</v>
      </c>
      <c r="O11" s="100">
        <f t="shared" si="11"/>
        <v>0</v>
      </c>
      <c r="P11" s="101">
        <f t="shared" si="11"/>
        <v>0</v>
      </c>
      <c r="Q11" s="101">
        <f t="shared" si="11"/>
        <v>0</v>
      </c>
      <c r="R11" s="101">
        <f t="shared" si="11"/>
        <v>0</v>
      </c>
      <c r="S11" s="100">
        <f t="shared" si="11"/>
        <v>0</v>
      </c>
      <c r="T11" s="99">
        <f>G11+K11+O11+S11</f>
        <v>350000</v>
      </c>
      <c r="U11" s="98">
        <f>C11-T11</f>
        <v>48000</v>
      </c>
    </row>
    <row r="12" spans="1:23" s="87" customFormat="1" ht="29.25">
      <c r="A12" s="95" t="s">
        <v>33</v>
      </c>
      <c r="B12" s="96" t="s">
        <v>110</v>
      </c>
      <c r="C12" s="139">
        <v>398000</v>
      </c>
      <c r="D12" s="92">
        <v>0</v>
      </c>
      <c r="E12" s="92">
        <v>0</v>
      </c>
      <c r="F12" s="92">
        <v>0</v>
      </c>
      <c r="G12" s="90">
        <f>SUM(D12:F12)</f>
        <v>0</v>
      </c>
      <c r="H12" s="92">
        <v>0</v>
      </c>
      <c r="I12" s="92">
        <v>0</v>
      </c>
      <c r="J12" s="92">
        <v>350000</v>
      </c>
      <c r="K12" s="90">
        <f t="shared" ref="K12:K13" si="12">SUM(H12:J12)</f>
        <v>350000</v>
      </c>
      <c r="L12" s="92">
        <v>0</v>
      </c>
      <c r="M12" s="92">
        <v>0</v>
      </c>
      <c r="N12" s="108">
        <v>0</v>
      </c>
      <c r="O12" s="107">
        <f>SUM(L12:N12)</f>
        <v>0</v>
      </c>
      <c r="P12" s="92">
        <v>0</v>
      </c>
      <c r="Q12" s="96">
        <v>0</v>
      </c>
      <c r="R12" s="92"/>
      <c r="S12" s="107">
        <f>SUM(P12:R12)</f>
        <v>0</v>
      </c>
      <c r="T12" s="89">
        <f>G12+K12+O12+S12</f>
        <v>350000</v>
      </c>
      <c r="U12" s="88">
        <f>C12-T12</f>
        <v>48000</v>
      </c>
    </row>
    <row r="13" spans="1:23" s="87" customFormat="1" ht="14.25" customHeight="1">
      <c r="A13" s="179" t="s">
        <v>10</v>
      </c>
      <c r="B13" s="179"/>
      <c r="C13" s="99"/>
      <c r="D13" s="99"/>
      <c r="E13" s="99"/>
      <c r="F13" s="99"/>
      <c r="G13" s="100"/>
      <c r="H13" s="101"/>
      <c r="I13" s="99"/>
      <c r="J13" s="99"/>
      <c r="K13" s="99">
        <f t="shared" si="12"/>
        <v>0</v>
      </c>
      <c r="L13" s="105"/>
      <c r="M13" s="105"/>
      <c r="N13" s="105"/>
      <c r="O13" s="106"/>
      <c r="P13" s="105"/>
      <c r="Q13" s="105"/>
      <c r="R13" s="105"/>
      <c r="S13" s="104"/>
      <c r="T13" s="103"/>
      <c r="U13" s="98"/>
    </row>
    <row r="14" spans="1:23" s="87" customFormat="1" ht="14.25" customHeight="1">
      <c r="A14" s="179" t="s">
        <v>12</v>
      </c>
      <c r="B14" s="180"/>
      <c r="C14" s="99">
        <f t="shared" ref="C14:G14" si="13">SUM(C15:C17)</f>
        <v>377000</v>
      </c>
      <c r="D14" s="101">
        <f t="shared" si="13"/>
        <v>0</v>
      </c>
      <c r="E14" s="101">
        <f t="shared" si="13"/>
        <v>0</v>
      </c>
      <c r="F14" s="101">
        <f t="shared" si="13"/>
        <v>0</v>
      </c>
      <c r="G14" s="100">
        <f t="shared" si="13"/>
        <v>0</v>
      </c>
      <c r="H14" s="101" t="s">
        <v>60</v>
      </c>
      <c r="I14" s="101"/>
      <c r="J14" s="101"/>
      <c r="K14" s="100">
        <v>0</v>
      </c>
      <c r="L14" s="101">
        <f t="shared" ref="L14:M14" si="14">SUM(L15:L17)</f>
        <v>350000</v>
      </c>
      <c r="M14" s="101">
        <f t="shared" si="14"/>
        <v>27000</v>
      </c>
      <c r="N14" s="101"/>
      <c r="O14" s="100">
        <f>SUM(O15:O17)</f>
        <v>377000</v>
      </c>
      <c r="P14" s="101"/>
      <c r="Q14" s="101"/>
      <c r="R14" s="101">
        <f>SUM(R15:R17)</f>
        <v>0</v>
      </c>
      <c r="S14" s="100">
        <f>SUM(S15:S17)</f>
        <v>0</v>
      </c>
      <c r="T14" s="99">
        <f>G14+K14+O14+S14</f>
        <v>377000</v>
      </c>
      <c r="U14" s="98">
        <f t="shared" ref="U14:U28" si="15">C14-T14</f>
        <v>0</v>
      </c>
    </row>
    <row r="15" spans="1:23" s="87" customFormat="1" ht="21" customHeight="1">
      <c r="A15" s="95">
        <v>1</v>
      </c>
      <c r="B15" s="96" t="s">
        <v>95</v>
      </c>
      <c r="C15" s="91">
        <v>27000</v>
      </c>
      <c r="D15" s="92">
        <v>0</v>
      </c>
      <c r="F15" s="92"/>
      <c r="G15" s="90">
        <f>SUM(D15:F15)</f>
        <v>0</v>
      </c>
      <c r="H15" s="92" t="s">
        <v>60</v>
      </c>
      <c r="I15" s="92"/>
      <c r="J15" s="92"/>
      <c r="K15" s="90">
        <v>0</v>
      </c>
      <c r="L15" s="92"/>
      <c r="M15" s="92">
        <v>27000</v>
      </c>
      <c r="N15" s="92"/>
      <c r="O15" s="90">
        <f>SUM(L15:N15)</f>
        <v>27000</v>
      </c>
      <c r="P15" s="92"/>
      <c r="Q15" s="92"/>
      <c r="R15" s="92">
        <v>0</v>
      </c>
      <c r="S15" s="90">
        <f>SUM(P15:R15)</f>
        <v>0</v>
      </c>
      <c r="T15" s="89">
        <f>G15+K15+O15+S15</f>
        <v>27000</v>
      </c>
      <c r="U15" s="88">
        <f t="shared" si="15"/>
        <v>0</v>
      </c>
      <c r="W15" s="127"/>
    </row>
    <row r="16" spans="1:23" s="87" customFormat="1" ht="23.25" customHeight="1">
      <c r="A16" s="95">
        <v>2</v>
      </c>
      <c r="B16" s="96" t="s">
        <v>125</v>
      </c>
      <c r="C16" s="91">
        <v>50000</v>
      </c>
      <c r="D16" s="92">
        <v>0</v>
      </c>
      <c r="E16" s="92">
        <v>0</v>
      </c>
      <c r="F16" s="92"/>
      <c r="G16" s="90">
        <f>SUM(D16:F16)</f>
        <v>0</v>
      </c>
      <c r="H16" s="92"/>
      <c r="I16" s="92"/>
      <c r="J16" s="92"/>
      <c r="K16" s="90">
        <v>0</v>
      </c>
      <c r="L16" s="92">
        <v>50000</v>
      </c>
      <c r="M16" s="92"/>
      <c r="N16" s="92"/>
      <c r="O16" s="90">
        <f>SUM(L16:N16)</f>
        <v>50000</v>
      </c>
      <c r="P16" s="92"/>
      <c r="Q16" s="92"/>
      <c r="R16" s="92">
        <v>0</v>
      </c>
      <c r="S16" s="90">
        <f>SUM(P16:R16)</f>
        <v>0</v>
      </c>
      <c r="T16" s="89">
        <f>G16+K16+O16+S16</f>
        <v>50000</v>
      </c>
      <c r="U16" s="88">
        <f t="shared" si="15"/>
        <v>0</v>
      </c>
    </row>
    <row r="17" spans="1:21" s="87" customFormat="1" ht="20.25" customHeight="1">
      <c r="A17" s="95">
        <v>3</v>
      </c>
      <c r="B17" s="96" t="s">
        <v>126</v>
      </c>
      <c r="C17" s="91">
        <v>300000</v>
      </c>
      <c r="D17" s="92">
        <v>0</v>
      </c>
      <c r="E17" s="92">
        <v>0</v>
      </c>
      <c r="F17" s="92"/>
      <c r="G17" s="90">
        <f>SUM(D17:F17)</f>
        <v>0</v>
      </c>
      <c r="H17" s="92"/>
      <c r="I17" s="92"/>
      <c r="J17" s="92"/>
      <c r="K17" s="90"/>
      <c r="L17" s="92">
        <v>300000</v>
      </c>
      <c r="M17" s="92"/>
      <c r="N17" s="92"/>
      <c r="O17" s="90">
        <f>SUM(L17:N17)</f>
        <v>300000</v>
      </c>
      <c r="P17" s="91"/>
      <c r="Q17" s="92"/>
      <c r="R17" s="92">
        <v>0</v>
      </c>
      <c r="S17" s="90">
        <f>SUM(P17:R17)</f>
        <v>0</v>
      </c>
      <c r="T17" s="89">
        <f>G17+K17+O17+S17</f>
        <v>300000</v>
      </c>
      <c r="U17" s="88">
        <f t="shared" si="15"/>
        <v>0</v>
      </c>
    </row>
    <row r="18" spans="1:21" s="87" customFormat="1" ht="14.25" customHeight="1">
      <c r="A18" s="179" t="s">
        <v>36</v>
      </c>
      <c r="B18" s="180"/>
      <c r="C18" s="99">
        <v>0</v>
      </c>
      <c r="D18" s="101"/>
      <c r="E18" s="101"/>
      <c r="F18" s="101"/>
      <c r="G18" s="100"/>
      <c r="H18" s="102"/>
      <c r="I18" s="102"/>
      <c r="J18" s="102"/>
      <c r="K18" s="100"/>
      <c r="L18" s="101"/>
      <c r="M18" s="101"/>
      <c r="N18" s="101"/>
      <c r="O18" s="100"/>
      <c r="P18" s="101"/>
      <c r="Q18" s="101"/>
      <c r="R18" s="101"/>
      <c r="S18" s="100"/>
      <c r="T18" s="99"/>
      <c r="U18" s="98">
        <f t="shared" si="15"/>
        <v>0</v>
      </c>
    </row>
    <row r="19" spans="1:21" s="87" customFormat="1" ht="14.25" customHeight="1">
      <c r="A19" s="179" t="s">
        <v>35</v>
      </c>
      <c r="B19" s="180"/>
      <c r="C19" s="99">
        <v>0</v>
      </c>
      <c r="D19" s="101"/>
      <c r="E19" s="101"/>
      <c r="F19" s="101"/>
      <c r="G19" s="100"/>
      <c r="H19" s="101"/>
      <c r="I19" s="101"/>
      <c r="J19" s="101"/>
      <c r="K19" s="100"/>
      <c r="L19" s="101"/>
      <c r="M19" s="101"/>
      <c r="N19" s="101"/>
      <c r="O19" s="100"/>
      <c r="P19" s="101"/>
      <c r="Q19" s="101"/>
      <c r="R19" s="101"/>
      <c r="S19" s="100"/>
      <c r="T19" s="99"/>
      <c r="U19" s="98">
        <f t="shared" si="15"/>
        <v>0</v>
      </c>
    </row>
    <row r="20" spans="1:21" s="87" customFormat="1" ht="14.25" customHeight="1">
      <c r="A20" s="179" t="s">
        <v>34</v>
      </c>
      <c r="B20" s="180"/>
      <c r="C20" s="99">
        <f>SUM(C21:C27)</f>
        <v>228168.12</v>
      </c>
      <c r="D20" s="101">
        <f t="shared" ref="D20:J20" si="16">SUM(D21:D26)</f>
        <v>0</v>
      </c>
      <c r="E20" s="101">
        <f t="shared" si="16"/>
        <v>0</v>
      </c>
      <c r="F20" s="101">
        <f t="shared" si="16"/>
        <v>0</v>
      </c>
      <c r="G20" s="100">
        <f t="shared" si="16"/>
        <v>0</v>
      </c>
      <c r="H20" s="102">
        <f t="shared" si="16"/>
        <v>0</v>
      </c>
      <c r="I20" s="102">
        <f t="shared" si="16"/>
        <v>48500</v>
      </c>
      <c r="J20" s="102">
        <f t="shared" si="16"/>
        <v>65400</v>
      </c>
      <c r="K20" s="100">
        <f t="shared" ref="K20:S20" si="17">SUM(K21:K26)</f>
        <v>113900</v>
      </c>
      <c r="L20" s="101">
        <f t="shared" si="17"/>
        <v>0</v>
      </c>
      <c r="M20" s="101">
        <f t="shared" si="17"/>
        <v>21100</v>
      </c>
      <c r="N20" s="101">
        <f t="shared" si="17"/>
        <v>43500</v>
      </c>
      <c r="O20" s="100">
        <f t="shared" si="17"/>
        <v>64600</v>
      </c>
      <c r="P20" s="101">
        <f t="shared" si="17"/>
        <v>5000</v>
      </c>
      <c r="Q20" s="101">
        <f t="shared" si="17"/>
        <v>13500</v>
      </c>
      <c r="R20" s="101">
        <f t="shared" si="17"/>
        <v>0</v>
      </c>
      <c r="S20" s="100">
        <f t="shared" si="17"/>
        <v>18500</v>
      </c>
      <c r="T20" s="99">
        <f t="shared" ref="T20:T26" si="18">G20+K20+O20+S20</f>
        <v>197000</v>
      </c>
      <c r="U20" s="98">
        <f t="shared" si="15"/>
        <v>31168.119999999995</v>
      </c>
    </row>
    <row r="21" spans="1:21" s="87" customFormat="1" ht="29.25">
      <c r="A21" s="95" t="s">
        <v>33</v>
      </c>
      <c r="B21" s="96" t="s">
        <v>111</v>
      </c>
      <c r="C21" s="91">
        <v>54000</v>
      </c>
      <c r="D21" s="93">
        <v>0</v>
      </c>
      <c r="E21" s="92"/>
      <c r="F21" s="92">
        <v>0</v>
      </c>
      <c r="G21" s="90">
        <f t="shared" ref="G21:G26" si="19">SUM(D21:F21)</f>
        <v>0</v>
      </c>
      <c r="H21" s="92">
        <v>0</v>
      </c>
      <c r="I21" s="92">
        <v>13500</v>
      </c>
      <c r="J21" s="92">
        <v>13500</v>
      </c>
      <c r="K21" s="90">
        <f t="shared" ref="K21:K28" si="20">SUM(H21:J21)</f>
        <v>27000</v>
      </c>
      <c r="L21" s="92"/>
      <c r="M21" s="92">
        <v>0</v>
      </c>
      <c r="N21" s="92">
        <v>13500</v>
      </c>
      <c r="O21" s="90">
        <f t="shared" ref="O21:O28" si="21">SUM(L21:N21)</f>
        <v>13500</v>
      </c>
      <c r="P21" s="92">
        <v>0</v>
      </c>
      <c r="Q21" s="92">
        <v>13500</v>
      </c>
      <c r="R21" s="92"/>
      <c r="S21" s="90">
        <f t="shared" ref="S21:S28" si="22">SUM(P21:R21)</f>
        <v>13500</v>
      </c>
      <c r="T21" s="89">
        <f t="shared" si="18"/>
        <v>54000</v>
      </c>
      <c r="U21" s="88">
        <f t="shared" si="15"/>
        <v>0</v>
      </c>
    </row>
    <row r="22" spans="1:21" s="87" customFormat="1" ht="19.5">
      <c r="A22" s="95" t="s">
        <v>32</v>
      </c>
      <c r="B22" s="96" t="s">
        <v>112</v>
      </c>
      <c r="C22" s="91">
        <v>15000</v>
      </c>
      <c r="D22" s="93">
        <v>0</v>
      </c>
      <c r="E22" s="92"/>
      <c r="F22" s="92"/>
      <c r="G22" s="90">
        <f t="shared" si="19"/>
        <v>0</v>
      </c>
      <c r="H22" s="92"/>
      <c r="I22" s="97">
        <v>5000</v>
      </c>
      <c r="J22" s="92"/>
      <c r="K22" s="90">
        <f t="shared" si="20"/>
        <v>5000</v>
      </c>
      <c r="L22" s="92"/>
      <c r="M22" s="92">
        <v>5000</v>
      </c>
      <c r="N22" s="92"/>
      <c r="O22" s="90">
        <f t="shared" si="21"/>
        <v>5000</v>
      </c>
      <c r="P22" s="92">
        <v>5000</v>
      </c>
      <c r="Q22" s="92"/>
      <c r="R22" s="92"/>
      <c r="S22" s="90">
        <f t="shared" si="22"/>
        <v>5000</v>
      </c>
      <c r="T22" s="89">
        <f t="shared" si="18"/>
        <v>15000</v>
      </c>
      <c r="U22" s="88">
        <f t="shared" si="15"/>
        <v>0</v>
      </c>
    </row>
    <row r="23" spans="1:21" s="87" customFormat="1" ht="29.25">
      <c r="A23" s="95" t="s">
        <v>30</v>
      </c>
      <c r="B23" s="96" t="s">
        <v>127</v>
      </c>
      <c r="C23" s="91">
        <v>27000</v>
      </c>
      <c r="D23" s="93">
        <v>0</v>
      </c>
      <c r="E23" s="92"/>
      <c r="F23" s="92">
        <v>0</v>
      </c>
      <c r="G23" s="90">
        <f t="shared" si="19"/>
        <v>0</v>
      </c>
      <c r="H23" s="92">
        <v>0</v>
      </c>
      <c r="I23" s="92">
        <v>0</v>
      </c>
      <c r="J23" s="92">
        <v>27000</v>
      </c>
      <c r="K23" s="90">
        <f t="shared" si="20"/>
        <v>27000</v>
      </c>
      <c r="L23" s="92">
        <v>0</v>
      </c>
      <c r="M23" s="92"/>
      <c r="N23" s="92"/>
      <c r="O23" s="90">
        <f t="shared" si="21"/>
        <v>0</v>
      </c>
      <c r="P23" s="92"/>
      <c r="Q23" s="92">
        <v>0</v>
      </c>
      <c r="R23" s="92">
        <v>0</v>
      </c>
      <c r="S23" s="90">
        <f t="shared" si="22"/>
        <v>0</v>
      </c>
      <c r="T23" s="89">
        <f t="shared" si="18"/>
        <v>27000</v>
      </c>
      <c r="U23" s="88">
        <f t="shared" si="15"/>
        <v>0</v>
      </c>
    </row>
    <row r="24" spans="1:21" s="87" customFormat="1" ht="29.25">
      <c r="A24" s="95">
        <v>4</v>
      </c>
      <c r="B24" s="96" t="s">
        <v>122</v>
      </c>
      <c r="C24" s="91">
        <v>8800</v>
      </c>
      <c r="D24" s="93">
        <v>0</v>
      </c>
      <c r="E24" s="92">
        <v>0</v>
      </c>
      <c r="F24" s="92">
        <v>0</v>
      </c>
      <c r="G24" s="90">
        <f t="shared" ref="G24" si="23">SUM(D24:F24)</f>
        <v>0</v>
      </c>
      <c r="H24" s="92"/>
      <c r="I24" s="92">
        <v>0</v>
      </c>
      <c r="J24" s="92">
        <v>8800</v>
      </c>
      <c r="K24" s="90">
        <f t="shared" ref="K24" si="24">SUM(H24:J24)</f>
        <v>8800</v>
      </c>
      <c r="L24" s="92">
        <v>0</v>
      </c>
      <c r="M24" s="92">
        <v>0</v>
      </c>
      <c r="N24" s="92">
        <v>0</v>
      </c>
      <c r="O24" s="90">
        <f t="shared" ref="O24" si="25">SUM(L24:N24)</f>
        <v>0</v>
      </c>
      <c r="P24" s="92">
        <v>0</v>
      </c>
      <c r="Q24" s="92">
        <v>0</v>
      </c>
      <c r="R24" s="91"/>
      <c r="S24" s="90">
        <f t="shared" ref="S24" si="26">SUM(P24:R24)</f>
        <v>0</v>
      </c>
      <c r="T24" s="89">
        <f t="shared" ref="T24" si="27">G24+K24+O24+S24</f>
        <v>8800</v>
      </c>
      <c r="U24" s="88">
        <f t="shared" ref="U24" si="28">C24-T24</f>
        <v>0</v>
      </c>
    </row>
    <row r="25" spans="1:21" s="87" customFormat="1" ht="19.5">
      <c r="A25" s="95">
        <v>5</v>
      </c>
      <c r="B25" s="96" t="s">
        <v>123</v>
      </c>
      <c r="C25" s="91">
        <v>32200</v>
      </c>
      <c r="D25" s="93">
        <v>0</v>
      </c>
      <c r="E25" s="92">
        <v>0</v>
      </c>
      <c r="F25" s="92">
        <v>0</v>
      </c>
      <c r="G25" s="90">
        <f t="shared" ref="G25" si="29">SUM(D25:F25)</f>
        <v>0</v>
      </c>
      <c r="H25" s="92"/>
      <c r="I25" s="92">
        <v>0</v>
      </c>
      <c r="J25" s="92">
        <v>16100</v>
      </c>
      <c r="K25" s="90">
        <f t="shared" ref="K25" si="30">SUM(H25:J25)</f>
        <v>16100</v>
      </c>
      <c r="L25" s="92"/>
      <c r="M25" s="92">
        <v>16100</v>
      </c>
      <c r="N25" s="92">
        <v>0</v>
      </c>
      <c r="O25" s="90">
        <f t="shared" ref="O25" si="31">SUM(L25:N25)</f>
        <v>16100</v>
      </c>
      <c r="P25" s="92"/>
      <c r="Q25" s="92">
        <v>0</v>
      </c>
      <c r="R25" s="91"/>
      <c r="S25" s="90">
        <f t="shared" ref="S25:S26" si="32">SUM(P25:R25)</f>
        <v>0</v>
      </c>
      <c r="T25" s="89">
        <f t="shared" ref="T25" si="33">G25+K25+O25+S25</f>
        <v>32200</v>
      </c>
      <c r="U25" s="88">
        <f t="shared" ref="U25" si="34">C25-T25</f>
        <v>0</v>
      </c>
    </row>
    <row r="26" spans="1:21" s="87" customFormat="1" ht="19.5">
      <c r="A26" s="95">
        <v>6</v>
      </c>
      <c r="B26" s="96" t="s">
        <v>124</v>
      </c>
      <c r="C26" s="91">
        <v>60000</v>
      </c>
      <c r="D26" s="93">
        <v>0</v>
      </c>
      <c r="E26" s="92">
        <v>0</v>
      </c>
      <c r="F26" s="92">
        <v>0</v>
      </c>
      <c r="G26" s="90">
        <f t="shared" si="19"/>
        <v>0</v>
      </c>
      <c r="H26" s="92">
        <v>0</v>
      </c>
      <c r="I26" s="92">
        <v>30000</v>
      </c>
      <c r="J26" s="92">
        <v>0</v>
      </c>
      <c r="K26" s="90">
        <f t="shared" si="20"/>
        <v>30000</v>
      </c>
      <c r="L26" s="92">
        <v>0</v>
      </c>
      <c r="M26" s="92">
        <v>0</v>
      </c>
      <c r="N26" s="92">
        <v>30000</v>
      </c>
      <c r="O26" s="90">
        <f t="shared" si="21"/>
        <v>30000</v>
      </c>
      <c r="P26" s="92">
        <v>0</v>
      </c>
      <c r="Q26" s="92">
        <v>0</v>
      </c>
      <c r="R26" s="91"/>
      <c r="S26" s="90">
        <f t="shared" si="32"/>
        <v>0</v>
      </c>
      <c r="T26" s="89">
        <f t="shared" si="18"/>
        <v>60000</v>
      </c>
      <c r="U26" s="88">
        <f t="shared" si="15"/>
        <v>0</v>
      </c>
    </row>
    <row r="27" spans="1:21" s="87" customFormat="1" ht="21" customHeight="1">
      <c r="A27" s="95">
        <v>7</v>
      </c>
      <c r="B27" s="140" t="s">
        <v>128</v>
      </c>
      <c r="C27" s="139">
        <v>31168.12</v>
      </c>
      <c r="D27" s="93"/>
      <c r="E27" s="92"/>
      <c r="F27" s="92"/>
      <c r="G27" s="90"/>
      <c r="H27" s="92"/>
      <c r="I27" s="92"/>
      <c r="J27" s="92"/>
      <c r="K27" s="90"/>
      <c r="L27" s="92"/>
      <c r="M27" s="92"/>
      <c r="N27" s="92"/>
      <c r="O27" s="90"/>
      <c r="P27" s="92"/>
      <c r="Q27" s="92"/>
      <c r="R27" s="91"/>
      <c r="S27" s="90"/>
      <c r="T27" s="89">
        <f t="shared" ref="T27" si="35">G27+K27+O27+S27</f>
        <v>0</v>
      </c>
      <c r="U27" s="88">
        <f t="shared" ref="U27" si="36">C27-T27</f>
        <v>31168.12</v>
      </c>
    </row>
    <row r="28" spans="1:21" ht="20.25" customHeight="1">
      <c r="A28" s="181" t="s">
        <v>29</v>
      </c>
      <c r="B28" s="181"/>
      <c r="C28" s="86">
        <f>SUM(C6,C10,C11,C13,C14,C18,C19,C20)</f>
        <v>1099168.1200000001</v>
      </c>
      <c r="D28" s="85">
        <f>D20+D19+D14+D13+D11+D10+D6</f>
        <v>0</v>
      </c>
      <c r="E28" s="85">
        <f>E20+E19+E14+E13+E11+E10+E6</f>
        <v>0</v>
      </c>
      <c r="F28" s="85">
        <f>F20+F19+F14+F13+F11+F10+F6</f>
        <v>0</v>
      </c>
      <c r="G28" s="84">
        <f>SUM(D28:F28)</f>
        <v>0</v>
      </c>
      <c r="H28" s="85">
        <v>0</v>
      </c>
      <c r="I28" s="85">
        <f>I20+I19+I14+I13+I11+I10+I6</f>
        <v>60500</v>
      </c>
      <c r="J28" s="85">
        <f>J20+J19+J14+J13+J11+J10+J6</f>
        <v>427400</v>
      </c>
      <c r="K28" s="84">
        <f t="shared" si="20"/>
        <v>487900</v>
      </c>
      <c r="L28" s="85">
        <f>SUM(L6+L10+L11+L13+L14+L19+L20)</f>
        <v>362000</v>
      </c>
      <c r="M28" s="85">
        <f>SUM(M6+M10+M11+M13+M14+M19+M20)</f>
        <v>60100</v>
      </c>
      <c r="N28" s="85">
        <f>N20+N19+N14+N13+N11+N10+N6</f>
        <v>55500</v>
      </c>
      <c r="O28" s="84">
        <f t="shared" si="21"/>
        <v>477600</v>
      </c>
      <c r="P28" s="85">
        <f>P20+P19+P14+P13+P11+P10+P6</f>
        <v>17000</v>
      </c>
      <c r="Q28" s="85">
        <f>Q20+Q19+Q14+Q13+Q11+Q10+Q6</f>
        <v>25500</v>
      </c>
      <c r="R28" s="85">
        <f>R20+R19+R14+R13+R11+R10+R6</f>
        <v>12000</v>
      </c>
      <c r="S28" s="84">
        <f t="shared" si="22"/>
        <v>54500</v>
      </c>
      <c r="T28" s="83">
        <f>T6+T10+T11+T13+T14+T20</f>
        <v>1020000</v>
      </c>
      <c r="U28" s="82">
        <f t="shared" si="15"/>
        <v>79168.120000000112</v>
      </c>
    </row>
    <row r="29" spans="1:21" s="142" customFormat="1" ht="15" customHeight="1">
      <c r="A29" s="141"/>
      <c r="C29" s="143"/>
      <c r="G29" s="144"/>
      <c r="I29" s="145"/>
      <c r="J29" s="146"/>
      <c r="K29" s="144"/>
      <c r="O29" s="144"/>
      <c r="P29" s="147"/>
      <c r="R29" s="148"/>
      <c r="S29" s="149"/>
      <c r="T29" s="143"/>
      <c r="U29" s="143"/>
    </row>
    <row r="30" spans="1:21">
      <c r="D30" s="81"/>
      <c r="T30" s="150">
        <f>S28+O28+K28+G28</f>
        <v>1020000</v>
      </c>
    </row>
    <row r="31" spans="1:21">
      <c r="A31" s="76"/>
      <c r="C31" s="76"/>
      <c r="M31" s="81"/>
      <c r="S31" s="80"/>
      <c r="T31" s="76"/>
      <c r="U31" s="76"/>
    </row>
    <row r="33" spans="10:10">
      <c r="J33" s="81"/>
    </row>
  </sheetData>
  <mergeCells count="18">
    <mergeCell ref="A19:B19"/>
    <mergeCell ref="A20:B20"/>
    <mergeCell ref="A28:B28"/>
    <mergeCell ref="A6:B6"/>
    <mergeCell ref="A10:B10"/>
    <mergeCell ref="A11:B11"/>
    <mergeCell ref="A13:B13"/>
    <mergeCell ref="A14:B14"/>
    <mergeCell ref="A18:B18"/>
    <mergeCell ref="A1:U1"/>
    <mergeCell ref="A2:U2"/>
    <mergeCell ref="A4:B5"/>
    <mergeCell ref="D4:G4"/>
    <mergeCell ref="H4:K4"/>
    <mergeCell ref="L4:O4"/>
    <mergeCell ref="P4:S4"/>
    <mergeCell ref="T4:T5"/>
    <mergeCell ref="U4:U5"/>
  </mergeCells>
  <pageMargins left="0.11811023622047245" right="0" top="0.74803149606299213" bottom="0.74803149606299213" header="0.31496062992125984" footer="0.31496062992125984"/>
  <pageSetup paperSize="9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"/>
  <sheetViews>
    <sheetView topLeftCell="A8" workbookViewId="0">
      <selection activeCell="M9" sqref="M9:M12"/>
    </sheetView>
  </sheetViews>
  <sheetFormatPr defaultRowHeight="14.25"/>
  <cols>
    <col min="8" max="8" width="15.5" bestFit="1" customWidth="1"/>
    <col min="9" max="9" width="16.625" bestFit="1" customWidth="1"/>
  </cols>
  <sheetData>
    <row r="1" spans="1:25" ht="15">
      <c r="A1" s="129" t="s">
        <v>61</v>
      </c>
      <c r="B1" s="129" t="s">
        <v>62</v>
      </c>
      <c r="C1" s="129" t="s">
        <v>63</v>
      </c>
      <c r="D1" s="129" t="s">
        <v>64</v>
      </c>
      <c r="E1" s="129" t="s">
        <v>65</v>
      </c>
      <c r="F1" s="129" t="s">
        <v>66</v>
      </c>
      <c r="G1" s="129" t="s">
        <v>67</v>
      </c>
      <c r="H1" s="129" t="s">
        <v>68</v>
      </c>
      <c r="I1" s="129" t="s">
        <v>69</v>
      </c>
      <c r="J1" s="129" t="s">
        <v>70</v>
      </c>
      <c r="K1" s="129" t="s">
        <v>71</v>
      </c>
      <c r="L1" s="129" t="s">
        <v>72</v>
      </c>
      <c r="M1" s="129" t="s">
        <v>73</v>
      </c>
      <c r="N1" s="129" t="s">
        <v>17</v>
      </c>
      <c r="O1" s="129" t="s">
        <v>74</v>
      </c>
      <c r="P1" s="129" t="s">
        <v>75</v>
      </c>
      <c r="Q1" s="129" t="s">
        <v>76</v>
      </c>
      <c r="R1" s="129" t="s">
        <v>77</v>
      </c>
      <c r="S1" s="129" t="s">
        <v>78</v>
      </c>
      <c r="T1" s="129" t="s">
        <v>79</v>
      </c>
      <c r="U1" s="129" t="s">
        <v>80</v>
      </c>
      <c r="V1" s="129" t="s">
        <v>81</v>
      </c>
      <c r="W1" s="129" t="s">
        <v>82</v>
      </c>
      <c r="X1" s="129" t="s">
        <v>83</v>
      </c>
      <c r="Y1" s="129" t="s">
        <v>84</v>
      </c>
    </row>
    <row r="2" spans="1:25" ht="165">
      <c r="A2" s="130">
        <v>1</v>
      </c>
      <c r="B2" s="131" t="s">
        <v>85</v>
      </c>
      <c r="C2" s="131" t="s">
        <v>60</v>
      </c>
      <c r="D2" s="130">
        <v>1</v>
      </c>
      <c r="E2" s="130">
        <v>1</v>
      </c>
      <c r="F2" s="130">
        <v>0</v>
      </c>
      <c r="G2" s="131" t="s">
        <v>86</v>
      </c>
      <c r="H2" s="131" t="s">
        <v>87</v>
      </c>
      <c r="I2" s="131" t="s">
        <v>88</v>
      </c>
      <c r="J2" s="131" t="str">
        <f>CONCATENATE(H2,"(",I2,")")</f>
        <v>Compensation for Government staff(Project Investigator:Dr. Chawetsan Namwat)</v>
      </c>
      <c r="K2" s="130">
        <v>0</v>
      </c>
      <c r="L2" s="130">
        <v>0</v>
      </c>
      <c r="M2" s="130">
        <v>24000</v>
      </c>
      <c r="N2" s="130">
        <v>24000</v>
      </c>
      <c r="O2" s="131" t="s">
        <v>89</v>
      </c>
      <c r="P2" s="132"/>
      <c r="Q2" s="132"/>
      <c r="R2" s="132"/>
      <c r="S2" s="132"/>
      <c r="T2" s="132"/>
      <c r="U2" s="132"/>
      <c r="V2" s="133">
        <v>42447.55908564815</v>
      </c>
      <c r="W2" s="131" t="s">
        <v>86</v>
      </c>
      <c r="X2" s="133">
        <v>42458.543668981481</v>
      </c>
      <c r="Y2" s="131" t="s">
        <v>86</v>
      </c>
    </row>
    <row r="3" spans="1:25" ht="180">
      <c r="A3" s="130">
        <v>1</v>
      </c>
      <c r="B3" s="131" t="s">
        <v>85</v>
      </c>
      <c r="C3" s="131" t="s">
        <v>60</v>
      </c>
      <c r="D3" s="130">
        <v>1</v>
      </c>
      <c r="E3" s="130">
        <v>2</v>
      </c>
      <c r="F3" s="130">
        <v>0</v>
      </c>
      <c r="G3" s="131" t="s">
        <v>86</v>
      </c>
      <c r="H3" s="131" t="s">
        <v>87</v>
      </c>
      <c r="I3" s="131" t="s">
        <v>90</v>
      </c>
      <c r="J3" s="131" t="str">
        <f t="shared" ref="J3:J12" si="0">CONCATENATE(H3,"(",I3,")")</f>
        <v>Compensation for Government staff(Project Coordinator:Mrs. Saijai Smith, Mrs.Chanattree)</v>
      </c>
      <c r="K3" s="130">
        <v>0</v>
      </c>
      <c r="L3" s="130">
        <v>0</v>
      </c>
      <c r="M3" s="130">
        <v>48000</v>
      </c>
      <c r="N3" s="130">
        <v>48000</v>
      </c>
      <c r="O3" s="131" t="s">
        <v>89</v>
      </c>
      <c r="P3" s="132"/>
      <c r="Q3" s="132"/>
      <c r="R3" s="132"/>
      <c r="S3" s="132"/>
      <c r="T3" s="132"/>
      <c r="U3" s="132"/>
      <c r="V3" s="133">
        <v>42447.55908564815</v>
      </c>
      <c r="W3" s="131" t="s">
        <v>86</v>
      </c>
      <c r="X3" s="133">
        <v>42458.543611111112</v>
      </c>
      <c r="Y3" s="131" t="s">
        <v>86</v>
      </c>
    </row>
    <row r="4" spans="1:25" ht="150">
      <c r="A4" s="130">
        <v>1</v>
      </c>
      <c r="B4" s="131" t="s">
        <v>85</v>
      </c>
      <c r="C4" s="131" t="s">
        <v>60</v>
      </c>
      <c r="D4" s="130">
        <v>1</v>
      </c>
      <c r="E4" s="130">
        <v>3</v>
      </c>
      <c r="F4" s="130">
        <v>0</v>
      </c>
      <c r="G4" s="131" t="s">
        <v>86</v>
      </c>
      <c r="H4" s="131" t="s">
        <v>87</v>
      </c>
      <c r="I4" s="131" t="s">
        <v>91</v>
      </c>
      <c r="J4" s="131" t="str">
        <f t="shared" si="0"/>
        <v>Compensation for Government staff(Financial Management officer:TBD)</v>
      </c>
      <c r="K4" s="130">
        <v>0</v>
      </c>
      <c r="L4" s="130">
        <v>0</v>
      </c>
      <c r="M4" s="130">
        <v>24000</v>
      </c>
      <c r="N4" s="130">
        <v>24000</v>
      </c>
      <c r="O4" s="131" t="s">
        <v>89</v>
      </c>
      <c r="P4" s="132"/>
      <c r="Q4" s="132"/>
      <c r="R4" s="132"/>
      <c r="S4" s="132"/>
      <c r="T4" s="132"/>
      <c r="U4" s="132"/>
      <c r="V4" s="133">
        <v>42447.579027777778</v>
      </c>
      <c r="W4" s="131" t="s">
        <v>86</v>
      </c>
      <c r="X4" s="133">
        <v>42615.360763888886</v>
      </c>
      <c r="Y4" s="131" t="s">
        <v>86</v>
      </c>
    </row>
    <row r="5" spans="1:25" ht="105">
      <c r="A5" s="130">
        <v>1</v>
      </c>
      <c r="B5" s="131" t="s">
        <v>85</v>
      </c>
      <c r="C5" s="131" t="s">
        <v>60</v>
      </c>
      <c r="D5" s="130">
        <v>3</v>
      </c>
      <c r="E5" s="130">
        <v>1</v>
      </c>
      <c r="F5" s="130">
        <v>0</v>
      </c>
      <c r="G5" s="131" t="s">
        <v>86</v>
      </c>
      <c r="H5" s="131" t="s">
        <v>92</v>
      </c>
      <c r="I5" s="131" t="s">
        <v>93</v>
      </c>
      <c r="J5" s="131" t="str">
        <f t="shared" si="0"/>
        <v>TB EQA participant anual meeting(Non Local Particiapant-MOPH)</v>
      </c>
      <c r="K5" s="130">
        <v>0</v>
      </c>
      <c r="L5" s="130">
        <v>0</v>
      </c>
      <c r="M5" s="130">
        <v>320000</v>
      </c>
      <c r="N5" s="130">
        <v>320000</v>
      </c>
      <c r="O5" s="131" t="s">
        <v>94</v>
      </c>
      <c r="P5" s="130">
        <v>1</v>
      </c>
      <c r="Q5" s="130">
        <v>40</v>
      </c>
      <c r="R5" s="130">
        <v>2</v>
      </c>
      <c r="S5" s="130">
        <v>2000</v>
      </c>
      <c r="T5" s="130">
        <v>4000</v>
      </c>
      <c r="U5" s="130">
        <v>0</v>
      </c>
      <c r="V5" s="133">
        <v>42447.559282407405</v>
      </c>
      <c r="W5" s="131" t="s">
        <v>86</v>
      </c>
      <c r="X5" s="133">
        <v>42454.617442129631</v>
      </c>
      <c r="Y5" s="131" t="s">
        <v>86</v>
      </c>
    </row>
    <row r="6" spans="1:25" ht="30">
      <c r="A6" s="130">
        <v>1</v>
      </c>
      <c r="B6" s="131" t="s">
        <v>85</v>
      </c>
      <c r="C6" s="131" t="s">
        <v>60</v>
      </c>
      <c r="D6" s="130">
        <v>5</v>
      </c>
      <c r="E6" s="130">
        <v>1</v>
      </c>
      <c r="F6" s="130">
        <v>0</v>
      </c>
      <c r="G6" s="131" t="s">
        <v>86</v>
      </c>
      <c r="H6" s="131" t="s">
        <v>95</v>
      </c>
      <c r="I6" s="131" t="s">
        <v>86</v>
      </c>
      <c r="J6" s="131" t="str">
        <f t="shared" si="0"/>
        <v>Office supplies()</v>
      </c>
      <c r="K6" s="130">
        <v>0</v>
      </c>
      <c r="L6" s="130">
        <v>0</v>
      </c>
      <c r="M6" s="130">
        <v>24000</v>
      </c>
      <c r="N6" s="130">
        <v>24000</v>
      </c>
      <c r="O6" s="131" t="s">
        <v>96</v>
      </c>
      <c r="P6" s="130">
        <v>1</v>
      </c>
      <c r="Q6" s="130">
        <v>24000</v>
      </c>
      <c r="R6" s="132"/>
      <c r="S6" s="132"/>
      <c r="T6" s="132"/>
      <c r="U6" s="132"/>
      <c r="V6" s="133">
        <v>42447.559317129628</v>
      </c>
      <c r="W6" s="131" t="s">
        <v>86</v>
      </c>
      <c r="X6" s="132"/>
      <c r="Y6" s="131" t="s">
        <v>86</v>
      </c>
    </row>
    <row r="7" spans="1:25" ht="120">
      <c r="A7" s="130">
        <v>1</v>
      </c>
      <c r="B7" s="131" t="s">
        <v>85</v>
      </c>
      <c r="C7" s="131" t="s">
        <v>60</v>
      </c>
      <c r="D7" s="130">
        <v>5</v>
      </c>
      <c r="E7" s="130">
        <v>2</v>
      </c>
      <c r="F7" s="130">
        <v>0</v>
      </c>
      <c r="G7" s="131" t="s">
        <v>86</v>
      </c>
      <c r="H7" s="131" t="s">
        <v>97</v>
      </c>
      <c r="I7" s="131" t="s">
        <v>98</v>
      </c>
      <c r="J7" s="131" t="str">
        <f t="shared" si="0"/>
        <v>Laboratory Supplies for TB EQA programs(Lab supplies)</v>
      </c>
      <c r="K7" s="130">
        <v>0</v>
      </c>
      <c r="L7" s="130">
        <v>0</v>
      </c>
      <c r="M7" s="130">
        <v>50000</v>
      </c>
      <c r="N7" s="130">
        <v>50000</v>
      </c>
      <c r="O7" s="131" t="s">
        <v>96</v>
      </c>
      <c r="P7" s="130">
        <v>1</v>
      </c>
      <c r="Q7" s="130">
        <v>50000</v>
      </c>
      <c r="R7" s="132"/>
      <c r="S7" s="132"/>
      <c r="T7" s="132"/>
      <c r="U7" s="132"/>
      <c r="V7" s="133">
        <v>42447.559317129628</v>
      </c>
      <c r="W7" s="131" t="s">
        <v>86</v>
      </c>
      <c r="X7" s="132"/>
      <c r="Y7" s="131" t="s">
        <v>86</v>
      </c>
    </row>
    <row r="8" spans="1:25" ht="135">
      <c r="A8" s="130">
        <v>1</v>
      </c>
      <c r="B8" s="131" t="s">
        <v>85</v>
      </c>
      <c r="C8" s="131" t="s">
        <v>60</v>
      </c>
      <c r="D8" s="130">
        <v>5</v>
      </c>
      <c r="E8" s="130">
        <v>3</v>
      </c>
      <c r="F8" s="130">
        <v>0</v>
      </c>
      <c r="G8" s="131" t="s">
        <v>86</v>
      </c>
      <c r="H8" s="131" t="s">
        <v>99</v>
      </c>
      <c r="I8" s="131" t="s">
        <v>100</v>
      </c>
      <c r="J8" s="131" t="str">
        <f t="shared" si="0"/>
        <v>Reagent for Sample Characterization((Real Time or Line Prob Assay)150 tests)</v>
      </c>
      <c r="K8" s="130">
        <v>0</v>
      </c>
      <c r="L8" s="130">
        <v>0</v>
      </c>
      <c r="M8" s="130">
        <v>75000</v>
      </c>
      <c r="N8" s="130">
        <v>75000</v>
      </c>
      <c r="O8" s="131" t="s">
        <v>101</v>
      </c>
      <c r="P8" s="130">
        <v>150</v>
      </c>
      <c r="Q8" s="130">
        <v>500</v>
      </c>
      <c r="R8" s="132"/>
      <c r="S8" s="132"/>
      <c r="T8" s="132"/>
      <c r="U8" s="132"/>
      <c r="V8" s="133">
        <v>42447.559317129628</v>
      </c>
      <c r="W8" s="131" t="s">
        <v>86</v>
      </c>
      <c r="X8" s="133">
        <v>42447.567141203705</v>
      </c>
      <c r="Y8" s="131" t="s">
        <v>86</v>
      </c>
    </row>
    <row r="9" spans="1:25" ht="135">
      <c r="A9" s="130">
        <v>1</v>
      </c>
      <c r="B9" s="131" t="s">
        <v>85</v>
      </c>
      <c r="C9" s="131" t="s">
        <v>60</v>
      </c>
      <c r="D9" s="130">
        <v>8</v>
      </c>
      <c r="E9" s="130">
        <v>1</v>
      </c>
      <c r="F9" s="130">
        <v>0</v>
      </c>
      <c r="G9" s="131" t="s">
        <v>86</v>
      </c>
      <c r="H9" s="131" t="s">
        <v>102</v>
      </c>
      <c r="I9" s="131" t="s">
        <v>103</v>
      </c>
      <c r="J9" s="131" t="str">
        <f t="shared" si="0"/>
        <v>TB EQA Advisory Meeting(Local resource person(MOPH &amp; Non-MOPH))</v>
      </c>
      <c r="K9" s="130">
        <v>0</v>
      </c>
      <c r="L9" s="130">
        <v>0</v>
      </c>
      <c r="M9" s="130">
        <v>54000</v>
      </c>
      <c r="N9" s="130">
        <v>54000</v>
      </c>
      <c r="O9" s="131" t="s">
        <v>94</v>
      </c>
      <c r="P9" s="130">
        <v>4</v>
      </c>
      <c r="Q9" s="130">
        <v>5</v>
      </c>
      <c r="R9" s="130">
        <v>1</v>
      </c>
      <c r="S9" s="130">
        <v>2000</v>
      </c>
      <c r="T9" s="130">
        <v>500</v>
      </c>
      <c r="U9" s="130">
        <v>1000</v>
      </c>
      <c r="V9" s="133">
        <v>42447.559432870374</v>
      </c>
      <c r="W9" s="131" t="s">
        <v>86</v>
      </c>
      <c r="X9" s="132"/>
      <c r="Y9" s="131" t="s">
        <v>86</v>
      </c>
    </row>
    <row r="10" spans="1:25" ht="120">
      <c r="A10" s="130">
        <v>1</v>
      </c>
      <c r="B10" s="131" t="s">
        <v>85</v>
      </c>
      <c r="C10" s="131" t="s">
        <v>60</v>
      </c>
      <c r="D10" s="130">
        <v>8</v>
      </c>
      <c r="E10" s="130">
        <v>2</v>
      </c>
      <c r="F10" s="130">
        <v>0</v>
      </c>
      <c r="G10" s="131" t="s">
        <v>86</v>
      </c>
      <c r="H10" s="131" t="s">
        <v>31</v>
      </c>
      <c r="I10" s="131" t="s">
        <v>104</v>
      </c>
      <c r="J10" s="131" t="str">
        <f t="shared" si="0"/>
        <v>Working group meeting(Local Participants(MOPH&amp;NON-MOPH))</v>
      </c>
      <c r="K10" s="130">
        <v>0</v>
      </c>
      <c r="L10" s="130">
        <v>0</v>
      </c>
      <c r="M10" s="130">
        <v>20000</v>
      </c>
      <c r="N10" s="130">
        <v>20000</v>
      </c>
      <c r="O10" s="131" t="s">
        <v>94</v>
      </c>
      <c r="P10" s="130">
        <v>5</v>
      </c>
      <c r="Q10" s="130">
        <v>5</v>
      </c>
      <c r="R10" s="130">
        <v>1</v>
      </c>
      <c r="S10" s="130">
        <v>600</v>
      </c>
      <c r="T10" s="130">
        <v>0</v>
      </c>
      <c r="U10" s="130">
        <v>1000</v>
      </c>
      <c r="V10" s="133">
        <v>42447.559432870374</v>
      </c>
      <c r="W10" s="131" t="s">
        <v>86</v>
      </c>
      <c r="X10" s="132"/>
      <c r="Y10" s="131" t="s">
        <v>86</v>
      </c>
    </row>
    <row r="11" spans="1:25" ht="75">
      <c r="A11" s="130">
        <v>1</v>
      </c>
      <c r="B11" s="131" t="s">
        <v>85</v>
      </c>
      <c r="C11" s="131" t="s">
        <v>60</v>
      </c>
      <c r="D11" s="130">
        <v>8</v>
      </c>
      <c r="E11" s="130">
        <v>3</v>
      </c>
      <c r="F11" s="130">
        <v>0</v>
      </c>
      <c r="G11" s="131" t="s">
        <v>86</v>
      </c>
      <c r="H11" s="131" t="s">
        <v>105</v>
      </c>
      <c r="I11" s="131" t="s">
        <v>106</v>
      </c>
      <c r="J11" s="131" t="str">
        <f t="shared" si="0"/>
        <v>Shipping cost for EQA(See justification)</v>
      </c>
      <c r="K11" s="130">
        <v>0</v>
      </c>
      <c r="L11" s="130">
        <v>0</v>
      </c>
      <c r="M11" s="130">
        <v>40000</v>
      </c>
      <c r="N11" s="130">
        <v>40000</v>
      </c>
      <c r="O11" s="131" t="s">
        <v>94</v>
      </c>
      <c r="P11" s="130">
        <v>2</v>
      </c>
      <c r="Q11" s="130">
        <v>0</v>
      </c>
      <c r="R11" s="130">
        <v>0</v>
      </c>
      <c r="S11" s="130">
        <v>0</v>
      </c>
      <c r="T11" s="130">
        <v>0</v>
      </c>
      <c r="U11" s="130">
        <v>20000</v>
      </c>
      <c r="V11" s="133">
        <v>42447.559432870374</v>
      </c>
      <c r="W11" s="131" t="s">
        <v>86</v>
      </c>
      <c r="X11" s="133">
        <v>42454.617650462962</v>
      </c>
      <c r="Y11" s="131" t="s">
        <v>86</v>
      </c>
    </row>
    <row r="12" spans="1:25" ht="135">
      <c r="A12" s="130">
        <v>1</v>
      </c>
      <c r="B12" s="131" t="s">
        <v>85</v>
      </c>
      <c r="C12" s="131" t="s">
        <v>60</v>
      </c>
      <c r="D12" s="130">
        <v>8</v>
      </c>
      <c r="E12" s="130">
        <v>4</v>
      </c>
      <c r="F12" s="130">
        <v>0</v>
      </c>
      <c r="G12" s="131" t="s">
        <v>86</v>
      </c>
      <c r="H12" s="131" t="s">
        <v>92</v>
      </c>
      <c r="I12" s="131" t="s">
        <v>107</v>
      </c>
      <c r="J12" s="131" t="str">
        <f t="shared" si="0"/>
        <v>TB EQA participant anual meeting(Local Particiapant(MOPH &amp; Non-MOPH))</v>
      </c>
      <c r="K12" s="130">
        <v>0</v>
      </c>
      <c r="L12" s="130">
        <v>0</v>
      </c>
      <c r="M12" s="130">
        <v>21000</v>
      </c>
      <c r="N12" s="130">
        <v>21000</v>
      </c>
      <c r="O12" s="131" t="s">
        <v>94</v>
      </c>
      <c r="P12" s="130">
        <v>1</v>
      </c>
      <c r="Q12" s="130">
        <v>10</v>
      </c>
      <c r="R12" s="130">
        <v>2</v>
      </c>
      <c r="S12" s="130">
        <v>600</v>
      </c>
      <c r="T12" s="130">
        <v>500</v>
      </c>
      <c r="U12" s="130">
        <v>4000</v>
      </c>
      <c r="V12" s="133">
        <v>42447.559432870374</v>
      </c>
      <c r="W12" s="131" t="s">
        <v>86</v>
      </c>
      <c r="X12" s="133">
        <v>42447.567210648151</v>
      </c>
      <c r="Y12" s="1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Draw Down</vt:lpstr>
      <vt:lpstr>Budget Plan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2017-09-15T04:25:03Z</cp:lastPrinted>
  <dcterms:created xsi:type="dcterms:W3CDTF">2014-10-02T07:37:14Z</dcterms:created>
  <dcterms:modified xsi:type="dcterms:W3CDTF">2017-12-18T06:57:11Z</dcterms:modified>
</cp:coreProperties>
</file>