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50" windowWidth="19420" windowHeight="6920" activeTab="1"/>
  </bookViews>
  <sheets>
    <sheet name="Draw Down" sheetId="1" r:id="rId1"/>
    <sheet name="Budget Plan " sheetId="4" r:id="rId2"/>
    <sheet name="Sheet2" sheetId="2" r:id="rId3"/>
    <sheet name="Sheet3" sheetId="3" r:id="rId4"/>
  </sheets>
  <definedNames>
    <definedName name="_xlnm.Print_Area" localSheetId="1">'Budget Plan '!$A$1:$U$50</definedName>
  </definedNames>
  <calcPr calcId="145621"/>
</workbook>
</file>

<file path=xl/calcChain.xml><?xml version="1.0" encoding="utf-8"?>
<calcChain xmlns="http://schemas.openxmlformats.org/spreadsheetml/2006/main">
  <c r="T52" i="4" l="1"/>
  <c r="T50" i="4"/>
  <c r="K9" i="4"/>
  <c r="O9" i="4"/>
  <c r="S9" i="4"/>
  <c r="G7" i="4"/>
  <c r="G8" i="4"/>
  <c r="G10" i="4"/>
  <c r="G11" i="4"/>
  <c r="G12" i="4"/>
  <c r="G13" i="4"/>
  <c r="D14" i="4"/>
  <c r="E14" i="4"/>
  <c r="F14" i="4" l="1"/>
  <c r="G14" i="4"/>
  <c r="D34" i="4"/>
  <c r="D29" i="4"/>
  <c r="D26" i="4"/>
  <c r="D20" i="4"/>
  <c r="D50" i="4" s="1"/>
  <c r="D6" i="4"/>
  <c r="E34" i="4"/>
  <c r="E29" i="4"/>
  <c r="E26" i="4"/>
  <c r="E6" i="4"/>
  <c r="F34" i="4"/>
  <c r="F29" i="4"/>
  <c r="F26" i="4"/>
  <c r="F6" i="4"/>
  <c r="H14" i="4"/>
  <c r="K14" i="4" s="1"/>
  <c r="I14" i="4"/>
  <c r="J14" i="4"/>
  <c r="G19" i="4"/>
  <c r="G16" i="4"/>
  <c r="G15" i="4"/>
  <c r="H6" i="4" l="1"/>
  <c r="H36" i="4"/>
  <c r="H34" i="4" s="1"/>
  <c r="H50" i="4" s="1"/>
  <c r="H38" i="4"/>
  <c r="H29" i="4"/>
  <c r="H26" i="4"/>
  <c r="H20" i="4"/>
  <c r="I34" i="4"/>
  <c r="I6" i="4"/>
  <c r="I29" i="4"/>
  <c r="I26" i="4"/>
  <c r="J6" i="4"/>
  <c r="J34" i="4"/>
  <c r="J29" i="4"/>
  <c r="J26" i="4"/>
  <c r="L14" i="4"/>
  <c r="L20" i="4"/>
  <c r="L34" i="4"/>
  <c r="L50" i="4" s="1"/>
  <c r="L6" i="4"/>
  <c r="L29" i="4"/>
  <c r="L26" i="4"/>
  <c r="M14" i="4"/>
  <c r="M20" i="4"/>
  <c r="M34" i="4"/>
  <c r="M6" i="4"/>
  <c r="M29" i="4"/>
  <c r="M26" i="4"/>
  <c r="M50" i="4" s="1"/>
  <c r="N14" i="4"/>
  <c r="N20" i="4"/>
  <c r="N34" i="4"/>
  <c r="N50" i="4" s="1"/>
  <c r="N6" i="4"/>
  <c r="N29" i="4"/>
  <c r="N26" i="4"/>
  <c r="P20" i="4"/>
  <c r="P34" i="4"/>
  <c r="P6" i="4"/>
  <c r="P29" i="4"/>
  <c r="P26" i="4"/>
  <c r="P50" i="4" s="1"/>
  <c r="P14" i="4"/>
  <c r="Q34" i="4"/>
  <c r="Q6" i="4"/>
  <c r="Q29" i="4"/>
  <c r="Q26" i="4"/>
  <c r="Q14" i="4"/>
  <c r="R34" i="4"/>
  <c r="R6" i="4"/>
  <c r="R29" i="4"/>
  <c r="R26" i="4"/>
  <c r="O50" i="4" l="1"/>
  <c r="R14" i="4"/>
  <c r="K17" i="4"/>
  <c r="O17" i="4"/>
  <c r="G17" i="4"/>
  <c r="T17" i="4" s="1"/>
  <c r="S17" i="4"/>
  <c r="K15" i="4"/>
  <c r="O15" i="4"/>
  <c r="K16" i="4"/>
  <c r="O16" i="4"/>
  <c r="T16" i="4" s="1"/>
  <c r="S16" i="4"/>
  <c r="G18" i="4"/>
  <c r="K18" i="4"/>
  <c r="T18" i="4" s="1"/>
  <c r="O18" i="4"/>
  <c r="S18" i="4"/>
  <c r="K19" i="4"/>
  <c r="T19" i="4" s="1"/>
  <c r="O19" i="4"/>
  <c r="S19" i="4"/>
  <c r="C14" i="4" l="1"/>
  <c r="K8" i="4"/>
  <c r="K12" i="4"/>
  <c r="O12" i="4"/>
  <c r="S12" i="4"/>
  <c r="C6" i="4"/>
  <c r="O20" i="4"/>
  <c r="K34" i="4"/>
  <c r="O34" i="4"/>
  <c r="S34" i="4"/>
  <c r="T34" i="4" s="1"/>
  <c r="U34" i="4" s="1"/>
  <c r="G34" i="4"/>
  <c r="C34" i="4"/>
  <c r="G33" i="4"/>
  <c r="O33" i="4"/>
  <c r="S33" i="4"/>
  <c r="G29" i="4"/>
  <c r="T29" i="4" s="1"/>
  <c r="O29" i="4"/>
  <c r="S29" i="4"/>
  <c r="C29" i="4"/>
  <c r="U29" i="4" s="1"/>
  <c r="G26" i="4"/>
  <c r="T26" i="4" s="1"/>
  <c r="O26" i="4"/>
  <c r="S26" i="4"/>
  <c r="C26" i="4"/>
  <c r="U26" i="4" s="1"/>
  <c r="G32" i="4"/>
  <c r="T32" i="4" s="1"/>
  <c r="U32" i="4" s="1"/>
  <c r="O32" i="4"/>
  <c r="S32" i="4"/>
  <c r="K37" i="4"/>
  <c r="G37" i="4"/>
  <c r="T37" i="4" s="1"/>
  <c r="U37" i="4" s="1"/>
  <c r="O37" i="4"/>
  <c r="S37" i="4"/>
  <c r="G49" i="4"/>
  <c r="T49" i="4" s="1"/>
  <c r="U49" i="4" s="1"/>
  <c r="O49" i="4"/>
  <c r="S49" i="4"/>
  <c r="G21" i="4"/>
  <c r="G22" i="4"/>
  <c r="G23" i="4"/>
  <c r="G24" i="4"/>
  <c r="G25" i="4"/>
  <c r="G27" i="4"/>
  <c r="G28" i="4"/>
  <c r="G30" i="4"/>
  <c r="G31" i="4"/>
  <c r="G35" i="4"/>
  <c r="G36" i="4"/>
  <c r="G38" i="4"/>
  <c r="G39" i="4"/>
  <c r="G40" i="4"/>
  <c r="G41" i="4"/>
  <c r="G42" i="4"/>
  <c r="G43" i="4"/>
  <c r="G44" i="4"/>
  <c r="G45" i="4"/>
  <c r="G46" i="4"/>
  <c r="G47" i="4"/>
  <c r="G48" i="4"/>
  <c r="S21" i="4"/>
  <c r="S22" i="4"/>
  <c r="S23" i="4"/>
  <c r="S24" i="4"/>
  <c r="S25" i="4"/>
  <c r="S27" i="4"/>
  <c r="S28" i="4"/>
  <c r="S30" i="4"/>
  <c r="S31" i="4"/>
  <c r="S35" i="4"/>
  <c r="S36" i="4"/>
  <c r="S38" i="4"/>
  <c r="S39" i="4"/>
  <c r="S40" i="4"/>
  <c r="S41" i="4"/>
  <c r="S42" i="4"/>
  <c r="S43" i="4"/>
  <c r="S44" i="4"/>
  <c r="S45" i="4"/>
  <c r="S46" i="4"/>
  <c r="S47" i="4"/>
  <c r="S48" i="4"/>
  <c r="O21" i="4"/>
  <c r="O22" i="4"/>
  <c r="O23" i="4"/>
  <c r="O24" i="4"/>
  <c r="O25" i="4"/>
  <c r="O27" i="4"/>
  <c r="O28" i="4"/>
  <c r="O30" i="4"/>
  <c r="O31" i="4"/>
  <c r="O35" i="4"/>
  <c r="O36" i="4"/>
  <c r="O38" i="4"/>
  <c r="O39" i="4"/>
  <c r="O40" i="4"/>
  <c r="O41" i="4"/>
  <c r="O42" i="4"/>
  <c r="O43" i="4"/>
  <c r="O44" i="4"/>
  <c r="O45" i="4"/>
  <c r="O46" i="4"/>
  <c r="O47" i="4"/>
  <c r="O48" i="4"/>
  <c r="K21" i="4"/>
  <c r="K22" i="4"/>
  <c r="T22" i="4" s="1"/>
  <c r="S34" i="3"/>
  <c r="O34" i="3"/>
  <c r="K34" i="3"/>
  <c r="G34" i="3"/>
  <c r="T34" i="3" s="1"/>
  <c r="U34" i="3" s="1"/>
  <c r="S33" i="3"/>
  <c r="O33" i="3"/>
  <c r="K33" i="3"/>
  <c r="G33" i="3"/>
  <c r="T33" i="3" s="1"/>
  <c r="U33" i="3" s="1"/>
  <c r="S32" i="3"/>
  <c r="O32" i="3"/>
  <c r="K32" i="3"/>
  <c r="G32" i="3"/>
  <c r="T32" i="3" s="1"/>
  <c r="U32" i="3" s="1"/>
  <c r="S31" i="3"/>
  <c r="O31" i="3"/>
  <c r="K31" i="3"/>
  <c r="G31" i="3"/>
  <c r="T31" i="3" s="1"/>
  <c r="U31" i="3" s="1"/>
  <c r="S30" i="3"/>
  <c r="O30" i="3"/>
  <c r="K30" i="3"/>
  <c r="G30" i="3"/>
  <c r="T30" i="3" s="1"/>
  <c r="U30" i="3" s="1"/>
  <c r="S29" i="3"/>
  <c r="O29" i="3"/>
  <c r="K29" i="3"/>
  <c r="G29" i="3"/>
  <c r="T29" i="3" s="1"/>
  <c r="U29" i="3" s="1"/>
  <c r="S28" i="3"/>
  <c r="O28" i="3"/>
  <c r="K28" i="3"/>
  <c r="G28" i="3"/>
  <c r="T28" i="3" s="1"/>
  <c r="U28" i="3" s="1"/>
  <c r="S27" i="3"/>
  <c r="S26" i="3" s="1"/>
  <c r="O27" i="3"/>
  <c r="K27" i="3"/>
  <c r="G27" i="3"/>
  <c r="T27" i="3" s="1"/>
  <c r="U27" i="3" s="1"/>
  <c r="R26" i="3"/>
  <c r="R35" i="3" s="1"/>
  <c r="Q26" i="3"/>
  <c r="Q35" i="3" s="1"/>
  <c r="P26" i="3"/>
  <c r="P35" i="3" s="1"/>
  <c r="O26" i="3"/>
  <c r="N26" i="3"/>
  <c r="N35" i="3" s="1"/>
  <c r="M26" i="3"/>
  <c r="M35" i="3" s="1"/>
  <c r="L26" i="3"/>
  <c r="L35" i="3" s="1"/>
  <c r="K26" i="3"/>
  <c r="J26" i="3"/>
  <c r="J35" i="3" s="1"/>
  <c r="I26" i="3"/>
  <c r="I35" i="3" s="1"/>
  <c r="H26" i="3"/>
  <c r="H35" i="3" s="1"/>
  <c r="G26" i="3"/>
  <c r="T26" i="3" s="1"/>
  <c r="F26" i="3"/>
  <c r="F35" i="3" s="1"/>
  <c r="E26" i="3"/>
  <c r="E35" i="3" s="1"/>
  <c r="D26" i="3"/>
  <c r="D35" i="3" s="1"/>
  <c r="C26" i="3"/>
  <c r="U26" i="3" s="1"/>
  <c r="U25" i="3"/>
  <c r="S24" i="3"/>
  <c r="O24" i="3"/>
  <c r="K24" i="3"/>
  <c r="K22" i="3" s="1"/>
  <c r="G24" i="3"/>
  <c r="T24" i="3" s="1"/>
  <c r="U24" i="3" s="1"/>
  <c r="S23" i="3"/>
  <c r="S22" i="3" s="1"/>
  <c r="O23" i="3"/>
  <c r="K23" i="3"/>
  <c r="G23" i="3"/>
  <c r="T23" i="3" s="1"/>
  <c r="U23" i="3" s="1"/>
  <c r="V22" i="3"/>
  <c r="R22" i="3"/>
  <c r="Q22" i="3"/>
  <c r="P22" i="3"/>
  <c r="O22" i="3"/>
  <c r="N22" i="3"/>
  <c r="M22" i="3"/>
  <c r="L22" i="3"/>
  <c r="J22" i="3"/>
  <c r="I22" i="3"/>
  <c r="H22" i="3"/>
  <c r="G22" i="3"/>
  <c r="F22" i="3"/>
  <c r="E22" i="3"/>
  <c r="D22" i="3"/>
  <c r="C22" i="3"/>
  <c r="S21" i="3"/>
  <c r="O21" i="3"/>
  <c r="K21" i="3"/>
  <c r="G21" i="3"/>
  <c r="T21" i="3" s="1"/>
  <c r="U21" i="3" s="1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T20" i="3" s="1"/>
  <c r="F20" i="3"/>
  <c r="E20" i="3"/>
  <c r="D20" i="3"/>
  <c r="C20" i="3"/>
  <c r="U19" i="3"/>
  <c r="S18" i="3"/>
  <c r="O18" i="3"/>
  <c r="K18" i="3"/>
  <c r="G18" i="3"/>
  <c r="T18" i="3" s="1"/>
  <c r="U18" i="3" s="1"/>
  <c r="S17" i="3"/>
  <c r="O17" i="3"/>
  <c r="K17" i="3"/>
  <c r="G17" i="3"/>
  <c r="T17" i="3" s="1"/>
  <c r="U17" i="3" s="1"/>
  <c r="S16" i="3"/>
  <c r="O16" i="3"/>
  <c r="K16" i="3"/>
  <c r="G16" i="3"/>
  <c r="T16" i="3" s="1"/>
  <c r="U16" i="3" s="1"/>
  <c r="S15" i="3"/>
  <c r="O15" i="3"/>
  <c r="K15" i="3"/>
  <c r="G15" i="3"/>
  <c r="T15" i="3" s="1"/>
  <c r="U15" i="3" s="1"/>
  <c r="S14" i="3"/>
  <c r="S12" i="3" s="1"/>
  <c r="O14" i="3"/>
  <c r="K14" i="3"/>
  <c r="K12" i="3" s="1"/>
  <c r="G14" i="3"/>
  <c r="T14" i="3" s="1"/>
  <c r="U14" i="3" s="1"/>
  <c r="W13" i="3"/>
  <c r="S13" i="3"/>
  <c r="O13" i="3"/>
  <c r="O12" i="3" s="1"/>
  <c r="K13" i="3"/>
  <c r="G13" i="3"/>
  <c r="G12" i="3" s="1"/>
  <c r="R12" i="3"/>
  <c r="Q12" i="3"/>
  <c r="P12" i="3"/>
  <c r="N12" i="3"/>
  <c r="M12" i="3"/>
  <c r="L12" i="3"/>
  <c r="J12" i="3"/>
  <c r="I12" i="3"/>
  <c r="H12" i="3"/>
  <c r="F12" i="3"/>
  <c r="E12" i="3"/>
  <c r="D12" i="3"/>
  <c r="C12" i="3"/>
  <c r="U11" i="3"/>
  <c r="W10" i="3"/>
  <c r="S10" i="3"/>
  <c r="O10" i="3"/>
  <c r="K10" i="3"/>
  <c r="G10" i="3"/>
  <c r="T10" i="3" s="1"/>
  <c r="U10" i="3" s="1"/>
  <c r="S9" i="3"/>
  <c r="O9" i="3"/>
  <c r="K9" i="3"/>
  <c r="G9" i="3"/>
  <c r="T9" i="3" s="1"/>
  <c r="U9" i="3" s="1"/>
  <c r="S8" i="3"/>
  <c r="S6" i="3" s="1"/>
  <c r="O8" i="3"/>
  <c r="K8" i="3"/>
  <c r="K6" i="3" s="1"/>
  <c r="G8" i="3"/>
  <c r="T8" i="3" s="1"/>
  <c r="U8" i="3" s="1"/>
  <c r="W7" i="3"/>
  <c r="S7" i="3"/>
  <c r="O7" i="3"/>
  <c r="O6" i="3" s="1"/>
  <c r="K7" i="3"/>
  <c r="G7" i="3"/>
  <c r="T7" i="3" s="1"/>
  <c r="U7" i="3" s="1"/>
  <c r="R6" i="3"/>
  <c r="Q6" i="3"/>
  <c r="P6" i="3"/>
  <c r="N6" i="3"/>
  <c r="M6" i="3"/>
  <c r="L6" i="3"/>
  <c r="J6" i="3"/>
  <c r="I6" i="3"/>
  <c r="H6" i="3"/>
  <c r="F6" i="3"/>
  <c r="E6" i="3"/>
  <c r="D6" i="3"/>
  <c r="C6" i="3"/>
  <c r="C35" i="3" s="1"/>
  <c r="V4" i="3"/>
  <c r="V2" i="3"/>
  <c r="K49" i="4"/>
  <c r="K48" i="4"/>
  <c r="T48" i="4" s="1"/>
  <c r="U48" i="4" s="1"/>
  <c r="T47" i="4"/>
  <c r="U47" i="4" s="1"/>
  <c r="K47" i="4"/>
  <c r="K46" i="4"/>
  <c r="T46" i="4" s="1"/>
  <c r="U46" i="4" s="1"/>
  <c r="T45" i="4"/>
  <c r="U45" i="4" s="1"/>
  <c r="K45" i="4"/>
  <c r="K44" i="4"/>
  <c r="T44" i="4" s="1"/>
  <c r="U44" i="4" s="1"/>
  <c r="T43" i="4"/>
  <c r="U43" i="4" s="1"/>
  <c r="K43" i="4"/>
  <c r="K42" i="4"/>
  <c r="T42" i="4" s="1"/>
  <c r="U42" i="4" s="1"/>
  <c r="T41" i="4"/>
  <c r="U41" i="4" s="1"/>
  <c r="K41" i="4"/>
  <c r="K40" i="4"/>
  <c r="T40" i="4" s="1"/>
  <c r="U40" i="4" s="1"/>
  <c r="T39" i="4"/>
  <c r="U39" i="4" s="1"/>
  <c r="K39" i="4"/>
  <c r="K38" i="4"/>
  <c r="T38" i="4" s="1"/>
  <c r="U38" i="4" s="1"/>
  <c r="K36" i="4"/>
  <c r="T36" i="4" s="1"/>
  <c r="U36" i="4" s="1"/>
  <c r="T35" i="4"/>
  <c r="U35" i="4" s="1"/>
  <c r="K35" i="4"/>
  <c r="K33" i="4"/>
  <c r="T33" i="4" s="1"/>
  <c r="U33" i="4" s="1"/>
  <c r="K32" i="4"/>
  <c r="T31" i="4"/>
  <c r="K31" i="4"/>
  <c r="T30" i="4"/>
  <c r="K30" i="4"/>
  <c r="K29" i="4"/>
  <c r="K28" i="4"/>
  <c r="T28" i="4" s="1"/>
  <c r="K27" i="4"/>
  <c r="T27" i="4" s="1"/>
  <c r="K26" i="4"/>
  <c r="K25" i="4"/>
  <c r="T25" i="4" s="1"/>
  <c r="U25" i="4" s="1"/>
  <c r="T24" i="4"/>
  <c r="U24" i="4" s="1"/>
  <c r="K24" i="4"/>
  <c r="K23" i="4"/>
  <c r="T23" i="4" s="1"/>
  <c r="U23" i="4" s="1"/>
  <c r="U22" i="4"/>
  <c r="U21" i="4"/>
  <c r="T21" i="4"/>
  <c r="R20" i="4"/>
  <c r="R50" i="4" s="1"/>
  <c r="Q20" i="4"/>
  <c r="Q50" i="4" s="1"/>
  <c r="J20" i="4"/>
  <c r="J50" i="4" s="1"/>
  <c r="I20" i="4"/>
  <c r="I50" i="4" s="1"/>
  <c r="K50" i="4" s="1"/>
  <c r="F20" i="4"/>
  <c r="F50" i="4" s="1"/>
  <c r="E20" i="4"/>
  <c r="E50" i="4" s="1"/>
  <c r="G50" i="4" s="1"/>
  <c r="C20" i="4"/>
  <c r="C50" i="4" s="1"/>
  <c r="U19" i="4"/>
  <c r="U16" i="4"/>
  <c r="S15" i="4"/>
  <c r="T15" i="4" s="1"/>
  <c r="S14" i="4"/>
  <c r="O14" i="4"/>
  <c r="T13" i="4"/>
  <c r="S13" i="4"/>
  <c r="O13" i="4"/>
  <c r="K13" i="4"/>
  <c r="T12" i="4"/>
  <c r="S11" i="4"/>
  <c r="O11" i="4"/>
  <c r="K11" i="4"/>
  <c r="T11" i="4" s="1"/>
  <c r="S10" i="4"/>
  <c r="O10" i="4"/>
  <c r="K10" i="4"/>
  <c r="T10" i="4" s="1"/>
  <c r="G9" i="4"/>
  <c r="S8" i="4"/>
  <c r="O8" i="4"/>
  <c r="T8" i="4" s="1"/>
  <c r="S7" i="4"/>
  <c r="S6" i="4" s="1"/>
  <c r="O7" i="4"/>
  <c r="O6" i="4" s="1"/>
  <c r="K7" i="4"/>
  <c r="K6" i="4" s="1"/>
  <c r="F51" i="1"/>
  <c r="F52" i="1" s="1"/>
  <c r="E52" i="1" s="1"/>
  <c r="E51" i="1"/>
  <c r="E50" i="1"/>
  <c r="F49" i="1"/>
  <c r="E49" i="1" s="1"/>
  <c r="E48" i="1"/>
  <c r="E47" i="1"/>
  <c r="E46" i="1"/>
  <c r="E45" i="1"/>
  <c r="E44" i="1"/>
  <c r="F40" i="1"/>
  <c r="F39" i="1"/>
  <c r="F33" i="1"/>
  <c r="F32" i="1"/>
  <c r="F31" i="1"/>
  <c r="F30" i="1"/>
  <c r="F29" i="1"/>
  <c r="F28" i="1"/>
  <c r="F27" i="1" s="1"/>
  <c r="E26" i="1"/>
  <c r="E25" i="1"/>
  <c r="F24" i="1"/>
  <c r="F23" i="1"/>
  <c r="E23" i="1" s="1"/>
  <c r="F22" i="1"/>
  <c r="E21" i="1"/>
  <c r="F19" i="1"/>
  <c r="F16" i="1"/>
  <c r="F15" i="1"/>
  <c r="F14" i="1"/>
  <c r="F13" i="1"/>
  <c r="F11" i="1" s="1"/>
  <c r="E11" i="1" s="1"/>
  <c r="F12" i="1"/>
  <c r="E10" i="1"/>
  <c r="F9" i="1"/>
  <c r="F8" i="1"/>
  <c r="F7" i="1" s="1"/>
  <c r="E7" i="1" s="1"/>
  <c r="E41" i="1" s="1"/>
  <c r="E27" i="1" l="1"/>
  <c r="F41" i="1"/>
  <c r="T14" i="4"/>
  <c r="U14" i="4" s="1"/>
  <c r="U15" i="4"/>
  <c r="U20" i="3"/>
  <c r="T12" i="3"/>
  <c r="T22" i="3"/>
  <c r="U22" i="3" s="1"/>
  <c r="T6" i="4"/>
  <c r="U6" i="4" s="1"/>
  <c r="G35" i="3"/>
  <c r="C36" i="3"/>
  <c r="C38" i="3" s="1"/>
  <c r="K35" i="3"/>
  <c r="O35" i="3"/>
  <c r="S35" i="3"/>
  <c r="U12" i="3"/>
  <c r="O36" i="3"/>
  <c r="T7" i="4"/>
  <c r="T9" i="4"/>
  <c r="G6" i="4"/>
  <c r="G6" i="3"/>
  <c r="T6" i="3" s="1"/>
  <c r="U6" i="3" s="1"/>
  <c r="G20" i="4"/>
  <c r="K20" i="4"/>
  <c r="T13" i="3"/>
  <c r="U13" i="3" s="1"/>
  <c r="W14" i="3" s="1"/>
  <c r="W15" i="3" s="1"/>
  <c r="S20" i="4"/>
  <c r="S50" i="4"/>
  <c r="U35" i="3" l="1"/>
  <c r="C53" i="4"/>
  <c r="T20" i="4"/>
  <c r="U20" i="4" s="1"/>
  <c r="U50" i="4" s="1"/>
  <c r="T53" i="4" s="1"/>
  <c r="T35" i="3"/>
  <c r="T36" i="3" s="1"/>
</calcChain>
</file>

<file path=xl/comments1.xml><?xml version="1.0" encoding="utf-8"?>
<comments xmlns="http://schemas.openxmlformats.org/spreadsheetml/2006/main">
  <authors>
    <author>user</author>
  </authors>
  <commentList>
    <comment ref="F44" authorId="0">
      <text>
        <r>
          <rPr>
            <sz val="9"/>
            <color indexed="81"/>
            <rFont val="Tahoma"/>
            <family val="2"/>
          </rPr>
          <t>เงินที่ได้รับอนุมิติไม่รวมเงินสดในมือ</t>
        </r>
      </text>
    </comment>
  </commentList>
</comments>
</file>

<file path=xl/comments2.xml><?xml version="1.0" encoding="utf-8"?>
<comments xmlns="http://schemas.openxmlformats.org/spreadsheetml/2006/main">
  <authors>
    <author>user</author>
    <author>HP</author>
  </authors>
  <commentList>
    <comment ref="E7" authorId="0">
      <text>
        <r>
          <rPr>
            <b/>
            <sz val="9"/>
            <color indexed="81"/>
            <rFont val="Tahoma"/>
            <charset val="222"/>
          </rPr>
          <t>เงินเดือนตกเบิก รวม ของเดือน กย.60</t>
        </r>
      </text>
    </comment>
    <comment ref="E8" authorId="1">
      <text>
        <r>
          <rPr>
            <b/>
            <sz val="9"/>
            <color indexed="81"/>
            <rFont val="Tahoma"/>
            <charset val="222"/>
          </rPr>
          <t>เงินเดือนตกเบิก รวม ของเดือน กย.60</t>
        </r>
      </text>
    </comment>
  </commentList>
</comments>
</file>

<file path=xl/sharedStrings.xml><?xml version="1.0" encoding="utf-8"?>
<sst xmlns="http://schemas.openxmlformats.org/spreadsheetml/2006/main" count="229" uniqueCount="153">
  <si>
    <t>Draw Down Request</t>
  </si>
  <si>
    <t>No.</t>
  </si>
  <si>
    <t>Object Class</t>
  </si>
  <si>
    <t>Details</t>
  </si>
  <si>
    <t>Amount (USD)</t>
  </si>
  <si>
    <t>Amount (Baht)</t>
  </si>
  <si>
    <t>Personnel</t>
  </si>
  <si>
    <t>Fringe Benefits</t>
  </si>
  <si>
    <t xml:space="preserve">Travel </t>
  </si>
  <si>
    <t>Activities:</t>
  </si>
  <si>
    <t>Equipment</t>
  </si>
  <si>
    <t>Equipment :</t>
  </si>
  <si>
    <t>Supplies</t>
  </si>
  <si>
    <t>Supplies :</t>
  </si>
  <si>
    <t xml:space="preserve">Contractual </t>
  </si>
  <si>
    <t>Construction</t>
  </si>
  <si>
    <t>Other</t>
  </si>
  <si>
    <t>Total</t>
  </si>
  <si>
    <t>Summary of current financial status</t>
  </si>
  <si>
    <t>Total new budget approved + Carry over (Atlanta) not included cash on hand</t>
  </si>
  <si>
    <t>Total cumulative draw down ยอดเงินที่ได้เบิกไปแล้วทั้งสิ้น</t>
  </si>
  <si>
    <t xml:space="preserve">Total cumulative expenses this fiscal year ค่าใช้จ่ายทั้งสิ้น </t>
  </si>
  <si>
    <t xml:space="preserve">Total obligated  *see attached - CoAgFin </t>
  </si>
  <si>
    <t>Cash on hand เงินสดคงเหลือ</t>
  </si>
  <si>
    <t>Balance (Total budget - cumulative drawdown)  งบประมาณคงเหลือ</t>
  </si>
  <si>
    <t>Requesting the obligated expenses in next quarter ค่าใช้จ่ายที่คาดว่าจะเกิดขึ้น</t>
  </si>
  <si>
    <t>Recommended amount for this requested ยอดเงินที่ควรรับ</t>
  </si>
  <si>
    <t>Available for further activities (Atlanta) งบประมาณคงเหลือที่สามารถเบิกได้ในครั้งต่อไป</t>
  </si>
  <si>
    <t>ค่าใช้จ่ายจริงที่ลงใน CoAgFin</t>
  </si>
  <si>
    <t>Obligated in CoAgFin</t>
  </si>
  <si>
    <t>Total Budget for FY 2015</t>
  </si>
  <si>
    <t>Project management. Photocopy and miscellaneous</t>
  </si>
  <si>
    <t xml:space="preserve">Management and Monitoring Meeting </t>
  </si>
  <si>
    <t>7</t>
  </si>
  <si>
    <t>TB IC training for IC murses from 5 CONTROL hospitals</t>
  </si>
  <si>
    <t>6</t>
  </si>
  <si>
    <t>TB IC training for IC murses from 5 intervention hospitals</t>
  </si>
  <si>
    <t>5</t>
  </si>
  <si>
    <t>4</t>
  </si>
  <si>
    <t>Protocol Advisory Committee Meeting</t>
  </si>
  <si>
    <t>3</t>
  </si>
  <si>
    <t>Reseaech team and PI Meeting in Bangkok</t>
  </si>
  <si>
    <t>2</t>
  </si>
  <si>
    <t>M12 refreshment for participants on data collection</t>
  </si>
  <si>
    <t>1</t>
  </si>
  <si>
    <t>Others</t>
  </si>
  <si>
    <t>Construcion</t>
  </si>
  <si>
    <t>Evaluation of a TB Infection Control Intervention in Healthcare Facilities in Vietnam and Thailand (EnTIC study)</t>
  </si>
  <si>
    <t>Contractual</t>
  </si>
  <si>
    <t xml:space="preserve"> ENTIC Supplies</t>
  </si>
  <si>
    <t>Transprotation rental,taxi</t>
  </si>
  <si>
    <t>TB IC training for IC nurses from 5 CONTROL hospitals</t>
  </si>
  <si>
    <t>TB IC training for IC nurses from 5 intervention hospitals</t>
  </si>
  <si>
    <t>Reseaech team and PI Meeting</t>
  </si>
  <si>
    <t>ENTIC Project staff travel</t>
  </si>
  <si>
    <t>Travel</t>
  </si>
  <si>
    <t>Fringe Benefit</t>
  </si>
  <si>
    <t>Compensation for site Researchers</t>
  </si>
  <si>
    <t>-</t>
  </si>
  <si>
    <t xml:space="preserve">Compensation for Co-PI study site </t>
  </si>
  <si>
    <t>BTB Over time for Research</t>
  </si>
  <si>
    <t>BTB Compensation for Project PI</t>
  </si>
  <si>
    <t>Aug.</t>
  </si>
  <si>
    <t>July</t>
  </si>
  <si>
    <t>June</t>
  </si>
  <si>
    <t xml:space="preserve">Total </t>
  </si>
  <si>
    <t>May</t>
  </si>
  <si>
    <t>April</t>
  </si>
  <si>
    <t>March</t>
  </si>
  <si>
    <t>Feb.</t>
  </si>
  <si>
    <t>Jan.</t>
  </si>
  <si>
    <t xml:space="preserve">Dec. </t>
  </si>
  <si>
    <t>Nov.</t>
  </si>
  <si>
    <t>Oct.</t>
  </si>
  <si>
    <t>Sep.</t>
  </si>
  <si>
    <t>Budget</t>
  </si>
  <si>
    <t xml:space="preserve">Balance </t>
  </si>
  <si>
    <t>Expected expenses</t>
  </si>
  <si>
    <t>Quarter 4</t>
  </si>
  <si>
    <t>Quarter 3</t>
  </si>
  <si>
    <t>Quarter 2</t>
  </si>
  <si>
    <t>Quarter 1</t>
  </si>
  <si>
    <t>Approved</t>
  </si>
  <si>
    <t>Object Classes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</si>
  <si>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</si>
  <si>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FY 2015: Monthly Budget Plan: to be spent during September 2014 - August 2015</t>
  </si>
  <si>
    <t xml:space="preserve">Project Name: TB-BTB-ENTIC: Evaluation of a TB Infection Control Intervention in Healthcare Facilities Vietnam and Thailand </t>
  </si>
  <si>
    <t>Sep 2014 - Apr 2015</t>
  </si>
  <si>
    <t>May - July</t>
  </si>
  <si>
    <t>left</t>
  </si>
  <si>
    <t>Project Code: PIF CBO</t>
  </si>
  <si>
    <r>
      <t>Date</t>
    </r>
    <r>
      <rPr>
        <b/>
        <sz val="10"/>
        <color rgb="FFFF0000"/>
        <rFont val="Arial"/>
        <family val="2"/>
      </rPr>
      <t>: XX Sep 2017</t>
    </r>
  </si>
  <si>
    <r>
      <t xml:space="preserve">Summary of activities  to be </t>
    </r>
    <r>
      <rPr>
        <b/>
        <sz val="10"/>
        <color rgb="FFFF0000"/>
        <rFont val="Arial"/>
        <family val="2"/>
      </rPr>
      <t>spent during  Sep-Dec 2017</t>
    </r>
  </si>
  <si>
    <r>
      <t xml:space="preserve">Subject: Request for </t>
    </r>
    <r>
      <rPr>
        <b/>
        <sz val="10"/>
        <color rgb="FFFF0000"/>
        <rFont val="Arial"/>
        <family val="2"/>
      </rPr>
      <t>1st Draw Down FY2018</t>
    </r>
  </si>
  <si>
    <t xml:space="preserve">PIF CBO: Project Coordinator </t>
  </si>
  <si>
    <t>PIF CBO: Project Management staff</t>
  </si>
  <si>
    <t xml:space="preserve">PIF CBO: Capacity building for CBO staff </t>
  </si>
  <si>
    <t xml:space="preserve">PIF CBO: CBO meeting </t>
  </si>
  <si>
    <t xml:space="preserve">PIF CBO: technical working group meeting </t>
  </si>
  <si>
    <t>PIF CBO: project supervision</t>
  </si>
  <si>
    <t>PIF CBO: Site follow-up meeting(ODPC)</t>
  </si>
  <si>
    <t>PIF CBO: Office supplies</t>
  </si>
  <si>
    <t>PIF CBO: Capacity building for CBO staff-participant</t>
  </si>
  <si>
    <t>PIF CBO: Capacity building for CBO staff-resource person</t>
  </si>
  <si>
    <t>PIF CBO: CBO meeting - participants</t>
  </si>
  <si>
    <t>PIF CBO: CBO meeting-resource person</t>
  </si>
  <si>
    <t>PIF CBO: technical working group meeting</t>
  </si>
  <si>
    <t>PIF CBO: Site follow up meeting (ODPC)</t>
  </si>
  <si>
    <t>PIF CBO: Site follow up meeting (ODPC)-resource</t>
  </si>
  <si>
    <t>PIF CBO: Communication cost and relevant service fee</t>
  </si>
  <si>
    <t>PIF CBO: Photocopies, printing, documentation</t>
  </si>
  <si>
    <t>Total Budget for FY 2018</t>
  </si>
  <si>
    <r>
      <t>PIF CBO: RRTTR activities</t>
    </r>
    <r>
      <rPr>
        <b/>
        <sz val="8"/>
        <color indexed="30"/>
        <rFont val="Arial"/>
        <family val="2"/>
      </rPr>
      <t xml:space="preserve"> (KK)</t>
    </r>
  </si>
  <si>
    <r>
      <t xml:space="preserve">PIF CBO: RRTTR activities </t>
    </r>
    <r>
      <rPr>
        <b/>
        <sz val="8"/>
        <color indexed="30"/>
        <rFont val="Arial"/>
        <family val="2"/>
      </rPr>
      <t>(PK)</t>
    </r>
  </si>
  <si>
    <r>
      <t>PIF CBO: RRTTR activities</t>
    </r>
    <r>
      <rPr>
        <b/>
        <sz val="8"/>
        <color indexed="30"/>
        <rFont val="Arial"/>
        <family val="2"/>
      </rPr>
      <t xml:space="preserve"> (UD)</t>
    </r>
  </si>
  <si>
    <r>
      <t xml:space="preserve">PIF CBO: RRTTR activities </t>
    </r>
    <r>
      <rPr>
        <b/>
        <sz val="8"/>
        <color indexed="30"/>
        <rFont val="Arial"/>
        <family val="2"/>
      </rPr>
      <t>(NR)</t>
    </r>
  </si>
  <si>
    <t xml:space="preserve"> PIF CBO: Computer and accessories</t>
  </si>
  <si>
    <r>
      <rPr>
        <b/>
        <sz val="7"/>
        <color rgb="FFFF0000"/>
        <rFont val="Arial"/>
        <family val="2"/>
      </rPr>
      <t>FY 2018:</t>
    </r>
    <r>
      <rPr>
        <b/>
        <sz val="7"/>
        <rFont val="Arial"/>
        <family val="2"/>
      </rPr>
      <t xml:space="preserve"> Monthly Budget Plan: to be spent during </t>
    </r>
    <r>
      <rPr>
        <b/>
        <sz val="7"/>
        <color rgb="FFFF0000"/>
        <rFont val="Arial"/>
        <family val="2"/>
      </rPr>
      <t>September 2017 - December 2017</t>
    </r>
  </si>
  <si>
    <t>PIF-BATS:Project Cordinator - BATS: Strategy</t>
  </si>
  <si>
    <t>PIF-BATS:Project Accounting and finance staff</t>
  </si>
  <si>
    <t>PIF-BATS:Part-time M&amp;E specailist</t>
  </si>
  <si>
    <t>PIF-BATS:Compensation for government Staff (Central)</t>
  </si>
  <si>
    <t>PIF-BATS:Compensation For financial and supply procurement government Staff (Central)</t>
  </si>
  <si>
    <t>PIF-BATS:Accreditation: Full time project coordinator</t>
  </si>
  <si>
    <t>PIF-BATS: KR Nurse Miss Benjamas Rangklang</t>
  </si>
  <si>
    <t>PIF-BATS:Annual medical check up for staff</t>
  </si>
  <si>
    <t>PIF-BATS:Monitoring and suppervision visit to PCM,CBO,Health facility (central and region staff)</t>
  </si>
  <si>
    <t>PIF-BATS:Semi  annual National meeting with 13 Provinces to monitor and follow up Project implementation progress</t>
  </si>
  <si>
    <t>PIF-BATS:Accreditation: adivisory/Technical team meeting for developing tools and guidelines</t>
  </si>
  <si>
    <t>PIF-BATS:(RST) Accreditation: Site visit for assessment of service models</t>
  </si>
  <si>
    <t>Accreditation: Community forum for result sharing of community assessment data</t>
  </si>
  <si>
    <t>PIF-BATS: Laptop and Accesseries</t>
  </si>
  <si>
    <t xml:space="preserve"> PIF-BATS:Office table and chair</t>
  </si>
  <si>
    <t>PIF-BATS:Office Supply</t>
  </si>
  <si>
    <t>PIF-BATS:Rapid test kit supply</t>
  </si>
  <si>
    <t>PIF-BATS:Semi  annual National meeting with 13 Provinces to monitor and follow up Project implementation progress (Central Staff)</t>
  </si>
  <si>
    <t>PIF-BATS:Quarterly PIF Working Group Meeting (HMIS,Accreditation,RRTTR)</t>
  </si>
  <si>
    <t>PIF-BATS:Communication Cost (Central,Province)</t>
  </si>
  <si>
    <t>PIF-BATS:Meeting Facility and management</t>
  </si>
  <si>
    <t>PIF-BATS:Meeting Material and Printing</t>
  </si>
  <si>
    <t>PIF-BATS:Accreditation: Adivisory/Technical team meeting for developing tools and guidelines</t>
  </si>
  <si>
    <t>PIF-BATS:Accreditation: Adivisory/Teachnical team meeting for developing tools and guidelines</t>
  </si>
  <si>
    <t>PIF-BATS:Accreditation: communication cost</t>
  </si>
  <si>
    <t>PIF-BATS:(RST) Accreditation: RRTTR services assessment reporting</t>
  </si>
  <si>
    <t>PIF-BATS:Accreditation: Printing and materials</t>
  </si>
  <si>
    <t>PIF-BATS:Accreditation: Community forum for result sharing of community assessment data</t>
  </si>
  <si>
    <t>PIF-BATS:Accreditation: Site visit for assessment of service models</t>
  </si>
  <si>
    <t>Contribution for CoUnit Management</t>
  </si>
  <si>
    <t>Contribution for Evaluation Performance and Management Plan</t>
  </si>
  <si>
    <t>PIF-BAT : Project management to follow up on project progress and preparation for Activity</t>
  </si>
  <si>
    <t>Project Name: PIF BATS</t>
  </si>
  <si>
    <t xml:space="preserve"> </t>
  </si>
  <si>
    <t>Cash Revise 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</si>
</sst>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(* #,##0.00_);_(* \(#,##0.00\);_(* &quot;-&quot;??_);_(@_)"/>
    <numFmt numFmtId="188" formatCode="_-[$$-409]* #,##0.00_ ;_-[$$-409]* \-#,##0.00\ ;_-[$$-409]* &quot;-&quot;??_ ;_-@_ "/>
    <numFmt numFmtId="189" formatCode="_-[$฿-41E]* #,##0.00_-;\-[$฿-41E]* #,##0.00_-;_-[$฿-41E]* &quot;-&quot;??_-;_-@_-"/>
    <numFmt numFmtId="190" formatCode="_-* #,##0.00000_-;\-* #,##0.00000_-;_-* &quot;-&quot;??_-;_-@_-"/>
    <numFmt numFmtId="191" formatCode="_-* #,##0_-;\-* #,##0_-;_-* &quot;-&quot;??_-;_-@_-"/>
  </numFmts>
  <fonts count="24" x14ac:knownFonts="1"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Tahoma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9"/>
      <color indexed="81"/>
      <name val="Tahoma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</font>
    <font>
      <sz val="7"/>
      <name val="Arial"/>
      <family val="2"/>
    </font>
    <font>
      <sz val="7"/>
      <color rgb="FFFF0000"/>
      <name val="Arial"/>
      <family val="2"/>
    </font>
    <font>
      <i/>
      <sz val="7"/>
      <name val="Arial"/>
      <family val="2"/>
    </font>
    <font>
      <i/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10"/>
      <color rgb="FFFF0000"/>
      <name val="Arial"/>
      <family val="2"/>
    </font>
    <font>
      <sz val="9"/>
      <color theme="1"/>
      <name val="Times New Roman"/>
      <family val="1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indexed="30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9"/>
      <color indexed="81"/>
      <name val="Tahoma"/>
      <charset val="22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8" tint="0.59999389629810485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1" fillId="0" borderId="0"/>
    <xf numFmtId="187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43" fontId="8" fillId="0" borderId="0" applyFont="0" applyFill="0" applyBorder="0" applyAlignment="0" applyProtection="0"/>
    <xf numFmtId="0" fontId="9" fillId="0" borderId="0"/>
    <xf numFmtId="0" fontId="1" fillId="0" borderId="0"/>
  </cellStyleXfs>
  <cellXfs count="263">
    <xf numFmtId="0" fontId="0" fillId="0" borderId="0" xfId="0"/>
    <xf numFmtId="0" fontId="1" fillId="0" borderId="0" xfId="0" applyFont="1"/>
    <xf numFmtId="0" fontId="2" fillId="2" borderId="1" xfId="1" applyFont="1" applyFill="1" applyBorder="1" applyAlignment="1">
      <alignment horizontal="center" vertical="center"/>
    </xf>
    <xf numFmtId="188" fontId="2" fillId="2" borderId="1" xfId="2" applyNumberFormat="1" applyFont="1" applyFill="1" applyBorder="1" applyAlignment="1">
      <alignment horizontal="center" vertical="center" wrapText="1"/>
    </xf>
    <xf numFmtId="189" fontId="2" fillId="2" borderId="1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vertical="top"/>
    </xf>
    <xf numFmtId="0" fontId="1" fillId="0" borderId="1" xfId="1" applyFont="1" applyFill="1" applyBorder="1" applyAlignment="1">
      <alignment horizontal="center" vertical="center"/>
    </xf>
    <xf numFmtId="188" fontId="1" fillId="0" borderId="1" xfId="0" applyNumberFormat="1" applyFont="1" applyBorder="1" applyAlignment="1">
      <alignment vertical="center" wrapText="1"/>
    </xf>
    <xf numFmtId="44" fontId="1" fillId="0" borderId="1" xfId="3" applyNumberFormat="1" applyFont="1" applyFill="1" applyBorder="1" applyAlignment="1" applyProtection="1">
      <alignment horizontal="right" vertical="center" wrapText="1"/>
      <protection locked="0"/>
    </xf>
    <xf numFmtId="0" fontId="1" fillId="0" borderId="0" xfId="0" applyFont="1" applyAlignment="1">
      <alignment horizontal="center" vertical="center"/>
    </xf>
    <xf numFmtId="0" fontId="2" fillId="0" borderId="5" xfId="1" applyFont="1" applyFill="1" applyBorder="1" applyAlignment="1">
      <alignment vertical="top"/>
    </xf>
    <xf numFmtId="188" fontId="5" fillId="0" borderId="1" xfId="0" applyNumberFormat="1" applyFont="1" applyFill="1" applyBorder="1" applyAlignment="1">
      <alignment vertical="center" wrapText="1"/>
    </xf>
    <xf numFmtId="0" fontId="2" fillId="0" borderId="6" xfId="1" applyFont="1" applyFill="1" applyBorder="1" applyAlignment="1">
      <alignment vertical="top"/>
    </xf>
    <xf numFmtId="188" fontId="5" fillId="0" borderId="4" xfId="0" applyNumberFormat="1" applyFont="1" applyFill="1" applyBorder="1" applyAlignment="1">
      <alignment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left" vertical="center"/>
    </xf>
    <xf numFmtId="188" fontId="2" fillId="0" borderId="4" xfId="1" applyNumberFormat="1" applyFont="1" applyFill="1" applyBorder="1" applyAlignment="1">
      <alignment horizontal="left" vertical="center" wrapText="1"/>
    </xf>
    <xf numFmtId="189" fontId="1" fillId="0" borderId="1" xfId="2" applyNumberFormat="1" applyFont="1" applyFill="1" applyBorder="1" applyAlignment="1" applyProtection="1">
      <alignment vertical="center"/>
      <protection locked="0"/>
    </xf>
    <xf numFmtId="43" fontId="1" fillId="0" borderId="1" xfId="3" applyFont="1" applyFill="1" applyBorder="1" applyAlignment="1" applyProtection="1">
      <alignment vertical="center" wrapText="1"/>
    </xf>
    <xf numFmtId="0" fontId="1" fillId="0" borderId="1" xfId="1" quotePrefix="1" applyFont="1" applyFill="1" applyBorder="1" applyAlignment="1">
      <alignment horizontal="center" vertical="top"/>
    </xf>
    <xf numFmtId="189" fontId="1" fillId="0" borderId="1" xfId="2" applyNumberFormat="1" applyFont="1" applyFill="1" applyBorder="1" applyAlignment="1" applyProtection="1">
      <alignment vertical="top"/>
      <protection locked="0"/>
    </xf>
    <xf numFmtId="189" fontId="1" fillId="0" borderId="0" xfId="0" applyNumberFormat="1" applyFont="1"/>
    <xf numFmtId="0" fontId="2" fillId="0" borderId="3" xfId="1" applyFont="1" applyFill="1" applyBorder="1" applyAlignment="1">
      <alignment vertical="center"/>
    </xf>
    <xf numFmtId="0" fontId="1" fillId="0" borderId="2" xfId="0" applyFont="1" applyBorder="1" applyAlignment="1">
      <alignment horizontal="center"/>
    </xf>
    <xf numFmtId="43" fontId="1" fillId="0" borderId="0" xfId="0" applyNumberFormat="1" applyFont="1"/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right" vertical="top"/>
    </xf>
    <xf numFmtId="188" fontId="2" fillId="0" borderId="0" xfId="1" applyNumberFormat="1" applyFont="1" applyFill="1" applyBorder="1" applyAlignment="1">
      <alignment horizontal="right" vertical="center" wrapText="1"/>
    </xf>
    <xf numFmtId="189" fontId="2" fillId="0" borderId="0" xfId="2" applyNumberFormat="1" applyFont="1" applyFill="1" applyBorder="1" applyAlignment="1">
      <alignment horizontal="righ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center" vertical="top"/>
    </xf>
    <xf numFmtId="0" fontId="2" fillId="0" borderId="0" xfId="1" applyFont="1" applyBorder="1" applyAlignment="1">
      <alignment vertical="top"/>
    </xf>
    <xf numFmtId="188" fontId="2" fillId="0" borderId="0" xfId="1" applyNumberFormat="1" applyFont="1" applyBorder="1" applyAlignment="1">
      <alignment vertical="center" wrapText="1"/>
    </xf>
    <xf numFmtId="189" fontId="1" fillId="0" borderId="0" xfId="2" applyNumberFormat="1" applyFont="1" applyBorder="1" applyAlignment="1">
      <alignment horizontal="right" vertical="top"/>
    </xf>
    <xf numFmtId="0" fontId="1" fillId="0" borderId="1" xfId="1" quotePrefix="1" applyFont="1" applyBorder="1" applyAlignment="1">
      <alignment horizontal="center" vertical="top"/>
    </xf>
    <xf numFmtId="188" fontId="1" fillId="0" borderId="4" xfId="1" applyNumberFormat="1" applyFont="1" applyBorder="1" applyAlignment="1">
      <alignment horizontal="left" vertical="center" wrapText="1"/>
    </xf>
    <xf numFmtId="189" fontId="1" fillId="0" borderId="1" xfId="2" applyNumberFormat="1" applyFont="1" applyBorder="1" applyAlignment="1">
      <alignment horizontal="right" vertical="top"/>
    </xf>
    <xf numFmtId="0" fontId="1" fillId="0" borderId="3" xfId="1" applyFont="1" applyBorder="1" applyAlignment="1">
      <alignment horizontal="left" vertical="top"/>
    </xf>
    <xf numFmtId="0" fontId="1" fillId="0" borderId="7" xfId="1" applyFont="1" applyBorder="1" applyAlignment="1">
      <alignment horizontal="left" vertical="top"/>
    </xf>
    <xf numFmtId="0" fontId="1" fillId="0" borderId="4" xfId="1" applyFont="1" applyBorder="1" applyAlignment="1">
      <alignment horizontal="left" vertical="top"/>
    </xf>
    <xf numFmtId="189" fontId="1" fillId="2" borderId="1" xfId="2" applyNumberFormat="1" applyFont="1" applyFill="1" applyBorder="1" applyAlignment="1" applyProtection="1">
      <alignment horizontal="right" vertical="top"/>
      <protection locked="0"/>
    </xf>
    <xf numFmtId="0" fontId="1" fillId="0" borderId="3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188" fontId="1" fillId="0" borderId="4" xfId="1" applyNumberFormat="1" applyFont="1" applyFill="1" applyBorder="1" applyAlignment="1">
      <alignment horizontal="left" vertical="center" wrapText="1"/>
    </xf>
    <xf numFmtId="189" fontId="1" fillId="0" borderId="1" xfId="2" applyNumberFormat="1" applyFont="1" applyBorder="1" applyAlignment="1">
      <alignment wrapText="1"/>
    </xf>
    <xf numFmtId="0" fontId="1" fillId="0" borderId="0" xfId="1" applyFont="1" applyBorder="1" applyAlignment="1">
      <alignment vertical="top"/>
    </xf>
    <xf numFmtId="188" fontId="1" fillId="0" borderId="0" xfId="1" applyNumberFormat="1" applyFont="1" applyBorder="1" applyAlignment="1">
      <alignment vertical="center" wrapText="1"/>
    </xf>
    <xf numFmtId="188" fontId="1" fillId="0" borderId="0" xfId="0" applyNumberFormat="1" applyFont="1" applyAlignment="1">
      <alignment vertical="center" wrapText="1"/>
    </xf>
    <xf numFmtId="0" fontId="1" fillId="0" borderId="2" xfId="1" quotePrefix="1" applyFont="1" applyFill="1" applyBorder="1" applyAlignment="1">
      <alignment horizontal="center" vertical="top"/>
    </xf>
    <xf numFmtId="43" fontId="1" fillId="0" borderId="0" xfId="6" applyFont="1"/>
    <xf numFmtId="0" fontId="10" fillId="0" borderId="0" xfId="7" applyFont="1"/>
    <xf numFmtId="0" fontId="11" fillId="0" borderId="0" xfId="7" applyFont="1"/>
    <xf numFmtId="1" fontId="10" fillId="0" borderId="0" xfId="7" applyNumberFormat="1" applyFont="1"/>
    <xf numFmtId="43" fontId="10" fillId="0" borderId="0" xfId="6" applyFont="1"/>
    <xf numFmtId="43" fontId="11" fillId="0" borderId="0" xfId="7" applyNumberFormat="1" applyFont="1"/>
    <xf numFmtId="43" fontId="10" fillId="0" borderId="0" xfId="7" applyNumberFormat="1" applyFont="1"/>
    <xf numFmtId="0" fontId="12" fillId="0" borderId="0" xfId="7" applyFont="1" applyFill="1"/>
    <xf numFmtId="0" fontId="13" fillId="0" borderId="0" xfId="7" applyFont="1" applyFill="1"/>
    <xf numFmtId="43" fontId="12" fillId="0" borderId="0" xfId="3" applyFont="1" applyFill="1"/>
    <xf numFmtId="43" fontId="14" fillId="5" borderId="0" xfId="7" applyNumberFormat="1" applyFont="1" applyFill="1"/>
    <xf numFmtId="0" fontId="14" fillId="5" borderId="0" xfId="7" applyFont="1" applyFill="1"/>
    <xf numFmtId="1" fontId="12" fillId="0" borderId="0" xfId="7" applyNumberFormat="1" applyFont="1" applyFill="1"/>
    <xf numFmtId="43" fontId="12" fillId="0" borderId="0" xfId="3" applyFont="1" applyFill="1" applyAlignment="1">
      <alignment horizontal="center"/>
    </xf>
    <xf numFmtId="4" fontId="13" fillId="0" borderId="0" xfId="7" applyNumberFormat="1" applyFont="1" applyFill="1"/>
    <xf numFmtId="43" fontId="10" fillId="4" borderId="0" xfId="6" applyFont="1" applyFill="1"/>
    <xf numFmtId="0" fontId="10" fillId="4" borderId="0" xfId="7" applyFont="1" applyFill="1"/>
    <xf numFmtId="0" fontId="12" fillId="0" borderId="0" xfId="7" applyFont="1"/>
    <xf numFmtId="43" fontId="14" fillId="5" borderId="0" xfId="3" applyFont="1" applyFill="1" applyAlignment="1">
      <alignment horizontal="center"/>
    </xf>
    <xf numFmtId="0" fontId="13" fillId="0" borderId="0" xfId="7" applyFont="1"/>
    <xf numFmtId="43" fontId="12" fillId="0" borderId="0" xfId="7" applyNumberFormat="1" applyFont="1" applyFill="1"/>
    <xf numFmtId="43" fontId="10" fillId="0" borderId="0" xfId="7" applyNumberFormat="1" applyFont="1" applyFill="1"/>
    <xf numFmtId="1" fontId="12" fillId="0" borderId="0" xfId="7" applyNumberFormat="1" applyFont="1"/>
    <xf numFmtId="43" fontId="14" fillId="6" borderId="1" xfId="3" applyFont="1" applyFill="1" applyBorder="1" applyAlignment="1" applyProtection="1">
      <alignment horizontal="right" vertical="center"/>
    </xf>
    <xf numFmtId="43" fontId="14" fillId="6" borderId="1" xfId="3" applyFont="1" applyFill="1" applyBorder="1" applyAlignment="1" applyProtection="1">
      <alignment horizontal="right" vertical="center" wrapText="1"/>
    </xf>
    <xf numFmtId="43" fontId="15" fillId="6" borderId="1" xfId="3" applyFont="1" applyFill="1" applyBorder="1" applyAlignment="1" applyProtection="1">
      <alignment horizontal="right" vertical="center" wrapText="1"/>
    </xf>
    <xf numFmtId="43" fontId="10" fillId="6" borderId="1" xfId="3" applyFont="1" applyFill="1" applyBorder="1" applyAlignment="1" applyProtection="1">
      <alignment horizontal="right" vertical="center" wrapText="1"/>
    </xf>
    <xf numFmtId="43" fontId="14" fillId="6" borderId="1" xfId="3" applyFont="1" applyFill="1" applyBorder="1" applyAlignment="1" applyProtection="1">
      <alignment horizontal="center" vertical="center"/>
    </xf>
    <xf numFmtId="0" fontId="10" fillId="0" borderId="0" xfId="7" applyFont="1" applyAlignment="1">
      <alignment vertical="center" wrapText="1"/>
    </xf>
    <xf numFmtId="43" fontId="14" fillId="0" borderId="1" xfId="3" applyFont="1" applyFill="1" applyBorder="1" applyAlignment="1" applyProtection="1">
      <alignment horizontal="right" vertical="center"/>
    </xf>
    <xf numFmtId="43" fontId="10" fillId="0" borderId="1" xfId="3" applyFont="1" applyFill="1" applyBorder="1" applyAlignment="1" applyProtection="1">
      <alignment horizontal="right" vertical="center" wrapText="1"/>
    </xf>
    <xf numFmtId="43" fontId="11" fillId="0" borderId="1" xfId="3" applyFont="1" applyFill="1" applyBorder="1" applyAlignment="1" applyProtection="1">
      <alignment horizontal="right" vertical="center" wrapText="1"/>
    </xf>
    <xf numFmtId="43" fontId="10" fillId="0" borderId="1" xfId="3" applyFont="1" applyFill="1" applyBorder="1" applyAlignment="1" applyProtection="1">
      <alignment horizontal="right" vertical="center" wrapText="1"/>
      <protection locked="0"/>
    </xf>
    <xf numFmtId="12" fontId="10" fillId="0" borderId="1" xfId="3" applyNumberFormat="1" applyFont="1" applyFill="1" applyBorder="1" applyAlignment="1" applyProtection="1">
      <alignment horizontal="right" vertical="center" wrapText="1"/>
      <protection locked="0"/>
    </xf>
    <xf numFmtId="43" fontId="10" fillId="0" borderId="1" xfId="3" applyFont="1" applyFill="1" applyBorder="1" applyAlignment="1">
      <alignment horizontal="right" vertical="center" wrapText="1"/>
    </xf>
    <xf numFmtId="43" fontId="10" fillId="0" borderId="1" xfId="3" applyFont="1" applyFill="1" applyBorder="1" applyAlignment="1">
      <alignment vertical="center" wrapText="1"/>
    </xf>
    <xf numFmtId="1" fontId="10" fillId="0" borderId="1" xfId="3" quotePrefix="1" applyNumberFormat="1" applyFont="1" applyFill="1" applyBorder="1" applyAlignment="1">
      <alignment horizontal="center" vertical="center" wrapText="1"/>
    </xf>
    <xf numFmtId="43" fontId="10" fillId="0" borderId="1" xfId="6" applyFont="1" applyFill="1" applyBorder="1" applyAlignment="1" applyProtection="1">
      <alignment horizontal="right" vertical="center" wrapText="1"/>
      <protection locked="0"/>
    </xf>
    <xf numFmtId="43" fontId="14" fillId="7" borderId="1" xfId="3" applyFont="1" applyFill="1" applyBorder="1" applyAlignment="1" applyProtection="1">
      <alignment horizontal="right" vertical="center"/>
    </xf>
    <xf numFmtId="43" fontId="10" fillId="7" borderId="1" xfId="3" applyFont="1" applyFill="1" applyBorder="1" applyAlignment="1" applyProtection="1">
      <alignment horizontal="right" vertical="center" wrapText="1"/>
    </xf>
    <xf numFmtId="43" fontId="11" fillId="7" borderId="1" xfId="3" applyFont="1" applyFill="1" applyBorder="1" applyAlignment="1" applyProtection="1">
      <alignment horizontal="right" vertical="center" wrapText="1"/>
    </xf>
    <xf numFmtId="43" fontId="14" fillId="7" borderId="1" xfId="3" applyFont="1" applyFill="1" applyBorder="1" applyAlignment="1" applyProtection="1">
      <alignment horizontal="right" vertical="center" wrapText="1"/>
    </xf>
    <xf numFmtId="43" fontId="15" fillId="7" borderId="1" xfId="3" applyFont="1" applyFill="1" applyBorder="1" applyAlignment="1" applyProtection="1">
      <alignment horizontal="right" vertical="center" wrapText="1"/>
    </xf>
    <xf numFmtId="43" fontId="10" fillId="4" borderId="1" xfId="3" applyFont="1" applyFill="1" applyBorder="1" applyAlignment="1" applyProtection="1">
      <alignment horizontal="right" vertical="center" wrapText="1"/>
    </xf>
    <xf numFmtId="43" fontId="10" fillId="0" borderId="1" xfId="3" applyFont="1" applyFill="1" applyBorder="1" applyAlignment="1" applyProtection="1">
      <alignment vertical="center" wrapText="1"/>
    </xf>
    <xf numFmtId="43" fontId="10" fillId="0" borderId="1" xfId="3" quotePrefix="1" applyFont="1" applyFill="1" applyBorder="1" applyAlignment="1" applyProtection="1">
      <alignment horizontal="center" vertical="center" wrapText="1"/>
    </xf>
    <xf numFmtId="0" fontId="10" fillId="0" borderId="0" xfId="7" applyFont="1" applyFill="1" applyAlignment="1">
      <alignment vertical="center" wrapText="1"/>
    </xf>
    <xf numFmtId="0" fontId="10" fillId="0" borderId="1" xfId="3" applyNumberFormat="1" applyFont="1" applyFill="1" applyBorder="1" applyAlignment="1" applyProtection="1">
      <alignment horizontal="center" vertical="center" wrapText="1"/>
    </xf>
    <xf numFmtId="43" fontId="14" fillId="3" borderId="1" xfId="3" applyFont="1" applyFill="1" applyBorder="1" applyAlignment="1" applyProtection="1">
      <alignment horizontal="right" vertical="center" wrapText="1"/>
    </xf>
    <xf numFmtId="43" fontId="11" fillId="3" borderId="1" xfId="3" applyFont="1" applyFill="1" applyBorder="1" applyAlignment="1" applyProtection="1">
      <alignment horizontal="right" vertical="center" wrapText="1"/>
    </xf>
    <xf numFmtId="43" fontId="10" fillId="0" borderId="1" xfId="3" applyFont="1" applyFill="1" applyBorder="1" applyAlignment="1" applyProtection="1">
      <alignment horizontal="right" vertical="center"/>
    </xf>
    <xf numFmtId="43" fontId="11" fillId="0" borderId="1" xfId="3" applyFont="1" applyBorder="1" applyAlignment="1" applyProtection="1">
      <alignment horizontal="right" vertical="center" wrapText="1"/>
    </xf>
    <xf numFmtId="43" fontId="11" fillId="0" borderId="1" xfId="3" applyFont="1" applyFill="1" applyBorder="1" applyAlignment="1" applyProtection="1">
      <alignment horizontal="right" vertical="center" wrapText="1"/>
      <protection locked="0"/>
    </xf>
    <xf numFmtId="43" fontId="10" fillId="0" borderId="1" xfId="3" applyFont="1" applyBorder="1" applyAlignment="1">
      <alignment vertical="center" wrapText="1"/>
    </xf>
    <xf numFmtId="43" fontId="10" fillId="4" borderId="1" xfId="3" applyFont="1" applyFill="1" applyBorder="1" applyAlignment="1" applyProtection="1">
      <alignment horizontal="right" vertical="center" wrapText="1"/>
      <protection locked="0"/>
    </xf>
    <xf numFmtId="1" fontId="10" fillId="0" borderId="1" xfId="3" applyNumberFormat="1" applyFont="1" applyFill="1" applyBorder="1" applyAlignment="1">
      <alignment horizontal="center" vertical="center" wrapText="1"/>
    </xf>
    <xf numFmtId="43" fontId="15" fillId="7" borderId="1" xfId="3" applyFont="1" applyFill="1" applyBorder="1" applyAlignment="1" applyProtection="1">
      <alignment horizontal="right" vertical="center"/>
    </xf>
    <xf numFmtId="43" fontId="10" fillId="7" borderId="1" xfId="3" applyFont="1" applyFill="1" applyBorder="1" applyAlignment="1" applyProtection="1">
      <alignment horizontal="right" vertical="center"/>
    </xf>
    <xf numFmtId="43" fontId="15" fillId="8" borderId="1" xfId="3" applyFont="1" applyFill="1" applyBorder="1" applyAlignment="1" applyProtection="1">
      <alignment horizontal="center" vertical="center" wrapText="1"/>
    </xf>
    <xf numFmtId="43" fontId="14" fillId="8" borderId="1" xfId="3" applyFont="1" applyFill="1" applyBorder="1" applyAlignment="1" applyProtection="1">
      <alignment horizontal="center" vertical="center" wrapText="1"/>
    </xf>
    <xf numFmtId="43" fontId="14" fillId="8" borderId="1" xfId="3" applyFont="1" applyFill="1" applyBorder="1" applyAlignment="1" applyProtection="1">
      <alignment horizontal="center" vertical="center"/>
    </xf>
    <xf numFmtId="43" fontId="14" fillId="8" borderId="4" xfId="3" applyFont="1" applyFill="1" applyBorder="1" applyAlignment="1" applyProtection="1">
      <alignment horizontal="center" vertical="center"/>
    </xf>
    <xf numFmtId="43" fontId="14" fillId="8" borderId="5" xfId="3" applyFont="1" applyFill="1" applyBorder="1" applyAlignment="1" applyProtection="1">
      <alignment horizontal="center" vertical="center"/>
    </xf>
    <xf numFmtId="43" fontId="14" fillId="8" borderId="2" xfId="3" applyFont="1" applyFill="1" applyBorder="1" applyAlignment="1" applyProtection="1">
      <alignment horizontal="center" vertical="center"/>
    </xf>
    <xf numFmtId="4" fontId="10" fillId="0" borderId="0" xfId="8" applyNumberFormat="1" applyFont="1" applyFill="1" applyBorder="1" applyAlignment="1">
      <alignment horizontal="right" vertical="center"/>
    </xf>
    <xf numFmtId="0" fontId="14" fillId="0" borderId="0" xfId="8" applyFont="1" applyFill="1" applyBorder="1" applyAlignment="1" applyProtection="1">
      <alignment vertical="center"/>
      <protection locked="0"/>
    </xf>
    <xf numFmtId="0" fontId="15" fillId="0" borderId="9" xfId="8" applyFont="1" applyFill="1" applyBorder="1" applyAlignment="1" applyProtection="1">
      <alignment vertical="center"/>
      <protection locked="0"/>
    </xf>
    <xf numFmtId="0" fontId="14" fillId="0" borderId="9" xfId="8" applyFont="1" applyFill="1" applyBorder="1" applyAlignment="1" applyProtection="1">
      <alignment vertical="center"/>
      <protection locked="0"/>
    </xf>
    <xf numFmtId="4" fontId="10" fillId="0" borderId="0" xfId="8" applyNumberFormat="1" applyFont="1" applyFill="1" applyBorder="1" applyAlignment="1" applyProtection="1">
      <alignment horizontal="right" vertical="center" wrapText="1"/>
      <protection locked="0"/>
    </xf>
    <xf numFmtId="4" fontId="11" fillId="0" borderId="0" xfId="8" applyNumberFormat="1" applyFont="1" applyFill="1" applyBorder="1" applyAlignment="1" applyProtection="1">
      <alignment horizontal="right" vertical="center" wrapText="1"/>
      <protection locked="0"/>
    </xf>
    <xf numFmtId="4" fontId="10" fillId="0" borderId="0" xfId="8" applyNumberFormat="1" applyFont="1" applyFill="1" applyBorder="1" applyAlignment="1" applyProtection="1">
      <alignment horizontal="center" vertical="top" wrapText="1"/>
      <protection locked="0"/>
    </xf>
    <xf numFmtId="0" fontId="14" fillId="0" borderId="0" xfId="8" applyFont="1" applyFill="1" applyBorder="1" applyAlignment="1" applyProtection="1">
      <alignment horizontal="left" vertical="center" wrapText="1"/>
      <protection locked="0"/>
    </xf>
    <xf numFmtId="0" fontId="14" fillId="0" borderId="9" xfId="8" applyFont="1" applyFill="1" applyBorder="1" applyAlignment="1" applyProtection="1">
      <alignment horizontal="left" vertical="center" wrapText="1"/>
      <protection locked="0"/>
    </xf>
    <xf numFmtId="1" fontId="14" fillId="0" borderId="0" xfId="8" applyNumberFormat="1" applyFont="1" applyFill="1" applyBorder="1" applyAlignment="1" applyProtection="1">
      <alignment horizontal="center" vertical="center"/>
      <protection locked="0"/>
    </xf>
    <xf numFmtId="0" fontId="2" fillId="6" borderId="2" xfId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left" vertical="center"/>
    </xf>
    <xf numFmtId="188" fontId="2" fillId="6" borderId="4" xfId="1" applyNumberFormat="1" applyFont="1" applyFill="1" applyBorder="1" applyAlignment="1">
      <alignment horizontal="left" vertical="center" wrapText="1"/>
    </xf>
    <xf numFmtId="189" fontId="2" fillId="6" borderId="1" xfId="2" applyNumberFormat="1" applyFont="1" applyFill="1" applyBorder="1" applyAlignment="1" applyProtection="1">
      <alignment vertical="center"/>
      <protection locked="0"/>
    </xf>
    <xf numFmtId="0" fontId="2" fillId="6" borderId="1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left" vertical="center" wrapText="1"/>
    </xf>
    <xf numFmtId="188" fontId="2" fillId="6" borderId="4" xfId="1" applyNumberFormat="1" applyFont="1" applyFill="1" applyBorder="1" applyAlignment="1" applyProtection="1">
      <alignment horizontal="left" vertical="center" wrapText="1"/>
      <protection locked="0"/>
    </xf>
    <xf numFmtId="189" fontId="2" fillId="6" borderId="1" xfId="2" applyNumberFormat="1" applyFont="1" applyFill="1" applyBorder="1" applyAlignment="1" applyProtection="1">
      <alignment horizontal="center" vertical="center"/>
      <protection locked="0"/>
    </xf>
    <xf numFmtId="0" fontId="2" fillId="6" borderId="1" xfId="1" applyFont="1" applyFill="1" applyBorder="1" applyAlignment="1">
      <alignment horizontal="left" vertical="center"/>
    </xf>
    <xf numFmtId="188" fontId="2" fillId="9" borderId="4" xfId="4" applyNumberFormat="1" applyFont="1" applyFill="1" applyBorder="1" applyAlignment="1">
      <alignment horizontal="left" vertical="center" wrapText="1"/>
    </xf>
    <xf numFmtId="0" fontId="2" fillId="6" borderId="2" xfId="1" applyFont="1" applyFill="1" applyBorder="1" applyAlignment="1">
      <alignment vertical="center"/>
    </xf>
    <xf numFmtId="188" fontId="2" fillId="6" borderId="1" xfId="1" applyNumberFormat="1" applyFont="1" applyFill="1" applyBorder="1" applyAlignment="1">
      <alignment horizontal="right" vertical="center" wrapText="1"/>
    </xf>
    <xf numFmtId="189" fontId="2" fillId="6" borderId="1" xfId="2" applyNumberFormat="1" applyFont="1" applyFill="1" applyBorder="1" applyAlignment="1">
      <alignment horizontal="right" vertical="center"/>
    </xf>
    <xf numFmtId="0" fontId="14" fillId="0" borderId="0" xfId="7" applyFont="1" applyFill="1"/>
    <xf numFmtId="43" fontId="14" fillId="6" borderId="1" xfId="3" applyFont="1" applyFill="1" applyBorder="1" applyAlignment="1" applyProtection="1">
      <alignment horizontal="center" vertical="center"/>
    </xf>
    <xf numFmtId="0" fontId="14" fillId="0" borderId="0" xfId="8" applyFont="1" applyFill="1" applyBorder="1" applyAlignment="1" applyProtection="1">
      <alignment vertical="center"/>
      <protection locked="0"/>
    </xf>
    <xf numFmtId="43" fontId="14" fillId="8" borderId="1" xfId="3" applyFont="1" applyFill="1" applyBorder="1" applyAlignment="1" applyProtection="1">
      <alignment horizontal="center" vertical="center"/>
    </xf>
    <xf numFmtId="43" fontId="14" fillId="8" borderId="1" xfId="3" applyFont="1" applyFill="1" applyBorder="1" applyAlignment="1" applyProtection="1">
      <alignment horizontal="center" vertical="center" wrapText="1"/>
    </xf>
    <xf numFmtId="43" fontId="10" fillId="0" borderId="0" xfId="6" applyFont="1" applyAlignment="1">
      <alignment vertical="center" wrapText="1"/>
    </xf>
    <xf numFmtId="43" fontId="10" fillId="0" borderId="0" xfId="7" applyNumberFormat="1" applyFont="1" applyAlignment="1">
      <alignment vertical="center" wrapText="1"/>
    </xf>
    <xf numFmtId="43" fontId="10" fillId="10" borderId="1" xfId="3" applyFont="1" applyFill="1" applyBorder="1" applyAlignment="1" applyProtection="1">
      <alignment horizontal="right" vertical="center" wrapText="1"/>
    </xf>
    <xf numFmtId="190" fontId="10" fillId="0" borderId="1" xfId="3" quotePrefix="1" applyNumberFormat="1" applyFont="1" applyFill="1" applyBorder="1" applyAlignment="1" applyProtection="1">
      <alignment horizontal="center" vertical="center" wrapText="1"/>
    </xf>
    <xf numFmtId="43" fontId="10" fillId="10" borderId="1" xfId="3" applyFont="1" applyFill="1" applyBorder="1" applyAlignment="1" applyProtection="1">
      <alignment horizontal="right" vertical="center" wrapText="1"/>
      <protection locked="0"/>
    </xf>
    <xf numFmtId="43" fontId="14" fillId="0" borderId="0" xfId="7" applyNumberFormat="1" applyFont="1" applyFill="1"/>
    <xf numFmtId="0" fontId="1" fillId="5" borderId="1" xfId="1" quotePrefix="1" applyFont="1" applyFill="1" applyBorder="1" applyAlignment="1">
      <alignment horizontal="center" vertical="top"/>
    </xf>
    <xf numFmtId="0" fontId="1" fillId="5" borderId="3" xfId="1" applyFont="1" applyFill="1" applyBorder="1" applyAlignment="1">
      <alignment horizontal="left" vertical="top"/>
    </xf>
    <xf numFmtId="0" fontId="1" fillId="5" borderId="7" xfId="1" applyFont="1" applyFill="1" applyBorder="1" applyAlignment="1">
      <alignment horizontal="left" vertical="top"/>
    </xf>
    <xf numFmtId="0" fontId="1" fillId="5" borderId="4" xfId="1" applyFont="1" applyFill="1" applyBorder="1" applyAlignment="1">
      <alignment horizontal="left" vertical="top"/>
    </xf>
    <xf numFmtId="188" fontId="1" fillId="5" borderId="4" xfId="1" applyNumberFormat="1" applyFont="1" applyFill="1" applyBorder="1" applyAlignment="1">
      <alignment horizontal="left" vertical="center" wrapText="1"/>
    </xf>
    <xf numFmtId="189" fontId="2" fillId="5" borderId="1" xfId="2" applyNumberFormat="1" applyFont="1" applyFill="1" applyBorder="1" applyAlignment="1" applyProtection="1">
      <alignment horizontal="right" vertical="center"/>
      <protection locked="0"/>
    </xf>
    <xf numFmtId="0" fontId="1" fillId="11" borderId="1" xfId="1" quotePrefix="1" applyFont="1" applyFill="1" applyBorder="1" applyAlignment="1">
      <alignment horizontal="center" vertical="top"/>
    </xf>
    <xf numFmtId="0" fontId="6" fillId="11" borderId="3" xfId="1" applyFont="1" applyFill="1" applyBorder="1" applyAlignment="1">
      <alignment horizontal="left" vertical="top"/>
    </xf>
    <xf numFmtId="0" fontId="6" fillId="11" borderId="7" xfId="1" applyFont="1" applyFill="1" applyBorder="1" applyAlignment="1">
      <alignment horizontal="left" vertical="top"/>
    </xf>
    <xf numFmtId="0" fontId="1" fillId="11" borderId="4" xfId="1" applyFont="1" applyFill="1" applyBorder="1" applyAlignment="1">
      <alignment horizontal="left" vertical="top"/>
    </xf>
    <xf numFmtId="188" fontId="1" fillId="11" borderId="4" xfId="1" applyNumberFormat="1" applyFont="1" applyFill="1" applyBorder="1" applyAlignment="1">
      <alignment horizontal="left" vertical="center" wrapText="1"/>
    </xf>
    <xf numFmtId="189" fontId="1" fillId="11" borderId="1" xfId="2" applyNumberFormat="1" applyFont="1" applyFill="1" applyBorder="1" applyAlignment="1" applyProtection="1">
      <alignment horizontal="right" vertical="top"/>
      <protection locked="0"/>
    </xf>
    <xf numFmtId="0" fontId="17" fillId="0" borderId="10" xfId="0" applyFont="1" applyBorder="1" applyAlignment="1"/>
    <xf numFmtId="0" fontId="19" fillId="0" borderId="12" xfId="0" applyFont="1" applyFill="1" applyBorder="1"/>
    <xf numFmtId="0" fontId="19" fillId="0" borderId="11" xfId="0" applyFont="1" applyBorder="1"/>
    <xf numFmtId="0" fontId="19" fillId="0" borderId="14" xfId="0" applyFont="1" applyBorder="1"/>
    <xf numFmtId="0" fontId="19" fillId="0" borderId="14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1" fillId="0" borderId="2" xfId="1" applyFont="1" applyFill="1" applyBorder="1" applyAlignment="1">
      <alignment horizontal="center" vertical="center"/>
    </xf>
    <xf numFmtId="43" fontId="10" fillId="10" borderId="0" xfId="7" applyNumberFormat="1" applyFont="1" applyFill="1"/>
    <xf numFmtId="43" fontId="12" fillId="10" borderId="0" xfId="7" applyNumberFormat="1" applyFont="1" applyFill="1"/>
    <xf numFmtId="0" fontId="13" fillId="10" borderId="0" xfId="7" applyFont="1" applyFill="1"/>
    <xf numFmtId="43" fontId="14" fillId="10" borderId="0" xfId="3" applyFont="1" applyFill="1" applyAlignment="1">
      <alignment horizontal="center"/>
    </xf>
    <xf numFmtId="43" fontId="11" fillId="12" borderId="0" xfId="7" applyNumberFormat="1" applyFont="1" applyFill="1"/>
    <xf numFmtId="0" fontId="14" fillId="0" borderId="0" xfId="7" applyFont="1"/>
    <xf numFmtId="0" fontId="12" fillId="12" borderId="0" xfId="7" applyFont="1" applyFill="1"/>
    <xf numFmtId="43" fontId="12" fillId="12" borderId="0" xfId="7" applyNumberFormat="1" applyFont="1" applyFill="1"/>
    <xf numFmtId="0" fontId="13" fillId="12" borderId="0" xfId="7" applyFont="1" applyFill="1"/>
    <xf numFmtId="43" fontId="14" fillId="10" borderId="1" xfId="3" applyFont="1" applyFill="1" applyBorder="1" applyAlignment="1" applyProtection="1">
      <alignment horizontal="right" vertical="center"/>
    </xf>
    <xf numFmtId="43" fontId="15" fillId="10" borderId="1" xfId="3" applyFont="1" applyFill="1" applyBorder="1" applyAlignment="1" applyProtection="1">
      <alignment horizontal="right" vertical="center" wrapText="1"/>
    </xf>
    <xf numFmtId="43" fontId="10" fillId="10" borderId="1" xfId="3" applyFont="1" applyFill="1" applyBorder="1" applyAlignment="1" applyProtection="1">
      <alignment horizontal="right" vertical="center"/>
    </xf>
    <xf numFmtId="43" fontId="15" fillId="10" borderId="1" xfId="3" applyFont="1" applyFill="1" applyBorder="1" applyAlignment="1" applyProtection="1">
      <alignment horizontal="right" vertical="center"/>
    </xf>
    <xf numFmtId="43" fontId="14" fillId="10" borderId="1" xfId="3" applyFont="1" applyFill="1" applyBorder="1" applyAlignment="1" applyProtection="1">
      <alignment horizontal="right" vertical="center" wrapText="1"/>
    </xf>
    <xf numFmtId="191" fontId="14" fillId="10" borderId="3" xfId="3" applyNumberFormat="1" applyFont="1" applyFill="1" applyBorder="1" applyAlignment="1" applyProtection="1">
      <alignment vertical="center"/>
    </xf>
    <xf numFmtId="43" fontId="10" fillId="10" borderId="4" xfId="3" applyFont="1" applyFill="1" applyBorder="1" applyAlignment="1" applyProtection="1">
      <alignment horizontal="right" vertical="center"/>
    </xf>
    <xf numFmtId="0" fontId="19" fillId="0" borderId="11" xfId="0" applyFont="1" applyBorder="1" applyAlignment="1">
      <alignment wrapText="1"/>
    </xf>
    <xf numFmtId="0" fontId="10" fillId="10" borderId="0" xfId="7" applyFont="1" applyFill="1" applyAlignment="1">
      <alignment vertical="center" wrapText="1"/>
    </xf>
    <xf numFmtId="43" fontId="22" fillId="10" borderId="1" xfId="3" applyFont="1" applyFill="1" applyBorder="1" applyAlignment="1" applyProtection="1">
      <alignment horizontal="left" vertical="center" wrapText="1"/>
    </xf>
    <xf numFmtId="0" fontId="19" fillId="1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left" vertical="center" wrapText="1"/>
    </xf>
    <xf numFmtId="43" fontId="15" fillId="13" borderId="1" xfId="3" applyFont="1" applyFill="1" applyBorder="1" applyAlignment="1" applyProtection="1">
      <alignment horizontal="right" vertical="center" wrapText="1"/>
    </xf>
    <xf numFmtId="43" fontId="14" fillId="13" borderId="1" xfId="3" applyFont="1" applyFill="1" applyBorder="1" applyAlignment="1" applyProtection="1">
      <alignment horizontal="right" vertical="center" wrapText="1"/>
    </xf>
    <xf numFmtId="43" fontId="15" fillId="13" borderId="1" xfId="3" applyFont="1" applyFill="1" applyBorder="1" applyAlignment="1" applyProtection="1">
      <alignment horizontal="right" vertical="center"/>
    </xf>
    <xf numFmtId="43" fontId="10" fillId="10" borderId="4" xfId="3" applyFont="1" applyFill="1" applyBorder="1" applyAlignment="1" applyProtection="1">
      <alignment horizontal="right" vertical="center" wrapText="1"/>
    </xf>
    <xf numFmtId="43" fontId="10" fillId="0" borderId="1" xfId="6" applyFont="1" applyBorder="1" applyAlignment="1">
      <alignment vertical="center" wrapText="1"/>
    </xf>
    <xf numFmtId="1" fontId="10" fillId="14" borderId="1" xfId="3" quotePrefix="1" applyNumberFormat="1" applyFont="1" applyFill="1" applyBorder="1" applyAlignment="1">
      <alignment horizontal="center" vertical="center" wrapText="1"/>
    </xf>
    <xf numFmtId="0" fontId="19" fillId="14" borderId="11" xfId="0" applyFont="1" applyFill="1" applyBorder="1" applyAlignment="1">
      <alignment wrapText="1"/>
    </xf>
    <xf numFmtId="43" fontId="10" fillId="14" borderId="1" xfId="3" applyFont="1" applyFill="1" applyBorder="1" applyAlignment="1" applyProtection="1">
      <alignment horizontal="right" vertical="center" wrapText="1"/>
      <protection locked="0"/>
    </xf>
    <xf numFmtId="1" fontId="10" fillId="0" borderId="3" xfId="3" quotePrefix="1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/>
    </xf>
    <xf numFmtId="0" fontId="22" fillId="0" borderId="3" xfId="7" applyFont="1" applyBorder="1" applyAlignment="1">
      <alignment horizontal="center" vertical="center" wrapText="1"/>
    </xf>
    <xf numFmtId="43" fontId="10" fillId="0" borderId="4" xfId="3" applyFont="1" applyFill="1" applyBorder="1" applyAlignment="1" applyProtection="1">
      <alignment horizontal="right" vertical="center" wrapText="1"/>
      <protection locked="0"/>
    </xf>
    <xf numFmtId="43" fontId="10" fillId="14" borderId="4" xfId="3" applyFont="1" applyFill="1" applyBorder="1" applyAlignment="1" applyProtection="1">
      <alignment horizontal="right" vertical="center" wrapText="1"/>
      <protection locked="0"/>
    </xf>
    <xf numFmtId="0" fontId="19" fillId="0" borderId="1" xfId="0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0" fontId="19" fillId="0" borderId="1" xfId="0" applyFont="1" applyBorder="1" applyAlignment="1">
      <alignment vertical="center"/>
    </xf>
    <xf numFmtId="0" fontId="19" fillId="14" borderId="1" xfId="0" applyFont="1" applyFill="1" applyBorder="1" applyAlignment="1">
      <alignment wrapText="1"/>
    </xf>
    <xf numFmtId="0" fontId="19" fillId="14" borderId="1" xfId="0" applyFont="1" applyFill="1" applyBorder="1"/>
    <xf numFmtId="0" fontId="19" fillId="14" borderId="1" xfId="0" applyFont="1" applyFill="1" applyBorder="1" applyAlignment="1">
      <alignment horizontal="left" vertical="top" wrapText="1"/>
    </xf>
    <xf numFmtId="0" fontId="17" fillId="0" borderId="18" xfId="0" applyNumberFormat="1" applyFont="1" applyBorder="1" applyAlignment="1">
      <alignment horizontal="center" vertical="center" wrapText="1"/>
    </xf>
    <xf numFmtId="0" fontId="17" fillId="0" borderId="19" xfId="0" applyNumberFormat="1" applyFont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vertical="center" wrapText="1"/>
    </xf>
    <xf numFmtId="0" fontId="21" fillId="0" borderId="1" xfId="7" applyFont="1" applyBorder="1" applyAlignment="1">
      <alignment vertical="center" wrapText="1"/>
    </xf>
    <xf numFmtId="43" fontId="15" fillId="6" borderId="1" xfId="3" applyFont="1" applyFill="1" applyBorder="1" applyAlignment="1" applyProtection="1">
      <alignment horizontal="right" vertical="center"/>
    </xf>
    <xf numFmtId="43" fontId="15" fillId="3" borderId="1" xfId="3" applyFont="1" applyFill="1" applyBorder="1" applyAlignment="1" applyProtection="1">
      <alignment horizontal="right" vertical="center" wrapText="1"/>
    </xf>
    <xf numFmtId="0" fontId="22" fillId="10" borderId="1" xfId="7" applyFont="1" applyFill="1" applyBorder="1" applyAlignment="1">
      <alignment vertical="center" wrapText="1"/>
    </xf>
    <xf numFmtId="43" fontId="10" fillId="10" borderId="4" xfId="3" applyFont="1" applyFill="1" applyBorder="1" applyAlignment="1" applyProtection="1">
      <alignment horizontal="right" vertical="center" wrapText="1"/>
      <protection locked="0"/>
    </xf>
    <xf numFmtId="0" fontId="14" fillId="4" borderId="0" xfId="7" applyFont="1" applyFill="1"/>
    <xf numFmtId="187" fontId="15" fillId="0" borderId="0" xfId="7" applyNumberFormat="1" applyFont="1"/>
    <xf numFmtId="0" fontId="2" fillId="9" borderId="3" xfId="5" applyFont="1" applyFill="1" applyBorder="1" applyAlignment="1">
      <alignment horizontal="left" vertical="center" wrapText="1"/>
    </xf>
    <xf numFmtId="0" fontId="2" fillId="9" borderId="4" xfId="5" applyFont="1" applyFill="1" applyBorder="1" applyAlignment="1">
      <alignment horizontal="left" vertical="center" wrapText="1"/>
    </xf>
    <xf numFmtId="0" fontId="2" fillId="6" borderId="3" xfId="1" applyFont="1" applyFill="1" applyBorder="1" applyAlignment="1">
      <alignment horizontal="center" vertical="center"/>
    </xf>
    <xf numFmtId="0" fontId="2" fillId="6" borderId="7" xfId="1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left" vertical="top" wrapText="1"/>
    </xf>
    <xf numFmtId="0" fontId="1" fillId="0" borderId="7" xfId="1" applyFont="1" applyBorder="1" applyAlignment="1">
      <alignment horizontal="left" vertical="top" wrapText="1"/>
    </xf>
    <xf numFmtId="0" fontId="1" fillId="0" borderId="4" xfId="1" applyFont="1" applyBorder="1" applyAlignment="1">
      <alignment horizontal="left" vertical="top" wrapText="1"/>
    </xf>
    <xf numFmtId="0" fontId="2" fillId="0" borderId="8" xfId="1" applyFont="1" applyBorder="1" applyAlignment="1">
      <alignment horizontal="center" vertical="top"/>
    </xf>
    <xf numFmtId="0" fontId="2" fillId="6" borderId="3" xfId="1" applyFont="1" applyFill="1" applyBorder="1" applyAlignment="1" applyProtection="1">
      <alignment horizontal="left" vertical="center"/>
      <protection locked="0"/>
    </xf>
    <xf numFmtId="0" fontId="2" fillId="6" borderId="4" xfId="1" applyFont="1" applyFill="1" applyBorder="1" applyAlignment="1" applyProtection="1">
      <alignment horizontal="left" vertical="center"/>
      <protection locked="0"/>
    </xf>
    <xf numFmtId="0" fontId="2" fillId="9" borderId="3" xfId="4" applyFont="1" applyFill="1" applyBorder="1" applyAlignment="1">
      <alignment horizontal="left" vertical="center" wrapText="1"/>
    </xf>
    <xf numFmtId="0" fontId="2" fillId="9" borderId="4" xfId="4" applyFont="1" applyFill="1" applyBorder="1" applyAlignment="1">
      <alignment horizontal="left" vertical="center" wrapText="1"/>
    </xf>
    <xf numFmtId="0" fontId="2" fillId="6" borderId="3" xfId="1" applyFont="1" applyFill="1" applyBorder="1" applyAlignment="1">
      <alignment horizontal="left" vertical="center"/>
    </xf>
    <xf numFmtId="0" fontId="2" fillId="6" borderId="4" xfId="1" applyFont="1" applyFill="1" applyBorder="1" applyAlignment="1">
      <alignment horizontal="left" vertical="center"/>
    </xf>
    <xf numFmtId="0" fontId="2" fillId="0" borderId="0" xfId="1" applyFont="1" applyBorder="1" applyAlignment="1">
      <alignment horizontal="center" vertical="top"/>
    </xf>
    <xf numFmtId="0" fontId="2" fillId="0" borderId="0" xfId="1" applyFont="1" applyBorder="1" applyAlignment="1" applyProtection="1">
      <alignment horizontal="left" vertical="top"/>
      <protection locked="0"/>
    </xf>
    <xf numFmtId="43" fontId="12" fillId="0" borderId="0" xfId="7" applyNumberFormat="1" applyFont="1" applyFill="1" applyAlignment="1">
      <alignment horizontal="center"/>
    </xf>
    <xf numFmtId="43" fontId="14" fillId="7" borderId="1" xfId="3" applyFont="1" applyFill="1" applyBorder="1" applyAlignment="1" applyProtection="1">
      <alignment horizontal="left" vertical="center" wrapText="1"/>
    </xf>
    <xf numFmtId="43" fontId="14" fillId="7" borderId="1" xfId="3" applyFont="1" applyFill="1" applyBorder="1" applyAlignment="1" applyProtection="1">
      <alignment vertical="center" wrapText="1"/>
    </xf>
    <xf numFmtId="43" fontId="14" fillId="7" borderId="2" xfId="3" applyFont="1" applyFill="1" applyBorder="1" applyAlignment="1" applyProtection="1">
      <alignment vertical="center" wrapText="1"/>
    </xf>
    <xf numFmtId="43" fontId="14" fillId="6" borderId="1" xfId="3" applyFont="1" applyFill="1" applyBorder="1" applyAlignment="1" applyProtection="1">
      <alignment horizontal="center" vertical="center"/>
    </xf>
    <xf numFmtId="43" fontId="14" fillId="7" borderId="1" xfId="3" applyFont="1" applyFill="1" applyBorder="1" applyAlignment="1" applyProtection="1">
      <alignment horizontal="left" vertical="center"/>
    </xf>
    <xf numFmtId="43" fontId="14" fillId="7" borderId="2" xfId="3" applyFont="1" applyFill="1" applyBorder="1" applyAlignment="1" applyProtection="1">
      <alignment horizontal="left" vertical="center"/>
    </xf>
    <xf numFmtId="43" fontId="14" fillId="7" borderId="5" xfId="3" applyFont="1" applyFill="1" applyBorder="1" applyAlignment="1" applyProtection="1">
      <alignment vertical="center" wrapText="1"/>
    </xf>
    <xf numFmtId="43" fontId="14" fillId="7" borderId="1" xfId="3" applyFont="1" applyFill="1" applyBorder="1" applyAlignment="1">
      <alignment horizontal="left" vertical="center" wrapText="1"/>
    </xf>
    <xf numFmtId="43" fontId="14" fillId="7" borderId="1" xfId="3" applyFont="1" applyFill="1" applyBorder="1" applyAlignment="1">
      <alignment vertical="center" wrapText="1"/>
    </xf>
    <xf numFmtId="43" fontId="14" fillId="7" borderId="2" xfId="3" applyFont="1" applyFill="1" applyBorder="1" applyAlignment="1" applyProtection="1">
      <alignment horizontal="left" vertical="center" wrapText="1"/>
    </xf>
    <xf numFmtId="43" fontId="14" fillId="7" borderId="13" xfId="3" applyFont="1" applyFill="1" applyBorder="1" applyAlignment="1" applyProtection="1">
      <alignment horizontal="left" vertical="center" wrapText="1"/>
    </xf>
    <xf numFmtId="43" fontId="14" fillId="7" borderId="16" xfId="3" applyFont="1" applyFill="1" applyBorder="1" applyAlignment="1" applyProtection="1">
      <alignment horizontal="left" vertical="center" wrapText="1"/>
    </xf>
    <xf numFmtId="0" fontId="14" fillId="0" borderId="0" xfId="8" applyFont="1" applyFill="1" applyBorder="1" applyAlignment="1" applyProtection="1">
      <alignment vertical="center"/>
      <protection locked="0"/>
    </xf>
    <xf numFmtId="0" fontId="14" fillId="12" borderId="0" xfId="8" applyFont="1" applyFill="1" applyBorder="1" applyAlignment="1" applyProtection="1">
      <alignment horizontal="left" vertical="center"/>
      <protection locked="0"/>
    </xf>
    <xf numFmtId="43" fontId="14" fillId="8" borderId="1" xfId="3" applyFont="1" applyFill="1" applyBorder="1" applyAlignment="1" applyProtection="1">
      <alignment horizontal="center" vertical="center"/>
    </xf>
    <xf numFmtId="43" fontId="10" fillId="8" borderId="3" xfId="3" applyFont="1" applyFill="1" applyBorder="1" applyAlignment="1" applyProtection="1">
      <alignment horizontal="center" vertical="center"/>
    </xf>
    <xf numFmtId="43" fontId="10" fillId="8" borderId="1" xfId="3" applyFont="1" applyFill="1" applyBorder="1" applyAlignment="1" applyProtection="1">
      <alignment horizontal="center" vertical="center"/>
    </xf>
    <xf numFmtId="43" fontId="14" fillId="8" borderId="4" xfId="3" applyFont="1" applyFill="1" applyBorder="1" applyAlignment="1" applyProtection="1">
      <alignment horizontal="center" vertical="center" wrapText="1"/>
    </xf>
    <xf numFmtId="43" fontId="14" fillId="8" borderId="1" xfId="3" applyFont="1" applyFill="1" applyBorder="1" applyAlignment="1" applyProtection="1">
      <alignment horizontal="center" vertical="center" wrapText="1"/>
    </xf>
    <xf numFmtId="43" fontId="10" fillId="8" borderId="1" xfId="3" applyFont="1" applyFill="1" applyBorder="1" applyAlignment="1" applyProtection="1">
      <alignment horizontal="center" vertical="center" wrapText="1"/>
    </xf>
    <xf numFmtId="43" fontId="10" fillId="8" borderId="1" xfId="3" applyFont="1" applyFill="1" applyBorder="1" applyAlignment="1">
      <alignment vertical="center" wrapText="1"/>
    </xf>
    <xf numFmtId="0" fontId="14" fillId="0" borderId="0" xfId="8" applyFont="1" applyFill="1" applyBorder="1" applyAlignment="1" applyProtection="1">
      <alignment horizontal="left" vertical="center"/>
      <protection locked="0"/>
    </xf>
  </cellXfs>
  <cellStyles count="9">
    <cellStyle name="Comma" xfId="6" builtinId="3"/>
    <cellStyle name="Comma 2" xfId="2"/>
    <cellStyle name="Comma 3" xfId="3"/>
    <cellStyle name="Normal" xfId="0" builtinId="0"/>
    <cellStyle name="Normal 2" xfId="1"/>
    <cellStyle name="Normal 3" xfId="7"/>
    <cellStyle name="Normal_PK01B May 25" xfId="8"/>
    <cellStyle name="Normal_Sheet1" xfId="5"/>
    <cellStyle name="Normal_Sheet3" xfId="4"/>
  </cellStyles>
  <dxfs count="0"/>
  <tableStyles count="0" defaultTableStyle="TableStyleMedium2" defaultPivotStyle="PivotStyleLight16"/>
  <colors>
    <mruColors>
      <color rgb="FFCCFFFF"/>
      <color rgb="FF66FFFF"/>
      <color rgb="FFCCFF99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5"/>
  <sheetViews>
    <sheetView topLeftCell="A13" zoomScale="130" zoomScaleNormal="130" workbookViewId="0">
      <selection activeCell="H10" sqref="H10"/>
    </sheetView>
  </sheetViews>
  <sheetFormatPr defaultColWidth="9" defaultRowHeight="12.5" x14ac:dyDescent="0.25"/>
  <cols>
    <col min="1" max="1" width="3.75" style="1" customWidth="1"/>
    <col min="2" max="2" width="13.25" style="1" customWidth="1"/>
    <col min="3" max="3" width="5.75" style="1" customWidth="1"/>
    <col min="4" max="4" width="54" style="1" customWidth="1"/>
    <col min="5" max="5" width="13.58203125" style="50" hidden="1" customWidth="1"/>
    <col min="6" max="6" width="15.08203125" style="1" customWidth="1"/>
    <col min="7" max="7" width="14.33203125" style="1" customWidth="1"/>
    <col min="8" max="16384" width="9" style="1"/>
  </cols>
  <sheetData>
    <row r="1" spans="1:8" ht="20.25" customHeight="1" x14ac:dyDescent="0.25">
      <c r="A1" s="238" t="s">
        <v>0</v>
      </c>
      <c r="B1" s="238"/>
      <c r="C1" s="238"/>
      <c r="D1" s="238"/>
      <c r="E1" s="238"/>
      <c r="F1" s="238"/>
    </row>
    <row r="2" spans="1:8" ht="20.25" customHeight="1" x14ac:dyDescent="0.25">
      <c r="A2" s="239" t="s">
        <v>90</v>
      </c>
      <c r="B2" s="239"/>
      <c r="C2" s="239"/>
      <c r="D2" s="239"/>
      <c r="E2" s="239"/>
      <c r="F2" s="239"/>
    </row>
    <row r="3" spans="1:8" ht="20.25" customHeight="1" x14ac:dyDescent="0.25">
      <c r="A3" s="239" t="s">
        <v>91</v>
      </c>
      <c r="B3" s="239"/>
      <c r="C3" s="239"/>
      <c r="D3" s="239"/>
      <c r="E3" s="239"/>
      <c r="F3" s="239"/>
    </row>
    <row r="4" spans="1:8" ht="20.25" customHeight="1" x14ac:dyDescent="0.25">
      <c r="A4" s="239" t="s">
        <v>93</v>
      </c>
      <c r="B4" s="239"/>
      <c r="C4" s="239"/>
      <c r="D4" s="239"/>
      <c r="E4" s="239"/>
      <c r="F4" s="239"/>
    </row>
    <row r="5" spans="1:8" ht="20.25" customHeight="1" x14ac:dyDescent="0.25">
      <c r="A5" s="239" t="s">
        <v>92</v>
      </c>
      <c r="B5" s="239"/>
      <c r="C5" s="239"/>
      <c r="D5" s="239"/>
      <c r="E5" s="239"/>
      <c r="F5" s="239"/>
    </row>
    <row r="6" spans="1:8" ht="18.75" customHeight="1" x14ac:dyDescent="0.25">
      <c r="A6" s="2" t="s">
        <v>1</v>
      </c>
      <c r="B6" s="2" t="s">
        <v>2</v>
      </c>
      <c r="C6" s="2"/>
      <c r="D6" s="2" t="s">
        <v>3</v>
      </c>
      <c r="E6" s="3" t="s">
        <v>4</v>
      </c>
      <c r="F6" s="4" t="s">
        <v>5</v>
      </c>
    </row>
    <row r="7" spans="1:8" s="5" customFormat="1" ht="19.5" customHeight="1" x14ac:dyDescent="0.3">
      <c r="A7" s="126">
        <v>1</v>
      </c>
      <c r="B7" s="127" t="s">
        <v>6</v>
      </c>
      <c r="C7" s="236"/>
      <c r="D7" s="237"/>
      <c r="E7" s="128">
        <f>F7/31</f>
        <v>3096.7741935483873</v>
      </c>
      <c r="F7" s="129">
        <f>SUM(F8:F9)</f>
        <v>96000</v>
      </c>
    </row>
    <row r="8" spans="1:8" ht="17.25" customHeight="1" thickBot="1" x14ac:dyDescent="0.3">
      <c r="A8" s="6"/>
      <c r="B8" s="7"/>
      <c r="C8" s="8">
        <v>1</v>
      </c>
      <c r="D8" s="162" t="s">
        <v>94</v>
      </c>
      <c r="E8" s="9"/>
      <c r="F8" s="10">
        <f>'Budget Plan '!Q12+'Budget Plan '!R12</f>
        <v>56000</v>
      </c>
    </row>
    <row r="9" spans="1:8" ht="17.25" customHeight="1" thickBot="1" x14ac:dyDescent="0.3">
      <c r="A9" s="6"/>
      <c r="B9" s="6"/>
      <c r="C9" s="8">
        <v>2</v>
      </c>
      <c r="D9" s="162" t="s">
        <v>95</v>
      </c>
      <c r="E9" s="9"/>
      <c r="F9" s="10">
        <f>'Budget Plan '!Q13+'Budget Plan '!R13</f>
        <v>40000</v>
      </c>
    </row>
    <row r="10" spans="1:8" s="5" customFormat="1" ht="23.25" customHeight="1" x14ac:dyDescent="0.3">
      <c r="A10" s="130">
        <v>2</v>
      </c>
      <c r="B10" s="131" t="s">
        <v>7</v>
      </c>
      <c r="C10" s="232"/>
      <c r="D10" s="233"/>
      <c r="E10" s="132">
        <f>F10/31</f>
        <v>0</v>
      </c>
      <c r="F10" s="133">
        <v>0</v>
      </c>
      <c r="H10" s="11"/>
    </row>
    <row r="11" spans="1:8" s="5" customFormat="1" ht="23.25" customHeight="1" thickBot="1" x14ac:dyDescent="0.35">
      <c r="A11" s="130">
        <v>3</v>
      </c>
      <c r="B11" s="134" t="s">
        <v>8</v>
      </c>
      <c r="C11" s="234" t="s">
        <v>9</v>
      </c>
      <c r="D11" s="235"/>
      <c r="E11" s="135" t="e">
        <f>F11/31</f>
        <v>#REF!</v>
      </c>
      <c r="F11" s="129" t="e">
        <f>SUM(F12:F19)</f>
        <v>#REF!</v>
      </c>
    </row>
    <row r="12" spans="1:8" ht="18.75" customHeight="1" thickBot="1" x14ac:dyDescent="0.3">
      <c r="A12" s="12"/>
      <c r="B12" s="7"/>
      <c r="C12" s="8">
        <v>1</v>
      </c>
      <c r="D12" s="164" t="s">
        <v>96</v>
      </c>
      <c r="E12" s="13"/>
      <c r="F12" s="10">
        <f>'Budget Plan '!Q21+'Budget Plan '!R21</f>
        <v>0</v>
      </c>
    </row>
    <row r="13" spans="1:8" ht="18.75" customHeight="1" thickBot="1" x14ac:dyDescent="0.3">
      <c r="A13" s="14"/>
      <c r="B13" s="7"/>
      <c r="C13" s="8">
        <v>2</v>
      </c>
      <c r="D13" s="164" t="s">
        <v>96</v>
      </c>
      <c r="E13" s="15"/>
      <c r="F13" s="10" t="e">
        <f>'Budget Plan '!#REF!+'Budget Plan '!#REF!</f>
        <v>#REF!</v>
      </c>
    </row>
    <row r="14" spans="1:8" ht="18.75" customHeight="1" thickBot="1" x14ac:dyDescent="0.3">
      <c r="A14" s="14"/>
      <c r="B14" s="7"/>
      <c r="C14" s="8">
        <v>3</v>
      </c>
      <c r="D14" s="164" t="s">
        <v>97</v>
      </c>
      <c r="E14" s="15"/>
      <c r="F14" s="10">
        <f>'Budget Plan '!Q22+'Budget Plan '!R22</f>
        <v>0</v>
      </c>
    </row>
    <row r="15" spans="1:8" ht="18.75" customHeight="1" thickBot="1" x14ac:dyDescent="0.3">
      <c r="A15" s="14"/>
      <c r="B15" s="7"/>
      <c r="C15" s="8">
        <v>4</v>
      </c>
      <c r="D15" s="164" t="s">
        <v>97</v>
      </c>
      <c r="E15" s="15"/>
      <c r="F15" s="10" t="e">
        <f>'Budget Plan '!#REF!+'Budget Plan '!#REF!</f>
        <v>#REF!</v>
      </c>
    </row>
    <row r="16" spans="1:8" ht="18.75" customHeight="1" thickBot="1" x14ac:dyDescent="0.3">
      <c r="A16" s="14"/>
      <c r="B16" s="7"/>
      <c r="C16" s="8">
        <v>5</v>
      </c>
      <c r="D16" s="164" t="s">
        <v>98</v>
      </c>
      <c r="E16" s="15"/>
      <c r="F16" s="10">
        <f>'Budget Plan '!Q23+'Budget Plan '!R23</f>
        <v>0</v>
      </c>
    </row>
    <row r="17" spans="1:7" ht="18.75" customHeight="1" thickBot="1" x14ac:dyDescent="0.3">
      <c r="A17" s="14"/>
      <c r="B17" s="7"/>
      <c r="C17" s="168">
        <v>6</v>
      </c>
      <c r="D17" s="164" t="s">
        <v>98</v>
      </c>
      <c r="E17" s="15"/>
      <c r="F17" s="10"/>
    </row>
    <row r="18" spans="1:7" ht="18.75" customHeight="1" thickBot="1" x14ac:dyDescent="0.3">
      <c r="A18" s="14"/>
      <c r="B18" s="7"/>
      <c r="C18" s="168">
        <v>7</v>
      </c>
      <c r="D18" s="164" t="s">
        <v>99</v>
      </c>
      <c r="E18" s="15"/>
      <c r="F18" s="10"/>
    </row>
    <row r="19" spans="1:7" ht="18.75" customHeight="1" thickBot="1" x14ac:dyDescent="0.3">
      <c r="A19" s="14"/>
      <c r="B19" s="7"/>
      <c r="C19" s="168">
        <v>8</v>
      </c>
      <c r="D19" s="164" t="s">
        <v>100</v>
      </c>
      <c r="E19" s="15"/>
      <c r="F19" s="10" t="e">
        <f>'Budget Plan '!#REF!+'Budget Plan '!#REF!</f>
        <v>#REF!</v>
      </c>
    </row>
    <row r="20" spans="1:7" ht="18.75" customHeight="1" thickBot="1" x14ac:dyDescent="0.3">
      <c r="A20" s="14"/>
      <c r="B20" s="7"/>
      <c r="C20" s="8">
        <v>9</v>
      </c>
      <c r="D20" s="164" t="s">
        <v>100</v>
      </c>
      <c r="E20" s="15"/>
      <c r="F20" s="10"/>
    </row>
    <row r="21" spans="1:7" s="5" customFormat="1" ht="18.75" customHeight="1" x14ac:dyDescent="0.3">
      <c r="A21" s="126">
        <v>4</v>
      </c>
      <c r="B21" s="127" t="s">
        <v>10</v>
      </c>
      <c r="C21" s="236" t="s">
        <v>11</v>
      </c>
      <c r="D21" s="237"/>
      <c r="E21" s="128">
        <f>F21/31</f>
        <v>0</v>
      </c>
      <c r="F21" s="129">
        <v>0</v>
      </c>
    </row>
    <row r="22" spans="1:7" s="5" customFormat="1" ht="18.75" customHeight="1" x14ac:dyDescent="0.3">
      <c r="A22" s="16"/>
      <c r="B22" s="17"/>
      <c r="C22" s="8">
        <v>1</v>
      </c>
      <c r="D22" s="20" t="s">
        <v>116</v>
      </c>
      <c r="E22" s="18"/>
      <c r="F22" s="19" t="e">
        <f>'Budget Plan '!#REF!+'Budget Plan '!#REF!</f>
        <v>#REF!</v>
      </c>
    </row>
    <row r="23" spans="1:7" s="5" customFormat="1" ht="18.75" customHeight="1" x14ac:dyDescent="0.3">
      <c r="A23" s="126">
        <v>5</v>
      </c>
      <c r="B23" s="127" t="s">
        <v>12</v>
      </c>
      <c r="C23" s="236" t="s">
        <v>13</v>
      </c>
      <c r="D23" s="237"/>
      <c r="E23" s="128" t="e">
        <f t="shared" ref="E23:E25" si="0">F23/31</f>
        <v>#REF!</v>
      </c>
      <c r="F23" s="129" t="e">
        <f>SUM(F24)</f>
        <v>#REF!</v>
      </c>
    </row>
    <row r="24" spans="1:7" s="5" customFormat="1" ht="18.75" customHeight="1" x14ac:dyDescent="0.3">
      <c r="A24" s="16"/>
      <c r="B24" s="17"/>
      <c r="C24" s="8">
        <v>1</v>
      </c>
      <c r="D24" s="20" t="s">
        <v>101</v>
      </c>
      <c r="E24" s="18"/>
      <c r="F24" s="19" t="e">
        <f>'Budget Plan '!#REF!+'Budget Plan '!#REF!</f>
        <v>#REF!</v>
      </c>
    </row>
    <row r="25" spans="1:7" s="5" customFormat="1" ht="18.75" customHeight="1" x14ac:dyDescent="0.3">
      <c r="A25" s="130">
        <v>6</v>
      </c>
      <c r="B25" s="134" t="s">
        <v>14</v>
      </c>
      <c r="C25" s="236"/>
      <c r="D25" s="237"/>
      <c r="E25" s="128">
        <f t="shared" si="0"/>
        <v>0</v>
      </c>
      <c r="F25" s="129">
        <v>0</v>
      </c>
    </row>
    <row r="26" spans="1:7" s="5" customFormat="1" ht="17.25" customHeight="1" x14ac:dyDescent="0.3">
      <c r="A26" s="130">
        <v>7</v>
      </c>
      <c r="B26" s="134" t="s">
        <v>15</v>
      </c>
      <c r="C26" s="236"/>
      <c r="D26" s="237"/>
      <c r="E26" s="128">
        <f>F26/31</f>
        <v>0</v>
      </c>
      <c r="F26" s="133">
        <v>0</v>
      </c>
    </row>
    <row r="27" spans="1:7" s="5" customFormat="1" ht="17.25" customHeight="1" thickBot="1" x14ac:dyDescent="0.35">
      <c r="A27" s="126">
        <v>8</v>
      </c>
      <c r="B27" s="136" t="s">
        <v>16</v>
      </c>
      <c r="C27" s="223"/>
      <c r="D27" s="224"/>
      <c r="E27" s="128">
        <f>F27/31</f>
        <v>2225.8064516129034</v>
      </c>
      <c r="F27" s="129">
        <f>SUM(F28:F40)</f>
        <v>69000</v>
      </c>
    </row>
    <row r="28" spans="1:7" ht="18" customHeight="1" thickBot="1" x14ac:dyDescent="0.3">
      <c r="A28" s="6"/>
      <c r="B28" s="7"/>
      <c r="C28" s="21">
        <v>1</v>
      </c>
      <c r="D28" s="163" t="s">
        <v>102</v>
      </c>
      <c r="E28" s="13"/>
      <c r="F28" s="22">
        <f>'Budget Plan '!Q35+'Budget Plan '!R35</f>
        <v>0</v>
      </c>
      <c r="G28" s="23"/>
    </row>
    <row r="29" spans="1:7" ht="18" customHeight="1" thickBot="1" x14ac:dyDescent="0.3">
      <c r="A29" s="24"/>
      <c r="B29" s="7"/>
      <c r="C29" s="51">
        <v>2</v>
      </c>
      <c r="D29" s="163" t="s">
        <v>103</v>
      </c>
      <c r="E29" s="13"/>
      <c r="F29" s="22">
        <f>'Budget Plan '!Q36+'Budget Plan '!R36</f>
        <v>0</v>
      </c>
      <c r="G29" s="23"/>
    </row>
    <row r="30" spans="1:7" ht="18" customHeight="1" thickBot="1" x14ac:dyDescent="0.3">
      <c r="A30" s="24"/>
      <c r="B30" s="7"/>
      <c r="C30" s="51">
        <v>3</v>
      </c>
      <c r="D30" s="164" t="s">
        <v>104</v>
      </c>
      <c r="E30" s="13"/>
      <c r="F30" s="22">
        <f>'Budget Plan '!Q37+'Budget Plan '!R37</f>
        <v>40000</v>
      </c>
      <c r="G30" s="23"/>
    </row>
    <row r="31" spans="1:7" ht="18" customHeight="1" thickBot="1" x14ac:dyDescent="0.3">
      <c r="A31" s="24"/>
      <c r="B31" s="7"/>
      <c r="C31" s="51">
        <v>4</v>
      </c>
      <c r="D31" s="164" t="s">
        <v>105</v>
      </c>
      <c r="E31" s="13"/>
      <c r="F31" s="22">
        <f>'Budget Plan '!Q38+'Budget Plan '!R38</f>
        <v>0</v>
      </c>
      <c r="G31" s="23"/>
    </row>
    <row r="32" spans="1:7" ht="18" customHeight="1" thickBot="1" x14ac:dyDescent="0.3">
      <c r="A32" s="24"/>
      <c r="B32" s="7"/>
      <c r="C32" s="51">
        <v>5</v>
      </c>
      <c r="D32" s="164" t="s">
        <v>106</v>
      </c>
      <c r="E32" s="13"/>
      <c r="F32" s="22">
        <f>'Budget Plan '!Q39+'Budget Plan '!R39</f>
        <v>25000</v>
      </c>
      <c r="G32" s="23"/>
    </row>
    <row r="33" spans="1:7" ht="18" customHeight="1" thickBot="1" x14ac:dyDescent="0.3">
      <c r="A33" s="24"/>
      <c r="B33" s="7"/>
      <c r="C33" s="25">
        <v>6</v>
      </c>
      <c r="D33" s="163" t="s">
        <v>112</v>
      </c>
      <c r="E33" s="13"/>
      <c r="F33" s="22">
        <f>'Budget Plan '!Q40+'Budget Plan '!R40</f>
        <v>0</v>
      </c>
      <c r="G33" s="23"/>
    </row>
    <row r="34" spans="1:7" ht="18" customHeight="1" thickBot="1" x14ac:dyDescent="0.3">
      <c r="A34" s="24"/>
      <c r="B34" s="7"/>
      <c r="C34" s="25">
        <v>7</v>
      </c>
      <c r="D34" s="163" t="s">
        <v>113</v>
      </c>
      <c r="E34" s="13"/>
      <c r="F34" s="22"/>
      <c r="G34" s="23"/>
    </row>
    <row r="35" spans="1:7" ht="18" customHeight="1" thickBot="1" x14ac:dyDescent="0.3">
      <c r="A35" s="24"/>
      <c r="B35" s="7"/>
      <c r="C35" s="25">
        <v>8</v>
      </c>
      <c r="D35" s="164" t="s">
        <v>114</v>
      </c>
      <c r="E35" s="13"/>
      <c r="F35" s="22"/>
      <c r="G35" s="23"/>
    </row>
    <row r="36" spans="1:7" ht="18" customHeight="1" thickBot="1" x14ac:dyDescent="0.3">
      <c r="A36" s="24"/>
      <c r="B36" s="7"/>
      <c r="C36" s="25">
        <v>9</v>
      </c>
      <c r="D36" s="165" t="s">
        <v>115</v>
      </c>
      <c r="E36" s="13"/>
      <c r="F36" s="22"/>
      <c r="G36" s="23"/>
    </row>
    <row r="37" spans="1:7" ht="18" customHeight="1" thickBot="1" x14ac:dyDescent="0.3">
      <c r="A37" s="24"/>
      <c r="B37" s="7"/>
      <c r="C37" s="25">
        <v>10</v>
      </c>
      <c r="D37" s="165" t="s">
        <v>107</v>
      </c>
      <c r="E37" s="13"/>
      <c r="F37" s="22"/>
      <c r="G37" s="23"/>
    </row>
    <row r="38" spans="1:7" ht="18" customHeight="1" thickBot="1" x14ac:dyDescent="0.3">
      <c r="A38" s="24"/>
      <c r="B38" s="7"/>
      <c r="C38" s="25">
        <v>11</v>
      </c>
      <c r="D38" s="165" t="s">
        <v>108</v>
      </c>
      <c r="E38" s="13"/>
      <c r="F38" s="22"/>
      <c r="G38" s="23"/>
    </row>
    <row r="39" spans="1:7" ht="18" customHeight="1" thickBot="1" x14ac:dyDescent="0.3">
      <c r="A39" s="24"/>
      <c r="B39" s="7"/>
      <c r="C39" s="21">
        <v>12</v>
      </c>
      <c r="D39" s="166" t="s">
        <v>109</v>
      </c>
      <c r="E39" s="13"/>
      <c r="F39" s="22">
        <f>'Budget Plan '!Q41+'Budget Plan '!R41</f>
        <v>0</v>
      </c>
      <c r="G39" s="23"/>
    </row>
    <row r="40" spans="1:7" ht="18" customHeight="1" thickBot="1" x14ac:dyDescent="0.3">
      <c r="A40" s="24"/>
      <c r="B40" s="7"/>
      <c r="C40" s="21">
        <v>13</v>
      </c>
      <c r="D40" s="167" t="s">
        <v>110</v>
      </c>
      <c r="E40" s="13"/>
      <c r="F40" s="22">
        <f>'Budget Plan '!Q42+'Budget Plan '!R42</f>
        <v>4000</v>
      </c>
      <c r="G40" s="23"/>
    </row>
    <row r="41" spans="1:7" ht="22.5" customHeight="1" x14ac:dyDescent="0.25">
      <c r="A41" s="225" t="s">
        <v>17</v>
      </c>
      <c r="B41" s="226"/>
      <c r="C41" s="226"/>
      <c r="D41" s="227"/>
      <c r="E41" s="137" t="e">
        <f>SUM(E7,E10,E11,E21,E23,E25,E26,E27)</f>
        <v>#REF!</v>
      </c>
      <c r="F41" s="138" t="e">
        <f>F27+F26+F25+F23+F21+F11+F10+F7</f>
        <v>#REF!</v>
      </c>
      <c r="G41" s="26"/>
    </row>
    <row r="42" spans="1:7" ht="13" x14ac:dyDescent="0.25">
      <c r="A42" s="27"/>
      <c r="B42" s="27"/>
      <c r="C42" s="27"/>
      <c r="D42" s="28"/>
      <c r="E42" s="29"/>
      <c r="F42" s="30"/>
    </row>
    <row r="43" spans="1:7" ht="13" x14ac:dyDescent="0.25">
      <c r="A43" s="31" t="s">
        <v>18</v>
      </c>
      <c r="B43" s="32"/>
      <c r="C43" s="32"/>
      <c r="D43" s="33"/>
      <c r="E43" s="34"/>
      <c r="F43" s="35"/>
    </row>
    <row r="44" spans="1:7" ht="18" customHeight="1" x14ac:dyDescent="0.25">
      <c r="A44" s="36">
        <v>1</v>
      </c>
      <c r="B44" s="228" t="s">
        <v>19</v>
      </c>
      <c r="C44" s="229"/>
      <c r="D44" s="230"/>
      <c r="E44" s="37">
        <f t="shared" ref="E44:E52" si="1">F44/31</f>
        <v>0</v>
      </c>
      <c r="F44" s="38">
        <v>0</v>
      </c>
    </row>
    <row r="45" spans="1:7" ht="18" customHeight="1" x14ac:dyDescent="0.25">
      <c r="A45" s="36">
        <v>2</v>
      </c>
      <c r="B45" s="39" t="s">
        <v>20</v>
      </c>
      <c r="C45" s="40"/>
      <c r="D45" s="41"/>
      <c r="E45" s="37">
        <f t="shared" si="1"/>
        <v>0</v>
      </c>
      <c r="F45" s="42">
        <v>0</v>
      </c>
    </row>
    <row r="46" spans="1:7" ht="18" customHeight="1" x14ac:dyDescent="0.25">
      <c r="A46" s="36">
        <v>3</v>
      </c>
      <c r="B46" s="39" t="s">
        <v>21</v>
      </c>
      <c r="C46" s="40"/>
      <c r="D46" s="41"/>
      <c r="E46" s="37">
        <f t="shared" si="1"/>
        <v>0</v>
      </c>
      <c r="F46" s="42">
        <v>0</v>
      </c>
      <c r="G46" s="52"/>
    </row>
    <row r="47" spans="1:7" ht="18" customHeight="1" x14ac:dyDescent="0.25">
      <c r="A47" s="156">
        <v>4</v>
      </c>
      <c r="B47" s="157" t="s">
        <v>22</v>
      </c>
      <c r="C47" s="158"/>
      <c r="D47" s="159"/>
      <c r="E47" s="160">
        <f t="shared" si="1"/>
        <v>0</v>
      </c>
      <c r="F47" s="161">
        <v>0</v>
      </c>
      <c r="G47" s="23"/>
    </row>
    <row r="48" spans="1:7" ht="18" customHeight="1" x14ac:dyDescent="0.25">
      <c r="A48" s="36">
        <v>5</v>
      </c>
      <c r="B48" s="43" t="s">
        <v>23</v>
      </c>
      <c r="C48" s="44"/>
      <c r="D48" s="45"/>
      <c r="E48" s="46">
        <f t="shared" si="1"/>
        <v>0</v>
      </c>
      <c r="F48" s="42">
        <v>0</v>
      </c>
      <c r="G48" s="26"/>
    </row>
    <row r="49" spans="1:6" ht="18" customHeight="1" x14ac:dyDescent="0.25">
      <c r="A49" s="36">
        <v>6</v>
      </c>
      <c r="B49" s="39" t="s">
        <v>24</v>
      </c>
      <c r="C49" s="40"/>
      <c r="D49" s="41"/>
      <c r="E49" s="37">
        <f t="shared" si="1"/>
        <v>0</v>
      </c>
      <c r="F49" s="38">
        <f>F44-F45</f>
        <v>0</v>
      </c>
    </row>
    <row r="50" spans="1:6" ht="18" customHeight="1" x14ac:dyDescent="0.25">
      <c r="A50" s="36">
        <v>7</v>
      </c>
      <c r="B50" s="39" t="s">
        <v>25</v>
      </c>
      <c r="C50" s="40"/>
      <c r="D50" s="41"/>
      <c r="E50" s="37">
        <f t="shared" si="1"/>
        <v>0</v>
      </c>
      <c r="F50" s="38">
        <v>0</v>
      </c>
    </row>
    <row r="51" spans="1:6" ht="18" customHeight="1" x14ac:dyDescent="0.25">
      <c r="A51" s="150">
        <v>8</v>
      </c>
      <c r="B51" s="151" t="s">
        <v>26</v>
      </c>
      <c r="C51" s="152"/>
      <c r="D51" s="153"/>
      <c r="E51" s="154">
        <f t="shared" si="1"/>
        <v>0</v>
      </c>
      <c r="F51" s="155">
        <f>(F47+F50)-F48</f>
        <v>0</v>
      </c>
    </row>
    <row r="52" spans="1:6" ht="18" customHeight="1" x14ac:dyDescent="0.25">
      <c r="A52" s="36">
        <v>9</v>
      </c>
      <c r="B52" s="39" t="s">
        <v>27</v>
      </c>
      <c r="C52" s="40"/>
      <c r="D52" s="41"/>
      <c r="E52" s="37">
        <f t="shared" si="1"/>
        <v>0</v>
      </c>
      <c r="F52" s="47">
        <f>F44-F45-F51</f>
        <v>0</v>
      </c>
    </row>
    <row r="53" spans="1:6" ht="13" x14ac:dyDescent="0.25">
      <c r="A53" s="231"/>
      <c r="B53" s="231"/>
      <c r="C53" s="32"/>
      <c r="D53" s="48"/>
      <c r="E53" s="49"/>
      <c r="F53" s="35"/>
    </row>
    <row r="55" spans="1:6" x14ac:dyDescent="0.25">
      <c r="F55" s="23"/>
    </row>
  </sheetData>
  <mergeCells count="16">
    <mergeCell ref="C7:D7"/>
    <mergeCell ref="A1:F1"/>
    <mergeCell ref="A2:F2"/>
    <mergeCell ref="A3:F3"/>
    <mergeCell ref="A4:F4"/>
    <mergeCell ref="A5:F5"/>
    <mergeCell ref="C27:D27"/>
    <mergeCell ref="A41:D41"/>
    <mergeCell ref="B44:D44"/>
    <mergeCell ref="A53:B53"/>
    <mergeCell ref="C10:D10"/>
    <mergeCell ref="C11:D11"/>
    <mergeCell ref="C21:D21"/>
    <mergeCell ref="C23:D23"/>
    <mergeCell ref="C25:D25"/>
    <mergeCell ref="C26:D26"/>
  </mergeCells>
  <printOptions horizontalCentered="1"/>
  <pageMargins left="0" right="0" top="0.55118110236220474" bottom="0.35433070866141736" header="0.31496062992125984" footer="0.31496062992125984"/>
  <pageSetup paperSize="9" scale="9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8"/>
  <sheetViews>
    <sheetView tabSelected="1" view="pageBreakPreview" zoomScale="110" zoomScaleSheetLayoutView="110" workbookViewId="0">
      <pane xSplit="3" ySplit="5" topLeftCell="J45" activePane="bottomRight" state="frozen"/>
      <selection pane="topRight" activeCell="D1" sqref="D1"/>
      <selection pane="bottomLeft" activeCell="A6" sqref="A6"/>
      <selection pane="bottomRight" activeCell="P50" activeCellId="3" sqref="D50:F50 H50:J50 L50:N50 P50:R50"/>
    </sheetView>
  </sheetViews>
  <sheetFormatPr defaultColWidth="9" defaultRowHeight="9" x14ac:dyDescent="0.2"/>
  <cols>
    <col min="1" max="1" width="3.08203125" style="55" customWidth="1"/>
    <col min="2" max="2" width="28.75" style="53" customWidth="1"/>
    <col min="3" max="3" width="16.58203125" style="53" customWidth="1"/>
    <col min="4" max="4" width="9.25" style="53" customWidth="1"/>
    <col min="5" max="5" width="7.75" style="53" customWidth="1"/>
    <col min="6" max="6" width="7.33203125" style="53" customWidth="1"/>
    <col min="7" max="7" width="9" style="54" customWidth="1"/>
    <col min="8" max="8" width="9.58203125" style="53" customWidth="1"/>
    <col min="9" max="9" width="8.5" style="53" customWidth="1"/>
    <col min="10" max="10" width="8.33203125" style="53" customWidth="1"/>
    <col min="11" max="11" width="8.58203125" style="54" customWidth="1"/>
    <col min="12" max="12" width="8.25" style="53" customWidth="1"/>
    <col min="13" max="13" width="7.5" style="53" customWidth="1"/>
    <col min="14" max="14" width="8.75" style="53" customWidth="1"/>
    <col min="15" max="15" width="8.33203125" style="54" customWidth="1"/>
    <col min="16" max="16" width="7.58203125" style="53" bestFit="1" customWidth="1"/>
    <col min="17" max="17" width="8.33203125" style="53" customWidth="1"/>
    <col min="18" max="18" width="8.75" style="53" customWidth="1"/>
    <col min="19" max="19" width="8.08203125" style="54" customWidth="1"/>
    <col min="20" max="20" width="14.5" style="53" customWidth="1"/>
    <col min="21" max="21" width="10.25" style="53" bestFit="1" customWidth="1"/>
    <col min="22" max="16384" width="9" style="53"/>
  </cols>
  <sheetData>
    <row r="1" spans="1:21" ht="14.5" customHeight="1" x14ac:dyDescent="0.2">
      <c r="A1" s="253" t="s">
        <v>150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1" ht="14.5" customHeight="1" x14ac:dyDescent="0.2">
      <c r="A2" s="254" t="s">
        <v>117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</row>
    <row r="3" spans="1:21" ht="11.25" customHeight="1" x14ac:dyDescent="0.2">
      <c r="A3" s="125"/>
      <c r="B3" s="124" t="s">
        <v>84</v>
      </c>
      <c r="C3" s="123"/>
      <c r="D3" s="122"/>
      <c r="E3" s="120"/>
      <c r="F3" s="120"/>
      <c r="G3" s="121"/>
      <c r="H3" s="120"/>
      <c r="I3" s="119"/>
      <c r="J3" s="119"/>
      <c r="K3" s="118"/>
      <c r="L3" s="119"/>
      <c r="M3" s="119"/>
      <c r="N3" s="119"/>
      <c r="O3" s="118"/>
      <c r="P3" s="119"/>
      <c r="Q3" s="119"/>
      <c r="R3" s="119"/>
      <c r="S3" s="118"/>
      <c r="T3" s="117"/>
      <c r="U3" s="116"/>
    </row>
    <row r="4" spans="1:21" ht="12.75" customHeight="1" x14ac:dyDescent="0.2">
      <c r="A4" s="255" t="s">
        <v>83</v>
      </c>
      <c r="B4" s="256"/>
      <c r="C4" s="115" t="s">
        <v>82</v>
      </c>
      <c r="D4" s="258" t="s">
        <v>81</v>
      </c>
      <c r="E4" s="259"/>
      <c r="F4" s="259"/>
      <c r="G4" s="259"/>
      <c r="H4" s="259" t="s">
        <v>80</v>
      </c>
      <c r="I4" s="259"/>
      <c r="J4" s="259"/>
      <c r="K4" s="259"/>
      <c r="L4" s="259" t="s">
        <v>79</v>
      </c>
      <c r="M4" s="259"/>
      <c r="N4" s="259"/>
      <c r="O4" s="259"/>
      <c r="P4" s="259" t="s">
        <v>78</v>
      </c>
      <c r="Q4" s="259"/>
      <c r="R4" s="259"/>
      <c r="S4" s="259"/>
      <c r="T4" s="259" t="s">
        <v>77</v>
      </c>
      <c r="U4" s="259" t="s">
        <v>76</v>
      </c>
    </row>
    <row r="5" spans="1:21" ht="12" customHeight="1" x14ac:dyDescent="0.2">
      <c r="A5" s="257"/>
      <c r="B5" s="256"/>
      <c r="C5" s="114" t="s">
        <v>75</v>
      </c>
      <c r="D5" s="113" t="s">
        <v>74</v>
      </c>
      <c r="E5" s="112" t="s">
        <v>73</v>
      </c>
      <c r="F5" s="112" t="s">
        <v>72</v>
      </c>
      <c r="G5" s="110" t="s">
        <v>17</v>
      </c>
      <c r="H5" s="112" t="s">
        <v>71</v>
      </c>
      <c r="I5" s="112" t="s">
        <v>70</v>
      </c>
      <c r="J5" s="112" t="s">
        <v>69</v>
      </c>
      <c r="K5" s="110" t="s">
        <v>17</v>
      </c>
      <c r="L5" s="111" t="s">
        <v>68</v>
      </c>
      <c r="M5" s="111" t="s">
        <v>67</v>
      </c>
      <c r="N5" s="111" t="s">
        <v>66</v>
      </c>
      <c r="O5" s="110" t="s">
        <v>65</v>
      </c>
      <c r="P5" s="111" t="s">
        <v>64</v>
      </c>
      <c r="Q5" s="111" t="s">
        <v>63</v>
      </c>
      <c r="R5" s="111" t="s">
        <v>62</v>
      </c>
      <c r="S5" s="110" t="s">
        <v>17</v>
      </c>
      <c r="T5" s="260"/>
      <c r="U5" s="261"/>
    </row>
    <row r="6" spans="1:21" ht="17.25" customHeight="1" x14ac:dyDescent="0.2">
      <c r="A6" s="245" t="s">
        <v>6</v>
      </c>
      <c r="B6" s="246"/>
      <c r="C6" s="90">
        <f>SUM(C7:C13)</f>
        <v>1953000</v>
      </c>
      <c r="D6" s="90">
        <f>SUM(D7:D13)</f>
        <v>0</v>
      </c>
      <c r="E6" s="90">
        <f t="shared" ref="E6:S6" si="0">SUM(E7:E13)</f>
        <v>119357</v>
      </c>
      <c r="F6" s="90">
        <f t="shared" si="0"/>
        <v>60000</v>
      </c>
      <c r="G6" s="90">
        <f>SUM(G7:G13)</f>
        <v>179357</v>
      </c>
      <c r="H6" s="90">
        <f t="shared" si="0"/>
        <v>265500</v>
      </c>
      <c r="I6" s="90">
        <f t="shared" si="0"/>
        <v>265500</v>
      </c>
      <c r="J6" s="90">
        <f t="shared" si="0"/>
        <v>266143</v>
      </c>
      <c r="K6" s="90">
        <f t="shared" si="0"/>
        <v>797143</v>
      </c>
      <c r="L6" s="90">
        <f t="shared" si="0"/>
        <v>162750</v>
      </c>
      <c r="M6" s="90">
        <f t="shared" si="0"/>
        <v>162750</v>
      </c>
      <c r="N6" s="90">
        <f t="shared" si="0"/>
        <v>162750</v>
      </c>
      <c r="O6" s="90">
        <f t="shared" si="0"/>
        <v>488250</v>
      </c>
      <c r="P6" s="90">
        <f t="shared" si="0"/>
        <v>162750</v>
      </c>
      <c r="Q6" s="90">
        <f t="shared" si="0"/>
        <v>162750</v>
      </c>
      <c r="R6" s="90">
        <f t="shared" si="0"/>
        <v>162750</v>
      </c>
      <c r="S6" s="90">
        <f t="shared" si="0"/>
        <v>488250</v>
      </c>
      <c r="T6" s="93">
        <f>S6+O6+K6+G6</f>
        <v>1953000</v>
      </c>
      <c r="U6" s="90">
        <f>C6-T6</f>
        <v>0</v>
      </c>
    </row>
    <row r="7" spans="1:21" ht="32.25" customHeight="1" x14ac:dyDescent="0.2">
      <c r="A7" s="183">
        <v>1</v>
      </c>
      <c r="B7" s="189" t="s">
        <v>118</v>
      </c>
      <c r="C7" s="184">
        <v>240000</v>
      </c>
      <c r="D7" s="180"/>
      <c r="E7" s="180">
        <v>40000</v>
      </c>
      <c r="F7" s="180">
        <v>20000</v>
      </c>
      <c r="G7" s="179">
        <f>SUM(D7:F7)</f>
        <v>60000</v>
      </c>
      <c r="H7" s="180">
        <v>20000</v>
      </c>
      <c r="I7" s="180">
        <v>20000</v>
      </c>
      <c r="J7" s="180">
        <v>20000</v>
      </c>
      <c r="K7" s="179">
        <f>SUM(H7:J7)</f>
        <v>60000</v>
      </c>
      <c r="L7" s="180">
        <v>20000</v>
      </c>
      <c r="M7" s="180">
        <v>20000</v>
      </c>
      <c r="N7" s="180">
        <v>20000</v>
      </c>
      <c r="O7" s="179">
        <f>SUM(L7:N7)</f>
        <v>60000</v>
      </c>
      <c r="P7" s="180">
        <v>20000</v>
      </c>
      <c r="Q7" s="180">
        <v>20000</v>
      </c>
      <c r="R7" s="180">
        <v>20000</v>
      </c>
      <c r="S7" s="181">
        <f>SUM(P7:R7)</f>
        <v>60000</v>
      </c>
      <c r="T7" s="182">
        <f>SUM(G7,K7,O7,S7)</f>
        <v>240000</v>
      </c>
      <c r="U7" s="178"/>
    </row>
    <row r="8" spans="1:21" ht="32.25" customHeight="1" x14ac:dyDescent="0.2">
      <c r="A8" s="183">
        <v>2</v>
      </c>
      <c r="B8" s="189" t="s">
        <v>119</v>
      </c>
      <c r="C8" s="184">
        <v>240000</v>
      </c>
      <c r="D8" s="180"/>
      <c r="E8" s="180">
        <v>39357</v>
      </c>
      <c r="F8" s="180">
        <v>20000</v>
      </c>
      <c r="G8" s="179">
        <f>SUM(D8:F8)</f>
        <v>59357</v>
      </c>
      <c r="H8" s="180">
        <v>20000</v>
      </c>
      <c r="I8" s="180">
        <v>20000</v>
      </c>
      <c r="J8" s="180">
        <v>20643</v>
      </c>
      <c r="K8" s="179">
        <f>SUM(H8:J8)</f>
        <v>60643</v>
      </c>
      <c r="L8" s="180">
        <v>20000</v>
      </c>
      <c r="M8" s="180">
        <v>20000</v>
      </c>
      <c r="N8" s="180">
        <v>20000</v>
      </c>
      <c r="O8" s="179">
        <f t="shared" ref="O8:O50" si="1">SUM(L8:N8)</f>
        <v>60000</v>
      </c>
      <c r="P8" s="180">
        <v>20000</v>
      </c>
      <c r="Q8" s="180">
        <v>20000</v>
      </c>
      <c r="R8" s="180">
        <v>20000</v>
      </c>
      <c r="S8" s="181">
        <f t="shared" ref="S8:S50" si="2">SUM(P8:R8)</f>
        <v>60000</v>
      </c>
      <c r="T8" s="182">
        <f>SUM(G8,K8,O8,S8)</f>
        <v>240000</v>
      </c>
      <c r="U8" s="178"/>
    </row>
    <row r="9" spans="1:21" ht="20.25" customHeight="1" x14ac:dyDescent="0.2">
      <c r="A9" s="183">
        <v>3</v>
      </c>
      <c r="B9" s="189" t="s">
        <v>120</v>
      </c>
      <c r="C9" s="184">
        <v>441000</v>
      </c>
      <c r="D9" s="146"/>
      <c r="E9" s="146"/>
      <c r="F9" s="146"/>
      <c r="G9" s="179">
        <f t="shared" ref="G9:G49" si="3">SUM(D9:F9)</f>
        <v>0</v>
      </c>
      <c r="H9" s="146">
        <v>73500</v>
      </c>
      <c r="I9" s="146">
        <v>73500</v>
      </c>
      <c r="J9" s="146">
        <v>73500</v>
      </c>
      <c r="K9" s="179">
        <f t="shared" ref="K9:K49" si="4">SUM(H9:J9)</f>
        <v>220500</v>
      </c>
      <c r="L9" s="146">
        <v>36750</v>
      </c>
      <c r="M9" s="146">
        <v>36750</v>
      </c>
      <c r="N9" s="146">
        <v>36750</v>
      </c>
      <c r="O9" s="179">
        <f t="shared" si="1"/>
        <v>110250</v>
      </c>
      <c r="P9" s="146">
        <v>36750</v>
      </c>
      <c r="Q9" s="146">
        <v>36750</v>
      </c>
      <c r="R9" s="146">
        <v>36750</v>
      </c>
      <c r="S9" s="181">
        <f t="shared" si="2"/>
        <v>110250</v>
      </c>
      <c r="T9" s="182">
        <f>SUM(G9,K9,O9,S9)</f>
        <v>441000</v>
      </c>
      <c r="U9" s="178"/>
    </row>
    <row r="10" spans="1:21" ht="34.5" customHeight="1" x14ac:dyDescent="0.2">
      <c r="A10" s="183">
        <v>4</v>
      </c>
      <c r="B10" s="189" t="s">
        <v>121</v>
      </c>
      <c r="C10" s="184">
        <v>360000</v>
      </c>
      <c r="D10" s="180"/>
      <c r="E10" s="180"/>
      <c r="F10" s="180"/>
      <c r="G10" s="179">
        <f t="shared" si="3"/>
        <v>0</v>
      </c>
      <c r="H10" s="180">
        <v>60000</v>
      </c>
      <c r="I10" s="180">
        <v>60000</v>
      </c>
      <c r="J10" s="180">
        <v>60000</v>
      </c>
      <c r="K10" s="179">
        <f t="shared" si="4"/>
        <v>180000</v>
      </c>
      <c r="L10" s="180">
        <v>30000</v>
      </c>
      <c r="M10" s="180">
        <v>30000</v>
      </c>
      <c r="N10" s="180">
        <v>30000</v>
      </c>
      <c r="O10" s="179">
        <f t="shared" si="1"/>
        <v>90000</v>
      </c>
      <c r="P10" s="180">
        <v>30000</v>
      </c>
      <c r="Q10" s="180">
        <v>30000</v>
      </c>
      <c r="R10" s="180">
        <v>30000</v>
      </c>
      <c r="S10" s="181">
        <f t="shared" si="2"/>
        <v>90000</v>
      </c>
      <c r="T10" s="182">
        <f t="shared" ref="T10:T48" si="5">SUM(G10,K10,O10,S10)</f>
        <v>360000</v>
      </c>
      <c r="U10" s="178"/>
    </row>
    <row r="11" spans="1:21" ht="39" customHeight="1" x14ac:dyDescent="0.2">
      <c r="A11" s="183">
        <v>5</v>
      </c>
      <c r="B11" s="189" t="s">
        <v>122</v>
      </c>
      <c r="C11" s="184">
        <v>96000</v>
      </c>
      <c r="D11" s="180"/>
      <c r="E11" s="180"/>
      <c r="F11" s="180"/>
      <c r="G11" s="179">
        <f t="shared" si="3"/>
        <v>0</v>
      </c>
      <c r="H11" s="180">
        <v>16000</v>
      </c>
      <c r="I11" s="180">
        <v>16000</v>
      </c>
      <c r="J11" s="180">
        <v>16000</v>
      </c>
      <c r="K11" s="179">
        <f t="shared" si="4"/>
        <v>48000</v>
      </c>
      <c r="L11" s="180">
        <v>8000</v>
      </c>
      <c r="M11" s="180">
        <v>8000</v>
      </c>
      <c r="N11" s="180">
        <v>8000</v>
      </c>
      <c r="O11" s="179">
        <f t="shared" si="1"/>
        <v>24000</v>
      </c>
      <c r="P11" s="180">
        <v>8000</v>
      </c>
      <c r="Q11" s="180">
        <v>8000</v>
      </c>
      <c r="R11" s="180">
        <v>8000</v>
      </c>
      <c r="S11" s="181">
        <f t="shared" si="2"/>
        <v>24000</v>
      </c>
      <c r="T11" s="182">
        <f t="shared" si="5"/>
        <v>96000</v>
      </c>
      <c r="U11" s="178"/>
    </row>
    <row r="12" spans="1:21" s="80" customFormat="1" ht="32.25" customHeight="1" x14ac:dyDescent="0.3">
      <c r="A12" s="183">
        <v>6</v>
      </c>
      <c r="B12" s="189" t="s">
        <v>123</v>
      </c>
      <c r="C12" s="184">
        <v>336000</v>
      </c>
      <c r="D12" s="180"/>
      <c r="E12" s="180"/>
      <c r="F12" s="180"/>
      <c r="G12" s="179">
        <f t="shared" si="3"/>
        <v>0</v>
      </c>
      <c r="H12" s="180">
        <v>56000</v>
      </c>
      <c r="I12" s="180">
        <v>56000</v>
      </c>
      <c r="J12" s="180">
        <v>56000</v>
      </c>
      <c r="K12" s="179">
        <f t="shared" si="4"/>
        <v>168000</v>
      </c>
      <c r="L12" s="180">
        <v>28000</v>
      </c>
      <c r="M12" s="180">
        <v>28000</v>
      </c>
      <c r="N12" s="180">
        <v>28000</v>
      </c>
      <c r="O12" s="179">
        <f t="shared" si="1"/>
        <v>84000</v>
      </c>
      <c r="P12" s="180">
        <v>28000</v>
      </c>
      <c r="Q12" s="180">
        <v>28000</v>
      </c>
      <c r="R12" s="180">
        <v>28000</v>
      </c>
      <c r="S12" s="181">
        <f t="shared" si="2"/>
        <v>84000</v>
      </c>
      <c r="T12" s="182">
        <f t="shared" si="5"/>
        <v>336000</v>
      </c>
      <c r="U12" s="102"/>
    </row>
    <row r="13" spans="1:21" s="80" customFormat="1" ht="33.75" customHeight="1" x14ac:dyDescent="0.3">
      <c r="A13" s="183">
        <v>7</v>
      </c>
      <c r="B13" s="189" t="s">
        <v>124</v>
      </c>
      <c r="C13" s="184">
        <v>240000</v>
      </c>
      <c r="D13" s="180"/>
      <c r="E13" s="180">
        <v>40000</v>
      </c>
      <c r="F13" s="180">
        <v>20000</v>
      </c>
      <c r="G13" s="179">
        <f t="shared" si="3"/>
        <v>60000</v>
      </c>
      <c r="H13" s="180">
        <v>20000</v>
      </c>
      <c r="I13" s="180">
        <v>20000</v>
      </c>
      <c r="J13" s="180">
        <v>20000</v>
      </c>
      <c r="K13" s="179">
        <f t="shared" si="4"/>
        <v>60000</v>
      </c>
      <c r="L13" s="180">
        <v>20000</v>
      </c>
      <c r="M13" s="180">
        <v>20000</v>
      </c>
      <c r="N13" s="180">
        <v>20000</v>
      </c>
      <c r="O13" s="179">
        <f t="shared" si="1"/>
        <v>60000</v>
      </c>
      <c r="P13" s="180">
        <v>20000</v>
      </c>
      <c r="Q13" s="180">
        <v>20000</v>
      </c>
      <c r="R13" s="180">
        <v>20000</v>
      </c>
      <c r="S13" s="181">
        <f t="shared" si="2"/>
        <v>60000</v>
      </c>
      <c r="T13" s="182">
        <f t="shared" si="5"/>
        <v>240000</v>
      </c>
      <c r="U13" s="102"/>
    </row>
    <row r="14" spans="1:21" s="80" customFormat="1" ht="16.5" customHeight="1" x14ac:dyDescent="0.3">
      <c r="A14" s="241" t="s">
        <v>56</v>
      </c>
      <c r="B14" s="247"/>
      <c r="C14" s="93">
        <f>SUM(C15:C19)</f>
        <v>42000</v>
      </c>
      <c r="D14" s="93">
        <f>SUM(D15:D19)</f>
        <v>0</v>
      </c>
      <c r="E14" s="93">
        <f>SUM(E15:E19)</f>
        <v>4500</v>
      </c>
      <c r="F14" s="93">
        <f>SUM(F15:F19)</f>
        <v>2250</v>
      </c>
      <c r="G14" s="100">
        <f>SUM(D14:F14)</f>
        <v>6750</v>
      </c>
      <c r="H14" s="93">
        <f>SUM(H15:H19)</f>
        <v>9000</v>
      </c>
      <c r="I14" s="93">
        <f>SUM(I15:I19)</f>
        <v>3000</v>
      </c>
      <c r="J14" s="93">
        <f>SUM(J15:J19)</f>
        <v>3000</v>
      </c>
      <c r="K14" s="218">
        <f>SUM(H14:J14)</f>
        <v>15000</v>
      </c>
      <c r="L14" s="93">
        <f>SUM(L15:L19)</f>
        <v>3750</v>
      </c>
      <c r="M14" s="93">
        <f>SUM(M15:M19)</f>
        <v>3750</v>
      </c>
      <c r="N14" s="93">
        <f>SUM(N15:N19)</f>
        <v>3750</v>
      </c>
      <c r="O14" s="191">
        <f t="shared" si="1"/>
        <v>11250</v>
      </c>
      <c r="P14" s="192">
        <f>SUM(P15:P19)</f>
        <v>3000</v>
      </c>
      <c r="Q14" s="192">
        <f>SUM(Q15:Q19)</f>
        <v>3000</v>
      </c>
      <c r="R14" s="192">
        <f>SUM(R15:R19)</f>
        <v>3000</v>
      </c>
      <c r="S14" s="193">
        <f t="shared" si="2"/>
        <v>9000</v>
      </c>
      <c r="T14" s="192">
        <f>SUM(T15:T19)</f>
        <v>42000</v>
      </c>
      <c r="U14" s="90">
        <f t="shared" ref="U14:U41" si="6">C14-T14</f>
        <v>0</v>
      </c>
    </row>
    <row r="15" spans="1:21" s="80" customFormat="1" ht="30" customHeight="1" thickBot="1" x14ac:dyDescent="0.35">
      <c r="A15" s="212">
        <v>1</v>
      </c>
      <c r="B15" s="189" t="s">
        <v>118</v>
      </c>
      <c r="C15" s="204">
        <v>9000</v>
      </c>
      <c r="D15" s="84"/>
      <c r="E15" s="84">
        <v>1500</v>
      </c>
      <c r="F15" s="84">
        <v>750</v>
      </c>
      <c r="G15" s="179">
        <f>SUM(D15:F15)</f>
        <v>2250</v>
      </c>
      <c r="H15" s="84">
        <v>750</v>
      </c>
      <c r="I15" s="84">
        <v>750</v>
      </c>
      <c r="J15" s="84">
        <v>750</v>
      </c>
      <c r="K15" s="179">
        <f t="shared" si="4"/>
        <v>2250</v>
      </c>
      <c r="L15" s="84">
        <v>750</v>
      </c>
      <c r="M15" s="84">
        <v>750</v>
      </c>
      <c r="N15" s="84">
        <v>750</v>
      </c>
      <c r="O15" s="179">
        <f t="shared" si="1"/>
        <v>2250</v>
      </c>
      <c r="P15" s="84">
        <v>750</v>
      </c>
      <c r="Q15" s="84">
        <v>750</v>
      </c>
      <c r="R15" s="84">
        <v>750</v>
      </c>
      <c r="S15" s="181">
        <f t="shared" si="2"/>
        <v>2250</v>
      </c>
      <c r="T15" s="182">
        <f t="shared" si="5"/>
        <v>9000</v>
      </c>
      <c r="U15" s="102">
        <f t="shared" ref="U15:U19" si="7">C15-T15</f>
        <v>0</v>
      </c>
    </row>
    <row r="16" spans="1:21" s="80" customFormat="1" ht="28.5" customHeight="1" thickBot="1" x14ac:dyDescent="0.35">
      <c r="A16" s="213">
        <v>2</v>
      </c>
      <c r="B16" s="189" t="s">
        <v>119</v>
      </c>
      <c r="C16" s="204">
        <v>9000</v>
      </c>
      <c r="D16" s="84"/>
      <c r="E16" s="84">
        <v>1500</v>
      </c>
      <c r="F16" s="84">
        <v>750</v>
      </c>
      <c r="G16" s="179">
        <f>SUM(D16:F16)</f>
        <v>2250</v>
      </c>
      <c r="H16" s="84">
        <v>750</v>
      </c>
      <c r="I16" s="84">
        <v>750</v>
      </c>
      <c r="J16" s="84">
        <v>750</v>
      </c>
      <c r="K16" s="179">
        <f t="shared" si="4"/>
        <v>2250</v>
      </c>
      <c r="L16" s="84">
        <v>750</v>
      </c>
      <c r="M16" s="84">
        <v>750</v>
      </c>
      <c r="N16" s="84">
        <v>750</v>
      </c>
      <c r="O16" s="179">
        <f t="shared" si="1"/>
        <v>2250</v>
      </c>
      <c r="P16" s="84">
        <v>750</v>
      </c>
      <c r="Q16" s="84">
        <v>750</v>
      </c>
      <c r="R16" s="84">
        <v>750</v>
      </c>
      <c r="S16" s="181">
        <f t="shared" si="2"/>
        <v>2250</v>
      </c>
      <c r="T16" s="182">
        <f t="shared" si="5"/>
        <v>9000</v>
      </c>
      <c r="U16" s="102">
        <f t="shared" si="7"/>
        <v>0</v>
      </c>
    </row>
    <row r="17" spans="1:21" s="80" customFormat="1" ht="30" customHeight="1" thickBot="1" x14ac:dyDescent="0.35">
      <c r="A17" s="213">
        <v>3</v>
      </c>
      <c r="B17" s="215" t="s">
        <v>123</v>
      </c>
      <c r="C17" s="204">
        <v>9000</v>
      </c>
      <c r="D17" s="84"/>
      <c r="E17" s="84"/>
      <c r="F17" s="84" t="s">
        <v>58</v>
      </c>
      <c r="G17" s="179">
        <f t="shared" si="3"/>
        <v>0</v>
      </c>
      <c r="H17" s="84">
        <v>750</v>
      </c>
      <c r="I17" s="84">
        <v>750</v>
      </c>
      <c r="J17" s="84">
        <v>750</v>
      </c>
      <c r="K17" s="179">
        <f t="shared" si="4"/>
        <v>2250</v>
      </c>
      <c r="L17" s="84">
        <v>1500</v>
      </c>
      <c r="M17" s="84">
        <v>1500</v>
      </c>
      <c r="N17" s="84">
        <v>1500</v>
      </c>
      <c r="O17" s="179">
        <f t="shared" si="1"/>
        <v>4500</v>
      </c>
      <c r="P17" s="84">
        <v>750</v>
      </c>
      <c r="Q17" s="84">
        <v>750</v>
      </c>
      <c r="R17" s="84">
        <v>750</v>
      </c>
      <c r="S17" s="181">
        <f t="shared" si="2"/>
        <v>2250</v>
      </c>
      <c r="T17" s="182">
        <f t="shared" si="5"/>
        <v>9000</v>
      </c>
      <c r="U17" s="102"/>
    </row>
    <row r="18" spans="1:21" s="80" customFormat="1" ht="30" customHeight="1" thickBot="1" x14ac:dyDescent="0.35">
      <c r="A18" s="213">
        <v>4</v>
      </c>
      <c r="B18" s="189" t="s">
        <v>125</v>
      </c>
      <c r="C18" s="204">
        <v>6000</v>
      </c>
      <c r="D18" s="84"/>
      <c r="E18" s="84"/>
      <c r="F18" s="84">
        <v>0</v>
      </c>
      <c r="G18" s="179">
        <f t="shared" si="3"/>
        <v>0</v>
      </c>
      <c r="H18" s="84">
        <v>6000</v>
      </c>
      <c r="I18" s="84">
        <v>0</v>
      </c>
      <c r="J18" s="84">
        <v>0</v>
      </c>
      <c r="K18" s="179">
        <f t="shared" si="4"/>
        <v>6000</v>
      </c>
      <c r="L18" s="84">
        <v>0</v>
      </c>
      <c r="M18" s="84">
        <v>0</v>
      </c>
      <c r="N18" s="84">
        <v>0</v>
      </c>
      <c r="O18" s="179">
        <f t="shared" si="1"/>
        <v>0</v>
      </c>
      <c r="P18" s="84">
        <v>0</v>
      </c>
      <c r="Q18" s="84">
        <v>0</v>
      </c>
      <c r="R18" s="84">
        <v>0</v>
      </c>
      <c r="S18" s="181">
        <f t="shared" si="2"/>
        <v>0</v>
      </c>
      <c r="T18" s="182">
        <f t="shared" si="5"/>
        <v>6000</v>
      </c>
      <c r="U18" s="102"/>
    </row>
    <row r="19" spans="1:21" s="80" customFormat="1" ht="23.5" thickBot="1" x14ac:dyDescent="0.35">
      <c r="A19" s="214">
        <v>5</v>
      </c>
      <c r="B19" s="216" t="s">
        <v>124</v>
      </c>
      <c r="C19" s="204">
        <v>9000</v>
      </c>
      <c r="D19" s="84"/>
      <c r="E19" s="84">
        <v>1500</v>
      </c>
      <c r="F19" s="84">
        <v>750</v>
      </c>
      <c r="G19" s="179">
        <f>SUM(D19:F19)</f>
        <v>2250</v>
      </c>
      <c r="H19" s="84">
        <v>750</v>
      </c>
      <c r="I19" s="84">
        <v>750</v>
      </c>
      <c r="J19" s="84">
        <v>750</v>
      </c>
      <c r="K19" s="179">
        <f t="shared" si="4"/>
        <v>2250</v>
      </c>
      <c r="L19" s="84">
        <v>750</v>
      </c>
      <c r="M19" s="84">
        <v>750</v>
      </c>
      <c r="N19" s="84">
        <v>750</v>
      </c>
      <c r="O19" s="179">
        <f t="shared" si="1"/>
        <v>2250</v>
      </c>
      <c r="P19" s="84">
        <v>750</v>
      </c>
      <c r="Q19" s="84">
        <v>750</v>
      </c>
      <c r="R19" s="84">
        <v>750</v>
      </c>
      <c r="S19" s="181">
        <f t="shared" si="2"/>
        <v>2250</v>
      </c>
      <c r="T19" s="182">
        <f t="shared" si="5"/>
        <v>9000</v>
      </c>
      <c r="U19" s="102">
        <f t="shared" si="7"/>
        <v>0</v>
      </c>
    </row>
    <row r="20" spans="1:21" s="80" customFormat="1" ht="16.5" customHeight="1" thickBot="1" x14ac:dyDescent="0.35">
      <c r="A20" s="248" t="s">
        <v>55</v>
      </c>
      <c r="B20" s="249"/>
      <c r="C20" s="93">
        <f t="shared" ref="C20:R20" si="8">SUM(C21:C25)</f>
        <v>468000</v>
      </c>
      <c r="D20" s="91">
        <f t="shared" si="8"/>
        <v>0</v>
      </c>
      <c r="E20" s="91">
        <f t="shared" si="8"/>
        <v>0</v>
      </c>
      <c r="F20" s="91">
        <f t="shared" si="8"/>
        <v>0</v>
      </c>
      <c r="G20" s="218">
        <f t="shared" si="3"/>
        <v>0</v>
      </c>
      <c r="H20" s="91">
        <f>SUM(H21:H25)</f>
        <v>60000</v>
      </c>
      <c r="I20" s="91">
        <f t="shared" si="8"/>
        <v>0</v>
      </c>
      <c r="J20" s="91">
        <f t="shared" si="8"/>
        <v>0</v>
      </c>
      <c r="K20" s="179">
        <f t="shared" si="4"/>
        <v>60000</v>
      </c>
      <c r="L20" s="91">
        <f t="shared" si="8"/>
        <v>151000</v>
      </c>
      <c r="M20" s="91">
        <f t="shared" si="8"/>
        <v>106000</v>
      </c>
      <c r="N20" s="91">
        <f t="shared" si="8"/>
        <v>106000</v>
      </c>
      <c r="O20" s="179">
        <f t="shared" si="1"/>
        <v>363000</v>
      </c>
      <c r="P20" s="91">
        <f t="shared" si="8"/>
        <v>45000</v>
      </c>
      <c r="Q20" s="91">
        <f t="shared" si="8"/>
        <v>0</v>
      </c>
      <c r="R20" s="91">
        <f t="shared" si="8"/>
        <v>0</v>
      </c>
      <c r="S20" s="181">
        <f t="shared" si="2"/>
        <v>45000</v>
      </c>
      <c r="T20" s="182">
        <f t="shared" si="5"/>
        <v>468000</v>
      </c>
      <c r="U20" s="90">
        <f>C20-T20</f>
        <v>0</v>
      </c>
    </row>
    <row r="21" spans="1:21" s="80" customFormat="1" ht="38.25" customHeight="1" thickBot="1" x14ac:dyDescent="0.25">
      <c r="A21" s="88" t="s">
        <v>44</v>
      </c>
      <c r="B21" s="185" t="s">
        <v>126</v>
      </c>
      <c r="C21" s="84">
        <v>60000</v>
      </c>
      <c r="D21" s="84">
        <v>0</v>
      </c>
      <c r="E21" s="84">
        <v>0</v>
      </c>
      <c r="F21" s="84">
        <v>0</v>
      </c>
      <c r="G21" s="179">
        <f t="shared" si="3"/>
        <v>0</v>
      </c>
      <c r="H21" s="84">
        <v>60000</v>
      </c>
      <c r="I21" s="84">
        <v>0</v>
      </c>
      <c r="J21" s="84">
        <v>0</v>
      </c>
      <c r="K21" s="179">
        <f t="shared" si="4"/>
        <v>60000</v>
      </c>
      <c r="L21" s="84">
        <v>0</v>
      </c>
      <c r="M21" s="84">
        <v>0</v>
      </c>
      <c r="N21" s="84">
        <v>0</v>
      </c>
      <c r="O21" s="179">
        <f t="shared" si="1"/>
        <v>0</v>
      </c>
      <c r="P21" s="84">
        <v>0</v>
      </c>
      <c r="Q21" s="105">
        <v>0</v>
      </c>
      <c r="R21" s="105">
        <v>0</v>
      </c>
      <c r="S21" s="181">
        <f t="shared" si="2"/>
        <v>0</v>
      </c>
      <c r="T21" s="182">
        <f t="shared" si="5"/>
        <v>60000</v>
      </c>
      <c r="U21" s="102">
        <f t="shared" si="6"/>
        <v>0</v>
      </c>
    </row>
    <row r="22" spans="1:21" s="80" customFormat="1" ht="41.25" customHeight="1" thickBot="1" x14ac:dyDescent="0.25">
      <c r="A22" s="88" t="s">
        <v>42</v>
      </c>
      <c r="B22" s="185" t="s">
        <v>127</v>
      </c>
      <c r="C22" s="84">
        <v>0</v>
      </c>
      <c r="D22" s="84"/>
      <c r="E22" s="84"/>
      <c r="F22" s="84"/>
      <c r="G22" s="179">
        <f t="shared" si="3"/>
        <v>0</v>
      </c>
      <c r="H22" s="84"/>
      <c r="I22" s="84"/>
      <c r="J22" s="84"/>
      <c r="K22" s="179">
        <f t="shared" si="4"/>
        <v>0</v>
      </c>
      <c r="L22" s="84"/>
      <c r="M22" s="84"/>
      <c r="N22" s="84"/>
      <c r="O22" s="179">
        <f t="shared" si="1"/>
        <v>0</v>
      </c>
      <c r="P22" s="84"/>
      <c r="Q22" s="84"/>
      <c r="R22" s="84"/>
      <c r="S22" s="181">
        <f t="shared" si="2"/>
        <v>0</v>
      </c>
      <c r="T22" s="182">
        <f t="shared" si="5"/>
        <v>0</v>
      </c>
      <c r="U22" s="102">
        <f t="shared" si="6"/>
        <v>0</v>
      </c>
    </row>
    <row r="23" spans="1:21" s="80" customFormat="1" ht="42" customHeight="1" thickBot="1" x14ac:dyDescent="0.25">
      <c r="A23" s="196" t="s">
        <v>40</v>
      </c>
      <c r="B23" s="197" t="s">
        <v>128</v>
      </c>
      <c r="C23" s="198">
        <v>90000</v>
      </c>
      <c r="D23" s="84"/>
      <c r="E23" s="84"/>
      <c r="F23" s="84"/>
      <c r="G23" s="179">
        <f t="shared" si="3"/>
        <v>0</v>
      </c>
      <c r="H23" s="84"/>
      <c r="I23" s="84"/>
      <c r="J23" s="84"/>
      <c r="K23" s="179">
        <f t="shared" si="4"/>
        <v>0</v>
      </c>
      <c r="L23" s="84">
        <v>45000</v>
      </c>
      <c r="M23" s="84"/>
      <c r="N23" s="84"/>
      <c r="O23" s="179">
        <f t="shared" si="1"/>
        <v>45000</v>
      </c>
      <c r="P23" s="84">
        <v>45000</v>
      </c>
      <c r="Q23" s="84"/>
      <c r="R23" s="84"/>
      <c r="S23" s="181">
        <f t="shared" si="2"/>
        <v>45000</v>
      </c>
      <c r="T23" s="182">
        <f t="shared" si="5"/>
        <v>90000</v>
      </c>
      <c r="U23" s="102">
        <f t="shared" si="6"/>
        <v>0</v>
      </c>
    </row>
    <row r="24" spans="1:21" s="80" customFormat="1" ht="30.75" customHeight="1" thickBot="1" x14ac:dyDescent="0.25">
      <c r="A24" s="196" t="s">
        <v>38</v>
      </c>
      <c r="B24" s="197" t="s">
        <v>129</v>
      </c>
      <c r="C24" s="198">
        <v>318000</v>
      </c>
      <c r="D24" s="84"/>
      <c r="E24" s="84"/>
      <c r="F24" s="84"/>
      <c r="G24" s="179">
        <f t="shared" si="3"/>
        <v>0</v>
      </c>
      <c r="H24" s="84"/>
      <c r="I24" s="84"/>
      <c r="J24" s="84"/>
      <c r="K24" s="179">
        <f t="shared" si="4"/>
        <v>0</v>
      </c>
      <c r="L24" s="84">
        <v>106000</v>
      </c>
      <c r="M24" s="84">
        <v>106000</v>
      </c>
      <c r="N24" s="84">
        <v>106000</v>
      </c>
      <c r="O24" s="179">
        <f t="shared" si="1"/>
        <v>318000</v>
      </c>
      <c r="P24" s="84"/>
      <c r="Q24" s="105"/>
      <c r="R24" s="105"/>
      <c r="S24" s="181">
        <f t="shared" si="2"/>
        <v>0</v>
      </c>
      <c r="T24" s="182">
        <f t="shared" si="5"/>
        <v>318000</v>
      </c>
      <c r="U24" s="102">
        <f t="shared" ref="U24:U25" si="9">C24-T24</f>
        <v>0</v>
      </c>
    </row>
    <row r="25" spans="1:21" s="80" customFormat="1" ht="26.25" customHeight="1" thickBot="1" x14ac:dyDescent="0.25">
      <c r="A25" s="88" t="s">
        <v>37</v>
      </c>
      <c r="B25" s="185" t="s">
        <v>130</v>
      </c>
      <c r="C25" s="84">
        <v>0</v>
      </c>
      <c r="D25" s="84"/>
      <c r="E25" s="84"/>
      <c r="F25" s="84"/>
      <c r="G25" s="179">
        <f t="shared" si="3"/>
        <v>0</v>
      </c>
      <c r="H25" s="84"/>
      <c r="I25" s="84"/>
      <c r="J25" s="84"/>
      <c r="K25" s="179">
        <f t="shared" si="4"/>
        <v>0</v>
      </c>
      <c r="L25" s="84"/>
      <c r="M25" s="84"/>
      <c r="N25" s="84"/>
      <c r="O25" s="179">
        <f t="shared" si="1"/>
        <v>0</v>
      </c>
      <c r="P25" s="84"/>
      <c r="Q25" s="84"/>
      <c r="R25" s="84"/>
      <c r="S25" s="181">
        <f t="shared" si="2"/>
        <v>0</v>
      </c>
      <c r="T25" s="182">
        <f t="shared" si="5"/>
        <v>0</v>
      </c>
      <c r="U25" s="102">
        <f t="shared" si="9"/>
        <v>0</v>
      </c>
    </row>
    <row r="26" spans="1:21" s="80" customFormat="1" ht="15.75" customHeight="1" x14ac:dyDescent="0.3">
      <c r="A26" s="241" t="s">
        <v>10</v>
      </c>
      <c r="B26" s="250"/>
      <c r="C26" s="93">
        <f>SUM(C27:C28)</f>
        <v>152000</v>
      </c>
      <c r="D26" s="91">
        <f>SUM(D27:D28)</f>
        <v>0</v>
      </c>
      <c r="E26" s="91">
        <f>SUM(E27:E28)</f>
        <v>0</v>
      </c>
      <c r="F26" s="91">
        <f>SUM(F27:F28)</f>
        <v>0</v>
      </c>
      <c r="G26" s="218">
        <f t="shared" si="3"/>
        <v>0</v>
      </c>
      <c r="H26" s="91">
        <f>SUM(H27:H28)</f>
        <v>152000</v>
      </c>
      <c r="I26" s="91">
        <f>SUM(I27:I28)</f>
        <v>0</v>
      </c>
      <c r="J26" s="91">
        <f>SUM(J27:J28)</f>
        <v>0</v>
      </c>
      <c r="K26" s="179">
        <f t="shared" si="4"/>
        <v>152000</v>
      </c>
      <c r="L26" s="91">
        <f>SUM(L27:L28)</f>
        <v>0</v>
      </c>
      <c r="M26" s="91">
        <f>SUM(M27:M28)</f>
        <v>0</v>
      </c>
      <c r="N26" s="91">
        <f>SUM(N27:N28)</f>
        <v>0</v>
      </c>
      <c r="O26" s="179">
        <f t="shared" si="1"/>
        <v>0</v>
      </c>
      <c r="P26" s="91">
        <f>SUM(P27:P28)</f>
        <v>0</v>
      </c>
      <c r="Q26" s="91">
        <f>SUM(Q27:Q28)</f>
        <v>0</v>
      </c>
      <c r="R26" s="91">
        <f>SUM(R27:R28)</f>
        <v>0</v>
      </c>
      <c r="S26" s="181">
        <f t="shared" si="2"/>
        <v>0</v>
      </c>
      <c r="T26" s="182">
        <f t="shared" si="5"/>
        <v>152000</v>
      </c>
      <c r="U26" s="90">
        <f t="shared" si="6"/>
        <v>0</v>
      </c>
    </row>
    <row r="27" spans="1:21" s="186" customFormat="1" ht="15.75" customHeight="1" x14ac:dyDescent="0.3">
      <c r="A27" s="88" t="s">
        <v>44</v>
      </c>
      <c r="B27" s="188" t="s">
        <v>132</v>
      </c>
      <c r="C27" s="194">
        <v>80000</v>
      </c>
      <c r="D27" s="146"/>
      <c r="E27" s="146">
        <v>0</v>
      </c>
      <c r="F27" s="146">
        <v>0</v>
      </c>
      <c r="G27" s="179">
        <f t="shared" si="3"/>
        <v>0</v>
      </c>
      <c r="H27" s="146">
        <v>80000</v>
      </c>
      <c r="I27" s="146">
        <v>0</v>
      </c>
      <c r="J27" s="146">
        <v>0</v>
      </c>
      <c r="K27" s="179">
        <f>SUM(H27:J27)</f>
        <v>80000</v>
      </c>
      <c r="L27" s="146">
        <v>0</v>
      </c>
      <c r="M27" s="146">
        <v>0</v>
      </c>
      <c r="N27" s="146">
        <v>0</v>
      </c>
      <c r="O27" s="179">
        <f t="shared" si="1"/>
        <v>0</v>
      </c>
      <c r="P27" s="146">
        <v>0</v>
      </c>
      <c r="Q27" s="146">
        <v>0</v>
      </c>
      <c r="R27" s="146">
        <v>0</v>
      </c>
      <c r="S27" s="181">
        <f t="shared" si="2"/>
        <v>0</v>
      </c>
      <c r="T27" s="182">
        <f t="shared" si="5"/>
        <v>80000</v>
      </c>
      <c r="U27" s="178"/>
    </row>
    <row r="28" spans="1:21" s="186" customFormat="1" ht="15.75" customHeight="1" x14ac:dyDescent="0.3">
      <c r="A28" s="88" t="s">
        <v>42</v>
      </c>
      <c r="B28" s="187" t="s">
        <v>131</v>
      </c>
      <c r="C28" s="194">
        <v>72000</v>
      </c>
      <c r="D28" s="146"/>
      <c r="E28" s="146">
        <v>0</v>
      </c>
      <c r="F28" s="146">
        <v>0</v>
      </c>
      <c r="G28" s="179">
        <f t="shared" si="3"/>
        <v>0</v>
      </c>
      <c r="H28" s="146">
        <v>72000</v>
      </c>
      <c r="I28" s="146">
        <v>0</v>
      </c>
      <c r="J28" s="146">
        <v>0</v>
      </c>
      <c r="K28" s="179">
        <f>SUM(H28:J28)</f>
        <v>72000</v>
      </c>
      <c r="L28" s="146">
        <v>0</v>
      </c>
      <c r="M28" s="146">
        <v>0</v>
      </c>
      <c r="N28" s="146">
        <v>0</v>
      </c>
      <c r="O28" s="179">
        <f t="shared" si="1"/>
        <v>0</v>
      </c>
      <c r="P28" s="146">
        <v>0</v>
      </c>
      <c r="Q28" s="146">
        <v>0</v>
      </c>
      <c r="R28" s="146">
        <v>0</v>
      </c>
      <c r="S28" s="181">
        <f t="shared" si="2"/>
        <v>0</v>
      </c>
      <c r="T28" s="182">
        <f t="shared" si="5"/>
        <v>72000</v>
      </c>
      <c r="U28" s="178"/>
    </row>
    <row r="29" spans="1:21" s="80" customFormat="1" ht="15.75" customHeight="1" x14ac:dyDescent="0.3">
      <c r="A29" s="251" t="s">
        <v>12</v>
      </c>
      <c r="B29" s="252"/>
      <c r="C29" s="93">
        <f>SUM(C30:C31)</f>
        <v>120000</v>
      </c>
      <c r="D29" s="91">
        <f>SUM(D30:D31)</f>
        <v>0</v>
      </c>
      <c r="E29" s="91">
        <f>SUM(E30:E31)</f>
        <v>0</v>
      </c>
      <c r="F29" s="91">
        <f>SUM(F30:F31)</f>
        <v>0</v>
      </c>
      <c r="G29" s="218">
        <f t="shared" si="3"/>
        <v>0</v>
      </c>
      <c r="H29" s="91">
        <f>SUM(H30:H31)</f>
        <v>20000</v>
      </c>
      <c r="I29" s="91">
        <f>SUM(I30:I31)</f>
        <v>20000</v>
      </c>
      <c r="J29" s="91">
        <f>SUM(J30:J31)</f>
        <v>20000</v>
      </c>
      <c r="K29" s="179">
        <f t="shared" si="4"/>
        <v>60000</v>
      </c>
      <c r="L29" s="91">
        <f>SUM(L30:L31)</f>
        <v>10000</v>
      </c>
      <c r="M29" s="91">
        <f>SUM(M30:M31)</f>
        <v>10000</v>
      </c>
      <c r="N29" s="91">
        <f>SUM(N30:N31)</f>
        <v>10000</v>
      </c>
      <c r="O29" s="179">
        <f t="shared" si="1"/>
        <v>30000</v>
      </c>
      <c r="P29" s="91">
        <f>SUM(P30:P31)</f>
        <v>10000</v>
      </c>
      <c r="Q29" s="91">
        <f>SUM(Q30:Q31)</f>
        <v>10000</v>
      </c>
      <c r="R29" s="91">
        <f>SUM(R30:R31)</f>
        <v>10000</v>
      </c>
      <c r="S29" s="181">
        <f t="shared" si="2"/>
        <v>30000</v>
      </c>
      <c r="T29" s="182">
        <f t="shared" si="5"/>
        <v>120000</v>
      </c>
      <c r="U29" s="90">
        <f t="shared" si="6"/>
        <v>0</v>
      </c>
    </row>
    <row r="30" spans="1:21" s="186" customFormat="1" ht="15.75" customHeight="1" x14ac:dyDescent="0.3">
      <c r="A30" s="88" t="s">
        <v>44</v>
      </c>
      <c r="B30" s="187" t="s">
        <v>133</v>
      </c>
      <c r="C30" s="146">
        <v>120000</v>
      </c>
      <c r="D30" s="146"/>
      <c r="E30" s="146"/>
      <c r="F30" s="146"/>
      <c r="G30" s="179">
        <f t="shared" si="3"/>
        <v>0</v>
      </c>
      <c r="H30" s="146">
        <v>20000</v>
      </c>
      <c r="I30" s="146">
        <v>20000</v>
      </c>
      <c r="J30" s="146">
        <v>20000</v>
      </c>
      <c r="K30" s="179">
        <f t="shared" si="4"/>
        <v>60000</v>
      </c>
      <c r="L30" s="146">
        <v>10000</v>
      </c>
      <c r="M30" s="146">
        <v>10000</v>
      </c>
      <c r="N30" s="146">
        <v>10000</v>
      </c>
      <c r="O30" s="179">
        <f t="shared" si="1"/>
        <v>30000</v>
      </c>
      <c r="P30" s="146">
        <v>10000</v>
      </c>
      <c r="Q30" s="146">
        <v>10000</v>
      </c>
      <c r="R30" s="146">
        <v>10000</v>
      </c>
      <c r="S30" s="181">
        <f t="shared" si="2"/>
        <v>30000</v>
      </c>
      <c r="T30" s="182">
        <f t="shared" si="5"/>
        <v>120000</v>
      </c>
      <c r="U30" s="178"/>
    </row>
    <row r="31" spans="1:21" s="186" customFormat="1" ht="15.75" customHeight="1" x14ac:dyDescent="0.3">
      <c r="A31" s="88" t="s">
        <v>42</v>
      </c>
      <c r="B31" s="187" t="s">
        <v>134</v>
      </c>
      <c r="C31" s="182">
        <v>0</v>
      </c>
      <c r="D31" s="146"/>
      <c r="E31" s="146"/>
      <c r="F31" s="146"/>
      <c r="G31" s="179">
        <f t="shared" si="3"/>
        <v>0</v>
      </c>
      <c r="H31" s="146"/>
      <c r="I31" s="146"/>
      <c r="J31" s="146"/>
      <c r="K31" s="179">
        <f t="shared" si="4"/>
        <v>0</v>
      </c>
      <c r="L31" s="146"/>
      <c r="M31" s="146"/>
      <c r="N31" s="146"/>
      <c r="O31" s="179">
        <f t="shared" si="1"/>
        <v>0</v>
      </c>
      <c r="P31" s="146"/>
      <c r="Q31" s="146"/>
      <c r="R31" s="146"/>
      <c r="S31" s="181">
        <f t="shared" si="2"/>
        <v>0</v>
      </c>
      <c r="T31" s="182">
        <f t="shared" si="5"/>
        <v>0</v>
      </c>
      <c r="U31" s="178"/>
    </row>
    <row r="32" spans="1:21" s="80" customFormat="1" ht="17.25" customHeight="1" x14ac:dyDescent="0.3">
      <c r="A32" s="241" t="s">
        <v>48</v>
      </c>
      <c r="B32" s="242"/>
      <c r="C32" s="93"/>
      <c r="D32" s="93"/>
      <c r="E32" s="93"/>
      <c r="F32" s="93"/>
      <c r="G32" s="218">
        <f t="shared" si="3"/>
        <v>0</v>
      </c>
      <c r="H32" s="91"/>
      <c r="I32" s="91"/>
      <c r="J32" s="91"/>
      <c r="K32" s="179">
        <f t="shared" si="4"/>
        <v>0</v>
      </c>
      <c r="L32" s="93"/>
      <c r="M32" s="93"/>
      <c r="N32" s="93"/>
      <c r="O32" s="179">
        <f t="shared" si="1"/>
        <v>0</v>
      </c>
      <c r="P32" s="93"/>
      <c r="Q32" s="93"/>
      <c r="R32" s="93"/>
      <c r="S32" s="181">
        <f t="shared" si="2"/>
        <v>0</v>
      </c>
      <c r="T32" s="182">
        <f t="shared" si="5"/>
        <v>0</v>
      </c>
      <c r="U32" s="81">
        <f t="shared" si="6"/>
        <v>0</v>
      </c>
    </row>
    <row r="33" spans="1:21" s="80" customFormat="1" ht="16.5" customHeight="1" x14ac:dyDescent="0.3">
      <c r="A33" s="241" t="s">
        <v>46</v>
      </c>
      <c r="B33" s="242"/>
      <c r="C33" s="93">
        <v>0</v>
      </c>
      <c r="D33" s="91"/>
      <c r="E33" s="91"/>
      <c r="F33" s="91"/>
      <c r="G33" s="218">
        <f t="shared" si="3"/>
        <v>0</v>
      </c>
      <c r="H33" s="91"/>
      <c r="I33" s="91"/>
      <c r="J33" s="91"/>
      <c r="K33" s="179">
        <f t="shared" si="4"/>
        <v>0</v>
      </c>
      <c r="L33" s="91"/>
      <c r="M33" s="91"/>
      <c r="N33" s="91"/>
      <c r="O33" s="179">
        <f t="shared" si="1"/>
        <v>0</v>
      </c>
      <c r="P33" s="91"/>
      <c r="Q33" s="91"/>
      <c r="R33" s="91"/>
      <c r="S33" s="181">
        <f t="shared" si="2"/>
        <v>0</v>
      </c>
      <c r="T33" s="182">
        <f t="shared" si="5"/>
        <v>0</v>
      </c>
      <c r="U33" s="90">
        <f t="shared" si="6"/>
        <v>0</v>
      </c>
    </row>
    <row r="34" spans="1:21" s="80" customFormat="1" ht="16.5" customHeight="1" x14ac:dyDescent="0.3">
      <c r="A34" s="241" t="s">
        <v>45</v>
      </c>
      <c r="B34" s="243"/>
      <c r="C34" s="93">
        <f>SUM(C35:C49)</f>
        <v>780690.42</v>
      </c>
      <c r="D34" s="91">
        <f>SUM(D35:D49)</f>
        <v>0</v>
      </c>
      <c r="E34" s="91">
        <f>SUM(E35:E49)</f>
        <v>0</v>
      </c>
      <c r="F34" s="91">
        <f>SUM(F35:F49)</f>
        <v>0</v>
      </c>
      <c r="G34" s="218">
        <f t="shared" si="3"/>
        <v>0</v>
      </c>
      <c r="H34" s="91">
        <f>SUM(H35:H49)</f>
        <v>75400</v>
      </c>
      <c r="I34" s="91">
        <f>SUM(I35:I49)</f>
        <v>54200</v>
      </c>
      <c r="J34" s="91">
        <f>SUM(J35:J49)</f>
        <v>166890.41999999998</v>
      </c>
      <c r="K34" s="179">
        <f t="shared" si="4"/>
        <v>296490.42</v>
      </c>
      <c r="L34" s="91">
        <f>SUM(L35:L49)</f>
        <v>133400</v>
      </c>
      <c r="M34" s="91">
        <f>SUM(M35:M49)</f>
        <v>120400</v>
      </c>
      <c r="N34" s="91">
        <f>SUM(N35:N49)</f>
        <v>71400</v>
      </c>
      <c r="O34" s="179">
        <f t="shared" si="1"/>
        <v>325200</v>
      </c>
      <c r="P34" s="91">
        <f>SUM(P35:P49)</f>
        <v>40000</v>
      </c>
      <c r="Q34" s="91">
        <f>SUM(Q35:Q49)</f>
        <v>27000</v>
      </c>
      <c r="R34" s="91">
        <f>SUM(R35:R49)</f>
        <v>92000</v>
      </c>
      <c r="S34" s="181">
        <f t="shared" si="2"/>
        <v>159000</v>
      </c>
      <c r="T34" s="182">
        <f>SUM(G34,K34,O34,S34)</f>
        <v>780690.41999999993</v>
      </c>
      <c r="U34" s="90">
        <f t="shared" si="6"/>
        <v>0</v>
      </c>
    </row>
    <row r="35" spans="1:21" s="80" customFormat="1" ht="51" customHeight="1" x14ac:dyDescent="0.2">
      <c r="A35" s="199" t="s">
        <v>44</v>
      </c>
      <c r="B35" s="206" t="s">
        <v>135</v>
      </c>
      <c r="C35" s="204">
        <v>0</v>
      </c>
      <c r="D35" s="86"/>
      <c r="E35" s="84"/>
      <c r="F35" s="84"/>
      <c r="G35" s="179">
        <f t="shared" si="3"/>
        <v>0</v>
      </c>
      <c r="H35" s="84"/>
      <c r="I35" s="84"/>
      <c r="J35" s="84"/>
      <c r="K35" s="179">
        <f t="shared" si="4"/>
        <v>0</v>
      </c>
      <c r="L35" s="84"/>
      <c r="M35" s="84"/>
      <c r="N35" s="84"/>
      <c r="O35" s="179">
        <f t="shared" si="1"/>
        <v>0</v>
      </c>
      <c r="P35" s="148"/>
      <c r="Q35" s="84"/>
      <c r="R35" s="84"/>
      <c r="S35" s="181">
        <f t="shared" si="2"/>
        <v>0</v>
      </c>
      <c r="T35" s="182">
        <f t="shared" si="5"/>
        <v>0</v>
      </c>
      <c r="U35" s="81">
        <f t="shared" si="6"/>
        <v>0</v>
      </c>
    </row>
    <row r="36" spans="1:21" s="80" customFormat="1" ht="29.25" customHeight="1" x14ac:dyDescent="0.2">
      <c r="A36" s="199" t="s">
        <v>42</v>
      </c>
      <c r="B36" s="206" t="s">
        <v>136</v>
      </c>
      <c r="C36" s="204">
        <v>120000</v>
      </c>
      <c r="D36" s="86"/>
      <c r="E36" s="84"/>
      <c r="F36" s="84"/>
      <c r="G36" s="179">
        <f>SUM(D36:F36)</f>
        <v>0</v>
      </c>
      <c r="H36" s="84">
        <f>20000*2</f>
        <v>40000</v>
      </c>
      <c r="I36" s="84">
        <v>20000</v>
      </c>
      <c r="J36" s="84">
        <v>0</v>
      </c>
      <c r="K36" s="179">
        <f t="shared" si="4"/>
        <v>60000</v>
      </c>
      <c r="L36" s="84">
        <v>20000</v>
      </c>
      <c r="M36" s="84">
        <v>40000</v>
      </c>
      <c r="N36" s="84">
        <v>0</v>
      </c>
      <c r="O36" s="179">
        <f t="shared" si="1"/>
        <v>60000</v>
      </c>
      <c r="P36" s="148"/>
      <c r="Q36" s="84"/>
      <c r="R36" s="84"/>
      <c r="S36" s="181">
        <f t="shared" si="2"/>
        <v>0</v>
      </c>
      <c r="T36" s="182">
        <f t="shared" si="5"/>
        <v>120000</v>
      </c>
      <c r="U36" s="81">
        <f t="shared" si="6"/>
        <v>0</v>
      </c>
    </row>
    <row r="37" spans="1:21" s="80" customFormat="1" ht="28.5" customHeight="1" x14ac:dyDescent="0.2">
      <c r="A37" s="199" t="s">
        <v>40</v>
      </c>
      <c r="B37" s="207" t="s">
        <v>137</v>
      </c>
      <c r="C37" s="204">
        <v>140000</v>
      </c>
      <c r="D37" s="86"/>
      <c r="E37" s="86"/>
      <c r="F37" s="86"/>
      <c r="G37" s="179">
        <f t="shared" ref="G37:G39" si="10">SUM(D37:F37)</f>
        <v>0</v>
      </c>
      <c r="H37" s="86">
        <v>20000</v>
      </c>
      <c r="I37" s="86">
        <v>20000</v>
      </c>
      <c r="J37" s="86">
        <v>20000</v>
      </c>
      <c r="K37" s="179">
        <f t="shared" si="4"/>
        <v>60000</v>
      </c>
      <c r="L37" s="86">
        <v>10000</v>
      </c>
      <c r="M37" s="86">
        <v>10000</v>
      </c>
      <c r="N37" s="86">
        <v>10000</v>
      </c>
      <c r="O37" s="179">
        <f t="shared" si="1"/>
        <v>30000</v>
      </c>
      <c r="P37" s="86">
        <v>10000</v>
      </c>
      <c r="Q37" s="86">
        <v>20000</v>
      </c>
      <c r="R37" s="86">
        <v>20000</v>
      </c>
      <c r="S37" s="181">
        <f t="shared" si="2"/>
        <v>50000</v>
      </c>
      <c r="T37" s="182">
        <f>SUM(G37,K37,O37,S37)</f>
        <v>140000</v>
      </c>
      <c r="U37" s="81">
        <f t="shared" si="6"/>
        <v>0</v>
      </c>
    </row>
    <row r="38" spans="1:21" s="80" customFormat="1" ht="21.75" customHeight="1" x14ac:dyDescent="0.3">
      <c r="A38" s="199" t="s">
        <v>38</v>
      </c>
      <c r="B38" s="208" t="s">
        <v>138</v>
      </c>
      <c r="C38" s="204">
        <v>12800</v>
      </c>
      <c r="D38" s="86">
        <v>0</v>
      </c>
      <c r="E38" s="84"/>
      <c r="F38" s="84"/>
      <c r="G38" s="179">
        <f t="shared" si="10"/>
        <v>0</v>
      </c>
      <c r="H38" s="84">
        <f>2000*2</f>
        <v>4000</v>
      </c>
      <c r="I38" s="84">
        <v>2800</v>
      </c>
      <c r="J38" s="84">
        <v>0</v>
      </c>
      <c r="K38" s="179">
        <f>SUM(H38:J38)</f>
        <v>6800</v>
      </c>
      <c r="L38" s="84">
        <v>2000</v>
      </c>
      <c r="M38" s="84">
        <v>4000</v>
      </c>
      <c r="N38" s="84">
        <v>0</v>
      </c>
      <c r="O38" s="179">
        <f t="shared" si="1"/>
        <v>6000</v>
      </c>
      <c r="P38" s="148">
        <v>0</v>
      </c>
      <c r="Q38" s="84">
        <v>0</v>
      </c>
      <c r="R38" s="84"/>
      <c r="S38" s="181">
        <f t="shared" si="2"/>
        <v>0</v>
      </c>
      <c r="T38" s="182">
        <f t="shared" si="5"/>
        <v>12800</v>
      </c>
      <c r="U38" s="81">
        <f t="shared" si="6"/>
        <v>0</v>
      </c>
    </row>
    <row r="39" spans="1:21" s="80" customFormat="1" ht="21.75" customHeight="1" x14ac:dyDescent="0.3">
      <c r="A39" s="199" t="s">
        <v>37</v>
      </c>
      <c r="B39" s="208" t="s">
        <v>139</v>
      </c>
      <c r="C39" s="204">
        <v>70000</v>
      </c>
      <c r="D39" s="86">
        <v>0</v>
      </c>
      <c r="E39" s="195"/>
      <c r="F39" s="195"/>
      <c r="G39" s="179">
        <f t="shared" si="10"/>
        <v>0</v>
      </c>
      <c r="H39" s="195">
        <v>5000</v>
      </c>
      <c r="I39" s="195">
        <v>5000</v>
      </c>
      <c r="J39" s="195">
        <v>5000</v>
      </c>
      <c r="K39" s="179">
        <f t="shared" si="4"/>
        <v>15000</v>
      </c>
      <c r="L39" s="195">
        <v>10000</v>
      </c>
      <c r="M39" s="195">
        <v>10000</v>
      </c>
      <c r="N39" s="195">
        <v>5000</v>
      </c>
      <c r="O39" s="179">
        <f t="shared" si="1"/>
        <v>25000</v>
      </c>
      <c r="P39" s="195">
        <v>5000</v>
      </c>
      <c r="Q39" s="195">
        <v>5000</v>
      </c>
      <c r="R39" s="195">
        <v>20000</v>
      </c>
      <c r="S39" s="181">
        <f t="shared" si="2"/>
        <v>30000</v>
      </c>
      <c r="T39" s="182">
        <f t="shared" si="5"/>
        <v>70000</v>
      </c>
      <c r="U39" s="81">
        <f t="shared" si="6"/>
        <v>0</v>
      </c>
    </row>
    <row r="40" spans="1:21" s="80" customFormat="1" ht="40.5" customHeight="1" x14ac:dyDescent="0.2">
      <c r="A40" s="199" t="s">
        <v>35</v>
      </c>
      <c r="B40" s="209" t="s">
        <v>140</v>
      </c>
      <c r="C40" s="205">
        <v>30000</v>
      </c>
      <c r="D40" s="86"/>
      <c r="E40" s="84"/>
      <c r="F40" s="84"/>
      <c r="G40" s="179">
        <f t="shared" si="3"/>
        <v>0</v>
      </c>
      <c r="H40" s="84"/>
      <c r="I40" s="84"/>
      <c r="J40" s="84">
        <v>15000</v>
      </c>
      <c r="K40" s="179">
        <f t="shared" si="4"/>
        <v>15000</v>
      </c>
      <c r="L40" s="84">
        <v>15000</v>
      </c>
      <c r="M40" s="84"/>
      <c r="N40" s="84"/>
      <c r="O40" s="179">
        <f t="shared" si="1"/>
        <v>15000</v>
      </c>
      <c r="P40" s="148"/>
      <c r="Q40" s="84"/>
      <c r="R40" s="84"/>
      <c r="S40" s="181">
        <f t="shared" si="2"/>
        <v>0</v>
      </c>
      <c r="T40" s="182">
        <f t="shared" si="5"/>
        <v>30000</v>
      </c>
      <c r="U40" s="81">
        <f t="shared" si="6"/>
        <v>0</v>
      </c>
    </row>
    <row r="41" spans="1:21" s="80" customFormat="1" ht="41.25" customHeight="1" x14ac:dyDescent="0.2">
      <c r="A41" s="199" t="s">
        <v>33</v>
      </c>
      <c r="B41" s="209" t="s">
        <v>141</v>
      </c>
      <c r="C41" s="205">
        <v>40000</v>
      </c>
      <c r="D41" s="86"/>
      <c r="E41" s="84"/>
      <c r="F41" s="89"/>
      <c r="G41" s="179">
        <f t="shared" si="3"/>
        <v>0</v>
      </c>
      <c r="H41" s="84"/>
      <c r="I41" s="84"/>
      <c r="J41" s="84">
        <v>20000</v>
      </c>
      <c r="K41" s="179">
        <f t="shared" si="4"/>
        <v>20000</v>
      </c>
      <c r="L41" s="84">
        <v>20000</v>
      </c>
      <c r="M41" s="84"/>
      <c r="N41" s="84"/>
      <c r="O41" s="179">
        <f t="shared" si="1"/>
        <v>20000</v>
      </c>
      <c r="P41" s="148"/>
      <c r="Q41" s="84"/>
      <c r="R41" s="84"/>
      <c r="S41" s="181">
        <f t="shared" si="2"/>
        <v>0</v>
      </c>
      <c r="T41" s="182">
        <f t="shared" si="5"/>
        <v>40000</v>
      </c>
      <c r="U41" s="81">
        <f t="shared" si="6"/>
        <v>0</v>
      </c>
    </row>
    <row r="42" spans="1:21" s="80" customFormat="1" ht="21.75" customHeight="1" thickBot="1" x14ac:dyDescent="0.25">
      <c r="A42" s="199">
        <v>8</v>
      </c>
      <c r="B42" s="210" t="s">
        <v>142</v>
      </c>
      <c r="C42" s="205">
        <v>24000</v>
      </c>
      <c r="D42" s="86"/>
      <c r="E42" s="86"/>
      <c r="F42" s="84"/>
      <c r="G42" s="179">
        <f t="shared" si="3"/>
        <v>0</v>
      </c>
      <c r="H42" s="84">
        <v>4000</v>
      </c>
      <c r="I42" s="84">
        <v>4000</v>
      </c>
      <c r="J42" s="84">
        <v>4000</v>
      </c>
      <c r="K42" s="179">
        <f t="shared" si="4"/>
        <v>12000</v>
      </c>
      <c r="L42" s="84">
        <v>2000</v>
      </c>
      <c r="M42" s="84">
        <v>2000</v>
      </c>
      <c r="N42" s="84">
        <v>2000</v>
      </c>
      <c r="O42" s="179">
        <f t="shared" si="1"/>
        <v>6000</v>
      </c>
      <c r="P42" s="84">
        <v>2000</v>
      </c>
      <c r="Q42" s="84">
        <v>2000</v>
      </c>
      <c r="R42" s="84">
        <v>2000</v>
      </c>
      <c r="S42" s="181">
        <f t="shared" si="2"/>
        <v>6000</v>
      </c>
      <c r="T42" s="182">
        <f t="shared" si="5"/>
        <v>24000</v>
      </c>
      <c r="U42" s="81">
        <f>C42-T42</f>
        <v>0</v>
      </c>
    </row>
    <row r="43" spans="1:21" s="80" customFormat="1" ht="30" customHeight="1" thickBot="1" x14ac:dyDescent="0.3">
      <c r="A43" s="200">
        <v>9</v>
      </c>
      <c r="B43" s="207" t="s">
        <v>143</v>
      </c>
      <c r="C43" s="204">
        <v>0</v>
      </c>
      <c r="D43" s="86"/>
      <c r="E43" s="84"/>
      <c r="F43" s="84"/>
      <c r="G43" s="179">
        <f t="shared" si="3"/>
        <v>0</v>
      </c>
      <c r="H43" s="84"/>
      <c r="I43" s="84"/>
      <c r="J43" s="84"/>
      <c r="K43" s="179">
        <f t="shared" si="4"/>
        <v>0</v>
      </c>
      <c r="L43" s="84"/>
      <c r="M43" s="84"/>
      <c r="N43" s="84"/>
      <c r="O43" s="179">
        <f t="shared" si="1"/>
        <v>0</v>
      </c>
      <c r="P43" s="148"/>
      <c r="Q43" s="84"/>
      <c r="R43" s="84"/>
      <c r="S43" s="181">
        <f t="shared" si="2"/>
        <v>0</v>
      </c>
      <c r="T43" s="182">
        <f t="shared" si="5"/>
        <v>0</v>
      </c>
      <c r="U43" s="81">
        <f t="shared" ref="U43:U49" si="11">C43-T43</f>
        <v>0</v>
      </c>
    </row>
    <row r="44" spans="1:21" s="80" customFormat="1" ht="12" thickBot="1" x14ac:dyDescent="0.3">
      <c r="A44" s="200">
        <v>10</v>
      </c>
      <c r="B44" s="210" t="s">
        <v>144</v>
      </c>
      <c r="C44" s="205">
        <v>50000</v>
      </c>
      <c r="D44" s="86"/>
      <c r="E44" s="84"/>
      <c r="F44" s="84"/>
      <c r="G44" s="179">
        <f t="shared" si="3"/>
        <v>0</v>
      </c>
      <c r="H44" s="84"/>
      <c r="I44" s="84"/>
      <c r="J44" s="84"/>
      <c r="K44" s="179">
        <f t="shared" si="4"/>
        <v>0</v>
      </c>
      <c r="L44" s="84"/>
      <c r="M44" s="84"/>
      <c r="N44" s="84"/>
      <c r="O44" s="179">
        <f t="shared" si="1"/>
        <v>0</v>
      </c>
      <c r="P44" s="84"/>
      <c r="Q44" s="84"/>
      <c r="R44" s="84">
        <v>50000</v>
      </c>
      <c r="S44" s="181">
        <f t="shared" si="2"/>
        <v>50000</v>
      </c>
      <c r="T44" s="182">
        <f t="shared" si="5"/>
        <v>50000</v>
      </c>
      <c r="U44" s="81">
        <f>C44-T44</f>
        <v>0</v>
      </c>
    </row>
    <row r="45" spans="1:21" s="80" customFormat="1" ht="38.25" customHeight="1" thickBot="1" x14ac:dyDescent="0.3">
      <c r="A45" s="200">
        <v>11</v>
      </c>
      <c r="B45" s="209" t="s">
        <v>145</v>
      </c>
      <c r="C45" s="205">
        <v>23000</v>
      </c>
      <c r="D45" s="86"/>
      <c r="E45" s="84"/>
      <c r="F45" s="84"/>
      <c r="G45" s="179">
        <f t="shared" si="3"/>
        <v>0</v>
      </c>
      <c r="H45" s="84"/>
      <c r="I45" s="84"/>
      <c r="J45" s="84"/>
      <c r="K45" s="179">
        <f t="shared" si="4"/>
        <v>0</v>
      </c>
      <c r="L45" s="84"/>
      <c r="M45" s="84"/>
      <c r="N45" s="84"/>
      <c r="O45" s="179">
        <f t="shared" si="1"/>
        <v>0</v>
      </c>
      <c r="P45" s="84">
        <v>23000</v>
      </c>
      <c r="Q45" s="84"/>
      <c r="R45" s="84"/>
      <c r="S45" s="181">
        <f t="shared" si="2"/>
        <v>23000</v>
      </c>
      <c r="T45" s="182">
        <f t="shared" si="5"/>
        <v>23000</v>
      </c>
      <c r="U45" s="81">
        <f t="shared" si="11"/>
        <v>0</v>
      </c>
    </row>
    <row r="46" spans="1:21" s="80" customFormat="1" ht="26.25" customHeight="1" thickBot="1" x14ac:dyDescent="0.3">
      <c r="A46" s="200">
        <v>12</v>
      </c>
      <c r="B46" s="211" t="s">
        <v>146</v>
      </c>
      <c r="C46" s="205">
        <v>156000</v>
      </c>
      <c r="D46" s="86"/>
      <c r="E46" s="84"/>
      <c r="F46" s="84"/>
      <c r="G46" s="179">
        <f t="shared" si="3"/>
        <v>0</v>
      </c>
      <c r="H46" s="84"/>
      <c r="I46" s="84"/>
      <c r="J46" s="84"/>
      <c r="K46" s="179">
        <f t="shared" si="4"/>
        <v>0</v>
      </c>
      <c r="L46" s="84">
        <v>52000</v>
      </c>
      <c r="M46" s="84">
        <v>52000</v>
      </c>
      <c r="N46" s="84">
        <v>52000</v>
      </c>
      <c r="O46" s="179">
        <f t="shared" si="1"/>
        <v>156000</v>
      </c>
      <c r="P46" s="84"/>
      <c r="Q46" s="84"/>
      <c r="R46" s="84"/>
      <c r="S46" s="181">
        <f t="shared" si="2"/>
        <v>0</v>
      </c>
      <c r="T46" s="182">
        <f t="shared" si="5"/>
        <v>156000</v>
      </c>
      <c r="U46" s="81">
        <f t="shared" si="11"/>
        <v>0</v>
      </c>
    </row>
    <row r="47" spans="1:21" s="80" customFormat="1" ht="21.75" customHeight="1" x14ac:dyDescent="0.25">
      <c r="A47" s="201">
        <v>13</v>
      </c>
      <c r="B47" s="190" t="s">
        <v>147</v>
      </c>
      <c r="C47" s="204">
        <v>0</v>
      </c>
      <c r="D47" s="86"/>
      <c r="E47" s="84"/>
      <c r="F47" s="84"/>
      <c r="G47" s="179">
        <f t="shared" si="3"/>
        <v>0</v>
      </c>
      <c r="H47" s="84"/>
      <c r="I47" s="84"/>
      <c r="J47" s="84"/>
      <c r="K47" s="179">
        <f t="shared" si="4"/>
        <v>0</v>
      </c>
      <c r="L47" s="84"/>
      <c r="M47" s="84"/>
      <c r="N47" s="84"/>
      <c r="O47" s="179">
        <f t="shared" si="1"/>
        <v>0</v>
      </c>
      <c r="P47" s="84"/>
      <c r="Q47" s="84"/>
      <c r="R47" s="84"/>
      <c r="S47" s="181">
        <f t="shared" si="2"/>
        <v>0</v>
      </c>
      <c r="T47" s="182">
        <f t="shared" si="5"/>
        <v>0</v>
      </c>
      <c r="U47" s="81">
        <f t="shared" si="11"/>
        <v>0</v>
      </c>
    </row>
    <row r="48" spans="1:21" s="80" customFormat="1" ht="27" customHeight="1" x14ac:dyDescent="0.3">
      <c r="A48" s="202">
        <v>14</v>
      </c>
      <c r="B48" s="190" t="s">
        <v>148</v>
      </c>
      <c r="C48" s="204">
        <v>100490.42</v>
      </c>
      <c r="D48" s="86"/>
      <c r="E48" s="84"/>
      <c r="F48" s="84"/>
      <c r="G48" s="179">
        <f t="shared" si="3"/>
        <v>0</v>
      </c>
      <c r="H48" s="84"/>
      <c r="I48" s="84"/>
      <c r="J48" s="84">
        <v>100490.42</v>
      </c>
      <c r="K48" s="179">
        <f t="shared" si="4"/>
        <v>100490.42</v>
      </c>
      <c r="L48" s="84"/>
      <c r="M48" s="84"/>
      <c r="N48" s="84"/>
      <c r="O48" s="179">
        <f t="shared" si="1"/>
        <v>0</v>
      </c>
      <c r="P48" s="84"/>
      <c r="Q48" s="84"/>
      <c r="R48" s="84"/>
      <c r="S48" s="181">
        <f t="shared" si="2"/>
        <v>0</v>
      </c>
      <c r="T48" s="182">
        <f t="shared" si="5"/>
        <v>100490.42</v>
      </c>
      <c r="U48" s="81">
        <f t="shared" si="11"/>
        <v>0</v>
      </c>
    </row>
    <row r="49" spans="1:21" s="80" customFormat="1" ht="20" x14ac:dyDescent="0.3">
      <c r="A49" s="203">
        <v>15</v>
      </c>
      <c r="B49" s="219" t="s">
        <v>149</v>
      </c>
      <c r="C49" s="220">
        <v>14400</v>
      </c>
      <c r="D49" s="86"/>
      <c r="E49" s="86"/>
      <c r="F49" s="86"/>
      <c r="G49" s="179">
        <f t="shared" si="3"/>
        <v>0</v>
      </c>
      <c r="H49" s="86">
        <v>2400</v>
      </c>
      <c r="I49" s="86">
        <v>2400</v>
      </c>
      <c r="J49" s="86">
        <v>2400</v>
      </c>
      <c r="K49" s="179">
        <f t="shared" si="4"/>
        <v>7200</v>
      </c>
      <c r="L49" s="84">
        <v>2400</v>
      </c>
      <c r="M49" s="84">
        <v>2400</v>
      </c>
      <c r="N49" s="84">
        <v>2400</v>
      </c>
      <c r="O49" s="179">
        <f t="shared" si="1"/>
        <v>7200</v>
      </c>
      <c r="P49" s="84">
        <v>0</v>
      </c>
      <c r="Q49" s="84">
        <v>0</v>
      </c>
      <c r="R49" s="84">
        <v>0</v>
      </c>
      <c r="S49" s="181">
        <f t="shared" si="2"/>
        <v>0</v>
      </c>
      <c r="T49" s="182">
        <f>SUM(G49,K49,O49,S49)</f>
        <v>14400</v>
      </c>
      <c r="U49" s="81">
        <f t="shared" si="11"/>
        <v>0</v>
      </c>
    </row>
    <row r="50" spans="1:21" ht="16.5" customHeight="1" x14ac:dyDescent="0.2">
      <c r="A50" s="244" t="s">
        <v>111</v>
      </c>
      <c r="B50" s="244"/>
      <c r="C50" s="79">
        <f>SUM(C6,C14,C20,C26,C29,C32,C33,C34)</f>
        <v>3515690.42</v>
      </c>
      <c r="D50" s="78">
        <f>D34+D33+D29+D26+D20+D14+D6+D32</f>
        <v>0</v>
      </c>
      <c r="E50" s="78">
        <f>E34+E33+E29+E26+E20+E14+E6+E32</f>
        <v>123857</v>
      </c>
      <c r="F50" s="78">
        <f>F34+F33+F29+F26+F20+F14+F6+F32</f>
        <v>62250</v>
      </c>
      <c r="G50" s="77">
        <f>SUM(D50:F50)</f>
        <v>186107</v>
      </c>
      <c r="H50" s="78">
        <f>H34+H33+H29+H26+H20+H14+H6+H32</f>
        <v>581900</v>
      </c>
      <c r="I50" s="78">
        <f>I34+I33+I29+I26+I20+I14+I6+I32</f>
        <v>342700</v>
      </c>
      <c r="J50" s="78">
        <f>J34+J33+J29+J26+J20+J14+J6+J32</f>
        <v>456033.42</v>
      </c>
      <c r="K50" s="77">
        <f>SUM(H50:J50)</f>
        <v>1380633.42</v>
      </c>
      <c r="L50" s="78">
        <f>L34+L33+L29+L26+L20+L14+L6+L32</f>
        <v>460900</v>
      </c>
      <c r="M50" s="78">
        <f>M34+M33+M29+M26+M20+M14+M6+M32</f>
        <v>402900</v>
      </c>
      <c r="N50" s="78">
        <f>N34+N33+N29+N26+N20+N14+N6+N32</f>
        <v>353900</v>
      </c>
      <c r="O50" s="77">
        <f t="shared" si="1"/>
        <v>1217700</v>
      </c>
      <c r="P50" s="78">
        <f>P34+P33+P29+P26+P20+P14+P6+P32</f>
        <v>260750</v>
      </c>
      <c r="Q50" s="78">
        <f>Q34+Q33+Q29+Q26+Q20+Q14+Q6+Q32</f>
        <v>202750</v>
      </c>
      <c r="R50" s="78">
        <f>R34+R33+R29+R26+R20+R14+R6+R32</f>
        <v>267750</v>
      </c>
      <c r="S50" s="217">
        <f t="shared" si="2"/>
        <v>731250</v>
      </c>
      <c r="T50" s="182">
        <f>SUM(G50,K50,O50,S50)</f>
        <v>3515690.42</v>
      </c>
      <c r="U50" s="75">
        <f>U34+U33+U29+U26+U20+U14+U6+U32</f>
        <v>0</v>
      </c>
    </row>
    <row r="51" spans="1:21" s="69" customFormat="1" ht="14.5" customHeight="1" x14ac:dyDescent="0.2">
      <c r="A51" s="74"/>
      <c r="B51" s="174"/>
      <c r="C51" s="173"/>
      <c r="D51" s="175"/>
      <c r="E51" s="176"/>
      <c r="F51" s="175"/>
      <c r="G51" s="177"/>
      <c r="H51" s="175"/>
      <c r="K51" s="71" t="s">
        <v>151</v>
      </c>
      <c r="M51" s="139"/>
      <c r="N51" s="149"/>
      <c r="O51" s="149"/>
      <c r="P51" s="139"/>
      <c r="Q51" s="169"/>
      <c r="R51" s="170"/>
      <c r="S51" s="171"/>
      <c r="T51" s="172"/>
    </row>
    <row r="52" spans="1:21" s="59" customFormat="1" ht="14.5" customHeight="1" x14ac:dyDescent="0.2">
      <c r="A52" s="64"/>
      <c r="B52" s="221" t="s">
        <v>152</v>
      </c>
      <c r="C52" s="67">
        <v>277490.42</v>
      </c>
      <c r="D52" s="65"/>
      <c r="G52" s="66"/>
      <c r="K52" s="60"/>
      <c r="O52" s="240"/>
      <c r="P52" s="240"/>
      <c r="S52" s="60"/>
      <c r="T52" s="65">
        <f>T6+T14+T20+T26+T29+T34</f>
        <v>3515690.42</v>
      </c>
    </row>
    <row r="53" spans="1:21" s="59" customFormat="1" ht="15.75" customHeight="1" x14ac:dyDescent="0.2">
      <c r="A53" s="64"/>
      <c r="B53" s="174" t="s">
        <v>65</v>
      </c>
      <c r="C53" s="222">
        <f>T50-C52</f>
        <v>3238200</v>
      </c>
      <c r="D53" s="61"/>
      <c r="G53" s="60"/>
      <c r="K53" s="60"/>
      <c r="O53" s="60"/>
      <c r="S53" s="60"/>
      <c r="T53" s="58">
        <f>T50+U50</f>
        <v>3515690.42</v>
      </c>
    </row>
    <row r="54" spans="1:21" x14ac:dyDescent="0.2">
      <c r="B54" s="58"/>
      <c r="K54" s="57"/>
    </row>
    <row r="55" spans="1:21" x14ac:dyDescent="0.2">
      <c r="C55" s="56"/>
    </row>
    <row r="56" spans="1:21" x14ac:dyDescent="0.2">
      <c r="C56" s="56"/>
    </row>
    <row r="62" spans="1:21" x14ac:dyDescent="0.2">
      <c r="A62" s="53"/>
    </row>
    <row r="63" spans="1:21" x14ac:dyDescent="0.2">
      <c r="A63" s="53"/>
    </row>
    <row r="64" spans="1:21" x14ac:dyDescent="0.2">
      <c r="A64" s="53"/>
      <c r="G64" s="53"/>
      <c r="O64" s="53"/>
      <c r="S64" s="53"/>
    </row>
    <row r="65" spans="1:19" x14ac:dyDescent="0.2">
      <c r="A65" s="53"/>
      <c r="G65" s="53"/>
      <c r="O65" s="53"/>
      <c r="S65" s="53"/>
    </row>
    <row r="66" spans="1:19" x14ac:dyDescent="0.2">
      <c r="A66" s="53"/>
      <c r="G66" s="53"/>
      <c r="O66" s="53"/>
      <c r="S66" s="53"/>
    </row>
    <row r="67" spans="1:19" x14ac:dyDescent="0.2">
      <c r="A67" s="53"/>
      <c r="G67" s="53"/>
      <c r="O67" s="53"/>
      <c r="S67" s="53"/>
    </row>
    <row r="68" spans="1:19" x14ac:dyDescent="0.2">
      <c r="A68" s="53"/>
      <c r="G68" s="53"/>
      <c r="O68" s="53"/>
      <c r="S68" s="53"/>
    </row>
    <row r="69" spans="1:19" x14ac:dyDescent="0.2">
      <c r="A69" s="53"/>
      <c r="G69" s="53"/>
      <c r="O69" s="53"/>
      <c r="S69" s="53"/>
    </row>
    <row r="70" spans="1:19" x14ac:dyDescent="0.2">
      <c r="A70" s="53"/>
      <c r="G70" s="53"/>
      <c r="O70" s="53"/>
      <c r="S70" s="53"/>
    </row>
    <row r="71" spans="1:19" x14ac:dyDescent="0.2">
      <c r="A71" s="53"/>
      <c r="G71" s="53"/>
      <c r="O71" s="53"/>
      <c r="S71" s="53"/>
    </row>
    <row r="72" spans="1:19" x14ac:dyDescent="0.2">
      <c r="A72" s="53"/>
      <c r="G72" s="53"/>
      <c r="O72" s="53"/>
      <c r="S72" s="53"/>
    </row>
    <row r="73" spans="1:19" x14ac:dyDescent="0.2">
      <c r="A73" s="53"/>
      <c r="G73" s="53"/>
      <c r="O73" s="53"/>
      <c r="S73" s="53"/>
    </row>
    <row r="74" spans="1:19" x14ac:dyDescent="0.2">
      <c r="A74" s="53"/>
      <c r="G74" s="53"/>
      <c r="O74" s="53"/>
      <c r="S74" s="53"/>
    </row>
    <row r="75" spans="1:19" x14ac:dyDescent="0.2">
      <c r="A75" s="53"/>
      <c r="G75" s="53"/>
      <c r="O75" s="53"/>
      <c r="S75" s="53"/>
    </row>
    <row r="76" spans="1:19" x14ac:dyDescent="0.2">
      <c r="A76" s="53"/>
      <c r="G76" s="53"/>
      <c r="O76" s="53"/>
      <c r="S76" s="53"/>
    </row>
    <row r="77" spans="1:19" x14ac:dyDescent="0.2">
      <c r="A77" s="53"/>
      <c r="G77" s="53"/>
      <c r="O77" s="53"/>
      <c r="S77" s="53"/>
    </row>
    <row r="78" spans="1:19" x14ac:dyDescent="0.2">
      <c r="A78" s="53"/>
      <c r="G78" s="53"/>
      <c r="O78" s="53"/>
      <c r="S78" s="53"/>
    </row>
    <row r="79" spans="1:19" x14ac:dyDescent="0.2">
      <c r="A79" s="53"/>
      <c r="G79" s="53"/>
      <c r="O79" s="53"/>
      <c r="S79" s="53"/>
    </row>
    <row r="80" spans="1:19" x14ac:dyDescent="0.2">
      <c r="A80" s="53"/>
      <c r="G80" s="53"/>
      <c r="O80" s="53"/>
      <c r="S80" s="53"/>
    </row>
    <row r="81" spans="1:19" x14ac:dyDescent="0.2">
      <c r="A81" s="53"/>
      <c r="G81" s="53"/>
      <c r="O81" s="53"/>
      <c r="S81" s="53"/>
    </row>
    <row r="82" spans="1:19" x14ac:dyDescent="0.2">
      <c r="A82" s="53"/>
      <c r="G82" s="53"/>
      <c r="O82" s="53"/>
      <c r="S82" s="53"/>
    </row>
    <row r="83" spans="1:19" x14ac:dyDescent="0.2">
      <c r="A83" s="53"/>
      <c r="G83" s="53"/>
      <c r="O83" s="53"/>
      <c r="S83" s="53"/>
    </row>
    <row r="84" spans="1:19" x14ac:dyDescent="0.2">
      <c r="A84" s="53"/>
      <c r="G84" s="53"/>
      <c r="O84" s="53"/>
      <c r="S84" s="53"/>
    </row>
    <row r="85" spans="1:19" x14ac:dyDescent="0.2">
      <c r="A85" s="53"/>
      <c r="G85" s="53"/>
      <c r="O85" s="53"/>
      <c r="S85" s="53"/>
    </row>
    <row r="86" spans="1:19" x14ac:dyDescent="0.2">
      <c r="A86" s="53"/>
      <c r="G86" s="53"/>
      <c r="O86" s="53"/>
      <c r="S86" s="53"/>
    </row>
    <row r="87" spans="1:19" x14ac:dyDescent="0.2">
      <c r="A87" s="53"/>
      <c r="G87" s="53"/>
      <c r="O87" s="53"/>
      <c r="S87" s="53"/>
    </row>
    <row r="88" spans="1:19" x14ac:dyDescent="0.2">
      <c r="A88" s="53"/>
      <c r="G88" s="53"/>
      <c r="O88" s="53"/>
      <c r="S88" s="53"/>
    </row>
    <row r="89" spans="1:19" x14ac:dyDescent="0.2">
      <c r="A89" s="53"/>
      <c r="G89" s="53"/>
      <c r="O89" s="53"/>
      <c r="S89" s="53"/>
    </row>
    <row r="90" spans="1:19" x14ac:dyDescent="0.2">
      <c r="A90" s="53"/>
      <c r="G90" s="53"/>
      <c r="O90" s="53"/>
      <c r="S90" s="53"/>
    </row>
    <row r="91" spans="1:19" x14ac:dyDescent="0.2">
      <c r="A91" s="53"/>
      <c r="G91" s="53"/>
      <c r="O91" s="53"/>
      <c r="S91" s="53"/>
    </row>
    <row r="92" spans="1:19" x14ac:dyDescent="0.2">
      <c r="A92" s="53"/>
      <c r="G92" s="53"/>
      <c r="O92" s="53"/>
      <c r="S92" s="53"/>
    </row>
    <row r="93" spans="1:19" x14ac:dyDescent="0.2">
      <c r="A93" s="53"/>
      <c r="G93" s="53"/>
      <c r="O93" s="53"/>
      <c r="S93" s="53"/>
    </row>
    <row r="94" spans="1:19" x14ac:dyDescent="0.2">
      <c r="A94" s="53"/>
      <c r="G94" s="53"/>
      <c r="O94" s="53"/>
      <c r="S94" s="53"/>
    </row>
    <row r="95" spans="1:19" x14ac:dyDescent="0.2">
      <c r="A95" s="53"/>
      <c r="G95" s="53"/>
      <c r="O95" s="53"/>
      <c r="S95" s="53"/>
    </row>
    <row r="96" spans="1:19" x14ac:dyDescent="0.2">
      <c r="A96" s="53"/>
      <c r="G96" s="53"/>
      <c r="O96" s="53"/>
      <c r="S96" s="53"/>
    </row>
    <row r="97" spans="1:19" x14ac:dyDescent="0.2">
      <c r="A97" s="53"/>
      <c r="G97" s="53"/>
      <c r="O97" s="53"/>
      <c r="S97" s="53"/>
    </row>
    <row r="98" spans="1:19" x14ac:dyDescent="0.2">
      <c r="A98" s="53"/>
      <c r="G98" s="53"/>
      <c r="O98" s="53"/>
      <c r="S98" s="53"/>
    </row>
    <row r="99" spans="1:19" x14ac:dyDescent="0.2">
      <c r="A99" s="53"/>
      <c r="G99" s="53"/>
      <c r="O99" s="53"/>
      <c r="S99" s="53"/>
    </row>
    <row r="100" spans="1:19" x14ac:dyDescent="0.2">
      <c r="A100" s="53"/>
      <c r="G100" s="53"/>
      <c r="O100" s="53"/>
      <c r="S100" s="53"/>
    </row>
    <row r="101" spans="1:19" x14ac:dyDescent="0.2">
      <c r="A101" s="53"/>
      <c r="G101" s="53"/>
      <c r="O101" s="53"/>
      <c r="S101" s="53"/>
    </row>
    <row r="102" spans="1:19" x14ac:dyDescent="0.2">
      <c r="A102" s="53"/>
      <c r="G102" s="53"/>
      <c r="O102" s="53"/>
      <c r="S102" s="53"/>
    </row>
    <row r="103" spans="1:19" x14ac:dyDescent="0.2">
      <c r="A103" s="53"/>
      <c r="G103" s="53"/>
      <c r="O103" s="53"/>
      <c r="S103" s="53"/>
    </row>
    <row r="104" spans="1:19" x14ac:dyDescent="0.2">
      <c r="A104" s="53"/>
      <c r="G104" s="53"/>
      <c r="O104" s="53"/>
      <c r="S104" s="53"/>
    </row>
    <row r="105" spans="1:19" x14ac:dyDescent="0.2">
      <c r="A105" s="53"/>
      <c r="G105" s="53"/>
      <c r="O105" s="53"/>
      <c r="S105" s="53"/>
    </row>
    <row r="106" spans="1:19" x14ac:dyDescent="0.2">
      <c r="A106" s="53"/>
      <c r="G106" s="53"/>
      <c r="O106" s="53"/>
      <c r="S106" s="53"/>
    </row>
    <row r="107" spans="1:19" x14ac:dyDescent="0.2">
      <c r="A107" s="53"/>
      <c r="G107" s="53"/>
      <c r="O107" s="53"/>
      <c r="S107" s="53"/>
    </row>
    <row r="108" spans="1:19" x14ac:dyDescent="0.2">
      <c r="A108" s="53"/>
      <c r="G108" s="53"/>
      <c r="O108" s="53"/>
      <c r="S108" s="53"/>
    </row>
  </sheetData>
  <mergeCells count="19">
    <mergeCell ref="A1:U1"/>
    <mergeCell ref="A2:U2"/>
    <mergeCell ref="A4:B5"/>
    <mergeCell ref="D4:G4"/>
    <mergeCell ref="H4:K4"/>
    <mergeCell ref="L4:O4"/>
    <mergeCell ref="P4:S4"/>
    <mergeCell ref="T4:T5"/>
    <mergeCell ref="U4:U5"/>
    <mergeCell ref="A6:B6"/>
    <mergeCell ref="A14:B14"/>
    <mergeCell ref="A20:B20"/>
    <mergeCell ref="A26:B26"/>
    <mergeCell ref="A29:B29"/>
    <mergeCell ref="O52:P52"/>
    <mergeCell ref="A32:B32"/>
    <mergeCell ref="A33:B33"/>
    <mergeCell ref="A34:B34"/>
    <mergeCell ref="A50:B50"/>
  </mergeCells>
  <printOptions horizontalCentered="1"/>
  <pageMargins left="0" right="0" top="0.39370078740157483" bottom="0.19685039370078741" header="0.31496062992125984" footer="0.31496062992125984"/>
  <pageSetup paperSize="9" scale="65" orientation="landscape" horizontalDpi="4294967295" verticalDpi="4294967295" r:id="rId1"/>
  <rowBreaks count="1" manualBreakCount="1">
    <brk id="31" max="20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workbookViewId="0">
      <selection activeCell="H14" sqref="H14"/>
    </sheetView>
  </sheetViews>
  <sheetFormatPr defaultColWidth="9" defaultRowHeight="9" x14ac:dyDescent="0.2"/>
  <cols>
    <col min="1" max="1" width="2.75" style="55" customWidth="1"/>
    <col min="2" max="2" width="20.25" style="53" customWidth="1"/>
    <col min="3" max="3" width="8.83203125" style="53" customWidth="1"/>
    <col min="4" max="4" width="6.75" style="53" customWidth="1"/>
    <col min="5" max="5" width="7" style="53" customWidth="1"/>
    <col min="6" max="6" width="7.5" style="53" customWidth="1"/>
    <col min="7" max="7" width="7.5" style="54" customWidth="1"/>
    <col min="8" max="8" width="7.75" style="53" customWidth="1"/>
    <col min="9" max="9" width="6.83203125" style="53" customWidth="1"/>
    <col min="10" max="10" width="8.33203125" style="53" customWidth="1"/>
    <col min="11" max="11" width="7.75" style="54" customWidth="1"/>
    <col min="12" max="12" width="8.25" style="53" customWidth="1"/>
    <col min="13" max="13" width="7.5" style="53" customWidth="1"/>
    <col min="14" max="14" width="8.75" style="53" customWidth="1"/>
    <col min="15" max="15" width="8.33203125" style="54" customWidth="1"/>
    <col min="16" max="16" width="7.25" style="53" customWidth="1"/>
    <col min="17" max="17" width="7.5" style="53" customWidth="1"/>
    <col min="18" max="18" width="8.75" style="53" customWidth="1"/>
    <col min="19" max="19" width="8.08203125" style="54" customWidth="1"/>
    <col min="20" max="20" width="8.58203125" style="53" customWidth="1"/>
    <col min="21" max="21" width="8.58203125" style="53" bestFit="1" customWidth="1"/>
    <col min="22" max="16384" width="9" style="53"/>
  </cols>
  <sheetData>
    <row r="1" spans="1:23" ht="14.5" customHeight="1" x14ac:dyDescent="0.2">
      <c r="A1" s="253" t="s">
        <v>86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3" ht="14.5" customHeight="1" x14ac:dyDescent="0.2">
      <c r="A2" s="262" t="s">
        <v>85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53">
        <f>300000+480000</f>
        <v>780000</v>
      </c>
    </row>
    <row r="3" spans="1:23" ht="11.25" customHeight="1" x14ac:dyDescent="0.2">
      <c r="A3" s="125"/>
      <c r="B3" s="124" t="s">
        <v>84</v>
      </c>
      <c r="C3" s="123"/>
      <c r="D3" s="122"/>
      <c r="E3" s="120"/>
      <c r="F3" s="120"/>
      <c r="G3" s="121"/>
      <c r="H3" s="120"/>
      <c r="I3" s="119"/>
      <c r="J3" s="119"/>
      <c r="K3" s="118"/>
      <c r="L3" s="119"/>
      <c r="M3" s="119"/>
      <c r="N3" s="119"/>
      <c r="O3" s="118"/>
      <c r="P3" s="119"/>
      <c r="Q3" s="119"/>
      <c r="R3" s="119"/>
      <c r="S3" s="118"/>
      <c r="T3" s="141"/>
      <c r="U3" s="116"/>
      <c r="V3" s="53">
        <v>650000</v>
      </c>
    </row>
    <row r="4" spans="1:23" ht="12.75" customHeight="1" x14ac:dyDescent="0.2">
      <c r="A4" s="255" t="s">
        <v>83</v>
      </c>
      <c r="B4" s="256"/>
      <c r="C4" s="115" t="s">
        <v>82</v>
      </c>
      <c r="D4" s="258" t="s">
        <v>81</v>
      </c>
      <c r="E4" s="259"/>
      <c r="F4" s="259"/>
      <c r="G4" s="259"/>
      <c r="H4" s="259" t="s">
        <v>80</v>
      </c>
      <c r="I4" s="259"/>
      <c r="J4" s="259"/>
      <c r="K4" s="259"/>
      <c r="L4" s="259" t="s">
        <v>79</v>
      </c>
      <c r="M4" s="259"/>
      <c r="N4" s="259"/>
      <c r="O4" s="259"/>
      <c r="P4" s="259" t="s">
        <v>78</v>
      </c>
      <c r="Q4" s="259"/>
      <c r="R4" s="259"/>
      <c r="S4" s="259"/>
      <c r="T4" s="259" t="s">
        <v>77</v>
      </c>
      <c r="U4" s="259" t="s">
        <v>76</v>
      </c>
      <c r="V4" s="53">
        <f>V2-V3</f>
        <v>130000</v>
      </c>
      <c r="W4" s="53" t="s">
        <v>89</v>
      </c>
    </row>
    <row r="5" spans="1:23" ht="12" customHeight="1" x14ac:dyDescent="0.2">
      <c r="A5" s="257"/>
      <c r="B5" s="256"/>
      <c r="C5" s="114" t="s">
        <v>75</v>
      </c>
      <c r="D5" s="113" t="s">
        <v>74</v>
      </c>
      <c r="E5" s="142" t="s">
        <v>73</v>
      </c>
      <c r="F5" s="142" t="s">
        <v>72</v>
      </c>
      <c r="G5" s="110" t="s">
        <v>17</v>
      </c>
      <c r="H5" s="142" t="s">
        <v>71</v>
      </c>
      <c r="I5" s="142" t="s">
        <v>70</v>
      </c>
      <c r="J5" s="142" t="s">
        <v>69</v>
      </c>
      <c r="K5" s="110" t="s">
        <v>17</v>
      </c>
      <c r="L5" s="143" t="s">
        <v>68</v>
      </c>
      <c r="M5" s="143" t="s">
        <v>67</v>
      </c>
      <c r="N5" s="143" t="s">
        <v>66</v>
      </c>
      <c r="O5" s="110" t="s">
        <v>65</v>
      </c>
      <c r="P5" s="143" t="s">
        <v>64</v>
      </c>
      <c r="Q5" s="143" t="s">
        <v>63</v>
      </c>
      <c r="R5" s="143" t="s">
        <v>62</v>
      </c>
      <c r="S5" s="110" t="s">
        <v>17</v>
      </c>
      <c r="T5" s="260"/>
      <c r="U5" s="261"/>
    </row>
    <row r="6" spans="1:23" ht="17.25" customHeight="1" x14ac:dyDescent="0.2">
      <c r="A6" s="245" t="s">
        <v>6</v>
      </c>
      <c r="B6" s="245"/>
      <c r="C6" s="90">
        <f t="shared" ref="C6:S6" si="0">SUM(C7:C10)</f>
        <v>984000</v>
      </c>
      <c r="D6" s="91">
        <f t="shared" si="0"/>
        <v>10000</v>
      </c>
      <c r="E6" s="91">
        <f t="shared" si="0"/>
        <v>10000</v>
      </c>
      <c r="F6" s="91">
        <f t="shared" si="0"/>
        <v>75000</v>
      </c>
      <c r="G6" s="94">
        <f t="shared" si="0"/>
        <v>95000</v>
      </c>
      <c r="H6" s="91">
        <f t="shared" si="0"/>
        <v>75000</v>
      </c>
      <c r="I6" s="91">
        <f t="shared" si="0"/>
        <v>10000</v>
      </c>
      <c r="J6" s="91">
        <f t="shared" si="0"/>
        <v>10000</v>
      </c>
      <c r="K6" s="94">
        <f t="shared" si="0"/>
        <v>95000</v>
      </c>
      <c r="L6" s="91">
        <f t="shared" si="0"/>
        <v>10000</v>
      </c>
      <c r="M6" s="91">
        <f t="shared" si="0"/>
        <v>10000</v>
      </c>
      <c r="N6" s="91">
        <f t="shared" si="0"/>
        <v>31000</v>
      </c>
      <c r="O6" s="94">
        <f t="shared" si="0"/>
        <v>51000</v>
      </c>
      <c r="P6" s="109">
        <f t="shared" si="0"/>
        <v>31000</v>
      </c>
      <c r="Q6" s="109">
        <f t="shared" si="0"/>
        <v>31000</v>
      </c>
      <c r="R6" s="109">
        <f t="shared" si="0"/>
        <v>31000</v>
      </c>
      <c r="S6" s="108">
        <f t="shared" si="0"/>
        <v>93000</v>
      </c>
      <c r="T6" s="93">
        <f>S6+O6+K6+G6</f>
        <v>334000</v>
      </c>
      <c r="U6" s="90">
        <f>C6-T6</f>
        <v>650000</v>
      </c>
    </row>
    <row r="7" spans="1:23" s="80" customFormat="1" ht="15.75" customHeight="1" x14ac:dyDescent="0.3">
      <c r="A7" s="107">
        <v>1</v>
      </c>
      <c r="B7" s="87" t="s">
        <v>61</v>
      </c>
      <c r="C7" s="84">
        <v>120000</v>
      </c>
      <c r="D7" s="84">
        <v>10000</v>
      </c>
      <c r="E7" s="84">
        <v>10000</v>
      </c>
      <c r="F7" s="84">
        <v>10000</v>
      </c>
      <c r="G7" s="83">
        <f>SUM(D7:F7)</f>
        <v>30000</v>
      </c>
      <c r="H7" s="84">
        <v>10000</v>
      </c>
      <c r="I7" s="84">
        <v>10000</v>
      </c>
      <c r="J7" s="84">
        <v>10000</v>
      </c>
      <c r="K7" s="83">
        <f>SUM(H7:J7)</f>
        <v>30000</v>
      </c>
      <c r="L7" s="106">
        <v>10000</v>
      </c>
      <c r="M7" s="106">
        <v>10000</v>
      </c>
      <c r="N7" s="84">
        <v>10000</v>
      </c>
      <c r="O7" s="103">
        <f>SUM(L7:N7)</f>
        <v>30000</v>
      </c>
      <c r="P7" s="84">
        <v>10000</v>
      </c>
      <c r="Q7" s="84">
        <v>10000</v>
      </c>
      <c r="R7" s="84">
        <v>10000</v>
      </c>
      <c r="S7" s="103">
        <f>SUM(P7:R7)</f>
        <v>30000</v>
      </c>
      <c r="T7" s="82">
        <f>G7+K7+O7+S7</f>
        <v>120000</v>
      </c>
      <c r="U7" s="102">
        <f t="shared" ref="U7:U34" si="1">C7-T7</f>
        <v>0</v>
      </c>
      <c r="W7" s="80">
        <f>300000-250000</f>
        <v>50000</v>
      </c>
    </row>
    <row r="8" spans="1:23" s="80" customFormat="1" ht="15.75" customHeight="1" x14ac:dyDescent="0.3">
      <c r="A8" s="107">
        <v>2</v>
      </c>
      <c r="B8" s="105" t="s">
        <v>60</v>
      </c>
      <c r="C8" s="84">
        <v>84000</v>
      </c>
      <c r="D8" s="84"/>
      <c r="E8" s="84"/>
      <c r="F8" s="84"/>
      <c r="G8" s="83">
        <f>SUM(D8:F8)</f>
        <v>0</v>
      </c>
      <c r="H8" s="84"/>
      <c r="I8" s="84"/>
      <c r="J8" s="84"/>
      <c r="K8" s="83">
        <f>SUM(H8:J8)</f>
        <v>0</v>
      </c>
      <c r="L8" s="84">
        <v>0</v>
      </c>
      <c r="M8" s="84">
        <v>0</v>
      </c>
      <c r="N8" s="84">
        <v>21000</v>
      </c>
      <c r="O8" s="103">
        <f>SUM(L8:N8)</f>
        <v>21000</v>
      </c>
      <c r="P8" s="84">
        <v>21000</v>
      </c>
      <c r="Q8" s="84">
        <v>21000</v>
      </c>
      <c r="R8" s="84">
        <v>21000</v>
      </c>
      <c r="S8" s="103">
        <f>SUM(P8:R8)</f>
        <v>63000</v>
      </c>
      <c r="T8" s="82">
        <f>G8+K8+O8+S8</f>
        <v>84000</v>
      </c>
      <c r="U8" s="102">
        <f t="shared" si="1"/>
        <v>0</v>
      </c>
    </row>
    <row r="9" spans="1:23" s="80" customFormat="1" ht="15.75" customHeight="1" x14ac:dyDescent="0.3">
      <c r="A9" s="107">
        <v>3</v>
      </c>
      <c r="B9" s="105" t="s">
        <v>59</v>
      </c>
      <c r="C9" s="84">
        <v>300000</v>
      </c>
      <c r="D9" s="84" t="s">
        <v>58</v>
      </c>
      <c r="E9" s="84">
        <v>0</v>
      </c>
      <c r="F9" s="106">
        <v>25000</v>
      </c>
      <c r="G9" s="83">
        <f>SUM(D9:F9)</f>
        <v>25000</v>
      </c>
      <c r="H9" s="106">
        <v>25000</v>
      </c>
      <c r="I9" s="106"/>
      <c r="J9" s="106"/>
      <c r="K9" s="83">
        <f>SUM(H9:J9)</f>
        <v>25000</v>
      </c>
      <c r="L9" s="106"/>
      <c r="M9" s="106"/>
      <c r="N9" s="84"/>
      <c r="O9" s="103">
        <f>SUM(L9:N9)</f>
        <v>0</v>
      </c>
      <c r="P9" s="84"/>
      <c r="Q9" s="84"/>
      <c r="R9" s="84"/>
      <c r="S9" s="103">
        <f>SUM(P9:R9)</f>
        <v>0</v>
      </c>
      <c r="T9" s="82">
        <f>G9+K9+O9+S9</f>
        <v>50000</v>
      </c>
      <c r="U9" s="102">
        <f t="shared" si="1"/>
        <v>250000</v>
      </c>
      <c r="V9" s="80">
        <v>50000</v>
      </c>
    </row>
    <row r="10" spans="1:23" s="80" customFormat="1" ht="18" customHeight="1" x14ac:dyDescent="0.3">
      <c r="A10" s="107">
        <v>4</v>
      </c>
      <c r="B10" s="105" t="s">
        <v>57</v>
      </c>
      <c r="C10" s="84">
        <v>480000</v>
      </c>
      <c r="D10" s="84">
        <v>0</v>
      </c>
      <c r="E10" s="84">
        <v>0</v>
      </c>
      <c r="F10" s="106">
        <v>40000</v>
      </c>
      <c r="G10" s="83">
        <f>SUM(D10:F10)</f>
        <v>40000</v>
      </c>
      <c r="H10" s="106">
        <v>40000</v>
      </c>
      <c r="I10" s="106"/>
      <c r="J10" s="106"/>
      <c r="K10" s="83">
        <f>SUM(H10:J10)</f>
        <v>40000</v>
      </c>
      <c r="L10" s="106"/>
      <c r="M10" s="106"/>
      <c r="N10" s="84"/>
      <c r="O10" s="103">
        <f>SUM(L10:N10)</f>
        <v>0</v>
      </c>
      <c r="P10" s="84"/>
      <c r="Q10" s="84"/>
      <c r="R10" s="84"/>
      <c r="S10" s="103">
        <f>SUM(P10:R10)</f>
        <v>0</v>
      </c>
      <c r="T10" s="82">
        <f>G10+K10+O10+S10</f>
        <v>80000</v>
      </c>
      <c r="U10" s="102">
        <f t="shared" si="1"/>
        <v>400000</v>
      </c>
      <c r="V10" s="80">
        <v>80000</v>
      </c>
      <c r="W10" s="144">
        <f>V9+V10</f>
        <v>130000</v>
      </c>
    </row>
    <row r="11" spans="1:23" s="80" customFormat="1" ht="16.5" customHeight="1" x14ac:dyDescent="0.3">
      <c r="A11" s="241" t="s">
        <v>56</v>
      </c>
      <c r="B11" s="242"/>
      <c r="C11" s="93">
        <v>0</v>
      </c>
      <c r="D11" s="91"/>
      <c r="E11" s="91"/>
      <c r="F11" s="91"/>
      <c r="G11" s="94"/>
      <c r="H11" s="91"/>
      <c r="I11" s="91"/>
      <c r="J11" s="91"/>
      <c r="K11" s="94"/>
      <c r="L11" s="91"/>
      <c r="M11" s="91"/>
      <c r="N11" s="91"/>
      <c r="O11" s="94"/>
      <c r="P11" s="91"/>
      <c r="Q11" s="91"/>
      <c r="R11" s="91"/>
      <c r="S11" s="94"/>
      <c r="T11" s="93"/>
      <c r="U11" s="90">
        <f t="shared" si="1"/>
        <v>0</v>
      </c>
    </row>
    <row r="12" spans="1:23" s="80" customFormat="1" ht="16.5" customHeight="1" x14ac:dyDescent="0.3">
      <c r="A12" s="248" t="s">
        <v>55</v>
      </c>
      <c r="B12" s="249"/>
      <c r="C12" s="93">
        <f t="shared" ref="C12:S12" si="2">SUM(C13:C18)</f>
        <v>855000</v>
      </c>
      <c r="D12" s="91">
        <f t="shared" si="2"/>
        <v>0</v>
      </c>
      <c r="E12" s="91">
        <f t="shared" si="2"/>
        <v>0</v>
      </c>
      <c r="F12" s="91">
        <f t="shared" si="2"/>
        <v>138000</v>
      </c>
      <c r="G12" s="92">
        <f t="shared" si="2"/>
        <v>138000</v>
      </c>
      <c r="H12" s="91">
        <f t="shared" si="2"/>
        <v>35726.379999999997</v>
      </c>
      <c r="I12" s="91">
        <f t="shared" si="2"/>
        <v>8900</v>
      </c>
      <c r="J12" s="91">
        <f t="shared" si="2"/>
        <v>0</v>
      </c>
      <c r="K12" s="92">
        <f t="shared" si="2"/>
        <v>44626.38</v>
      </c>
      <c r="L12" s="91">
        <f t="shared" si="2"/>
        <v>29500</v>
      </c>
      <c r="M12" s="91">
        <f t="shared" si="2"/>
        <v>8240</v>
      </c>
      <c r="N12" s="91">
        <f t="shared" si="2"/>
        <v>33170</v>
      </c>
      <c r="O12" s="92">
        <f t="shared" si="2"/>
        <v>70910</v>
      </c>
      <c r="P12" s="91">
        <f t="shared" si="2"/>
        <v>20000</v>
      </c>
      <c r="Q12" s="91">
        <f t="shared" si="2"/>
        <v>17524</v>
      </c>
      <c r="R12" s="91">
        <f t="shared" si="2"/>
        <v>0</v>
      </c>
      <c r="S12" s="92">
        <f t="shared" si="2"/>
        <v>37524</v>
      </c>
      <c r="T12" s="91">
        <f>G12+K12+O12+S12</f>
        <v>291060.38</v>
      </c>
      <c r="U12" s="90">
        <f>C12-T12</f>
        <v>563939.62</v>
      </c>
    </row>
    <row r="13" spans="1:23" s="80" customFormat="1" ht="21" customHeight="1" x14ac:dyDescent="0.3">
      <c r="A13" s="88" t="s">
        <v>44</v>
      </c>
      <c r="B13" s="87" t="s">
        <v>54</v>
      </c>
      <c r="C13" s="84">
        <v>160000</v>
      </c>
      <c r="D13" s="84"/>
      <c r="E13" s="84"/>
      <c r="F13" s="84">
        <v>0</v>
      </c>
      <c r="G13" s="104">
        <f t="shared" ref="G13:G18" si="3">SUM(D13:F13)</f>
        <v>0</v>
      </c>
      <c r="H13" s="84">
        <v>0</v>
      </c>
      <c r="I13" s="84">
        <v>8900</v>
      </c>
      <c r="J13" s="84">
        <v>0</v>
      </c>
      <c r="K13" s="83">
        <f t="shared" ref="K13:K18" si="4">SUM(H13:J13)</f>
        <v>8900</v>
      </c>
      <c r="L13" s="84">
        <v>29500</v>
      </c>
      <c r="M13" s="84">
        <v>0</v>
      </c>
      <c r="N13" s="84">
        <v>20000</v>
      </c>
      <c r="O13" s="103">
        <f t="shared" ref="O13:O18" si="5">SUM(L13:N13)</f>
        <v>49500</v>
      </c>
      <c r="P13" s="84">
        <v>20000</v>
      </c>
      <c r="Q13" s="105">
        <v>17524</v>
      </c>
      <c r="R13" s="105"/>
      <c r="S13" s="103">
        <f t="shared" ref="S13:S18" si="6">SUM(P13:R13)</f>
        <v>37524</v>
      </c>
      <c r="T13" s="82">
        <f t="shared" ref="T13:T18" si="7">G13+K13+O13+S13</f>
        <v>95924</v>
      </c>
      <c r="U13" s="102">
        <f t="shared" si="1"/>
        <v>64076</v>
      </c>
      <c r="V13" s="80">
        <v>41600</v>
      </c>
      <c r="W13" s="80">
        <f>64076-V13</f>
        <v>22476</v>
      </c>
    </row>
    <row r="14" spans="1:23" s="80" customFormat="1" ht="21" customHeight="1" x14ac:dyDescent="0.3">
      <c r="A14" s="88" t="s">
        <v>42</v>
      </c>
      <c r="B14" s="87" t="s">
        <v>53</v>
      </c>
      <c r="C14" s="84">
        <v>65000</v>
      </c>
      <c r="D14" s="84">
        <v>0</v>
      </c>
      <c r="E14" s="84">
        <v>0</v>
      </c>
      <c r="F14" s="84">
        <v>0</v>
      </c>
      <c r="G14" s="104">
        <f t="shared" si="3"/>
        <v>0</v>
      </c>
      <c r="H14" s="84">
        <v>0</v>
      </c>
      <c r="I14" s="84">
        <v>0</v>
      </c>
      <c r="J14" s="84">
        <v>0</v>
      </c>
      <c r="K14" s="83">
        <f t="shared" si="4"/>
        <v>0</v>
      </c>
      <c r="L14" s="84">
        <v>0</v>
      </c>
      <c r="M14" s="84">
        <v>0</v>
      </c>
      <c r="N14" s="84">
        <v>5850</v>
      </c>
      <c r="O14" s="103">
        <f t="shared" si="5"/>
        <v>5850</v>
      </c>
      <c r="P14" s="84">
        <v>0</v>
      </c>
      <c r="Q14" s="84">
        <v>0</v>
      </c>
      <c r="R14" s="84">
        <v>0</v>
      </c>
      <c r="S14" s="103">
        <f t="shared" si="6"/>
        <v>0</v>
      </c>
      <c r="T14" s="82">
        <f t="shared" si="7"/>
        <v>5850</v>
      </c>
      <c r="U14" s="102">
        <f t="shared" si="1"/>
        <v>59150</v>
      </c>
      <c r="W14" s="145">
        <f>64076-U13</f>
        <v>0</v>
      </c>
    </row>
    <row r="15" spans="1:23" s="80" customFormat="1" ht="21" customHeight="1" x14ac:dyDescent="0.3">
      <c r="A15" s="88" t="s">
        <v>40</v>
      </c>
      <c r="B15" s="87" t="s">
        <v>39</v>
      </c>
      <c r="C15" s="84">
        <v>40000</v>
      </c>
      <c r="D15" s="84">
        <v>0</v>
      </c>
      <c r="E15" s="84">
        <v>0</v>
      </c>
      <c r="F15" s="84">
        <v>0</v>
      </c>
      <c r="G15" s="104">
        <f t="shared" si="3"/>
        <v>0</v>
      </c>
      <c r="H15" s="84">
        <v>0</v>
      </c>
      <c r="I15" s="84">
        <v>0</v>
      </c>
      <c r="J15" s="84">
        <v>0</v>
      </c>
      <c r="K15" s="83">
        <f t="shared" si="4"/>
        <v>0</v>
      </c>
      <c r="L15" s="84">
        <v>0</v>
      </c>
      <c r="M15" s="84">
        <v>0</v>
      </c>
      <c r="N15" s="84">
        <v>0</v>
      </c>
      <c r="O15" s="103">
        <f t="shared" si="5"/>
        <v>0</v>
      </c>
      <c r="P15" s="84"/>
      <c r="Q15" s="84">
        <v>0</v>
      </c>
      <c r="R15" s="84">
        <v>0</v>
      </c>
      <c r="S15" s="103">
        <f t="shared" si="6"/>
        <v>0</v>
      </c>
      <c r="T15" s="82">
        <f t="shared" si="7"/>
        <v>0</v>
      </c>
      <c r="U15" s="102">
        <f t="shared" si="1"/>
        <v>40000</v>
      </c>
      <c r="W15" s="145">
        <f>Q13-W14</f>
        <v>17524</v>
      </c>
    </row>
    <row r="16" spans="1:23" s="80" customFormat="1" ht="21" customHeight="1" x14ac:dyDescent="0.3">
      <c r="A16" s="88" t="s">
        <v>38</v>
      </c>
      <c r="B16" s="87" t="s">
        <v>52</v>
      </c>
      <c r="C16" s="84">
        <v>400000</v>
      </c>
      <c r="D16" s="84">
        <v>0</v>
      </c>
      <c r="E16" s="84">
        <v>0</v>
      </c>
      <c r="F16" s="84">
        <v>138000</v>
      </c>
      <c r="G16" s="104">
        <f t="shared" si="3"/>
        <v>138000</v>
      </c>
      <c r="H16" s="84">
        <v>35726.379999999997</v>
      </c>
      <c r="I16" s="84">
        <v>0</v>
      </c>
      <c r="J16" s="84"/>
      <c r="K16" s="83">
        <f t="shared" si="4"/>
        <v>35726.379999999997</v>
      </c>
      <c r="L16" s="84">
        <v>0</v>
      </c>
      <c r="M16" s="84">
        <v>8240</v>
      </c>
      <c r="N16" s="84">
        <v>0</v>
      </c>
      <c r="O16" s="103">
        <f t="shared" si="5"/>
        <v>8240</v>
      </c>
      <c r="P16" s="84">
        <v>0</v>
      </c>
      <c r="Q16" s="84">
        <v>0</v>
      </c>
      <c r="R16" s="84"/>
      <c r="S16" s="103">
        <f t="shared" si="6"/>
        <v>0</v>
      </c>
      <c r="T16" s="82">
        <f t="shared" si="7"/>
        <v>181966.38</v>
      </c>
      <c r="U16" s="102">
        <f t="shared" si="1"/>
        <v>218033.62</v>
      </c>
    </row>
    <row r="17" spans="1:22" s="80" customFormat="1" ht="18" x14ac:dyDescent="0.3">
      <c r="A17" s="88" t="s">
        <v>37</v>
      </c>
      <c r="B17" s="87" t="s">
        <v>51</v>
      </c>
      <c r="C17" s="84">
        <v>170000</v>
      </c>
      <c r="D17" s="84">
        <v>0</v>
      </c>
      <c r="E17" s="84">
        <v>0</v>
      </c>
      <c r="F17" s="84">
        <v>0</v>
      </c>
      <c r="G17" s="104">
        <f t="shared" si="3"/>
        <v>0</v>
      </c>
      <c r="H17" s="84">
        <v>0</v>
      </c>
      <c r="I17" s="84">
        <v>0</v>
      </c>
      <c r="J17" s="84">
        <v>0</v>
      </c>
      <c r="K17" s="83">
        <f t="shared" si="4"/>
        <v>0</v>
      </c>
      <c r="L17" s="84">
        <v>0</v>
      </c>
      <c r="M17" s="84">
        <v>0</v>
      </c>
      <c r="N17" s="84">
        <v>0</v>
      </c>
      <c r="O17" s="103">
        <f t="shared" si="5"/>
        <v>0</v>
      </c>
      <c r="P17" s="84">
        <v>0</v>
      </c>
      <c r="Q17" s="84">
        <v>0</v>
      </c>
      <c r="R17" s="84"/>
      <c r="S17" s="103">
        <f t="shared" si="6"/>
        <v>0</v>
      </c>
      <c r="T17" s="82">
        <f t="shared" si="7"/>
        <v>0</v>
      </c>
      <c r="U17" s="102">
        <f t="shared" si="1"/>
        <v>170000</v>
      </c>
    </row>
    <row r="18" spans="1:22" s="80" customFormat="1" x14ac:dyDescent="0.3">
      <c r="A18" s="88" t="s">
        <v>35</v>
      </c>
      <c r="B18" s="87" t="s">
        <v>50</v>
      </c>
      <c r="C18" s="84">
        <v>20000</v>
      </c>
      <c r="D18" s="84">
        <v>0</v>
      </c>
      <c r="E18" s="84">
        <v>0</v>
      </c>
      <c r="F18" s="84">
        <v>0</v>
      </c>
      <c r="G18" s="104">
        <f t="shared" si="3"/>
        <v>0</v>
      </c>
      <c r="H18" s="84">
        <v>0</v>
      </c>
      <c r="I18" s="84">
        <v>0</v>
      </c>
      <c r="J18" s="84">
        <v>0</v>
      </c>
      <c r="K18" s="83">
        <f t="shared" si="4"/>
        <v>0</v>
      </c>
      <c r="L18" s="84">
        <v>0</v>
      </c>
      <c r="M18" s="84">
        <v>0</v>
      </c>
      <c r="N18" s="84">
        <v>7320</v>
      </c>
      <c r="O18" s="103">
        <f t="shared" si="5"/>
        <v>7320</v>
      </c>
      <c r="P18" s="84">
        <v>0</v>
      </c>
      <c r="Q18" s="84">
        <v>0</v>
      </c>
      <c r="R18" s="84"/>
      <c r="S18" s="103">
        <f t="shared" si="6"/>
        <v>0</v>
      </c>
      <c r="T18" s="82">
        <f t="shared" si="7"/>
        <v>7320</v>
      </c>
      <c r="U18" s="102">
        <f t="shared" si="1"/>
        <v>12680</v>
      </c>
    </row>
    <row r="19" spans="1:22" s="80" customFormat="1" x14ac:dyDescent="0.3">
      <c r="A19" s="241" t="s">
        <v>10</v>
      </c>
      <c r="B19" s="241"/>
      <c r="C19" s="93">
        <v>0</v>
      </c>
      <c r="D19" s="91"/>
      <c r="E19" s="91"/>
      <c r="F19" s="91"/>
      <c r="G19" s="94"/>
      <c r="H19" s="91"/>
      <c r="I19" s="91"/>
      <c r="J19" s="91"/>
      <c r="K19" s="94"/>
      <c r="L19" s="91"/>
      <c r="M19" s="91"/>
      <c r="N19" s="91"/>
      <c r="O19" s="94"/>
      <c r="P19" s="91"/>
      <c r="Q19" s="91"/>
      <c r="R19" s="91"/>
      <c r="S19" s="101"/>
      <c r="T19" s="100"/>
      <c r="U19" s="90">
        <f t="shared" si="1"/>
        <v>0</v>
      </c>
    </row>
    <row r="20" spans="1:22" s="80" customFormat="1" x14ac:dyDescent="0.3">
      <c r="A20" s="241" t="s">
        <v>12</v>
      </c>
      <c r="B20" s="242"/>
      <c r="C20" s="93">
        <f t="shared" ref="C20:S20" si="8">SUM(C21)</f>
        <v>200000</v>
      </c>
      <c r="D20" s="91">
        <f t="shared" si="8"/>
        <v>0</v>
      </c>
      <c r="E20" s="91">
        <f t="shared" si="8"/>
        <v>0</v>
      </c>
      <c r="F20" s="91">
        <f t="shared" si="8"/>
        <v>0</v>
      </c>
      <c r="G20" s="94">
        <f t="shared" si="8"/>
        <v>0</v>
      </c>
      <c r="H20" s="91">
        <f t="shared" si="8"/>
        <v>0</v>
      </c>
      <c r="I20" s="91">
        <f t="shared" si="8"/>
        <v>0</v>
      </c>
      <c r="J20" s="91">
        <f t="shared" si="8"/>
        <v>0</v>
      </c>
      <c r="K20" s="94">
        <f t="shared" si="8"/>
        <v>0</v>
      </c>
      <c r="L20" s="91">
        <f t="shared" si="8"/>
        <v>0</v>
      </c>
      <c r="M20" s="91">
        <f t="shared" si="8"/>
        <v>0</v>
      </c>
      <c r="N20" s="91">
        <f t="shared" si="8"/>
        <v>0</v>
      </c>
      <c r="O20" s="94">
        <f t="shared" si="8"/>
        <v>0</v>
      </c>
      <c r="P20" s="91">
        <f t="shared" si="8"/>
        <v>88538.82</v>
      </c>
      <c r="Q20" s="91">
        <f t="shared" si="8"/>
        <v>0</v>
      </c>
      <c r="R20" s="91">
        <f t="shared" si="8"/>
        <v>0</v>
      </c>
      <c r="S20" s="94">
        <f t="shared" si="8"/>
        <v>88538.82</v>
      </c>
      <c r="T20" s="93">
        <f>G20+K20+O20+S20</f>
        <v>88538.82</v>
      </c>
      <c r="U20" s="90">
        <f t="shared" si="1"/>
        <v>111461.18</v>
      </c>
      <c r="V20" s="80">
        <v>29392</v>
      </c>
    </row>
    <row r="21" spans="1:22" s="98" customFormat="1" x14ac:dyDescent="0.3">
      <c r="A21" s="99">
        <v>1</v>
      </c>
      <c r="B21" s="96" t="s">
        <v>49</v>
      </c>
      <c r="C21" s="82">
        <v>200000</v>
      </c>
      <c r="D21" s="82">
        <v>0</v>
      </c>
      <c r="E21" s="82">
        <v>0</v>
      </c>
      <c r="F21" s="82">
        <v>0</v>
      </c>
      <c r="G21" s="83">
        <f>SUM(D21:F21)</f>
        <v>0</v>
      </c>
      <c r="H21" s="82">
        <v>0</v>
      </c>
      <c r="I21" s="82">
        <v>0</v>
      </c>
      <c r="J21" s="82">
        <v>0</v>
      </c>
      <c r="K21" s="83">
        <f>SUM(H21:J21)</f>
        <v>0</v>
      </c>
      <c r="L21" s="82">
        <v>0</v>
      </c>
      <c r="M21" s="82">
        <v>0</v>
      </c>
      <c r="N21" s="82"/>
      <c r="O21" s="83">
        <f>SUM(L21:N21)</f>
        <v>0</v>
      </c>
      <c r="P21" s="82">
        <v>88538.82</v>
      </c>
      <c r="Q21" s="82"/>
      <c r="R21" s="82"/>
      <c r="S21" s="83">
        <f>SUM(P21:R21)</f>
        <v>88538.82</v>
      </c>
      <c r="T21" s="82">
        <f>G21+K21+O21+S21</f>
        <v>88538.82</v>
      </c>
      <c r="U21" s="81">
        <f t="shared" si="1"/>
        <v>111461.18</v>
      </c>
      <c r="V21" s="98">
        <v>140791</v>
      </c>
    </row>
    <row r="22" spans="1:22" s="80" customFormat="1" x14ac:dyDescent="0.3">
      <c r="A22" s="241" t="s">
        <v>48</v>
      </c>
      <c r="B22" s="242"/>
      <c r="C22" s="93">
        <f t="shared" ref="C22:Q22" si="9">SUM(C24:C24)</f>
        <v>0</v>
      </c>
      <c r="D22" s="91">
        <f t="shared" si="9"/>
        <v>0</v>
      </c>
      <c r="E22" s="91">
        <f t="shared" si="9"/>
        <v>0</v>
      </c>
      <c r="F22" s="91">
        <f t="shared" si="9"/>
        <v>0</v>
      </c>
      <c r="G22" s="94">
        <f t="shared" si="9"/>
        <v>0</v>
      </c>
      <c r="H22" s="91">
        <f t="shared" si="9"/>
        <v>0</v>
      </c>
      <c r="I22" s="91">
        <f t="shared" si="9"/>
        <v>0</v>
      </c>
      <c r="J22" s="91">
        <f t="shared" si="9"/>
        <v>0</v>
      </c>
      <c r="K22" s="94">
        <f t="shared" si="9"/>
        <v>0</v>
      </c>
      <c r="L22" s="91">
        <f t="shared" si="9"/>
        <v>0</v>
      </c>
      <c r="M22" s="91">
        <f t="shared" si="9"/>
        <v>0</v>
      </c>
      <c r="N22" s="91">
        <f t="shared" si="9"/>
        <v>0</v>
      </c>
      <c r="O22" s="94">
        <f t="shared" si="9"/>
        <v>0</v>
      </c>
      <c r="P22" s="91">
        <f t="shared" si="9"/>
        <v>0</v>
      </c>
      <c r="Q22" s="91">
        <f t="shared" si="9"/>
        <v>0</v>
      </c>
      <c r="R22" s="91">
        <f>SUM(R23:R24)</f>
        <v>723884.15</v>
      </c>
      <c r="S22" s="94">
        <f>SUM(S23:S24)</f>
        <v>723884.15</v>
      </c>
      <c r="T22" s="93">
        <f>G22+K22+O22+S22</f>
        <v>723884.15</v>
      </c>
      <c r="U22" s="90">
        <f t="shared" si="1"/>
        <v>-723884.15</v>
      </c>
      <c r="V22" s="80">
        <f>V21-V20</f>
        <v>111399</v>
      </c>
    </row>
    <row r="23" spans="1:22" s="80" customFormat="1" ht="36" x14ac:dyDescent="0.3">
      <c r="A23" s="97" t="s">
        <v>44</v>
      </c>
      <c r="B23" s="96" t="s">
        <v>47</v>
      </c>
      <c r="C23" s="82">
        <v>3841090</v>
      </c>
      <c r="D23" s="82">
        <v>0</v>
      </c>
      <c r="E23" s="82">
        <v>0</v>
      </c>
      <c r="F23" s="82"/>
      <c r="G23" s="83">
        <f>SUM(D23:F23)</f>
        <v>0</v>
      </c>
      <c r="H23" s="82">
        <v>0</v>
      </c>
      <c r="I23" s="82">
        <v>0</v>
      </c>
      <c r="J23" s="82">
        <v>119178.2</v>
      </c>
      <c r="K23" s="83">
        <f>SUM(H23:J23)</f>
        <v>119178.2</v>
      </c>
      <c r="L23" s="95">
        <v>1809710.38</v>
      </c>
      <c r="M23" s="82">
        <v>0</v>
      </c>
      <c r="N23" s="82">
        <v>1085826.23</v>
      </c>
      <c r="O23" s="83">
        <f>SUM(L23:N23)</f>
        <v>2895536.61</v>
      </c>
      <c r="P23" s="82">
        <v>0</v>
      </c>
      <c r="Q23" s="82">
        <v>0</v>
      </c>
      <c r="R23" s="82">
        <v>723884.15</v>
      </c>
      <c r="S23" s="83">
        <f>SUM(P23:R23)</f>
        <v>723884.15</v>
      </c>
      <c r="T23" s="82">
        <f>G23+K23+O23+S23</f>
        <v>3738598.96</v>
      </c>
      <c r="U23" s="90">
        <f t="shared" si="1"/>
        <v>102491.04000000004</v>
      </c>
    </row>
    <row r="24" spans="1:22" s="80" customFormat="1" ht="36" x14ac:dyDescent="0.3">
      <c r="A24" s="147">
        <v>2</v>
      </c>
      <c r="B24" s="96" t="s">
        <v>47</v>
      </c>
      <c r="C24" s="82">
        <v>0</v>
      </c>
      <c r="D24" s="82">
        <v>0</v>
      </c>
      <c r="E24" s="82">
        <v>0</v>
      </c>
      <c r="F24" s="82"/>
      <c r="G24" s="83">
        <f>SUM(D24:F24)</f>
        <v>0</v>
      </c>
      <c r="H24" s="82">
        <v>0</v>
      </c>
      <c r="I24" s="82">
        <v>0</v>
      </c>
      <c r="J24" s="82"/>
      <c r="K24" s="83">
        <f>SUM(H24:J24)</f>
        <v>0</v>
      </c>
      <c r="L24" s="146"/>
      <c r="M24" s="82">
        <v>0</v>
      </c>
      <c r="N24" s="82"/>
      <c r="O24" s="83">
        <f>SUM(L24:N24)</f>
        <v>0</v>
      </c>
      <c r="P24" s="82">
        <v>0</v>
      </c>
      <c r="Q24" s="82">
        <v>0</v>
      </c>
      <c r="R24" s="82"/>
      <c r="S24" s="83">
        <f>SUM(P24:R24)</f>
        <v>0</v>
      </c>
      <c r="T24" s="82">
        <f>G24+K24+O24+S24</f>
        <v>0</v>
      </c>
      <c r="U24" s="90">
        <f t="shared" si="1"/>
        <v>0</v>
      </c>
    </row>
    <row r="25" spans="1:22" s="80" customFormat="1" x14ac:dyDescent="0.3">
      <c r="A25" s="241" t="s">
        <v>46</v>
      </c>
      <c r="B25" s="242"/>
      <c r="C25" s="93">
        <v>0</v>
      </c>
      <c r="D25" s="91"/>
      <c r="E25" s="91"/>
      <c r="F25" s="91"/>
      <c r="G25" s="94"/>
      <c r="H25" s="91"/>
      <c r="I25" s="91"/>
      <c r="J25" s="91"/>
      <c r="K25" s="94"/>
      <c r="L25" s="91"/>
      <c r="M25" s="91"/>
      <c r="N25" s="91"/>
      <c r="O25" s="94"/>
      <c r="P25" s="91"/>
      <c r="Q25" s="91"/>
      <c r="R25" s="91"/>
      <c r="S25" s="94"/>
      <c r="T25" s="93"/>
      <c r="U25" s="90">
        <f t="shared" si="1"/>
        <v>0</v>
      </c>
    </row>
    <row r="26" spans="1:22" s="80" customFormat="1" x14ac:dyDescent="0.3">
      <c r="A26" s="241" t="s">
        <v>45</v>
      </c>
      <c r="B26" s="242"/>
      <c r="C26" s="93">
        <f t="shared" ref="C26:S26" si="10">SUM(C27:C34)</f>
        <v>289815.71000000002</v>
      </c>
      <c r="D26" s="91">
        <f t="shared" si="10"/>
        <v>0</v>
      </c>
      <c r="E26" s="91">
        <f t="shared" si="10"/>
        <v>0</v>
      </c>
      <c r="F26" s="91">
        <f t="shared" si="10"/>
        <v>2000</v>
      </c>
      <c r="G26" s="92">
        <f t="shared" si="10"/>
        <v>2000</v>
      </c>
      <c r="H26" s="91">
        <f t="shared" si="10"/>
        <v>0</v>
      </c>
      <c r="I26" s="91">
        <f t="shared" si="10"/>
        <v>0</v>
      </c>
      <c r="J26" s="91">
        <f t="shared" si="10"/>
        <v>0</v>
      </c>
      <c r="K26" s="92">
        <f t="shared" si="10"/>
        <v>0</v>
      </c>
      <c r="L26" s="91">
        <f t="shared" si="10"/>
        <v>0</v>
      </c>
      <c r="M26" s="91">
        <f t="shared" si="10"/>
        <v>0</v>
      </c>
      <c r="N26" s="91">
        <f t="shared" si="10"/>
        <v>0</v>
      </c>
      <c r="O26" s="92">
        <f t="shared" si="10"/>
        <v>0</v>
      </c>
      <c r="P26" s="91">
        <f t="shared" si="10"/>
        <v>180000</v>
      </c>
      <c r="Q26" s="91">
        <f t="shared" si="10"/>
        <v>0</v>
      </c>
      <c r="R26" s="91">
        <f t="shared" si="10"/>
        <v>0</v>
      </c>
      <c r="S26" s="92">
        <f t="shared" si="10"/>
        <v>180000</v>
      </c>
      <c r="T26" s="91">
        <f t="shared" ref="T26:T34" si="11">G26+K26+O26+S26</f>
        <v>182000</v>
      </c>
      <c r="U26" s="90">
        <f t="shared" si="1"/>
        <v>107815.71000000002</v>
      </c>
    </row>
    <row r="27" spans="1:22" s="80" customFormat="1" ht="18" x14ac:dyDescent="0.3">
      <c r="A27" s="88" t="s">
        <v>44</v>
      </c>
      <c r="B27" s="87" t="s">
        <v>43</v>
      </c>
      <c r="C27" s="84">
        <v>180000</v>
      </c>
      <c r="D27" s="86">
        <v>0</v>
      </c>
      <c r="E27" s="84">
        <v>0</v>
      </c>
      <c r="F27" s="84">
        <v>0</v>
      </c>
      <c r="G27" s="83">
        <f t="shared" ref="G27:G35" si="12">SUM(D27:F27)</f>
        <v>0</v>
      </c>
      <c r="H27" s="84">
        <v>0</v>
      </c>
      <c r="I27" s="84">
        <v>0</v>
      </c>
      <c r="J27" s="84">
        <v>0</v>
      </c>
      <c r="K27" s="83">
        <f t="shared" ref="K27:K35" si="13">SUM(H27:J27)</f>
        <v>0</v>
      </c>
      <c r="L27" s="84">
        <v>0</v>
      </c>
      <c r="M27" s="84">
        <v>0</v>
      </c>
      <c r="N27" s="84">
        <v>0</v>
      </c>
      <c r="O27" s="83">
        <f t="shared" ref="O27:O35" si="14">SUM(L27:N27)</f>
        <v>0</v>
      </c>
      <c r="P27" s="84">
        <v>180000</v>
      </c>
      <c r="Q27" s="84">
        <v>0</v>
      </c>
      <c r="R27" s="84">
        <v>0</v>
      </c>
      <c r="S27" s="83">
        <f t="shared" ref="S27:S35" si="15">SUM(P27:R27)</f>
        <v>180000</v>
      </c>
      <c r="T27" s="82">
        <f t="shared" si="11"/>
        <v>180000</v>
      </c>
      <c r="U27" s="81">
        <f t="shared" si="1"/>
        <v>0</v>
      </c>
    </row>
    <row r="28" spans="1:22" s="80" customFormat="1" ht="18" x14ac:dyDescent="0.3">
      <c r="A28" s="88" t="s">
        <v>42</v>
      </c>
      <c r="B28" s="87" t="s">
        <v>41</v>
      </c>
      <c r="C28" s="84">
        <v>6000</v>
      </c>
      <c r="D28" s="86">
        <v>0</v>
      </c>
      <c r="E28" s="84">
        <v>0</v>
      </c>
      <c r="F28" s="84">
        <v>0</v>
      </c>
      <c r="G28" s="83">
        <f t="shared" si="12"/>
        <v>0</v>
      </c>
      <c r="H28" s="84">
        <v>0</v>
      </c>
      <c r="I28" s="84">
        <v>0</v>
      </c>
      <c r="J28" s="84">
        <v>0</v>
      </c>
      <c r="K28" s="83">
        <f t="shared" si="13"/>
        <v>0</v>
      </c>
      <c r="L28" s="84">
        <v>0</v>
      </c>
      <c r="M28" s="84">
        <v>0</v>
      </c>
      <c r="N28" s="84"/>
      <c r="O28" s="83">
        <f t="shared" si="14"/>
        <v>0</v>
      </c>
      <c r="P28" s="84">
        <v>0</v>
      </c>
      <c r="Q28" s="84">
        <v>0</v>
      </c>
      <c r="R28" s="84">
        <v>0</v>
      </c>
      <c r="S28" s="83">
        <f t="shared" si="15"/>
        <v>0</v>
      </c>
      <c r="T28" s="82">
        <f t="shared" si="11"/>
        <v>0</v>
      </c>
      <c r="U28" s="81">
        <f t="shared" si="1"/>
        <v>6000</v>
      </c>
    </row>
    <row r="29" spans="1:22" s="80" customFormat="1" ht="18" x14ac:dyDescent="0.3">
      <c r="A29" s="88" t="s">
        <v>40</v>
      </c>
      <c r="B29" s="87" t="s">
        <v>39</v>
      </c>
      <c r="C29" s="84">
        <v>15000</v>
      </c>
      <c r="D29" s="86">
        <v>0</v>
      </c>
      <c r="E29" s="84">
        <v>0</v>
      </c>
      <c r="F29" s="84">
        <v>0</v>
      </c>
      <c r="G29" s="83">
        <f t="shared" si="12"/>
        <v>0</v>
      </c>
      <c r="H29" s="84">
        <v>0</v>
      </c>
      <c r="I29" s="84">
        <v>0</v>
      </c>
      <c r="J29" s="84">
        <v>0</v>
      </c>
      <c r="K29" s="83">
        <f t="shared" si="13"/>
        <v>0</v>
      </c>
      <c r="L29" s="84">
        <v>0</v>
      </c>
      <c r="M29" s="84">
        <v>0</v>
      </c>
      <c r="N29" s="84">
        <v>0</v>
      </c>
      <c r="O29" s="83">
        <f t="shared" si="14"/>
        <v>0</v>
      </c>
      <c r="P29" s="84"/>
      <c r="Q29" s="84">
        <v>0</v>
      </c>
      <c r="R29" s="84">
        <v>0</v>
      </c>
      <c r="S29" s="83">
        <f t="shared" si="15"/>
        <v>0</v>
      </c>
      <c r="T29" s="82">
        <f t="shared" si="11"/>
        <v>0</v>
      </c>
      <c r="U29" s="81">
        <f t="shared" si="1"/>
        <v>15000</v>
      </c>
    </row>
    <row r="30" spans="1:22" s="80" customFormat="1" ht="18" x14ac:dyDescent="0.3">
      <c r="A30" s="88" t="s">
        <v>38</v>
      </c>
      <c r="B30" s="87" t="s">
        <v>36</v>
      </c>
      <c r="C30" s="84">
        <v>2000</v>
      </c>
      <c r="D30" s="86">
        <v>0</v>
      </c>
      <c r="E30" s="84">
        <v>0</v>
      </c>
      <c r="F30" s="84">
        <v>2000</v>
      </c>
      <c r="G30" s="83">
        <f t="shared" si="12"/>
        <v>2000</v>
      </c>
      <c r="H30" s="84">
        <v>0</v>
      </c>
      <c r="I30" s="84">
        <v>0</v>
      </c>
      <c r="J30" s="84">
        <v>0</v>
      </c>
      <c r="K30" s="83">
        <f t="shared" si="13"/>
        <v>0</v>
      </c>
      <c r="L30" s="84">
        <v>0</v>
      </c>
      <c r="M30" s="84">
        <v>0</v>
      </c>
      <c r="N30" s="84">
        <v>0</v>
      </c>
      <c r="O30" s="83">
        <f t="shared" si="14"/>
        <v>0</v>
      </c>
      <c r="P30" s="84">
        <v>0</v>
      </c>
      <c r="Q30" s="84">
        <v>0</v>
      </c>
      <c r="R30" s="84">
        <v>0</v>
      </c>
      <c r="S30" s="83">
        <f t="shared" si="15"/>
        <v>0</v>
      </c>
      <c r="T30" s="82">
        <f t="shared" si="11"/>
        <v>2000</v>
      </c>
      <c r="U30" s="81">
        <f t="shared" si="1"/>
        <v>0</v>
      </c>
    </row>
    <row r="31" spans="1:22" s="80" customFormat="1" ht="18" x14ac:dyDescent="0.3">
      <c r="A31" s="88" t="s">
        <v>37</v>
      </c>
      <c r="B31" s="87" t="s">
        <v>36</v>
      </c>
      <c r="C31" s="84">
        <v>21000</v>
      </c>
      <c r="D31" s="86">
        <v>0</v>
      </c>
      <c r="E31" s="84">
        <v>0</v>
      </c>
      <c r="F31" s="84">
        <v>0</v>
      </c>
      <c r="G31" s="83">
        <f t="shared" si="12"/>
        <v>0</v>
      </c>
      <c r="H31" s="84">
        <v>0</v>
      </c>
      <c r="I31" s="84">
        <v>0</v>
      </c>
      <c r="J31" s="84">
        <v>0</v>
      </c>
      <c r="K31" s="83">
        <f t="shared" si="13"/>
        <v>0</v>
      </c>
      <c r="L31" s="84">
        <v>0</v>
      </c>
      <c r="M31" s="84">
        <v>0</v>
      </c>
      <c r="N31" s="84">
        <v>0</v>
      </c>
      <c r="O31" s="83">
        <f t="shared" si="14"/>
        <v>0</v>
      </c>
      <c r="P31" s="84">
        <v>0</v>
      </c>
      <c r="Q31" s="84">
        <v>0</v>
      </c>
      <c r="R31" s="84"/>
      <c r="S31" s="83">
        <f t="shared" si="15"/>
        <v>0</v>
      </c>
      <c r="T31" s="82">
        <f t="shared" si="11"/>
        <v>0</v>
      </c>
      <c r="U31" s="81">
        <f t="shared" si="1"/>
        <v>21000</v>
      </c>
    </row>
    <row r="32" spans="1:22" s="80" customFormat="1" ht="18" x14ac:dyDescent="0.3">
      <c r="A32" s="88" t="s">
        <v>35</v>
      </c>
      <c r="B32" s="87" t="s">
        <v>34</v>
      </c>
      <c r="C32" s="84">
        <v>20000</v>
      </c>
      <c r="D32" s="86">
        <v>0</v>
      </c>
      <c r="E32" s="84">
        <v>0</v>
      </c>
      <c r="F32" s="84">
        <v>0</v>
      </c>
      <c r="G32" s="83">
        <f t="shared" si="12"/>
        <v>0</v>
      </c>
      <c r="H32" s="84">
        <v>0</v>
      </c>
      <c r="I32" s="84">
        <v>0</v>
      </c>
      <c r="J32" s="84">
        <v>0</v>
      </c>
      <c r="K32" s="83">
        <f t="shared" si="13"/>
        <v>0</v>
      </c>
      <c r="L32" s="84">
        <v>0</v>
      </c>
      <c r="M32" s="84">
        <v>0</v>
      </c>
      <c r="N32" s="84">
        <v>0</v>
      </c>
      <c r="O32" s="83">
        <f t="shared" si="14"/>
        <v>0</v>
      </c>
      <c r="P32" s="84">
        <v>0</v>
      </c>
      <c r="Q32" s="84">
        <v>0</v>
      </c>
      <c r="R32" s="84"/>
      <c r="S32" s="83">
        <f t="shared" si="15"/>
        <v>0</v>
      </c>
      <c r="T32" s="82">
        <f t="shared" si="11"/>
        <v>0</v>
      </c>
      <c r="U32" s="81">
        <f t="shared" si="1"/>
        <v>20000</v>
      </c>
    </row>
    <row r="33" spans="1:21" s="80" customFormat="1" ht="18" x14ac:dyDescent="0.3">
      <c r="A33" s="88" t="s">
        <v>33</v>
      </c>
      <c r="B33" s="87" t="s">
        <v>32</v>
      </c>
      <c r="C33" s="84">
        <v>30000</v>
      </c>
      <c r="D33" s="86">
        <v>0</v>
      </c>
      <c r="E33" s="84">
        <v>0</v>
      </c>
      <c r="F33" s="89">
        <v>0</v>
      </c>
      <c r="G33" s="83">
        <f t="shared" si="12"/>
        <v>0</v>
      </c>
      <c r="H33" s="84">
        <v>0</v>
      </c>
      <c r="I33" s="84">
        <v>0</v>
      </c>
      <c r="J33" s="84">
        <v>0</v>
      </c>
      <c r="K33" s="83">
        <f t="shared" si="13"/>
        <v>0</v>
      </c>
      <c r="L33" s="84">
        <v>0</v>
      </c>
      <c r="M33" s="84">
        <v>0</v>
      </c>
      <c r="N33" s="84"/>
      <c r="O33" s="83">
        <f t="shared" si="14"/>
        <v>0</v>
      </c>
      <c r="P33" s="84">
        <v>0</v>
      </c>
      <c r="Q33" s="84">
        <v>0</v>
      </c>
      <c r="R33" s="84"/>
      <c r="S33" s="83">
        <f t="shared" si="15"/>
        <v>0</v>
      </c>
      <c r="T33" s="82">
        <f t="shared" si="11"/>
        <v>0</v>
      </c>
      <c r="U33" s="81">
        <f t="shared" si="1"/>
        <v>30000</v>
      </c>
    </row>
    <row r="34" spans="1:21" s="80" customFormat="1" ht="18" x14ac:dyDescent="0.3">
      <c r="A34" s="88">
        <v>8</v>
      </c>
      <c r="B34" s="87" t="s">
        <v>31</v>
      </c>
      <c r="C34" s="84">
        <v>15815.71</v>
      </c>
      <c r="D34" s="86">
        <v>0</v>
      </c>
      <c r="E34" s="85">
        <v>0</v>
      </c>
      <c r="F34" s="84">
        <v>0</v>
      </c>
      <c r="G34" s="83">
        <f t="shared" si="12"/>
        <v>0</v>
      </c>
      <c r="H34" s="84">
        <v>0</v>
      </c>
      <c r="I34" s="84">
        <v>0</v>
      </c>
      <c r="J34" s="84">
        <v>0</v>
      </c>
      <c r="K34" s="83">
        <f t="shared" si="13"/>
        <v>0</v>
      </c>
      <c r="L34" s="84">
        <v>0</v>
      </c>
      <c r="M34" s="84">
        <v>0</v>
      </c>
      <c r="N34" s="84"/>
      <c r="O34" s="83">
        <f t="shared" si="14"/>
        <v>0</v>
      </c>
      <c r="P34" s="84">
        <v>0</v>
      </c>
      <c r="Q34" s="84">
        <v>0</v>
      </c>
      <c r="R34" s="84"/>
      <c r="S34" s="83">
        <f t="shared" si="15"/>
        <v>0</v>
      </c>
      <c r="T34" s="82">
        <f t="shared" si="11"/>
        <v>0</v>
      </c>
      <c r="U34" s="81">
        <f t="shared" si="1"/>
        <v>15815.71</v>
      </c>
    </row>
    <row r="35" spans="1:21" x14ac:dyDescent="0.2">
      <c r="A35" s="244" t="s">
        <v>30</v>
      </c>
      <c r="B35" s="244"/>
      <c r="C35" s="140">
        <f>SUM(C6,C11,C12,C19,C20,C22,C25,C26)</f>
        <v>2328815.71</v>
      </c>
      <c r="D35" s="78">
        <f>D26+D25+D20+D19+D12+D11+D6+D22</f>
        <v>10000</v>
      </c>
      <c r="E35" s="78">
        <f>E26+E25+E20+E19+E12+E11+E6+E22</f>
        <v>10000</v>
      </c>
      <c r="F35" s="78">
        <f>F26+F25+F20+F19+F12+F11+F6+F22</f>
        <v>215000</v>
      </c>
      <c r="G35" s="77">
        <f t="shared" si="12"/>
        <v>235000</v>
      </c>
      <c r="H35" s="78">
        <f>H26+H25+H20+H19+H12+H11+H6+H22</f>
        <v>110726.38</v>
      </c>
      <c r="I35" s="78">
        <f>I26+I25+I20+I19+I12+I11+I6+I22</f>
        <v>18900</v>
      </c>
      <c r="J35" s="78">
        <f>J26+J25+J20+J19+J12+J11+J6+J22</f>
        <v>10000</v>
      </c>
      <c r="K35" s="77">
        <f t="shared" si="13"/>
        <v>139626.38</v>
      </c>
      <c r="L35" s="78">
        <f>L26+L25+L20+L19+L12+L11+L6+L22</f>
        <v>39500</v>
      </c>
      <c r="M35" s="78">
        <f>M26+M25+M20+M19+M12+M11+M6+M22</f>
        <v>18240</v>
      </c>
      <c r="N35" s="78">
        <f>N26+N25+N20+N19+N12+N11+N6+N22</f>
        <v>64170</v>
      </c>
      <c r="O35" s="77">
        <f t="shared" si="14"/>
        <v>121910</v>
      </c>
      <c r="P35" s="78">
        <f>P26+P25+P20+P19+P12+P11+P6+P22</f>
        <v>319538.82</v>
      </c>
      <c r="Q35" s="78">
        <f>Q26+Q25+Q20+Q19+Q12+Q11+Q6+Q22</f>
        <v>48524</v>
      </c>
      <c r="R35" s="78">
        <f>R26+R25+R20+R19+R12+R11+R6+R22</f>
        <v>754884.15</v>
      </c>
      <c r="S35" s="77">
        <f t="shared" si="15"/>
        <v>1122946.97</v>
      </c>
      <c r="T35" s="76">
        <f>SUM(G35,K35,O35,S35)</f>
        <v>1619483.35</v>
      </c>
      <c r="U35" s="75">
        <f>U26+U25+U20+U19+U12+U11+U6+U22</f>
        <v>709332.36</v>
      </c>
    </row>
    <row r="36" spans="1:21" s="69" customFormat="1" x14ac:dyDescent="0.2">
      <c r="A36" s="74"/>
      <c r="B36" s="53" t="s">
        <v>87</v>
      </c>
      <c r="C36" s="73">
        <f>SUM(D35:F35,H35:J35,L35,M35)</f>
        <v>432366.38</v>
      </c>
      <c r="D36" s="59"/>
      <c r="E36" s="72"/>
      <c r="G36" s="71"/>
      <c r="K36" s="71"/>
      <c r="M36" s="139"/>
      <c r="N36" s="62" t="s">
        <v>88</v>
      </c>
      <c r="O36" s="62">
        <f>SUM(N35,P35,Q35)</f>
        <v>432232.82</v>
      </c>
      <c r="Q36" s="59"/>
      <c r="R36" s="72"/>
      <c r="S36" s="71"/>
      <c r="T36" s="70">
        <f>SUM(T35:U35)</f>
        <v>2328815.71</v>
      </c>
    </row>
    <row r="37" spans="1:21" s="59" customFormat="1" x14ac:dyDescent="0.2">
      <c r="A37" s="64"/>
      <c r="B37" s="68" t="s">
        <v>29</v>
      </c>
      <c r="C37" s="67">
        <v>2249210.38</v>
      </c>
      <c r="D37" s="65"/>
      <c r="G37" s="66"/>
      <c r="K37" s="60"/>
      <c r="O37" s="60"/>
      <c r="S37" s="60"/>
      <c r="T37" s="65"/>
    </row>
    <row r="38" spans="1:21" s="59" customFormat="1" x14ac:dyDescent="0.2">
      <c r="A38" s="64"/>
      <c r="B38" s="63" t="s">
        <v>28</v>
      </c>
      <c r="C38" s="62">
        <f>C36-C37</f>
        <v>-1816844</v>
      </c>
      <c r="D38" s="61"/>
      <c r="G38" s="60"/>
      <c r="K38" s="60"/>
      <c r="O38" s="60"/>
      <c r="S38" s="60"/>
    </row>
    <row r="39" spans="1:21" x14ac:dyDescent="0.2">
      <c r="B39" s="58"/>
      <c r="K39" s="57"/>
    </row>
    <row r="40" spans="1:21" x14ac:dyDescent="0.2">
      <c r="C40" s="56"/>
    </row>
    <row r="41" spans="1:21" x14ac:dyDescent="0.2">
      <c r="C41" s="56"/>
    </row>
    <row r="47" spans="1:21" x14ac:dyDescent="0.2">
      <c r="A47" s="53"/>
    </row>
    <row r="48" spans="1:21" x14ac:dyDescent="0.2">
      <c r="A48" s="53"/>
    </row>
    <row r="49" s="53" customFormat="1" x14ac:dyDescent="0.2"/>
    <row r="50" s="53" customFormat="1" x14ac:dyDescent="0.2"/>
    <row r="51" s="53" customFormat="1" x14ac:dyDescent="0.2"/>
    <row r="52" s="53" customFormat="1" x14ac:dyDescent="0.2"/>
    <row r="53" s="53" customFormat="1" x14ac:dyDescent="0.2"/>
    <row r="54" s="53" customFormat="1" x14ac:dyDescent="0.2"/>
    <row r="55" s="53" customFormat="1" x14ac:dyDescent="0.2"/>
    <row r="56" s="53" customFormat="1" x14ac:dyDescent="0.2"/>
    <row r="57" s="53" customFormat="1" x14ac:dyDescent="0.2"/>
    <row r="58" s="53" customFormat="1" x14ac:dyDescent="0.2"/>
    <row r="59" s="53" customFormat="1" x14ac:dyDescent="0.2"/>
    <row r="60" s="53" customFormat="1" x14ac:dyDescent="0.2"/>
    <row r="61" s="53" customFormat="1" x14ac:dyDescent="0.2"/>
    <row r="62" s="53" customFormat="1" x14ac:dyDescent="0.2"/>
    <row r="63" s="53" customFormat="1" x14ac:dyDescent="0.2"/>
    <row r="64" s="53" customFormat="1" x14ac:dyDescent="0.2"/>
    <row r="65" s="53" customFormat="1" x14ac:dyDescent="0.2"/>
    <row r="66" s="53" customFormat="1" x14ac:dyDescent="0.2"/>
    <row r="67" s="53" customFormat="1" x14ac:dyDescent="0.2"/>
    <row r="68" s="53" customFormat="1" x14ac:dyDescent="0.2"/>
    <row r="69" s="53" customFormat="1" x14ac:dyDescent="0.2"/>
    <row r="70" s="53" customFormat="1" x14ac:dyDescent="0.2"/>
    <row r="71" s="53" customFormat="1" x14ac:dyDescent="0.2"/>
    <row r="72" s="53" customFormat="1" x14ac:dyDescent="0.2"/>
    <row r="73" s="53" customFormat="1" x14ac:dyDescent="0.2"/>
    <row r="74" s="53" customFormat="1" x14ac:dyDescent="0.2"/>
    <row r="75" s="53" customFormat="1" x14ac:dyDescent="0.2"/>
    <row r="76" s="53" customFormat="1" x14ac:dyDescent="0.2"/>
    <row r="77" s="53" customFormat="1" x14ac:dyDescent="0.2"/>
    <row r="78" s="53" customFormat="1" x14ac:dyDescent="0.2"/>
    <row r="79" s="53" customFormat="1" x14ac:dyDescent="0.2"/>
    <row r="80" s="53" customFormat="1" x14ac:dyDescent="0.2"/>
    <row r="81" s="53" customFormat="1" x14ac:dyDescent="0.2"/>
    <row r="82" s="53" customFormat="1" x14ac:dyDescent="0.2"/>
    <row r="83" s="53" customFormat="1" x14ac:dyDescent="0.2"/>
    <row r="84" s="53" customFormat="1" x14ac:dyDescent="0.2"/>
    <row r="85" s="53" customFormat="1" x14ac:dyDescent="0.2"/>
    <row r="86" s="53" customFormat="1" x14ac:dyDescent="0.2"/>
    <row r="87" s="53" customFormat="1" x14ac:dyDescent="0.2"/>
    <row r="88" s="53" customFormat="1" x14ac:dyDescent="0.2"/>
    <row r="89" s="53" customFormat="1" x14ac:dyDescent="0.2"/>
    <row r="90" s="53" customFormat="1" x14ac:dyDescent="0.2"/>
    <row r="91" s="53" customFormat="1" x14ac:dyDescent="0.2"/>
    <row r="92" s="53" customFormat="1" x14ac:dyDescent="0.2"/>
    <row r="93" s="53" customFormat="1" x14ac:dyDescent="0.2"/>
  </sheetData>
  <mergeCells count="18">
    <mergeCell ref="A1:U1"/>
    <mergeCell ref="A2:U2"/>
    <mergeCell ref="A4:B5"/>
    <mergeCell ref="D4:G4"/>
    <mergeCell ref="H4:K4"/>
    <mergeCell ref="L4:O4"/>
    <mergeCell ref="P4:S4"/>
    <mergeCell ref="T4:T5"/>
    <mergeCell ref="U4:U5"/>
    <mergeCell ref="A25:B25"/>
    <mergeCell ref="A26:B26"/>
    <mergeCell ref="A35:B35"/>
    <mergeCell ref="A6:B6"/>
    <mergeCell ref="A11:B11"/>
    <mergeCell ref="A12:B12"/>
    <mergeCell ref="A19:B19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Draw Down</vt:lpstr>
      <vt:lpstr>Budget Plan </vt:lpstr>
      <vt:lpstr>Sheet2</vt:lpstr>
      <vt:lpstr>Sheet3</vt:lpstr>
      <vt:lpstr>'Budget Plan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OS</cp:lastModifiedBy>
  <cp:lastPrinted>2017-10-27T02:21:32Z</cp:lastPrinted>
  <dcterms:created xsi:type="dcterms:W3CDTF">2014-10-02T07:42:17Z</dcterms:created>
  <dcterms:modified xsi:type="dcterms:W3CDTF">2017-12-12T14:38:41Z</dcterms:modified>
</cp:coreProperties>
</file>