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9420" windowHeight="9530"/>
  </bookViews>
  <sheets>
    <sheet name="Budget plan _1revisde" sheetId="2" r:id="rId1"/>
  </sheets>
  <definedNames>
    <definedName name="_xlnm.Print_Titles" localSheetId="0">'Budget plan _1revisde'!$5:$6</definedName>
  </definedNames>
  <calcPr calcId="145621"/>
</workbook>
</file>

<file path=xl/calcChain.xml><?xml version="1.0" encoding="utf-8"?>
<calcChain xmlns="http://schemas.openxmlformats.org/spreadsheetml/2006/main">
  <c r="T149" i="2" l="1"/>
  <c r="T144" i="2"/>
  <c r="S84" i="2"/>
  <c r="S85" i="2"/>
  <c r="S86" i="2"/>
  <c r="S87" i="2"/>
  <c r="T87" i="2" s="1"/>
  <c r="U87" i="2" s="1"/>
  <c r="S88" i="2"/>
  <c r="S89" i="2"/>
  <c r="S83" i="2"/>
  <c r="O84" i="2"/>
  <c r="O85" i="2"/>
  <c r="O86" i="2"/>
  <c r="O87" i="2"/>
  <c r="O88" i="2"/>
  <c r="O89" i="2"/>
  <c r="O83" i="2"/>
  <c r="K87" i="2"/>
  <c r="K88" i="2"/>
  <c r="T88" i="2" s="1"/>
  <c r="U88" i="2" s="1"/>
  <c r="K89" i="2"/>
  <c r="K90" i="2"/>
  <c r="C155" i="2"/>
  <c r="T89" i="2" l="1"/>
  <c r="U89" i="2" s="1"/>
  <c r="C82" i="2"/>
  <c r="C74" i="2"/>
  <c r="C49" i="2"/>
  <c r="C32" i="2"/>
  <c r="C7" i="2"/>
  <c r="S142" i="2"/>
  <c r="O142" i="2"/>
  <c r="K142" i="2"/>
  <c r="G142" i="2"/>
  <c r="S141" i="2"/>
  <c r="O141" i="2"/>
  <c r="K141" i="2"/>
  <c r="G141" i="2"/>
  <c r="S140" i="2"/>
  <c r="O140" i="2"/>
  <c r="K140" i="2"/>
  <c r="G140" i="2"/>
  <c r="S139" i="2"/>
  <c r="O139" i="2"/>
  <c r="K139" i="2"/>
  <c r="G139" i="2"/>
  <c r="S138" i="2"/>
  <c r="O138" i="2"/>
  <c r="K138" i="2"/>
  <c r="G138" i="2"/>
  <c r="S137" i="2"/>
  <c r="O137" i="2"/>
  <c r="K137" i="2"/>
  <c r="G137" i="2"/>
  <c r="S136" i="2"/>
  <c r="O136" i="2"/>
  <c r="K136" i="2"/>
  <c r="G136" i="2"/>
  <c r="S135" i="2"/>
  <c r="O135" i="2"/>
  <c r="K135" i="2"/>
  <c r="G135" i="2"/>
  <c r="S134" i="2"/>
  <c r="O134" i="2"/>
  <c r="K134" i="2"/>
  <c r="G134" i="2"/>
  <c r="S133" i="2"/>
  <c r="O133" i="2"/>
  <c r="K133" i="2"/>
  <c r="G133" i="2"/>
  <c r="S132" i="2"/>
  <c r="O132" i="2"/>
  <c r="K132" i="2"/>
  <c r="G132" i="2"/>
  <c r="S131" i="2"/>
  <c r="O131" i="2"/>
  <c r="K131" i="2"/>
  <c r="G131" i="2"/>
  <c r="S130" i="2"/>
  <c r="O130" i="2"/>
  <c r="K130" i="2"/>
  <c r="G130" i="2"/>
  <c r="S129" i="2"/>
  <c r="O129" i="2"/>
  <c r="K129" i="2"/>
  <c r="G129" i="2"/>
  <c r="S128" i="2"/>
  <c r="O128" i="2"/>
  <c r="K128" i="2"/>
  <c r="G128" i="2"/>
  <c r="S127" i="2"/>
  <c r="O127" i="2"/>
  <c r="K127" i="2"/>
  <c r="G127" i="2"/>
  <c r="S126" i="2"/>
  <c r="O126" i="2"/>
  <c r="K126" i="2"/>
  <c r="G126" i="2"/>
  <c r="S125" i="2"/>
  <c r="O125" i="2"/>
  <c r="K125" i="2"/>
  <c r="G125" i="2"/>
  <c r="S124" i="2"/>
  <c r="O124" i="2"/>
  <c r="K124" i="2"/>
  <c r="G124" i="2"/>
  <c r="S123" i="2"/>
  <c r="O123" i="2"/>
  <c r="K123" i="2"/>
  <c r="G123" i="2"/>
  <c r="S122" i="2"/>
  <c r="O122" i="2"/>
  <c r="K122" i="2"/>
  <c r="G122" i="2"/>
  <c r="S121" i="2"/>
  <c r="O121" i="2"/>
  <c r="K121" i="2"/>
  <c r="G121" i="2"/>
  <c r="S120" i="2"/>
  <c r="O120" i="2"/>
  <c r="K120" i="2"/>
  <c r="G120" i="2"/>
  <c r="S119" i="2"/>
  <c r="O119" i="2"/>
  <c r="K119" i="2"/>
  <c r="G119" i="2"/>
  <c r="S118" i="2"/>
  <c r="O118" i="2"/>
  <c r="K118" i="2"/>
  <c r="G118" i="2"/>
  <c r="S117" i="2"/>
  <c r="O117" i="2"/>
  <c r="K117" i="2"/>
  <c r="G117" i="2"/>
  <c r="S116" i="2"/>
  <c r="O116" i="2"/>
  <c r="K116" i="2"/>
  <c r="G116" i="2"/>
  <c r="S115" i="2"/>
  <c r="O115" i="2"/>
  <c r="K115" i="2"/>
  <c r="G115" i="2"/>
  <c r="S114" i="2"/>
  <c r="O114" i="2"/>
  <c r="K114" i="2"/>
  <c r="G114" i="2"/>
  <c r="S113" i="2"/>
  <c r="O113" i="2"/>
  <c r="K113" i="2"/>
  <c r="G113" i="2"/>
  <c r="S112" i="2"/>
  <c r="O112" i="2"/>
  <c r="K112" i="2"/>
  <c r="G112" i="2"/>
  <c r="S111" i="2"/>
  <c r="O111" i="2"/>
  <c r="K111" i="2"/>
  <c r="G111" i="2"/>
  <c r="S110" i="2"/>
  <c r="O110" i="2"/>
  <c r="K110" i="2"/>
  <c r="G110" i="2"/>
  <c r="S109" i="2"/>
  <c r="O109" i="2"/>
  <c r="K109" i="2"/>
  <c r="G109" i="2"/>
  <c r="S108" i="2"/>
  <c r="O108" i="2"/>
  <c r="K108" i="2"/>
  <c r="G108" i="2"/>
  <c r="S107" i="2"/>
  <c r="O107" i="2"/>
  <c r="K107" i="2"/>
  <c r="G107" i="2"/>
  <c r="S106" i="2"/>
  <c r="O106" i="2"/>
  <c r="K106" i="2"/>
  <c r="G106" i="2"/>
  <c r="S105" i="2"/>
  <c r="O105" i="2"/>
  <c r="K105" i="2"/>
  <c r="G105" i="2"/>
  <c r="S104" i="2"/>
  <c r="O104" i="2"/>
  <c r="K104" i="2"/>
  <c r="G104" i="2"/>
  <c r="S103" i="2"/>
  <c r="O103" i="2"/>
  <c r="K103" i="2"/>
  <c r="G103" i="2"/>
  <c r="S102" i="2"/>
  <c r="O102" i="2"/>
  <c r="K102" i="2"/>
  <c r="G102" i="2"/>
  <c r="S101" i="2"/>
  <c r="O101" i="2"/>
  <c r="K101" i="2"/>
  <c r="G101" i="2"/>
  <c r="Q100" i="2"/>
  <c r="Q82" i="2" s="1"/>
  <c r="O100" i="2"/>
  <c r="K100" i="2"/>
  <c r="G100" i="2"/>
  <c r="S99" i="2"/>
  <c r="O99" i="2"/>
  <c r="K99" i="2"/>
  <c r="G99" i="2"/>
  <c r="S98" i="2"/>
  <c r="O98" i="2"/>
  <c r="K98" i="2"/>
  <c r="E98" i="2"/>
  <c r="E82" i="2" s="1"/>
  <c r="S97" i="2"/>
  <c r="O97" i="2"/>
  <c r="K97" i="2"/>
  <c r="G97" i="2"/>
  <c r="S96" i="2"/>
  <c r="O96" i="2"/>
  <c r="K96" i="2"/>
  <c r="G96" i="2"/>
  <c r="S95" i="2"/>
  <c r="O95" i="2"/>
  <c r="K95" i="2"/>
  <c r="G95" i="2"/>
  <c r="S94" i="2"/>
  <c r="O94" i="2"/>
  <c r="K94" i="2"/>
  <c r="G94" i="2"/>
  <c r="S93" i="2"/>
  <c r="O93" i="2"/>
  <c r="K93" i="2"/>
  <c r="G93" i="2"/>
  <c r="S92" i="2"/>
  <c r="O92" i="2"/>
  <c r="K92" i="2"/>
  <c r="G92" i="2"/>
  <c r="S91" i="2"/>
  <c r="O91" i="2"/>
  <c r="K91" i="2"/>
  <c r="G91" i="2"/>
  <c r="S90" i="2"/>
  <c r="O90" i="2"/>
  <c r="G90" i="2"/>
  <c r="K86" i="2"/>
  <c r="G86" i="2"/>
  <c r="K85" i="2"/>
  <c r="G85" i="2"/>
  <c r="K84" i="2"/>
  <c r="G84" i="2"/>
  <c r="K83" i="2"/>
  <c r="G83" i="2"/>
  <c r="R82" i="2"/>
  <c r="P82" i="2"/>
  <c r="N82" i="2"/>
  <c r="M82" i="2"/>
  <c r="L82" i="2"/>
  <c r="J82" i="2"/>
  <c r="I82" i="2"/>
  <c r="H82" i="2"/>
  <c r="F82" i="2"/>
  <c r="D82" i="2"/>
  <c r="S81" i="2"/>
  <c r="O81" i="2"/>
  <c r="K81" i="2"/>
  <c r="G81" i="2"/>
  <c r="S80" i="2"/>
  <c r="O80" i="2"/>
  <c r="K80" i="2"/>
  <c r="G80" i="2"/>
  <c r="S79" i="2"/>
  <c r="O79" i="2"/>
  <c r="K79" i="2"/>
  <c r="G79" i="2"/>
  <c r="S78" i="2"/>
  <c r="O78" i="2"/>
  <c r="K78" i="2"/>
  <c r="G78" i="2"/>
  <c r="S77" i="2"/>
  <c r="O77" i="2"/>
  <c r="K77" i="2"/>
  <c r="G77" i="2"/>
  <c r="S76" i="2"/>
  <c r="O76" i="2"/>
  <c r="K76" i="2"/>
  <c r="G76" i="2"/>
  <c r="S75" i="2"/>
  <c r="O75" i="2"/>
  <c r="K75" i="2"/>
  <c r="G75" i="2"/>
  <c r="R74" i="2"/>
  <c r="R72" i="2" s="1"/>
  <c r="Q74" i="2"/>
  <c r="Q72" i="2" s="1"/>
  <c r="P74" i="2"/>
  <c r="N74" i="2"/>
  <c r="N72" i="2" s="1"/>
  <c r="M74" i="2"/>
  <c r="M72" i="2" s="1"/>
  <c r="L74" i="2"/>
  <c r="J74" i="2"/>
  <c r="I74" i="2"/>
  <c r="H74" i="2"/>
  <c r="F74" i="2"/>
  <c r="E74" i="2"/>
  <c r="D74" i="2"/>
  <c r="K72" i="2"/>
  <c r="F72" i="2"/>
  <c r="E72" i="2"/>
  <c r="D72" i="2"/>
  <c r="C72" i="2"/>
  <c r="O70" i="2"/>
  <c r="K70" i="2"/>
  <c r="G70" i="2"/>
  <c r="O69" i="2"/>
  <c r="K69" i="2"/>
  <c r="G69" i="2"/>
  <c r="O68" i="2"/>
  <c r="K68" i="2"/>
  <c r="G68" i="2"/>
  <c r="S67" i="2"/>
  <c r="O67" i="2"/>
  <c r="K67" i="2"/>
  <c r="G67" i="2"/>
  <c r="S66" i="2"/>
  <c r="O66" i="2"/>
  <c r="K66" i="2"/>
  <c r="G66" i="2"/>
  <c r="S65" i="2"/>
  <c r="O65" i="2"/>
  <c r="G65" i="2"/>
  <c r="S64" i="2"/>
  <c r="O64" i="2"/>
  <c r="G64" i="2"/>
  <c r="S63" i="2"/>
  <c r="O63" i="2"/>
  <c r="G63" i="2"/>
  <c r="S62" i="2"/>
  <c r="O62" i="2"/>
  <c r="K62" i="2"/>
  <c r="G62" i="2"/>
  <c r="S61" i="2"/>
  <c r="O61" i="2"/>
  <c r="K61" i="2"/>
  <c r="G61" i="2"/>
  <c r="S60" i="2"/>
  <c r="O60" i="2"/>
  <c r="K60" i="2"/>
  <c r="G60" i="2"/>
  <c r="S59" i="2"/>
  <c r="O59" i="2"/>
  <c r="K59" i="2"/>
  <c r="G59" i="2"/>
  <c r="S58" i="2"/>
  <c r="O58" i="2"/>
  <c r="K58" i="2"/>
  <c r="G58" i="2"/>
  <c r="S57" i="2"/>
  <c r="O57" i="2"/>
  <c r="K57" i="2"/>
  <c r="G57" i="2"/>
  <c r="S56" i="2"/>
  <c r="O56" i="2"/>
  <c r="K56" i="2"/>
  <c r="G56" i="2"/>
  <c r="S55" i="2"/>
  <c r="O55" i="2"/>
  <c r="K55" i="2"/>
  <c r="G55" i="2"/>
  <c r="S54" i="2"/>
  <c r="O54" i="2"/>
  <c r="K54" i="2"/>
  <c r="G54" i="2"/>
  <c r="S53" i="2"/>
  <c r="O53" i="2"/>
  <c r="K53" i="2"/>
  <c r="G53" i="2"/>
  <c r="S52" i="2"/>
  <c r="O52" i="2"/>
  <c r="K52" i="2"/>
  <c r="G52" i="2"/>
  <c r="S51" i="2"/>
  <c r="O51" i="2"/>
  <c r="K51" i="2"/>
  <c r="G51" i="2"/>
  <c r="S50" i="2"/>
  <c r="O50" i="2"/>
  <c r="K50" i="2"/>
  <c r="G50" i="2"/>
  <c r="R49" i="2"/>
  <c r="Q49" i="2"/>
  <c r="P49" i="2"/>
  <c r="N49" i="2"/>
  <c r="M49" i="2"/>
  <c r="L49" i="2"/>
  <c r="J49" i="2"/>
  <c r="I49" i="2"/>
  <c r="H49" i="2"/>
  <c r="F49" i="2"/>
  <c r="E49" i="2"/>
  <c r="D49" i="2"/>
  <c r="S48" i="2"/>
  <c r="O48" i="2"/>
  <c r="K48" i="2"/>
  <c r="G48" i="2"/>
  <c r="R47" i="2"/>
  <c r="Q47" i="2"/>
  <c r="P47" i="2"/>
  <c r="N47" i="2"/>
  <c r="M47" i="2"/>
  <c r="L47" i="2"/>
  <c r="J47" i="2"/>
  <c r="I47" i="2"/>
  <c r="H47" i="2"/>
  <c r="F47" i="2"/>
  <c r="E47" i="2"/>
  <c r="S46" i="2"/>
  <c r="O46" i="2"/>
  <c r="K46" i="2"/>
  <c r="G46" i="2"/>
  <c r="S45" i="2"/>
  <c r="O45" i="2"/>
  <c r="H45" i="2"/>
  <c r="K45" i="2" s="1"/>
  <c r="G45" i="2"/>
  <c r="R44" i="2"/>
  <c r="Q44" i="2"/>
  <c r="P44" i="2"/>
  <c r="N44" i="2"/>
  <c r="M44" i="2"/>
  <c r="L44" i="2"/>
  <c r="H44" i="2"/>
  <c r="K44" i="2" s="1"/>
  <c r="G44" i="2"/>
  <c r="S43" i="2"/>
  <c r="O43" i="2"/>
  <c r="K43" i="2"/>
  <c r="G43" i="2"/>
  <c r="S42" i="2"/>
  <c r="O42" i="2"/>
  <c r="J42" i="2"/>
  <c r="I42" i="2"/>
  <c r="H42" i="2"/>
  <c r="G42" i="2"/>
  <c r="S41" i="2"/>
  <c r="O41" i="2"/>
  <c r="H41" i="2"/>
  <c r="K41" i="2" s="1"/>
  <c r="F41" i="2"/>
  <c r="F32" i="2" s="1"/>
  <c r="E41" i="2"/>
  <c r="D41" i="2"/>
  <c r="D32" i="2" s="1"/>
  <c r="R40" i="2"/>
  <c r="Q40" i="2"/>
  <c r="P40" i="2"/>
  <c r="N40" i="2"/>
  <c r="M40" i="2"/>
  <c r="L40" i="2"/>
  <c r="J40" i="2"/>
  <c r="I40" i="2"/>
  <c r="H40" i="2"/>
  <c r="G40" i="2"/>
  <c r="S39" i="2"/>
  <c r="O39" i="2"/>
  <c r="K39" i="2"/>
  <c r="G39" i="2"/>
  <c r="R38" i="2"/>
  <c r="Q38" i="2"/>
  <c r="P38" i="2"/>
  <c r="N38" i="2"/>
  <c r="M38" i="2"/>
  <c r="L38" i="2"/>
  <c r="J38" i="2"/>
  <c r="I38" i="2"/>
  <c r="H38" i="2"/>
  <c r="G38" i="2"/>
  <c r="S37" i="2"/>
  <c r="O37" i="2"/>
  <c r="K37" i="2"/>
  <c r="G37" i="2"/>
  <c r="R36" i="2"/>
  <c r="Q36" i="2"/>
  <c r="P36" i="2"/>
  <c r="N36" i="2"/>
  <c r="M36" i="2"/>
  <c r="L36" i="2"/>
  <c r="J36" i="2"/>
  <c r="I36" i="2"/>
  <c r="H36" i="2"/>
  <c r="G36" i="2"/>
  <c r="S35" i="2"/>
  <c r="O35" i="2"/>
  <c r="K35" i="2"/>
  <c r="G35" i="2"/>
  <c r="S34" i="2"/>
  <c r="O34" i="2"/>
  <c r="K34" i="2"/>
  <c r="G34" i="2"/>
  <c r="S33" i="2"/>
  <c r="O33" i="2"/>
  <c r="K33" i="2"/>
  <c r="G33" i="2"/>
  <c r="S31" i="2"/>
  <c r="L31" i="2"/>
  <c r="O31" i="2" s="1"/>
  <c r="J31" i="2"/>
  <c r="I31" i="2"/>
  <c r="H31" i="2"/>
  <c r="G31" i="2"/>
  <c r="S30" i="2"/>
  <c r="O30" i="2"/>
  <c r="J30" i="2"/>
  <c r="I30" i="2"/>
  <c r="H30" i="2"/>
  <c r="G30" i="2"/>
  <c r="S29" i="2"/>
  <c r="O29" i="2"/>
  <c r="K29" i="2"/>
  <c r="G29" i="2"/>
  <c r="S28" i="2"/>
  <c r="O28" i="2"/>
  <c r="K28" i="2"/>
  <c r="G28" i="2"/>
  <c r="S27" i="2"/>
  <c r="O27" i="2"/>
  <c r="K27" i="2"/>
  <c r="F27" i="2"/>
  <c r="E27" i="2"/>
  <c r="S26" i="2"/>
  <c r="O26" i="2"/>
  <c r="J26" i="2"/>
  <c r="I26" i="2"/>
  <c r="H26" i="2"/>
  <c r="G26" i="2"/>
  <c r="S25" i="2"/>
  <c r="O25" i="2"/>
  <c r="J25" i="2"/>
  <c r="I25" i="2"/>
  <c r="H25" i="2"/>
  <c r="G25" i="2"/>
  <c r="S24" i="2"/>
  <c r="O24" i="2"/>
  <c r="K24" i="2"/>
  <c r="G24" i="2"/>
  <c r="S23" i="2"/>
  <c r="O23" i="2"/>
  <c r="J23" i="2"/>
  <c r="I23" i="2"/>
  <c r="H23" i="2"/>
  <c r="G23" i="2"/>
  <c r="S22" i="2"/>
  <c r="O22" i="2"/>
  <c r="K22" i="2"/>
  <c r="F22" i="2"/>
  <c r="E22" i="2"/>
  <c r="D22" i="2"/>
  <c r="S21" i="2"/>
  <c r="O21" i="2"/>
  <c r="K21" i="2"/>
  <c r="F21" i="2"/>
  <c r="E21" i="2"/>
  <c r="D21" i="2"/>
  <c r="S20" i="2"/>
  <c r="O20" i="2"/>
  <c r="K20" i="2"/>
  <c r="G20" i="2"/>
  <c r="S19" i="2"/>
  <c r="O19" i="2"/>
  <c r="K19" i="2"/>
  <c r="G19" i="2"/>
  <c r="S18" i="2"/>
  <c r="O18" i="2"/>
  <c r="K18" i="2"/>
  <c r="F18" i="2"/>
  <c r="E18" i="2"/>
  <c r="D18" i="2"/>
  <c r="S17" i="2"/>
  <c r="O17" i="2"/>
  <c r="J17" i="2"/>
  <c r="I17" i="2"/>
  <c r="H17" i="2"/>
  <c r="G17" i="2"/>
  <c r="S16" i="2"/>
  <c r="O16" i="2"/>
  <c r="J16" i="2"/>
  <c r="I16" i="2"/>
  <c r="H16" i="2"/>
  <c r="G16" i="2"/>
  <c r="S15" i="2"/>
  <c r="O15" i="2"/>
  <c r="K15" i="2"/>
  <c r="G15" i="2"/>
  <c r="S14" i="2"/>
  <c r="O14" i="2"/>
  <c r="J14" i="2"/>
  <c r="I14" i="2"/>
  <c r="H14" i="2"/>
  <c r="G14" i="2"/>
  <c r="S13" i="2"/>
  <c r="O13" i="2"/>
  <c r="K13" i="2"/>
  <c r="G13" i="2"/>
  <c r="R12" i="2"/>
  <c r="Q12" i="2"/>
  <c r="P12" i="2"/>
  <c r="N12" i="2"/>
  <c r="M12" i="2"/>
  <c r="L12" i="2"/>
  <c r="J12" i="2"/>
  <c r="I12" i="2"/>
  <c r="H12" i="2"/>
  <c r="F12" i="2"/>
  <c r="E12" i="2"/>
  <c r="D12" i="2"/>
  <c r="S11" i="2"/>
  <c r="O11" i="2"/>
  <c r="J11" i="2"/>
  <c r="I11" i="2"/>
  <c r="H11" i="2"/>
  <c r="G11" i="2"/>
  <c r="S10" i="2"/>
  <c r="O10" i="2"/>
  <c r="K10" i="2"/>
  <c r="G10" i="2"/>
  <c r="S9" i="2"/>
  <c r="O9" i="2"/>
  <c r="K9" i="2"/>
  <c r="G9" i="2"/>
  <c r="S8" i="2"/>
  <c r="O8" i="2"/>
  <c r="K8" i="2"/>
  <c r="F8" i="2"/>
  <c r="E8" i="2"/>
  <c r="D8" i="2"/>
  <c r="R7" i="2"/>
  <c r="Q7" i="2"/>
  <c r="P7" i="2"/>
  <c r="N7" i="2"/>
  <c r="M7" i="2"/>
  <c r="G47" i="2" l="1"/>
  <c r="I32" i="2"/>
  <c r="N32" i="2"/>
  <c r="N144" i="2" s="1"/>
  <c r="T37" i="2"/>
  <c r="U37" i="2" s="1"/>
  <c r="O38" i="2"/>
  <c r="K42" i="2"/>
  <c r="T42" i="2" s="1"/>
  <c r="U42" i="2" s="1"/>
  <c r="O49" i="2"/>
  <c r="G18" i="2"/>
  <c r="T18" i="2" s="1"/>
  <c r="U18" i="2" s="1"/>
  <c r="K23" i="2"/>
  <c r="M32" i="2"/>
  <c r="M144" i="2" s="1"/>
  <c r="R32" i="2"/>
  <c r="S74" i="2"/>
  <c r="T101" i="2"/>
  <c r="U101" i="2" s="1"/>
  <c r="T103" i="2"/>
  <c r="U103" i="2" s="1"/>
  <c r="T105" i="2"/>
  <c r="U105" i="2" s="1"/>
  <c r="T107" i="2"/>
  <c r="U107" i="2" s="1"/>
  <c r="T109" i="2"/>
  <c r="U109" i="2" s="1"/>
  <c r="E7" i="2"/>
  <c r="K14" i="2"/>
  <c r="T14" i="2" s="1"/>
  <c r="U14" i="2" s="1"/>
  <c r="K17" i="2"/>
  <c r="T17" i="2" s="1"/>
  <c r="U17" i="2" s="1"/>
  <c r="T20" i="2"/>
  <c r="U20" i="2" s="1"/>
  <c r="K25" i="2"/>
  <c r="T25" i="2" s="1"/>
  <c r="U25" i="2" s="1"/>
  <c r="K49" i="2"/>
  <c r="G72" i="2"/>
  <c r="O82" i="2"/>
  <c r="T111" i="2"/>
  <c r="U111" i="2" s="1"/>
  <c r="T123" i="2"/>
  <c r="U123" i="2" s="1"/>
  <c r="T125" i="2"/>
  <c r="U125" i="2" s="1"/>
  <c r="T127" i="2"/>
  <c r="U127" i="2" s="1"/>
  <c r="T129" i="2"/>
  <c r="U129" i="2" s="1"/>
  <c r="L7" i="2"/>
  <c r="O7" i="2" s="1"/>
  <c r="I7" i="2"/>
  <c r="T99" i="2"/>
  <c r="U99" i="2" s="1"/>
  <c r="D7" i="2"/>
  <c r="D144" i="2" s="1"/>
  <c r="G27" i="2"/>
  <c r="S44" i="2"/>
  <c r="O47" i="2"/>
  <c r="S49" i="2"/>
  <c r="T63" i="2"/>
  <c r="U63" i="2" s="1"/>
  <c r="T9" i="2"/>
  <c r="U9" i="2" s="1"/>
  <c r="K11" i="2"/>
  <c r="K12" i="2"/>
  <c r="T13" i="2"/>
  <c r="U13" i="2" s="1"/>
  <c r="J7" i="2"/>
  <c r="K26" i="2"/>
  <c r="T26" i="2" s="1"/>
  <c r="U26" i="2" s="1"/>
  <c r="K30" i="2"/>
  <c r="T30" i="2" s="1"/>
  <c r="U30" i="2" s="1"/>
  <c r="G49" i="2"/>
  <c r="T65" i="2"/>
  <c r="U65" i="2" s="1"/>
  <c r="T67" i="2"/>
  <c r="U67" i="2" s="1"/>
  <c r="T69" i="2"/>
  <c r="U69" i="2" s="1"/>
  <c r="K82" i="2"/>
  <c r="T11" i="2"/>
  <c r="U11" i="2" s="1"/>
  <c r="O12" i="2"/>
  <c r="T19" i="2"/>
  <c r="U19" i="2" s="1"/>
  <c r="T29" i="2"/>
  <c r="U29" i="2" s="1"/>
  <c r="T33" i="2"/>
  <c r="U33" i="2" s="1"/>
  <c r="S7" i="2"/>
  <c r="G8" i="2"/>
  <c r="T8" i="2" s="1"/>
  <c r="U8" i="2" s="1"/>
  <c r="G22" i="2"/>
  <c r="T22" i="2" s="1"/>
  <c r="U22" i="2" s="1"/>
  <c r="H7" i="2"/>
  <c r="K7" i="2" s="1"/>
  <c r="G12" i="2"/>
  <c r="K16" i="2"/>
  <c r="T16" i="2" s="1"/>
  <c r="U16" i="2" s="1"/>
  <c r="G21" i="2"/>
  <c r="T21" i="2" s="1"/>
  <c r="U21" i="2" s="1"/>
  <c r="T28" i="2"/>
  <c r="U28" i="2" s="1"/>
  <c r="K31" i="2"/>
  <c r="T31" i="2" s="1"/>
  <c r="U31" i="2" s="1"/>
  <c r="T34" i="2"/>
  <c r="U34" i="2" s="1"/>
  <c r="J32" i="2"/>
  <c r="K38" i="2"/>
  <c r="T39" i="2"/>
  <c r="U39" i="2" s="1"/>
  <c r="S40" i="2"/>
  <c r="E32" i="2"/>
  <c r="G32" i="2" s="1"/>
  <c r="T43" i="2"/>
  <c r="U43" i="2" s="1"/>
  <c r="O44" i="2"/>
  <c r="T45" i="2"/>
  <c r="U45" i="2" s="1"/>
  <c r="K47" i="2"/>
  <c r="T48" i="2"/>
  <c r="U48" i="2" s="1"/>
  <c r="T50" i="2"/>
  <c r="U50" i="2" s="1"/>
  <c r="T52" i="2"/>
  <c r="U52" i="2" s="1"/>
  <c r="T54" i="2"/>
  <c r="U54" i="2" s="1"/>
  <c r="T56" i="2"/>
  <c r="U56" i="2" s="1"/>
  <c r="T58" i="2"/>
  <c r="U58" i="2" s="1"/>
  <c r="T60" i="2"/>
  <c r="U60" i="2" s="1"/>
  <c r="T62" i="2"/>
  <c r="U62" i="2" s="1"/>
  <c r="T64" i="2"/>
  <c r="U64" i="2" s="1"/>
  <c r="T66" i="2"/>
  <c r="U66" i="2" s="1"/>
  <c r="O74" i="2"/>
  <c r="T96" i="2"/>
  <c r="U96" i="2" s="1"/>
  <c r="G98" i="2"/>
  <c r="T98" i="2" s="1"/>
  <c r="U98" i="2" s="1"/>
  <c r="S100" i="2"/>
  <c r="T100" i="2" s="1"/>
  <c r="U100" i="2" s="1"/>
  <c r="T102" i="2"/>
  <c r="U102" i="2" s="1"/>
  <c r="T104" i="2"/>
  <c r="U104" i="2" s="1"/>
  <c r="T106" i="2"/>
  <c r="U106" i="2" s="1"/>
  <c r="T108" i="2"/>
  <c r="U108" i="2" s="1"/>
  <c r="T110" i="2"/>
  <c r="U110" i="2" s="1"/>
  <c r="T112" i="2"/>
  <c r="U112" i="2" s="1"/>
  <c r="T114" i="2"/>
  <c r="U114" i="2" s="1"/>
  <c r="T116" i="2"/>
  <c r="U116" i="2" s="1"/>
  <c r="T118" i="2"/>
  <c r="U118" i="2" s="1"/>
  <c r="T120" i="2"/>
  <c r="U120" i="2" s="1"/>
  <c r="T122" i="2"/>
  <c r="U122" i="2" s="1"/>
  <c r="T124" i="2"/>
  <c r="U124" i="2" s="1"/>
  <c r="T126" i="2"/>
  <c r="U126" i="2" s="1"/>
  <c r="T128" i="2"/>
  <c r="U128" i="2" s="1"/>
  <c r="T130" i="2"/>
  <c r="U130" i="2" s="1"/>
  <c r="T132" i="2"/>
  <c r="U132" i="2" s="1"/>
  <c r="T134" i="2"/>
  <c r="U134" i="2" s="1"/>
  <c r="T136" i="2"/>
  <c r="U136" i="2" s="1"/>
  <c r="T138" i="2"/>
  <c r="U138" i="2" s="1"/>
  <c r="T140" i="2"/>
  <c r="U140" i="2" s="1"/>
  <c r="T142" i="2"/>
  <c r="U142" i="2" s="1"/>
  <c r="R144" i="2"/>
  <c r="T23" i="2"/>
  <c r="U23" i="2" s="1"/>
  <c r="G82" i="2"/>
  <c r="S82" i="2"/>
  <c r="T131" i="2"/>
  <c r="U131" i="2" s="1"/>
  <c r="T133" i="2"/>
  <c r="U133" i="2" s="1"/>
  <c r="T135" i="2"/>
  <c r="U135" i="2" s="1"/>
  <c r="T137" i="2"/>
  <c r="U137" i="2" s="1"/>
  <c r="T139" i="2"/>
  <c r="U139" i="2" s="1"/>
  <c r="T141" i="2"/>
  <c r="U141" i="2" s="1"/>
  <c r="T15" i="2"/>
  <c r="U15" i="2" s="1"/>
  <c r="T27" i="2"/>
  <c r="U27" i="2" s="1"/>
  <c r="T35" i="2"/>
  <c r="U35" i="2" s="1"/>
  <c r="K40" i="2"/>
  <c r="T46" i="2"/>
  <c r="U46" i="2" s="1"/>
  <c r="S47" i="2"/>
  <c r="G74" i="2"/>
  <c r="T76" i="2"/>
  <c r="U76" i="2" s="1"/>
  <c r="T78" i="2"/>
  <c r="U78" i="2" s="1"/>
  <c r="T80" i="2"/>
  <c r="U80" i="2" s="1"/>
  <c r="T84" i="2"/>
  <c r="U84" i="2" s="1"/>
  <c r="T86" i="2"/>
  <c r="U86" i="2" s="1"/>
  <c r="T91" i="2"/>
  <c r="U91" i="2" s="1"/>
  <c r="T93" i="2"/>
  <c r="U93" i="2" s="1"/>
  <c r="T95" i="2"/>
  <c r="U95" i="2" s="1"/>
  <c r="T97" i="2"/>
  <c r="U97" i="2" s="1"/>
  <c r="T113" i="2"/>
  <c r="U113" i="2" s="1"/>
  <c r="T115" i="2"/>
  <c r="U115" i="2" s="1"/>
  <c r="T117" i="2"/>
  <c r="U117" i="2" s="1"/>
  <c r="T119" i="2"/>
  <c r="U119" i="2" s="1"/>
  <c r="T121" i="2"/>
  <c r="U121" i="2" s="1"/>
  <c r="F7" i="2"/>
  <c r="F144" i="2" s="1"/>
  <c r="S38" i="2"/>
  <c r="T10" i="2"/>
  <c r="U10" i="2" s="1"/>
  <c r="S12" i="2"/>
  <c r="T24" i="2"/>
  <c r="U24" i="2" s="1"/>
  <c r="Q32" i="2"/>
  <c r="Q144" i="2" s="1"/>
  <c r="O40" i="2"/>
  <c r="T51" i="2"/>
  <c r="U51" i="2" s="1"/>
  <c r="T53" i="2"/>
  <c r="U53" i="2" s="1"/>
  <c r="T55" i="2"/>
  <c r="U55" i="2" s="1"/>
  <c r="T57" i="2"/>
  <c r="U57" i="2" s="1"/>
  <c r="T59" i="2"/>
  <c r="U59" i="2" s="1"/>
  <c r="T61" i="2"/>
  <c r="U61" i="2" s="1"/>
  <c r="T68" i="2"/>
  <c r="U68" i="2" s="1"/>
  <c r="T70" i="2"/>
  <c r="U70" i="2" s="1"/>
  <c r="K74" i="2"/>
  <c r="T75" i="2"/>
  <c r="U75" i="2" s="1"/>
  <c r="T77" i="2"/>
  <c r="U77" i="2" s="1"/>
  <c r="T79" i="2"/>
  <c r="U79" i="2" s="1"/>
  <c r="T81" i="2"/>
  <c r="U81" i="2" s="1"/>
  <c r="T83" i="2"/>
  <c r="U83" i="2" s="1"/>
  <c r="T85" i="2"/>
  <c r="U85" i="2" s="1"/>
  <c r="T90" i="2"/>
  <c r="U90" i="2" s="1"/>
  <c r="T92" i="2"/>
  <c r="U92" i="2" s="1"/>
  <c r="T94" i="2"/>
  <c r="U94" i="2" s="1"/>
  <c r="C144" i="2"/>
  <c r="H32" i="2"/>
  <c r="L32" i="2"/>
  <c r="P32" i="2"/>
  <c r="K36" i="2"/>
  <c r="O36" i="2"/>
  <c r="S36" i="2"/>
  <c r="G41" i="2"/>
  <c r="T41" i="2" s="1"/>
  <c r="U41" i="2" s="1"/>
  <c r="L72" i="2"/>
  <c r="O72" i="2" s="1"/>
  <c r="P72" i="2"/>
  <c r="S72" i="2" s="1"/>
  <c r="S32" i="2" l="1"/>
  <c r="T12" i="2"/>
  <c r="U12" i="2" s="1"/>
  <c r="O32" i="2"/>
  <c r="E144" i="2"/>
  <c r="G144" i="2" s="1"/>
  <c r="T38" i="2"/>
  <c r="U38" i="2" s="1"/>
  <c r="I144" i="2"/>
  <c r="T47" i="2"/>
  <c r="U47" i="2" s="1"/>
  <c r="J144" i="2"/>
  <c r="T49" i="2"/>
  <c r="U49" i="2" s="1"/>
  <c r="H144" i="2"/>
  <c r="T44" i="2"/>
  <c r="U44" i="2" s="1"/>
  <c r="T74" i="2"/>
  <c r="U74" i="2" s="1"/>
  <c r="P144" i="2"/>
  <c r="S144" i="2" s="1"/>
  <c r="T72" i="2"/>
  <c r="U72" i="2" s="1"/>
  <c r="K32" i="2"/>
  <c r="T32" i="2" s="1"/>
  <c r="U32" i="2" s="1"/>
  <c r="T36" i="2"/>
  <c r="U36" i="2" s="1"/>
  <c r="T82" i="2"/>
  <c r="U82" i="2" s="1"/>
  <c r="T40" i="2"/>
  <c r="U40" i="2" s="1"/>
  <c r="G7" i="2"/>
  <c r="T7" i="2" s="1"/>
  <c r="U7" i="2" s="1"/>
  <c r="L144" i="2"/>
  <c r="O144" i="2" s="1"/>
  <c r="K144" i="2" l="1"/>
  <c r="U144" i="2" s="1"/>
</calcChain>
</file>

<file path=xl/comments1.xml><?xml version="1.0" encoding="utf-8"?>
<comments xmlns="http://schemas.openxmlformats.org/spreadsheetml/2006/main">
  <authors>
    <author>Windows User</author>
  </authors>
  <commentList>
    <comment ref="C70" authorId="0">
      <text>
        <r>
          <rPr>
            <sz val="8"/>
            <color indexed="81"/>
            <rFont val="Tahoma"/>
            <family val="2"/>
          </rPr>
          <t>แก้ไขเป็น 20,031.98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1" authorId="0">
      <text>
        <r>
          <rPr>
            <sz val="8"/>
            <color indexed="81"/>
            <rFont val="Tahoma"/>
            <family val="2"/>
          </rPr>
          <t xml:space="preserve">กิจกรรมเพิ่มเข้ามาใหม่ = 48000 บาท
</t>
        </r>
      </text>
    </comment>
    <comment ref="B86" authorId="0">
      <text>
        <r>
          <rPr>
            <sz val="8"/>
            <color indexed="81"/>
            <rFont val="Tahoma"/>
            <family val="2"/>
          </rPr>
          <t>ชื่อกิจกรรมผิดหรือเปล่า???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5" authorId="0">
      <text>
        <r>
          <rPr>
            <sz val="8"/>
            <color indexed="81"/>
            <rFont val="Tahoma"/>
            <family val="2"/>
          </rPr>
          <t>แก้ไขเป็น 62,954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0" authorId="0">
      <text>
        <r>
          <rPr>
            <sz val="8"/>
            <color indexed="81"/>
            <rFont val="Tahoma"/>
            <family val="2"/>
          </rPr>
          <t>แก้ไขเป็น 70,143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1" authorId="0">
      <text>
        <r>
          <rPr>
            <sz val="8"/>
            <color indexed="81"/>
            <rFont val="Tahoma"/>
            <family val="2"/>
          </rPr>
          <t>แก้ไขเป็น 24,000.48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6" authorId="0">
      <text>
        <r>
          <rPr>
            <sz val="8"/>
            <color indexed="81"/>
            <rFont val="Tahoma"/>
            <family val="2"/>
          </rPr>
          <t>แก้ไขเป็น 33,600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>
      <text>
        <r>
          <rPr>
            <sz val="8"/>
            <color indexed="81"/>
            <rFont val="Tahoma"/>
            <family val="2"/>
          </rPr>
          <t xml:space="preserve">กิจกรรมที่เพิ่มเข้ามาใหม่ = 14,200 บาท
</t>
        </r>
      </text>
    </comment>
  </commentList>
</comments>
</file>

<file path=xl/sharedStrings.xml><?xml version="1.0" encoding="utf-8"?>
<sst xmlns="http://schemas.openxmlformats.org/spreadsheetml/2006/main" count="154" uniqueCount="146">
  <si>
    <t>Budget Plan (By Month) Fiscal Year :2018</t>
  </si>
  <si>
    <t xml:space="preserve">PrEP2START-SL: Starting Pre-Exposre Prophylaxis and immediate ART to reduce HIV transmission among MSM/TG in Thailand </t>
  </si>
  <si>
    <t xml:space="preserve"> - Site Level  (Non Research Cooperative)Agreement Year 2 (2018)</t>
  </si>
  <si>
    <t>ID</t>
  </si>
  <si>
    <t>Details</t>
  </si>
  <si>
    <t>Approved
Budget FY2017</t>
  </si>
  <si>
    <t>Q 1</t>
  </si>
  <si>
    <t>Q 2</t>
  </si>
  <si>
    <t>Q 3</t>
  </si>
  <si>
    <t>Q 4</t>
  </si>
  <si>
    <t>Total Q1 - Q4</t>
  </si>
  <si>
    <t>Balance</t>
  </si>
  <si>
    <t>Total</t>
  </si>
  <si>
    <t>Personal</t>
  </si>
  <si>
    <t>BATS:Fulltime project coordinator 1: Ms.Nongluck Chaichana (Financial management, coordinate PeEP2Start project sites, etc.)</t>
  </si>
  <si>
    <t>BATS: Fulltime project coordinator 2: TBD (Coordinate BATS-CARE and PrEP2Start project sites, etc.)</t>
  </si>
  <si>
    <t>BATS: Overtime for 2 fulltime staffs (Nongluck C. and TBD.)</t>
  </si>
  <si>
    <t>BATS: Compensation for government staffs (Management team) (TBD.,Ms.Kannika B.,Ms.Ladda S.,Ms.Pasiri T.)</t>
  </si>
  <si>
    <t>BATS-PIF-App: Overtime for 1 fulltime staffs (Kittiya D.)</t>
  </si>
  <si>
    <t>BR:Fulltime project assistant : Mr.Jakkrit S. (Admin and coordinate Bangrak site)</t>
  </si>
  <si>
    <t>BR: Overtime for project assistant (Mr. Jakkrit S.)</t>
  </si>
  <si>
    <t>BR: Compensation for government staff (Dr.Rossaphron K., Ms.Naruemon Y., Ms.Kornsiri. B, Ms.Yowaman and Ms.Jaruwan)</t>
  </si>
  <si>
    <t>CARE: Compensation for government staff (Management team)</t>
  </si>
  <si>
    <t xml:space="preserve">KK: Fulltime project assistant: Ms.Pittayarat M. </t>
  </si>
  <si>
    <t>KK: Overtime for project assistant</t>
  </si>
  <si>
    <t>KK: Compensation for govermnet staffs (Management team: project and VCT data management, etc)</t>
  </si>
  <si>
    <t>KK: Case Manager referral &amp; Support</t>
  </si>
  <si>
    <t>KK: Case Manager</t>
  </si>
  <si>
    <t>PK: Fulltime Project asistant:: Mr.Weerapat M.</t>
  </si>
  <si>
    <t>PK: Overtime for fulltime staff</t>
  </si>
  <si>
    <t>PK: Case Manager</t>
  </si>
  <si>
    <t>PK: Compensation for government staffs (Management team)</t>
  </si>
  <si>
    <t>UD: Fulltime for project assistant : Ms.Wilailak S.</t>
  </si>
  <si>
    <t>UD: Overtime for fulltime staff</t>
  </si>
  <si>
    <t>UD: Project advisor</t>
  </si>
  <si>
    <t>UD: Compensation for government staffs (Management team: project and VCT data management, etc.)</t>
  </si>
  <si>
    <t>UD: Case Manager</t>
  </si>
  <si>
    <t>Fringe Benefits</t>
  </si>
  <si>
    <t>BATS: Fulltime project coordinator 1: Ms.Nongluck C.</t>
  </si>
  <si>
    <t>BATS: Fulltime project coordinator 2:  TBD.</t>
  </si>
  <si>
    <t>BATS: Medical check-up for 2 fulltime staffs: Ms.Nongluck and  TBD.</t>
  </si>
  <si>
    <t>BATS-PIF-App: Fulltime project assistant: Ms.Kittiya D.</t>
  </si>
  <si>
    <t>BATS-PIF-App : Medical check-up for 1 fulltime staffs: Ms.Kittiya D.</t>
  </si>
  <si>
    <t>BR: Fulltime project assistant (Mr. Jakkrit S.)</t>
  </si>
  <si>
    <t>BR: Medical check-up for 2 fulltime staff: (Mr.Jakkrit S.), (Case Manager)</t>
  </si>
  <si>
    <t>KK: Fultime project assistant: Ms.Pittayarat M.</t>
  </si>
  <si>
    <t>KK: Case Manager referral &amp; Support: Mr.Panuruth Sodhasroi</t>
  </si>
  <si>
    <t>KK: Case Manager: Mr.Prayongyuth Leesingh</t>
  </si>
  <si>
    <t>KK: Medical check-up for 3 fulltime staff: Ms.Pittayarat M., Mr.Panuruth S.,and Mr.Prayongyuth L.</t>
  </si>
  <si>
    <t>PK: Fulltime project assistant: Mr.Weerapat M.</t>
  </si>
  <si>
    <t>PK: Case Manager: Mr.Thammanoon Meepol</t>
  </si>
  <si>
    <t>PK: Medical check-up for 2 fulltime staff: Mr.Thammanoon M. and Ms. Orawan J.</t>
  </si>
  <si>
    <t>UD: Fulltime project assistant: Ms.Wilailak S.</t>
  </si>
  <si>
    <t>UD: Case Manager: (TBD)</t>
  </si>
  <si>
    <t>Travel</t>
  </si>
  <si>
    <t>BATS: Multisite meeting (participants outside BKK)</t>
  </si>
  <si>
    <t>BATS: Advisory meeting (participants outside BKK)</t>
  </si>
  <si>
    <t>BATS: Monitoring/sites assessments-Khon Kean Phuket and Udon</t>
  </si>
  <si>
    <t>BATS: Transportation for management and Shipping Cost</t>
  </si>
  <si>
    <t>BATS-PIF-App: Meeting to market Elearning with stakeholders</t>
  </si>
  <si>
    <t>BATS-PIF-App: Develop monitoring of Elearning use/participants</t>
  </si>
  <si>
    <t>BATS-PIF-App: Training of peer educators on Elearning tools</t>
  </si>
  <si>
    <t>BATS-PIF-App: Post launch workshops to get feedback from users</t>
  </si>
  <si>
    <t>BR: Transportation for management and field works</t>
  </si>
  <si>
    <t>BR: Transportation for Case refer(Gas, rental, taxi, etc.)</t>
  </si>
  <si>
    <t>CARE: Multidisciplinary workshop</t>
  </si>
  <si>
    <t>CARE: Retention for quality improvement</t>
  </si>
  <si>
    <t>CARE: Technical working group (ARV network)</t>
  </si>
  <si>
    <t>CARE: PN&amp;PT: Non local Resource Person Meeting for training curriculum review/revise</t>
  </si>
  <si>
    <t xml:space="preserve">CARE: PN&amp;PT: Non local Resource Person training </t>
  </si>
  <si>
    <t>CARE: PN&amp;PT: Monitoring at site KK, UD, PK 2 times/site</t>
  </si>
  <si>
    <t>CARE: PN&amp;PT: Training I participants  KK, UD, PK</t>
  </si>
  <si>
    <t>CARE: PN&amp;PT: Training II participants  KK, UD, PK</t>
  </si>
  <si>
    <t>KK: Transportation for management and field works</t>
  </si>
  <si>
    <t>PK: Transportation for management and field works</t>
  </si>
  <si>
    <t>UD: Transportation for management and field works</t>
  </si>
  <si>
    <t>Equipment</t>
  </si>
  <si>
    <t>Supplies</t>
  </si>
  <si>
    <t>BATS: Office supplies</t>
  </si>
  <si>
    <t>BATS: EQA</t>
  </si>
  <si>
    <t>BATS: IQC for HIV testing</t>
  </si>
  <si>
    <t>BR: Office supplies</t>
  </si>
  <si>
    <t>KK: Office supplies</t>
  </si>
  <si>
    <t>UD: Office supplies</t>
  </si>
  <si>
    <t>PK: Office supplies</t>
  </si>
  <si>
    <t>Other</t>
  </si>
  <si>
    <t>BATS: Technical team meeting</t>
  </si>
  <si>
    <t>BATS: Multisite meetings (local participants)</t>
  </si>
  <si>
    <t>BATS: Advisory board meeting</t>
  </si>
  <si>
    <t>BATS: Annual meeting</t>
  </si>
  <si>
    <t>BATS-PIF-App: Elearning promotion &amp; launch</t>
  </si>
  <si>
    <t>BATS-PIF-App: Web-based Elearning system development</t>
  </si>
  <si>
    <t>BATS-PIF-App: Content production/Revision of contents/System</t>
  </si>
  <si>
    <t>BATS-PIF-App: Technical content meeting</t>
  </si>
  <si>
    <t>BATS-PIF-App: Infographic production</t>
  </si>
  <si>
    <t>BATS-PIF-App: Incentives for Elearning</t>
  </si>
  <si>
    <t>BATS-PIF-App: Pilot Elearning system</t>
  </si>
  <si>
    <t>BATS-PIF-App: Review and compile Elearning contents 4 time</t>
  </si>
  <si>
    <t>BR: Technical team meeting/provincial level meeting</t>
  </si>
  <si>
    <t>BR: PrEP Peer educator workshop/meeting</t>
  </si>
  <si>
    <t>BR: Group activities to promote VCT/PrEP/Test and start</t>
  </si>
  <si>
    <t>BR: Fieldwork for mobile VCT</t>
  </si>
  <si>
    <t>BR: Communication cost</t>
  </si>
  <si>
    <t>BR-Care: Incentive for referring HIV positives from mobile VCT to treatment</t>
  </si>
  <si>
    <t>CARE: Multidisciplinary team workshop</t>
  </si>
  <si>
    <t>CARE: Retention quality improvevment</t>
  </si>
  <si>
    <t>CARE: Technical working group ARV network</t>
  </si>
  <si>
    <t>CARE: Communication Cost</t>
  </si>
  <si>
    <t>CARE: PN&amp;PT - Meeting for training curriculum review/revise in BKK Meeting for training curriculum review/revise</t>
  </si>
  <si>
    <t>CARE: PN&amp;PT - Training I Resource persons</t>
  </si>
  <si>
    <t>CARE: PN&amp;PT - Training I participants BKK</t>
  </si>
  <si>
    <t>CARE: PN&amp;PT - Training II participants BKK</t>
  </si>
  <si>
    <t>KK: Technical team meeting</t>
  </si>
  <si>
    <t>KK: Provincial level team meeting</t>
  </si>
  <si>
    <t>KK: PrEP Peer educator workshop/meeting</t>
  </si>
  <si>
    <t>KK: Group activities to promote VCT/PrEP/Test and start</t>
  </si>
  <si>
    <t>KK: Fieldwork for mobile VCT</t>
  </si>
  <si>
    <t>KK: Communication cost</t>
  </si>
  <si>
    <t>KK-Care: Incentive for referring HIV positives from mobile VCT to treatment</t>
  </si>
  <si>
    <t>KK-Care: Monitoring at site (ARV)</t>
  </si>
  <si>
    <t>KK-Care: PN&amp;PT - Incentive for transportation cost</t>
  </si>
  <si>
    <t>PK: Technical team meeting</t>
  </si>
  <si>
    <t>PK: Provincial level team meeting</t>
  </si>
  <si>
    <t>PK: Peer Educator workshop/ meeting</t>
  </si>
  <si>
    <t>PK: Group activities to promote VCT/PrEP/Test and Start</t>
  </si>
  <si>
    <t>PK: Fieldwork for mobile and extended VCT</t>
  </si>
  <si>
    <t>PK: Communication Cost</t>
  </si>
  <si>
    <t>PK-Care: Incentive for referring HIV positives from mobile VCT to treatment</t>
  </si>
  <si>
    <t>PK-Care: Monitoring at site (ARV)</t>
  </si>
  <si>
    <t>PK-Care-PN&amp;PT Incentive for transportation cost</t>
  </si>
  <si>
    <t>UD: Technical team meeting</t>
  </si>
  <si>
    <t>UD: Provincial level team meeting</t>
  </si>
  <si>
    <t>UD: PrEP Peer educator workshop/meeting</t>
  </si>
  <si>
    <t>UD: Group activities to promote VCT/PrEP/Test and start</t>
  </si>
  <si>
    <t>UD: Fieldwork for mobile VCT</t>
  </si>
  <si>
    <t>UD: Communcation cost</t>
  </si>
  <si>
    <t>UD-Care: Incentive for referring HIV positives from mobile VCT to treatment</t>
  </si>
  <si>
    <t>UD-Care: Monitoring at site (ARV)</t>
  </si>
  <si>
    <t>UD-Care-PN&amp;PT Incentive for transportation cost</t>
  </si>
  <si>
    <t>BATS-PIF-App: Fulltime project assistant: Mr. Thanawong  B. (Coordinate MoPH websites and PrEP2Start project sites, etc.)</t>
  </si>
  <si>
    <t>UD:Local-resource person for technical workshop/training</t>
  </si>
  <si>
    <t>BATS: Website/web based
 Website and online media maintence&amp;revision</t>
  </si>
  <si>
    <t>BATS: Education media/materials</t>
  </si>
  <si>
    <t>Exchange rate management</t>
  </si>
  <si>
    <t>กิจกรรมและงบประมาณที่เพิ่มเข้ามาใหม่(สีแดง)</t>
  </si>
  <si>
    <t>UD:Non-local resource persons for technical workshop/training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</si>
</sst>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87" formatCode="[$-409]mmm\-yy;@"/>
    <numFmt numFmtId="188" formatCode="B1mmm\-yy"/>
    <numFmt numFmtId="189" formatCode="_-* #,##0_-;\-* #,##0_-;_-* &quot;-&quot;??_-;_-@_-"/>
    <numFmt numFmtId="190" formatCode="#,##0.00_ ;\-#,##0.00\ "/>
    <numFmt numFmtId="191" formatCode="0.00_ ;\-0.00\ "/>
    <numFmt numFmtId="192" formatCode="_(* #,##0.00_);_(* \(#,##0.00\);_(* &quot;-&quot;??_);_(@_)"/>
  </numFmts>
  <fonts count="3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1"/>
      <name val="TH SarabunPSK"/>
      <family val="2"/>
    </font>
    <font>
      <sz val="12"/>
      <name val="TH SarabunPSK"/>
      <family val="2"/>
    </font>
    <font>
      <sz val="12"/>
      <color theme="1"/>
      <name val="TH SarabunPSK"/>
      <family val="2"/>
    </font>
    <font>
      <sz val="8"/>
      <color rgb="FFFF0000"/>
      <name val="TH SarabunPSK"/>
      <family val="2"/>
    </font>
    <font>
      <sz val="8"/>
      <color theme="1"/>
      <name val="TH SarabunPSK"/>
      <family val="2"/>
    </font>
    <font>
      <sz val="8"/>
      <color rgb="FF0000CC"/>
      <name val="TH SarabunPSK"/>
      <family val="2"/>
    </font>
    <font>
      <sz val="8"/>
      <name val="TH SarabunPSK"/>
      <family val="2"/>
    </font>
    <font>
      <b/>
      <sz val="12"/>
      <name val="TH SarabunPSK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color rgb="FFC00000"/>
      <name val="Arial"/>
      <family val="2"/>
    </font>
    <font>
      <sz val="12"/>
      <color rgb="FF222222"/>
      <name val="TH SarabunPSK"/>
      <family val="2"/>
    </font>
    <font>
      <sz val="14"/>
      <name val="TH SarabunPSK"/>
      <family val="2"/>
    </font>
    <font>
      <b/>
      <sz val="13"/>
      <name val="TH SarabunPSK"/>
      <family val="2"/>
    </font>
    <font>
      <sz val="8"/>
      <color rgb="FFFF0000"/>
      <name val="Arial"/>
      <family val="2"/>
    </font>
    <font>
      <sz val="11"/>
      <color indexed="8"/>
      <name val="Tahoma"/>
      <family val="2"/>
      <charset val="222"/>
    </font>
    <font>
      <sz val="13"/>
      <color theme="1"/>
      <name val="TH SarabunPSK"/>
      <family val="2"/>
    </font>
    <font>
      <sz val="13"/>
      <name val="TH SarabunPSK"/>
      <family val="2"/>
    </font>
    <font>
      <sz val="12"/>
      <color indexed="8"/>
      <name val="TH SarabunPSK"/>
      <family val="2"/>
    </font>
    <font>
      <sz val="13"/>
      <color indexed="8"/>
      <name val="TH SarabunPSK"/>
      <family val="2"/>
    </font>
    <font>
      <sz val="13"/>
      <color rgb="FFFF0000"/>
      <name val="TH SarabunPSK"/>
      <family val="2"/>
    </font>
    <font>
      <sz val="12"/>
      <color rgb="FFFF0000"/>
      <name val="TH SarabunPSK"/>
      <family val="2"/>
    </font>
    <font>
      <sz val="12"/>
      <color rgb="FF0000CC"/>
      <name val="TH SarabunPSK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9"/>
      <name val="TH SarabunPSK"/>
      <family val="2"/>
    </font>
    <font>
      <sz val="8"/>
      <name val="Tahom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463">
    <xf numFmtId="0" fontId="0" fillId="0" borderId="0" xfId="0"/>
    <xf numFmtId="0" fontId="2" fillId="0" borderId="0" xfId="1" applyNumberFormat="1" applyFont="1" applyFill="1" applyBorder="1" applyAlignment="1">
      <alignment horizontal="left" vertical="top"/>
    </xf>
    <xf numFmtId="43" fontId="2" fillId="0" borderId="0" xfId="1" applyFont="1" applyFill="1" applyBorder="1" applyAlignment="1">
      <alignment horizontal="left" vertical="top" wrapText="1"/>
    </xf>
    <xf numFmtId="43" fontId="2" fillId="0" borderId="0" xfId="1" applyFont="1" applyFill="1" applyBorder="1" applyAlignment="1">
      <alignment horizontal="center" vertical="top"/>
    </xf>
    <xf numFmtId="43" fontId="3" fillId="0" borderId="0" xfId="1" applyFont="1" applyFill="1" applyBorder="1" applyAlignment="1">
      <alignment horizontal="center" vertical="top"/>
    </xf>
    <xf numFmtId="43" fontId="2" fillId="0" borderId="0" xfId="1" applyFont="1" applyFill="1" applyBorder="1" applyAlignment="1">
      <alignment horizontal="right" vertical="top"/>
    </xf>
    <xf numFmtId="43" fontId="4" fillId="0" borderId="0" xfId="1" applyFont="1" applyFill="1" applyBorder="1" applyAlignment="1">
      <alignment vertical="top"/>
    </xf>
    <xf numFmtId="0" fontId="5" fillId="0" borderId="0" xfId="0" applyFont="1"/>
    <xf numFmtId="0" fontId="6" fillId="0" borderId="0" xfId="0" applyFont="1"/>
    <xf numFmtId="43" fontId="6" fillId="0" borderId="0" xfId="1" applyFont="1"/>
    <xf numFmtId="0" fontId="2" fillId="0" borderId="0" xfId="2" applyFont="1" applyBorder="1" applyAlignment="1" applyProtection="1">
      <alignment horizontal="left" vertical="center"/>
      <protection locked="0"/>
    </xf>
    <xf numFmtId="43" fontId="2" fillId="0" borderId="0" xfId="1" applyFont="1" applyBorder="1" applyAlignment="1" applyProtection="1">
      <alignment horizontal="left" vertical="center"/>
      <protection locked="0"/>
    </xf>
    <xf numFmtId="43" fontId="2" fillId="0" borderId="0" xfId="1" applyFont="1" applyFill="1" applyBorder="1" applyAlignment="1">
      <alignment horizontal="center" vertical="center"/>
    </xf>
    <xf numFmtId="187" fontId="2" fillId="2" borderId="7" xfId="1" applyNumberFormat="1" applyFont="1" applyFill="1" applyBorder="1" applyAlignment="1">
      <alignment horizontal="center" vertical="center"/>
    </xf>
    <xf numFmtId="43" fontId="3" fillId="2" borderId="7" xfId="1" applyFont="1" applyFill="1" applyBorder="1" applyAlignment="1">
      <alignment horizontal="center" vertical="center"/>
    </xf>
    <xf numFmtId="188" fontId="2" fillId="2" borderId="7" xfId="1" applyNumberFormat="1" applyFont="1" applyFill="1" applyBorder="1" applyAlignment="1">
      <alignment horizontal="center" vertical="center"/>
    </xf>
    <xf numFmtId="17" fontId="3" fillId="2" borderId="7" xfId="1" applyNumberFormat="1" applyFont="1" applyFill="1" applyBorder="1" applyAlignment="1">
      <alignment horizontal="center" vertical="center"/>
    </xf>
    <xf numFmtId="43" fontId="8" fillId="3" borderId="7" xfId="1" applyFont="1" applyFill="1" applyBorder="1" applyAlignment="1">
      <alignment vertical="center"/>
    </xf>
    <xf numFmtId="43" fontId="2" fillId="3" borderId="7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7" xfId="1" applyFont="1" applyFill="1" applyBorder="1" applyAlignment="1">
      <alignment vertical="center"/>
    </xf>
    <xf numFmtId="43" fontId="2" fillId="3" borderId="7" xfId="1" applyNumberFormat="1" applyFont="1" applyFill="1" applyBorder="1" applyAlignment="1">
      <alignment horizontal="right" vertical="center" wrapText="1"/>
    </xf>
    <xf numFmtId="43" fontId="2" fillId="3" borderId="8" xfId="1" applyNumberFormat="1" applyFont="1" applyFill="1" applyBorder="1" applyAlignment="1">
      <alignment horizontal="right" vertical="center" wrapText="1"/>
    </xf>
    <xf numFmtId="43" fontId="2" fillId="0" borderId="0" xfId="1" applyFont="1" applyFill="1" applyBorder="1" applyAlignment="1">
      <alignment vertical="center"/>
    </xf>
    <xf numFmtId="43" fontId="10" fillId="4" borderId="11" xfId="1" applyFont="1" applyFill="1" applyBorder="1" applyAlignment="1">
      <alignment horizontal="center" vertical="center"/>
    </xf>
    <xf numFmtId="43" fontId="12" fillId="4" borderId="11" xfId="1" applyFont="1" applyFill="1" applyBorder="1" applyAlignment="1">
      <alignment horizontal="center" vertical="top"/>
    </xf>
    <xf numFmtId="43" fontId="12" fillId="0" borderId="0" xfId="3" applyFont="1" applyAlignment="1">
      <alignment vertical="top"/>
    </xf>
    <xf numFmtId="43" fontId="12" fillId="4" borderId="12" xfId="1" applyFont="1" applyFill="1" applyBorder="1" applyAlignment="1">
      <alignment horizontal="center" vertical="top"/>
    </xf>
    <xf numFmtId="43" fontId="10" fillId="4" borderId="11" xfId="1" applyFont="1" applyFill="1" applyBorder="1" applyAlignment="1">
      <alignment horizontal="center" vertical="top"/>
    </xf>
    <xf numFmtId="43" fontId="9" fillId="0" borderId="11" xfId="1" applyFont="1" applyFill="1" applyBorder="1" applyAlignment="1">
      <alignment vertical="top"/>
    </xf>
    <xf numFmtId="189" fontId="9" fillId="0" borderId="11" xfId="3" applyNumberFormat="1" applyFont="1" applyFill="1" applyBorder="1" applyAlignment="1">
      <alignment horizontal="center" vertical="center" wrapText="1"/>
    </xf>
    <xf numFmtId="43" fontId="9" fillId="0" borderId="11" xfId="3" applyFont="1" applyFill="1" applyBorder="1" applyAlignment="1">
      <alignment vertical="center" wrapText="1"/>
    </xf>
    <xf numFmtId="43" fontId="9" fillId="0" borderId="11" xfId="1" applyFont="1" applyFill="1" applyBorder="1" applyAlignment="1">
      <alignment horizontal="right" vertical="center" wrapText="1"/>
    </xf>
    <xf numFmtId="43" fontId="9" fillId="0" borderId="11" xfId="1" applyFont="1" applyFill="1" applyBorder="1" applyAlignment="1">
      <alignment vertical="center"/>
    </xf>
    <xf numFmtId="43" fontId="15" fillId="3" borderId="7" xfId="1" applyFont="1" applyFill="1" applyBorder="1" applyAlignment="1">
      <alignment vertical="center"/>
    </xf>
    <xf numFmtId="43" fontId="2" fillId="3" borderId="7" xfId="1" applyFont="1" applyFill="1" applyBorder="1" applyAlignment="1">
      <alignment vertical="center"/>
    </xf>
    <xf numFmtId="43" fontId="12" fillId="4" borderId="14" xfId="1" applyFont="1" applyFill="1" applyBorder="1" applyAlignment="1">
      <alignment horizontal="center" vertical="center"/>
    </xf>
    <xf numFmtId="43" fontId="12" fillId="0" borderId="0" xfId="3" applyFont="1" applyFill="1" applyAlignment="1">
      <alignment vertical="center"/>
    </xf>
    <xf numFmtId="189" fontId="9" fillId="0" borderId="11" xfId="3" applyNumberFormat="1" applyFont="1" applyFill="1" applyBorder="1" applyAlignment="1">
      <alignment horizontal="right" vertical="center" wrapText="1"/>
    </xf>
    <xf numFmtId="43" fontId="9" fillId="0" borderId="11" xfId="1" applyFont="1" applyFill="1" applyBorder="1" applyAlignment="1">
      <alignment horizontal="center" vertical="center"/>
    </xf>
    <xf numFmtId="43" fontId="11" fillId="0" borderId="11" xfId="1" applyFont="1" applyFill="1" applyBorder="1" applyAlignment="1" applyProtection="1">
      <alignment horizontal="right" vertical="center" wrapText="1"/>
    </xf>
    <xf numFmtId="43" fontId="14" fillId="0" borderId="12" xfId="1" applyFont="1" applyBorder="1" applyAlignment="1">
      <alignment horizontal="center" vertical="center"/>
    </xf>
    <xf numFmtId="43" fontId="12" fillId="4" borderId="12" xfId="1" applyFont="1" applyFill="1" applyBorder="1" applyAlignment="1">
      <alignment horizontal="center" vertical="center"/>
    </xf>
    <xf numFmtId="43" fontId="11" fillId="0" borderId="11" xfId="1" applyFont="1" applyBorder="1" applyAlignment="1">
      <alignment vertical="center"/>
    </xf>
    <xf numFmtId="43" fontId="13" fillId="0" borderId="11" xfId="1" applyFont="1" applyFill="1" applyBorder="1" applyAlignment="1" applyProtection="1">
      <alignment horizontal="right" vertical="center" wrapText="1"/>
    </xf>
    <xf numFmtId="43" fontId="14" fillId="0" borderId="11" xfId="1" applyFont="1" applyFill="1" applyBorder="1" applyAlignment="1">
      <alignment vertical="center" wrapText="1"/>
    </xf>
    <xf numFmtId="43" fontId="14" fillId="0" borderId="11" xfId="1" applyFont="1" applyBorder="1" applyAlignment="1">
      <alignment horizontal="center" vertical="center"/>
    </xf>
    <xf numFmtId="43" fontId="12" fillId="4" borderId="11" xfId="1" applyFont="1" applyFill="1" applyBorder="1" applyAlignment="1">
      <alignment horizontal="center" vertical="center"/>
    </xf>
    <xf numFmtId="43" fontId="14" fillId="4" borderId="11" xfId="1" applyFont="1" applyFill="1" applyBorder="1" applyAlignment="1">
      <alignment horizontal="center" vertical="center"/>
    </xf>
    <xf numFmtId="43" fontId="11" fillId="0" borderId="12" xfId="1" applyFont="1" applyFill="1" applyBorder="1" applyAlignment="1" applyProtection="1">
      <alignment horizontal="right" vertical="center" wrapText="1"/>
    </xf>
    <xf numFmtId="43" fontId="11" fillId="0" borderId="12" xfId="1" applyFont="1" applyBorder="1" applyAlignment="1">
      <alignment vertical="center"/>
    </xf>
    <xf numFmtId="43" fontId="13" fillId="0" borderId="12" xfId="1" applyFont="1" applyFill="1" applyBorder="1" applyAlignment="1" applyProtection="1">
      <alignment horizontal="right" vertical="center" wrapText="1"/>
    </xf>
    <xf numFmtId="43" fontId="14" fillId="0" borderId="12" xfId="1" applyFont="1" applyFill="1" applyBorder="1" applyAlignment="1">
      <alignment vertical="center" wrapText="1"/>
    </xf>
    <xf numFmtId="49" fontId="9" fillId="0" borderId="11" xfId="0" applyNumberFormat="1" applyFont="1" applyBorder="1" applyAlignment="1">
      <alignment vertical="center" wrapText="1"/>
    </xf>
    <xf numFmtId="49" fontId="9" fillId="0" borderId="17" xfId="0" applyNumberFormat="1" applyFont="1" applyBorder="1" applyAlignment="1">
      <alignment horizontal="left" vertical="top" wrapText="1"/>
    </xf>
    <xf numFmtId="189" fontId="9" fillId="0" borderId="17" xfId="3" applyNumberFormat="1" applyFont="1" applyFill="1" applyBorder="1" applyAlignment="1">
      <alignment horizontal="center" vertical="center" wrapText="1"/>
    </xf>
    <xf numFmtId="43" fontId="9" fillId="0" borderId="17" xfId="1" applyFont="1" applyFill="1" applyBorder="1" applyAlignment="1">
      <alignment vertical="center"/>
    </xf>
    <xf numFmtId="43" fontId="15" fillId="3" borderId="10" xfId="1" applyFont="1" applyFill="1" applyBorder="1" applyAlignment="1">
      <alignment vertical="center"/>
    </xf>
    <xf numFmtId="43" fontId="4" fillId="3" borderId="7" xfId="1" applyNumberFormat="1" applyFont="1" applyFill="1" applyBorder="1" applyAlignment="1">
      <alignment vertical="center"/>
    </xf>
    <xf numFmtId="43" fontId="4" fillId="3" borderId="7" xfId="1" applyFont="1" applyFill="1" applyBorder="1" applyAlignment="1">
      <alignment vertical="center"/>
    </xf>
    <xf numFmtId="43" fontId="4" fillId="0" borderId="0" xfId="1" applyFont="1" applyFill="1" applyBorder="1" applyAlignment="1">
      <alignment vertical="center"/>
    </xf>
    <xf numFmtId="189" fontId="16" fillId="0" borderId="18" xfId="1" applyNumberFormat="1" applyFont="1" applyFill="1" applyBorder="1" applyAlignment="1">
      <alignment horizontal="center" vertical="center" wrapText="1"/>
    </xf>
    <xf numFmtId="43" fontId="16" fillId="0" borderId="7" xfId="1" applyNumberFormat="1" applyFont="1" applyFill="1" applyBorder="1" applyAlignment="1">
      <alignment vertical="center" wrapText="1"/>
    </xf>
    <xf numFmtId="43" fontId="17" fillId="0" borderId="10" xfId="1" applyFont="1" applyFill="1" applyBorder="1" applyAlignment="1">
      <alignment horizontal="right" vertical="center" wrapText="1"/>
    </xf>
    <xf numFmtId="43" fontId="4" fillId="0" borderId="7" xfId="1" applyFont="1" applyFill="1" applyBorder="1" applyAlignment="1">
      <alignment vertical="center"/>
    </xf>
    <xf numFmtId="189" fontId="3" fillId="0" borderId="7" xfId="1" applyNumberFormat="1" applyFont="1" applyFill="1" applyBorder="1" applyAlignment="1">
      <alignment vertical="center"/>
    </xf>
    <xf numFmtId="43" fontId="3" fillId="0" borderId="7" xfId="1" applyFont="1" applyFill="1" applyBorder="1" applyAlignment="1">
      <alignment vertical="center"/>
    </xf>
    <xf numFmtId="43" fontId="4" fillId="0" borderId="7" xfId="1" applyNumberFormat="1" applyFont="1" applyFill="1" applyBorder="1" applyAlignment="1">
      <alignment vertical="center"/>
    </xf>
    <xf numFmtId="43" fontId="18" fillId="0" borderId="7" xfId="1" applyNumberFormat="1" applyFont="1" applyFill="1" applyBorder="1" applyAlignment="1">
      <alignment vertical="center"/>
    </xf>
    <xf numFmtId="43" fontId="2" fillId="0" borderId="7" xfId="1" applyNumberFormat="1" applyFont="1" applyFill="1" applyBorder="1" applyAlignment="1">
      <alignment vertical="center"/>
    </xf>
    <xf numFmtId="43" fontId="4" fillId="0" borderId="7" xfId="1" applyNumberFormat="1" applyFont="1" applyFill="1" applyBorder="1" applyAlignment="1">
      <alignment horizontal="right" vertical="center" wrapText="1"/>
    </xf>
    <xf numFmtId="43" fontId="4" fillId="0" borderId="19" xfId="1" applyNumberFormat="1" applyFont="1" applyFill="1" applyBorder="1" applyAlignment="1">
      <alignment horizontal="right" vertical="center" wrapText="1"/>
    </xf>
    <xf numFmtId="43" fontId="2" fillId="3" borderId="10" xfId="1" applyNumberFormat="1" applyFont="1" applyFill="1" applyBorder="1" applyAlignment="1">
      <alignment vertical="center"/>
    </xf>
    <xf numFmtId="43" fontId="12" fillId="0" borderId="0" xfId="3" applyFont="1" applyAlignment="1">
      <alignment vertical="center"/>
    </xf>
    <xf numFmtId="43" fontId="14" fillId="0" borderId="11" xfId="1" applyFont="1" applyFill="1" applyBorder="1" applyAlignment="1">
      <alignment horizontal="center" vertical="center"/>
    </xf>
    <xf numFmtId="43" fontId="9" fillId="4" borderId="11" xfId="1" applyFont="1" applyFill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43" fontId="9" fillId="0" borderId="11" xfId="1" applyNumberFormat="1" applyFont="1" applyFill="1" applyBorder="1" applyAlignment="1">
      <alignment vertical="center" wrapText="1"/>
    </xf>
    <xf numFmtId="43" fontId="19" fillId="0" borderId="11" xfId="1" applyFont="1" applyBorder="1" applyAlignment="1">
      <alignment wrapText="1"/>
    </xf>
    <xf numFmtId="43" fontId="9" fillId="0" borderId="11" xfId="1" applyFont="1" applyFill="1" applyBorder="1" applyAlignment="1">
      <alignment vertical="center" wrapText="1"/>
    </xf>
    <xf numFmtId="43" fontId="21" fillId="3" borderId="22" xfId="1" applyFont="1" applyFill="1" applyBorder="1" applyAlignment="1">
      <alignment vertical="center"/>
    </xf>
    <xf numFmtId="43" fontId="2" fillId="3" borderId="22" xfId="1" applyNumberFormat="1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22" xfId="1" applyFont="1" applyFill="1" applyBorder="1" applyAlignment="1">
      <alignment vertical="center"/>
    </xf>
    <xf numFmtId="43" fontId="2" fillId="3" borderId="22" xfId="1" applyNumberFormat="1" applyFont="1" applyFill="1" applyBorder="1" applyAlignment="1">
      <alignment horizontal="right" vertical="center" wrapText="1"/>
    </xf>
    <xf numFmtId="43" fontId="2" fillId="3" borderId="23" xfId="1" applyNumberFormat="1" applyFont="1" applyFill="1" applyBorder="1" applyAlignment="1">
      <alignment horizontal="right" vertical="center" wrapText="1"/>
    </xf>
    <xf numFmtId="0" fontId="4" fillId="0" borderId="0" xfId="1" applyNumberFormat="1" applyFont="1" applyFill="1" applyBorder="1" applyAlignment="1">
      <alignment horizontal="center" vertical="top"/>
    </xf>
    <xf numFmtId="43" fontId="4" fillId="0" borderId="0" xfId="1" applyFont="1" applyFill="1" applyBorder="1" applyAlignment="1">
      <alignment horizontal="left" vertical="top" wrapText="1"/>
    </xf>
    <xf numFmtId="43" fontId="22" fillId="0" borderId="0" xfId="1" applyFont="1" applyFill="1" applyBorder="1" applyAlignment="1">
      <alignment vertical="top"/>
    </xf>
    <xf numFmtId="43" fontId="3" fillId="0" borderId="0" xfId="1" applyFont="1" applyFill="1" applyBorder="1" applyAlignment="1">
      <alignment vertical="top"/>
    </xf>
    <xf numFmtId="43" fontId="24" fillId="4" borderId="11" xfId="1" applyFont="1" applyFill="1" applyBorder="1" applyAlignment="1">
      <alignment horizontal="center" vertical="top"/>
    </xf>
    <xf numFmtId="192" fontId="27" fillId="0" borderId="11" xfId="8" applyNumberFormat="1" applyFont="1" applyFill="1" applyBorder="1" applyAlignment="1">
      <alignment vertical="top"/>
    </xf>
    <xf numFmtId="43" fontId="25" fillId="0" borderId="11" xfId="1" applyFont="1" applyFill="1" applyBorder="1" applyAlignment="1">
      <alignment horizontal="center" vertical="top"/>
    </xf>
    <xf numFmtId="43" fontId="25" fillId="0" borderId="11" xfId="1" applyFont="1" applyBorder="1" applyAlignment="1">
      <alignment horizontal="center" vertical="top"/>
    </xf>
    <xf numFmtId="43" fontId="24" fillId="4" borderId="6" xfId="1" applyFont="1" applyFill="1" applyBorder="1" applyAlignment="1">
      <alignment horizontal="center" vertical="top"/>
    </xf>
    <xf numFmtId="43" fontId="24" fillId="0" borderId="11" xfId="3" applyNumberFormat="1" applyFont="1" applyFill="1" applyBorder="1" applyAlignment="1">
      <alignment vertical="top"/>
    </xf>
    <xf numFmtId="43" fontId="25" fillId="0" borderId="11" xfId="3" applyNumberFormat="1" applyFont="1" applyFill="1" applyBorder="1" applyAlignment="1">
      <alignment vertical="top"/>
    </xf>
    <xf numFmtId="43" fontId="25" fillId="4" borderId="11" xfId="3" applyNumberFormat="1" applyFont="1" applyFill="1" applyBorder="1" applyAlignment="1">
      <alignment horizontal="right" vertical="top" wrapText="1"/>
    </xf>
    <xf numFmtId="43" fontId="25" fillId="0" borderId="11" xfId="3" applyNumberFormat="1" applyFont="1" applyFill="1" applyBorder="1" applyAlignment="1">
      <alignment horizontal="right" vertical="top" wrapText="1"/>
    </xf>
    <xf numFmtId="43" fontId="28" fillId="4" borderId="11" xfId="3" applyNumberFormat="1" applyFont="1" applyFill="1" applyBorder="1" applyAlignment="1">
      <alignment horizontal="right" vertical="top" wrapText="1"/>
    </xf>
    <xf numFmtId="43" fontId="29" fillId="0" borderId="11" xfId="1" applyFont="1" applyFill="1" applyBorder="1" applyAlignment="1" applyProtection="1">
      <alignment horizontal="right" vertical="top" wrapText="1"/>
    </xf>
    <xf numFmtId="43" fontId="29" fillId="0" borderId="12" xfId="1" applyFont="1" applyFill="1" applyBorder="1" applyAlignment="1" applyProtection="1">
      <alignment horizontal="right" vertical="top" wrapText="1"/>
    </xf>
    <xf numFmtId="43" fontId="29" fillId="0" borderId="11" xfId="1" applyFont="1" applyFill="1" applyBorder="1" applyAlignment="1" applyProtection="1">
      <alignment horizontal="right" vertical="center" wrapText="1"/>
    </xf>
    <xf numFmtId="43" fontId="29" fillId="0" borderId="11" xfId="1" applyFont="1" applyBorder="1" applyAlignment="1">
      <alignment vertical="top"/>
    </xf>
    <xf numFmtId="43" fontId="29" fillId="0" borderId="12" xfId="1" applyFont="1" applyBorder="1" applyAlignment="1">
      <alignment vertical="top"/>
    </xf>
    <xf numFmtId="43" fontId="29" fillId="0" borderId="11" xfId="1" applyFont="1" applyFill="1" applyBorder="1" applyAlignment="1" applyProtection="1">
      <alignment horizontal="center" vertical="top" wrapText="1"/>
    </xf>
    <xf numFmtId="43" fontId="30" fillId="0" borderId="11" xfId="1" applyFont="1" applyFill="1" applyBorder="1" applyAlignment="1" applyProtection="1">
      <alignment horizontal="right" vertical="top" wrapText="1"/>
    </xf>
    <xf numFmtId="43" fontId="9" fillId="0" borderId="11" xfId="1" applyFont="1" applyFill="1" applyBorder="1" applyAlignment="1">
      <alignment vertical="top" wrapText="1"/>
    </xf>
    <xf numFmtId="43" fontId="30" fillId="0" borderId="12" xfId="1" applyFont="1" applyFill="1" applyBorder="1" applyAlignment="1" applyProtection="1">
      <alignment horizontal="right" vertical="top" wrapText="1"/>
    </xf>
    <xf numFmtId="43" fontId="9" fillId="0" borderId="12" xfId="1" applyFont="1" applyFill="1" applyBorder="1" applyAlignment="1">
      <alignment vertical="top" wrapText="1"/>
    </xf>
    <xf numFmtId="43" fontId="29" fillId="0" borderId="12" xfId="1" applyFont="1" applyFill="1" applyBorder="1" applyAlignment="1" applyProtection="1">
      <alignment horizontal="right" vertical="center" wrapText="1"/>
    </xf>
    <xf numFmtId="43" fontId="29" fillId="0" borderId="11" xfId="1" applyFont="1" applyBorder="1" applyAlignment="1">
      <alignment vertical="center"/>
    </xf>
    <xf numFmtId="43" fontId="29" fillId="0" borderId="12" xfId="1" applyFont="1" applyBorder="1" applyAlignment="1">
      <alignment vertical="center"/>
    </xf>
    <xf numFmtId="43" fontId="30" fillId="0" borderId="11" xfId="1" applyFont="1" applyFill="1" applyBorder="1" applyAlignment="1" applyProtection="1">
      <alignment horizontal="right" vertical="center" wrapText="1"/>
    </xf>
    <xf numFmtId="43" fontId="30" fillId="0" borderId="12" xfId="1" applyFont="1" applyFill="1" applyBorder="1" applyAlignment="1" applyProtection="1">
      <alignment horizontal="right" vertical="center" wrapText="1"/>
    </xf>
    <xf numFmtId="43" fontId="9" fillId="0" borderId="12" xfId="1" applyFont="1" applyFill="1" applyBorder="1" applyAlignment="1">
      <alignment vertical="center" wrapText="1"/>
    </xf>
    <xf numFmtId="43" fontId="10" fillId="4" borderId="6" xfId="1" applyFont="1" applyFill="1" applyBorder="1" applyAlignment="1">
      <alignment horizontal="center" vertical="top"/>
    </xf>
    <xf numFmtId="43" fontId="9" fillId="0" borderId="11" xfId="1" applyFont="1" applyFill="1" applyBorder="1" applyAlignment="1">
      <alignment horizontal="center" vertical="top"/>
    </xf>
    <xf numFmtId="43" fontId="9" fillId="0" borderId="11" xfId="3" applyNumberFormat="1" applyFont="1" applyFill="1" applyBorder="1" applyAlignment="1">
      <alignment vertical="top"/>
    </xf>
    <xf numFmtId="43" fontId="9" fillId="0" borderId="11" xfId="3" applyNumberFormat="1" applyFont="1" applyFill="1" applyBorder="1" applyAlignment="1">
      <alignment horizontal="right" vertical="top" wrapText="1"/>
    </xf>
    <xf numFmtId="43" fontId="29" fillId="4" borderId="11" xfId="3" applyNumberFormat="1" applyFont="1" applyFill="1" applyBorder="1" applyAlignment="1">
      <alignment horizontal="right" vertical="top" wrapText="1"/>
    </xf>
    <xf numFmtId="0" fontId="4" fillId="0" borderId="0" xfId="0" applyFont="1"/>
    <xf numFmtId="0" fontId="9" fillId="0" borderId="11" xfId="0" applyFont="1" applyBorder="1" applyAlignment="1">
      <alignment wrapText="1"/>
    </xf>
    <xf numFmtId="189" fontId="9" fillId="5" borderId="11" xfId="3" applyNumberFormat="1" applyFont="1" applyFill="1" applyBorder="1" applyAlignment="1">
      <alignment horizontal="center" vertical="top" wrapText="1"/>
    </xf>
    <xf numFmtId="49" fontId="9" fillId="5" borderId="11" xfId="0" applyNumberFormat="1" applyFont="1" applyFill="1" applyBorder="1" applyAlignment="1">
      <alignment vertical="top" wrapText="1"/>
    </xf>
    <xf numFmtId="43" fontId="9" fillId="5" borderId="11" xfId="1" applyFont="1" applyFill="1" applyBorder="1" applyAlignment="1">
      <alignment horizontal="right" vertical="top" wrapText="1"/>
    </xf>
    <xf numFmtId="43" fontId="10" fillId="5" borderId="11" xfId="1" applyFont="1" applyFill="1" applyBorder="1" applyAlignment="1">
      <alignment horizontal="center" vertical="top"/>
    </xf>
    <xf numFmtId="43" fontId="29" fillId="5" borderId="11" xfId="1" applyFont="1" applyFill="1" applyBorder="1" applyAlignment="1" applyProtection="1">
      <alignment horizontal="right" vertical="top" wrapText="1"/>
    </xf>
    <xf numFmtId="43" fontId="24" fillId="5" borderId="11" xfId="1" applyFont="1" applyFill="1" applyBorder="1" applyAlignment="1">
      <alignment horizontal="center" vertical="top"/>
    </xf>
    <xf numFmtId="43" fontId="29" fillId="5" borderId="11" xfId="1" applyFont="1" applyFill="1" applyBorder="1" applyAlignment="1">
      <alignment vertical="top"/>
    </xf>
    <xf numFmtId="43" fontId="29" fillId="5" borderId="11" xfId="1" applyFont="1" applyFill="1" applyBorder="1" applyAlignment="1" applyProtection="1">
      <alignment horizontal="center" vertical="top" wrapText="1"/>
    </xf>
    <xf numFmtId="43" fontId="30" fillId="5" borderId="11" xfId="1" applyFont="1" applyFill="1" applyBorder="1" applyAlignment="1" applyProtection="1">
      <alignment horizontal="right" vertical="top" wrapText="1"/>
    </xf>
    <xf numFmtId="43" fontId="9" fillId="5" borderId="11" xfId="1" applyFont="1" applyFill="1" applyBorder="1" applyAlignment="1">
      <alignment vertical="top" wrapText="1"/>
    </xf>
    <xf numFmtId="43" fontId="12" fillId="5" borderId="0" xfId="3" applyFont="1" applyFill="1" applyAlignment="1">
      <alignment vertical="top"/>
    </xf>
    <xf numFmtId="189" fontId="9" fillId="5" borderId="12" xfId="3" applyNumberFormat="1" applyFont="1" applyFill="1" applyBorder="1" applyAlignment="1">
      <alignment horizontal="center" vertical="top" wrapText="1"/>
    </xf>
    <xf numFmtId="49" fontId="9" fillId="5" borderId="12" xfId="0" applyNumberFormat="1" applyFont="1" applyFill="1" applyBorder="1" applyAlignment="1">
      <alignment vertical="top" wrapText="1"/>
    </xf>
    <xf numFmtId="43" fontId="9" fillId="5" borderId="12" xfId="1" applyFont="1" applyFill="1" applyBorder="1" applyAlignment="1">
      <alignment horizontal="right" vertical="top" wrapText="1"/>
    </xf>
    <xf numFmtId="43" fontId="10" fillId="5" borderId="12" xfId="1" applyFont="1" applyFill="1" applyBorder="1" applyAlignment="1">
      <alignment horizontal="center" vertical="top"/>
    </xf>
    <xf numFmtId="43" fontId="29" fillId="5" borderId="12" xfId="1" applyFont="1" applyFill="1" applyBorder="1" applyAlignment="1" applyProtection="1">
      <alignment horizontal="right" vertical="top" wrapText="1"/>
    </xf>
    <xf numFmtId="43" fontId="24" fillId="5" borderId="12" xfId="1" applyFont="1" applyFill="1" applyBorder="1" applyAlignment="1">
      <alignment horizontal="center" vertical="top"/>
    </xf>
    <xf numFmtId="43" fontId="29" fillId="5" borderId="12" xfId="1" applyFont="1" applyFill="1" applyBorder="1" applyAlignment="1">
      <alignment vertical="top"/>
    </xf>
    <xf numFmtId="43" fontId="30" fillId="5" borderId="12" xfId="1" applyFont="1" applyFill="1" applyBorder="1" applyAlignment="1" applyProtection="1">
      <alignment horizontal="right" vertical="top" wrapText="1"/>
    </xf>
    <xf numFmtId="43" fontId="9" fillId="5" borderId="12" xfId="1" applyFont="1" applyFill="1" applyBorder="1" applyAlignment="1">
      <alignment vertical="top" wrapText="1"/>
    </xf>
    <xf numFmtId="43" fontId="9" fillId="5" borderId="11" xfId="1" applyFont="1" applyFill="1" applyBorder="1" applyAlignment="1">
      <alignment horizontal="center" vertical="top"/>
    </xf>
    <xf numFmtId="43" fontId="25" fillId="5" borderId="11" xfId="1" applyFont="1" applyFill="1" applyBorder="1" applyAlignment="1">
      <alignment horizontal="center" vertical="top"/>
    </xf>
    <xf numFmtId="43" fontId="14" fillId="5" borderId="0" xfId="3" applyFont="1" applyFill="1" applyAlignment="1">
      <alignment vertical="top"/>
    </xf>
    <xf numFmtId="189" fontId="9" fillId="5" borderId="13" xfId="3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vertical="center" wrapText="1"/>
    </xf>
    <xf numFmtId="43" fontId="10" fillId="5" borderId="13" xfId="1" applyFont="1" applyFill="1" applyBorder="1" applyAlignment="1">
      <alignment horizontal="center" vertical="center"/>
    </xf>
    <xf numFmtId="43" fontId="10" fillId="5" borderId="14" xfId="1" applyFont="1" applyFill="1" applyBorder="1" applyAlignment="1">
      <alignment horizontal="center" vertical="center"/>
    </xf>
    <xf numFmtId="43" fontId="29" fillId="5" borderId="14" xfId="1" applyFont="1" applyFill="1" applyBorder="1" applyAlignment="1" applyProtection="1">
      <alignment horizontal="right" vertical="center" wrapText="1"/>
    </xf>
    <xf numFmtId="43" fontId="29" fillId="5" borderId="14" xfId="1" applyFont="1" applyFill="1" applyBorder="1" applyAlignment="1">
      <alignment vertical="center"/>
    </xf>
    <xf numFmtId="43" fontId="30" fillId="5" borderId="14" xfId="1" applyFont="1" applyFill="1" applyBorder="1" applyAlignment="1" applyProtection="1">
      <alignment horizontal="right" vertical="center" wrapText="1"/>
    </xf>
    <xf numFmtId="43" fontId="9" fillId="5" borderId="14" xfId="1" applyFont="1" applyFill="1" applyBorder="1" applyAlignment="1">
      <alignment vertical="center" wrapText="1"/>
    </xf>
    <xf numFmtId="43" fontId="12" fillId="5" borderId="0" xfId="3" applyFont="1" applyFill="1" applyAlignment="1">
      <alignment vertical="center"/>
    </xf>
    <xf numFmtId="189" fontId="9" fillId="5" borderId="11" xfId="3" applyNumberFormat="1" applyFont="1" applyFill="1" applyBorder="1" applyAlignment="1">
      <alignment horizontal="right" vertical="center" wrapText="1"/>
    </xf>
    <xf numFmtId="43" fontId="9" fillId="5" borderId="11" xfId="1" applyFont="1" applyFill="1" applyBorder="1" applyAlignment="1">
      <alignment horizontal="center" vertical="center"/>
    </xf>
    <xf numFmtId="43" fontId="10" fillId="5" borderId="12" xfId="1" applyFont="1" applyFill="1" applyBorder="1" applyAlignment="1">
      <alignment horizontal="center" vertical="center"/>
    </xf>
    <xf numFmtId="43" fontId="29" fillId="5" borderId="11" xfId="1" applyFont="1" applyFill="1" applyBorder="1" applyAlignment="1" applyProtection="1">
      <alignment horizontal="right" vertical="center" wrapText="1"/>
    </xf>
    <xf numFmtId="43" fontId="29" fillId="5" borderId="11" xfId="1" applyFont="1" applyFill="1" applyBorder="1" applyAlignment="1">
      <alignment vertical="center"/>
    </xf>
    <xf numFmtId="43" fontId="30" fillId="5" borderId="11" xfId="1" applyFont="1" applyFill="1" applyBorder="1" applyAlignment="1" applyProtection="1">
      <alignment horizontal="right" vertical="center" wrapText="1"/>
    </xf>
    <xf numFmtId="43" fontId="9" fillId="5" borderId="11" xfId="1" applyFont="1" applyFill="1" applyBorder="1" applyAlignment="1">
      <alignment vertical="center" wrapText="1"/>
    </xf>
    <xf numFmtId="43" fontId="14" fillId="5" borderId="12" xfId="1" applyFont="1" applyFill="1" applyBorder="1" applyAlignment="1">
      <alignment horizontal="center" vertical="center"/>
    </xf>
    <xf numFmtId="43" fontId="9" fillId="5" borderId="11" xfId="1" applyFont="1" applyFill="1" applyBorder="1" applyAlignment="1">
      <alignment horizontal="right" vertical="center" wrapText="1"/>
    </xf>
    <xf numFmtId="43" fontId="10" fillId="5" borderId="11" xfId="1" applyFont="1" applyFill="1" applyBorder="1" applyAlignment="1">
      <alignment horizontal="center" vertical="center"/>
    </xf>
    <xf numFmtId="43" fontId="14" fillId="5" borderId="11" xfId="1" applyFont="1" applyFill="1" applyBorder="1" applyAlignment="1">
      <alignment horizontal="center" vertical="center"/>
    </xf>
    <xf numFmtId="43" fontId="12" fillId="5" borderId="11" xfId="1" applyFont="1" applyFill="1" applyBorder="1" applyAlignment="1">
      <alignment horizontal="center" vertical="center"/>
    </xf>
    <xf numFmtId="189" fontId="9" fillId="5" borderId="14" xfId="3" applyNumberFormat="1" applyFont="1" applyFill="1" applyBorder="1" applyAlignment="1">
      <alignment horizontal="center" vertical="center" wrapText="1"/>
    </xf>
    <xf numFmtId="49" fontId="9" fillId="5" borderId="14" xfId="0" applyNumberFormat="1" applyFont="1" applyFill="1" applyBorder="1" applyAlignment="1">
      <alignment vertical="center" wrapText="1"/>
    </xf>
    <xf numFmtId="43" fontId="9" fillId="5" borderId="14" xfId="1" applyFont="1" applyFill="1" applyBorder="1" applyAlignment="1">
      <alignment horizontal="right" vertical="center" wrapText="1"/>
    </xf>
    <xf numFmtId="43" fontId="12" fillId="5" borderId="14" xfId="1" applyFont="1" applyFill="1" applyBorder="1" applyAlignment="1">
      <alignment horizontal="center" vertical="center"/>
    </xf>
    <xf numFmtId="43" fontId="11" fillId="5" borderId="14" xfId="1" applyFont="1" applyFill="1" applyBorder="1" applyAlignment="1" applyProtection="1">
      <alignment horizontal="right" vertical="center" wrapText="1"/>
    </xf>
    <xf numFmtId="43" fontId="25" fillId="5" borderId="14" xfId="1" applyFont="1" applyFill="1" applyBorder="1" applyAlignment="1">
      <alignment horizontal="center" vertical="top"/>
    </xf>
    <xf numFmtId="43" fontId="14" fillId="5" borderId="14" xfId="1" applyFont="1" applyFill="1" applyBorder="1" applyAlignment="1">
      <alignment horizontal="center" vertical="center"/>
    </xf>
    <xf numFmtId="43" fontId="11" fillId="5" borderId="14" xfId="1" applyFont="1" applyFill="1" applyBorder="1" applyAlignment="1">
      <alignment vertical="center"/>
    </xf>
    <xf numFmtId="43" fontId="13" fillId="5" borderId="14" xfId="1" applyFont="1" applyFill="1" applyBorder="1" applyAlignment="1" applyProtection="1">
      <alignment horizontal="right" vertical="center" wrapText="1"/>
    </xf>
    <xf numFmtId="43" fontId="14" fillId="5" borderId="14" xfId="1" applyFont="1" applyFill="1" applyBorder="1" applyAlignment="1">
      <alignment vertical="center" wrapText="1"/>
    </xf>
    <xf numFmtId="189" fontId="9" fillId="5" borderId="11" xfId="3" applyNumberFormat="1" applyFont="1" applyFill="1" applyBorder="1" applyAlignment="1">
      <alignment horizontal="center" vertical="center" wrapText="1"/>
    </xf>
    <xf numFmtId="43" fontId="11" fillId="5" borderId="11" xfId="1" applyFont="1" applyFill="1" applyBorder="1" applyAlignment="1" applyProtection="1">
      <alignment horizontal="right" vertical="center" wrapText="1"/>
    </xf>
    <xf numFmtId="43" fontId="11" fillId="5" borderId="11" xfId="1" applyFont="1" applyFill="1" applyBorder="1" applyAlignment="1">
      <alignment vertical="center"/>
    </xf>
    <xf numFmtId="43" fontId="13" fillId="5" borderId="11" xfId="1" applyFont="1" applyFill="1" applyBorder="1" applyAlignment="1" applyProtection="1">
      <alignment horizontal="right" vertical="center" wrapText="1"/>
    </xf>
    <xf numFmtId="43" fontId="14" fillId="5" borderId="11" xfId="1" applyFont="1" applyFill="1" applyBorder="1" applyAlignment="1">
      <alignment vertical="center" wrapText="1"/>
    </xf>
    <xf numFmtId="189" fontId="9" fillId="5" borderId="12" xfId="3" applyNumberFormat="1" applyFont="1" applyFill="1" applyBorder="1" applyAlignment="1">
      <alignment horizontal="center" vertical="center" wrapText="1"/>
    </xf>
    <xf numFmtId="49" fontId="9" fillId="5" borderId="12" xfId="0" applyNumberFormat="1" applyFont="1" applyFill="1" applyBorder="1" applyAlignment="1">
      <alignment horizontal="left" vertical="top" wrapText="1"/>
    </xf>
    <xf numFmtId="43" fontId="9" fillId="5" borderId="12" xfId="1" applyFont="1" applyFill="1" applyBorder="1" applyAlignment="1">
      <alignment horizontal="right" vertical="center" wrapText="1"/>
    </xf>
    <xf numFmtId="43" fontId="12" fillId="5" borderId="12" xfId="1" applyFont="1" applyFill="1" applyBorder="1" applyAlignment="1">
      <alignment horizontal="center" vertical="center"/>
    </xf>
    <xf numFmtId="43" fontId="25" fillId="5" borderId="12" xfId="1" applyFont="1" applyFill="1" applyBorder="1" applyAlignment="1">
      <alignment horizontal="center" vertical="top"/>
    </xf>
    <xf numFmtId="43" fontId="11" fillId="5" borderId="12" xfId="1" applyFont="1" applyFill="1" applyBorder="1" applyAlignment="1">
      <alignment vertical="center"/>
    </xf>
    <xf numFmtId="43" fontId="11" fillId="5" borderId="12" xfId="1" applyFont="1" applyFill="1" applyBorder="1" applyAlignment="1" applyProtection="1">
      <alignment horizontal="right" vertical="center" wrapText="1"/>
    </xf>
    <xf numFmtId="43" fontId="13" fillId="5" borderId="12" xfId="1" applyFont="1" applyFill="1" applyBorder="1" applyAlignment="1" applyProtection="1">
      <alignment horizontal="right" vertical="center" wrapText="1"/>
    </xf>
    <xf numFmtId="43" fontId="14" fillId="5" borderId="12" xfId="1" applyFont="1" applyFill="1" applyBorder="1" applyAlignment="1">
      <alignment vertical="center" wrapText="1"/>
    </xf>
    <xf numFmtId="43" fontId="29" fillId="5" borderId="12" xfId="1" applyFont="1" applyFill="1" applyBorder="1" applyAlignment="1" applyProtection="1">
      <alignment horizontal="right" vertical="center" wrapText="1"/>
    </xf>
    <xf numFmtId="49" fontId="9" fillId="5" borderId="12" xfId="0" applyNumberFormat="1" applyFont="1" applyFill="1" applyBorder="1" applyAlignment="1">
      <alignment horizontal="left" vertical="center" wrapText="1"/>
    </xf>
    <xf numFmtId="43" fontId="14" fillId="5" borderId="15" xfId="1" applyFont="1" applyFill="1" applyBorder="1" applyAlignment="1">
      <alignment horizontal="center" vertical="center"/>
    </xf>
    <xf numFmtId="43" fontId="14" fillId="5" borderId="16" xfId="1" applyFont="1" applyFill="1" applyBorder="1" applyAlignment="1">
      <alignment vertical="center"/>
    </xf>
    <xf numFmtId="43" fontId="11" fillId="5" borderId="15" xfId="1" applyFont="1" applyFill="1" applyBorder="1" applyAlignment="1" applyProtection="1">
      <alignment horizontal="right" vertical="center" wrapText="1"/>
    </xf>
    <xf numFmtId="43" fontId="29" fillId="5" borderId="15" xfId="1" applyFont="1" applyFill="1" applyBorder="1" applyAlignment="1" applyProtection="1">
      <alignment horizontal="right" vertical="center" wrapText="1"/>
    </xf>
    <xf numFmtId="43" fontId="11" fillId="5" borderId="15" xfId="1" applyFont="1" applyFill="1" applyBorder="1" applyAlignment="1">
      <alignment vertical="center"/>
    </xf>
    <xf numFmtId="43" fontId="13" fillId="5" borderId="15" xfId="1" applyFont="1" applyFill="1" applyBorder="1" applyAlignment="1" applyProtection="1">
      <alignment horizontal="right" vertical="center" wrapText="1"/>
    </xf>
    <xf numFmtId="43" fontId="14" fillId="5" borderId="15" xfId="1" applyFont="1" applyFill="1" applyBorder="1" applyAlignment="1">
      <alignment vertical="center" wrapText="1"/>
    </xf>
    <xf numFmtId="43" fontId="14" fillId="5" borderId="0" xfId="3" applyFont="1" applyFill="1" applyAlignment="1">
      <alignment vertical="center"/>
    </xf>
    <xf numFmtId="0" fontId="9" fillId="5" borderId="12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wrapText="1"/>
    </xf>
    <xf numFmtId="43" fontId="25" fillId="5" borderId="11" xfId="1" applyFont="1" applyFill="1" applyBorder="1" applyAlignment="1">
      <alignment vertical="top"/>
    </xf>
    <xf numFmtId="43" fontId="25" fillId="5" borderId="11" xfId="9" applyNumberFormat="1" applyFont="1" applyFill="1" applyBorder="1" applyAlignment="1">
      <alignment vertical="top"/>
    </xf>
    <xf numFmtId="43" fontId="24" fillId="5" borderId="11" xfId="9" applyNumberFormat="1" applyFont="1" applyFill="1" applyBorder="1" applyAlignment="1">
      <alignment vertical="top"/>
    </xf>
    <xf numFmtId="43" fontId="10" fillId="5" borderId="11" xfId="1" applyFont="1" applyFill="1" applyBorder="1" applyAlignment="1">
      <alignment vertical="center"/>
    </xf>
    <xf numFmtId="43" fontId="9" fillId="5" borderId="11" xfId="1" applyFont="1" applyFill="1" applyBorder="1" applyAlignment="1">
      <alignment vertical="top"/>
    </xf>
    <xf numFmtId="43" fontId="9" fillId="5" borderId="11" xfId="9" applyNumberFormat="1" applyFont="1" applyFill="1" applyBorder="1" applyAlignment="1">
      <alignment vertical="top"/>
    </xf>
    <xf numFmtId="43" fontId="10" fillId="5" borderId="11" xfId="9" applyNumberFormat="1" applyFont="1" applyFill="1" applyBorder="1" applyAlignment="1">
      <alignment vertical="top"/>
    </xf>
    <xf numFmtId="43" fontId="6" fillId="5" borderId="0" xfId="3" applyFont="1" applyFill="1" applyAlignment="1">
      <alignment vertical="center"/>
    </xf>
    <xf numFmtId="43" fontId="9" fillId="5" borderId="11" xfId="3" applyNumberFormat="1" applyFont="1" applyFill="1" applyBorder="1" applyAlignment="1">
      <alignment horizontal="right" vertical="center" wrapText="1"/>
    </xf>
    <xf numFmtId="43" fontId="9" fillId="5" borderId="11" xfId="3" applyNumberFormat="1" applyFont="1" applyFill="1" applyBorder="1" applyAlignment="1">
      <alignment vertical="center"/>
    </xf>
    <xf numFmtId="43" fontId="6" fillId="5" borderId="0" xfId="3" applyNumberFormat="1" applyFont="1" applyFill="1" applyAlignment="1"/>
    <xf numFmtId="0" fontId="6" fillId="5" borderId="0" xfId="0" applyFont="1" applyFill="1"/>
    <xf numFmtId="43" fontId="14" fillId="5" borderId="11" xfId="3" applyNumberFormat="1" applyFont="1" applyFill="1" applyBorder="1" applyAlignment="1">
      <alignment vertical="center"/>
    </xf>
    <xf numFmtId="43" fontId="10" fillId="5" borderId="11" xfId="3" applyNumberFormat="1" applyFont="1" applyFill="1" applyBorder="1" applyAlignment="1">
      <alignment vertical="center"/>
    </xf>
    <xf numFmtId="43" fontId="11" fillId="5" borderId="11" xfId="3" applyNumberFormat="1" applyFont="1" applyFill="1" applyBorder="1" applyAlignment="1">
      <alignment horizontal="right" vertical="center" wrapText="1"/>
    </xf>
    <xf numFmtId="43" fontId="12" fillId="5" borderId="11" xfId="3" applyNumberFormat="1" applyFont="1" applyFill="1" applyBorder="1" applyAlignment="1">
      <alignment vertical="center"/>
    </xf>
    <xf numFmtId="189" fontId="9" fillId="7" borderId="11" xfId="3" applyNumberFormat="1" applyFont="1" applyFill="1" applyBorder="1" applyAlignment="1">
      <alignment horizontal="center" vertical="top" wrapText="1"/>
    </xf>
    <xf numFmtId="49" fontId="9" fillId="7" borderId="11" xfId="0" applyNumberFormat="1" applyFont="1" applyFill="1" applyBorder="1" applyAlignment="1">
      <alignment vertical="top" wrapText="1"/>
    </xf>
    <xf numFmtId="43" fontId="9" fillId="7" borderId="11" xfId="1" applyFont="1" applyFill="1" applyBorder="1" applyAlignment="1">
      <alignment horizontal="right" vertical="top" wrapText="1"/>
    </xf>
    <xf numFmtId="43" fontId="12" fillId="7" borderId="11" xfId="1" applyFont="1" applyFill="1" applyBorder="1" applyAlignment="1">
      <alignment horizontal="center" vertical="top"/>
    </xf>
    <xf numFmtId="43" fontId="29" fillId="7" borderId="11" xfId="1" applyFont="1" applyFill="1" applyBorder="1" applyAlignment="1" applyProtection="1">
      <alignment horizontal="right" vertical="top" wrapText="1"/>
    </xf>
    <xf numFmtId="43" fontId="25" fillId="7" borderId="11" xfId="1" applyFont="1" applyFill="1" applyBorder="1" applyAlignment="1">
      <alignment horizontal="center" vertical="top"/>
    </xf>
    <xf numFmtId="43" fontId="29" fillId="7" borderId="11" xfId="1" applyFont="1" applyFill="1" applyBorder="1" applyAlignment="1">
      <alignment vertical="top"/>
    </xf>
    <xf numFmtId="43" fontId="29" fillId="7" borderId="11" xfId="1" applyFont="1" applyFill="1" applyBorder="1" applyAlignment="1" applyProtection="1">
      <alignment horizontal="center" vertical="top" wrapText="1"/>
    </xf>
    <xf numFmtId="43" fontId="30" fillId="7" borderId="11" xfId="1" applyFont="1" applyFill="1" applyBorder="1" applyAlignment="1" applyProtection="1">
      <alignment horizontal="right" vertical="top" wrapText="1"/>
    </xf>
    <xf numFmtId="43" fontId="9" fillId="7" borderId="11" xfId="1" applyFont="1" applyFill="1" applyBorder="1" applyAlignment="1">
      <alignment vertical="top" wrapText="1"/>
    </xf>
    <xf numFmtId="43" fontId="12" fillId="7" borderId="0" xfId="3" applyFont="1" applyFill="1" applyAlignment="1">
      <alignment vertical="top"/>
    </xf>
    <xf numFmtId="43" fontId="9" fillId="7" borderId="11" xfId="1" applyFont="1" applyFill="1" applyBorder="1" applyAlignment="1">
      <alignment vertical="top"/>
    </xf>
    <xf numFmtId="43" fontId="29" fillId="7" borderId="12" xfId="1" applyFont="1" applyFill="1" applyBorder="1" applyAlignment="1" applyProtection="1">
      <alignment horizontal="right" vertical="top" wrapText="1"/>
    </xf>
    <xf numFmtId="43" fontId="24" fillId="7" borderId="11" xfId="1" applyFont="1" applyFill="1" applyBorder="1" applyAlignment="1">
      <alignment horizontal="center" vertical="top"/>
    </xf>
    <xf numFmtId="189" fontId="9" fillId="7" borderId="12" xfId="3" applyNumberFormat="1" applyFont="1" applyFill="1" applyBorder="1" applyAlignment="1">
      <alignment horizontal="center" vertical="top" wrapText="1"/>
    </xf>
    <xf numFmtId="43" fontId="25" fillId="7" borderId="11" xfId="3" applyNumberFormat="1" applyFont="1" applyFill="1" applyBorder="1" applyAlignment="1">
      <alignment vertical="top"/>
    </xf>
    <xf numFmtId="189" fontId="9" fillId="7" borderId="11" xfId="3" applyNumberFormat="1" applyFont="1" applyFill="1" applyBorder="1" applyAlignment="1">
      <alignment horizontal="right" vertical="top" wrapText="1"/>
    </xf>
    <xf numFmtId="43" fontId="12" fillId="7" borderId="12" xfId="1" applyFont="1" applyFill="1" applyBorder="1" applyAlignment="1">
      <alignment horizontal="center" vertical="center"/>
    </xf>
    <xf numFmtId="43" fontId="29" fillId="7" borderId="12" xfId="1" applyFont="1" applyFill="1" applyBorder="1" applyAlignment="1" applyProtection="1">
      <alignment horizontal="right" vertical="center" wrapText="1"/>
    </xf>
    <xf numFmtId="43" fontId="29" fillId="7" borderId="12" xfId="1" applyFont="1" applyFill="1" applyBorder="1" applyAlignment="1">
      <alignment vertical="center"/>
    </xf>
    <xf numFmtId="43" fontId="30" fillId="7" borderId="12" xfId="1" applyFont="1" applyFill="1" applyBorder="1" applyAlignment="1" applyProtection="1">
      <alignment horizontal="right" vertical="center" wrapText="1"/>
    </xf>
    <xf numFmtId="43" fontId="9" fillId="7" borderId="12" xfId="1" applyFont="1" applyFill="1" applyBorder="1" applyAlignment="1">
      <alignment vertical="center" wrapText="1"/>
    </xf>
    <xf numFmtId="43" fontId="12" fillId="7" borderId="0" xfId="3" applyFont="1" applyFill="1" applyAlignment="1">
      <alignment vertical="center"/>
    </xf>
    <xf numFmtId="43" fontId="29" fillId="7" borderId="11" xfId="1" applyFont="1" applyFill="1" applyBorder="1" applyAlignment="1" applyProtection="1">
      <alignment horizontal="right" vertical="center" wrapText="1"/>
    </xf>
    <xf numFmtId="43" fontId="14" fillId="7" borderId="12" xfId="1" applyFont="1" applyFill="1" applyBorder="1" applyAlignment="1">
      <alignment horizontal="center" vertical="center"/>
    </xf>
    <xf numFmtId="43" fontId="29" fillId="7" borderId="11" xfId="1" applyFont="1" applyFill="1" applyBorder="1" applyAlignment="1">
      <alignment vertical="center"/>
    </xf>
    <xf numFmtId="43" fontId="30" fillId="7" borderId="11" xfId="1" applyFont="1" applyFill="1" applyBorder="1" applyAlignment="1" applyProtection="1">
      <alignment horizontal="right" vertical="center" wrapText="1"/>
    </xf>
    <xf numFmtId="43" fontId="9" fillId="7" borderId="11" xfId="1" applyFont="1" applyFill="1" applyBorder="1" applyAlignment="1">
      <alignment vertical="center" wrapText="1"/>
    </xf>
    <xf numFmtId="49" fontId="9" fillId="7" borderId="11" xfId="0" applyNumberFormat="1" applyFont="1" applyFill="1" applyBorder="1" applyAlignment="1">
      <alignment horizontal="left" vertical="top" wrapText="1"/>
    </xf>
    <xf numFmtId="43" fontId="12" fillId="7" borderId="11" xfId="1" applyFont="1" applyFill="1" applyBorder="1" applyAlignment="1">
      <alignment horizontal="center" vertical="center"/>
    </xf>
    <xf numFmtId="43" fontId="11" fillId="7" borderId="11" xfId="1" applyFont="1" applyFill="1" applyBorder="1" applyAlignment="1" applyProtection="1">
      <alignment horizontal="right" vertical="center" wrapText="1"/>
    </xf>
    <xf numFmtId="43" fontId="14" fillId="7" borderId="11" xfId="1" applyFont="1" applyFill="1" applyBorder="1" applyAlignment="1">
      <alignment horizontal="center" vertical="center"/>
    </xf>
    <xf numFmtId="43" fontId="11" fillId="7" borderId="11" xfId="1" applyFont="1" applyFill="1" applyBorder="1" applyAlignment="1">
      <alignment vertical="center"/>
    </xf>
    <xf numFmtId="43" fontId="13" fillId="7" borderId="11" xfId="1" applyFont="1" applyFill="1" applyBorder="1" applyAlignment="1" applyProtection="1">
      <alignment horizontal="right" vertical="center" wrapText="1"/>
    </xf>
    <xf numFmtId="43" fontId="14" fillId="7" borderId="11" xfId="1" applyFont="1" applyFill="1" applyBorder="1" applyAlignment="1">
      <alignment vertical="center" wrapText="1"/>
    </xf>
    <xf numFmtId="189" fontId="9" fillId="7" borderId="12" xfId="3" applyNumberFormat="1" applyFont="1" applyFill="1" applyBorder="1" applyAlignment="1">
      <alignment horizontal="center" vertical="center" wrapText="1"/>
    </xf>
    <xf numFmtId="43" fontId="9" fillId="7" borderId="11" xfId="1" applyFont="1" applyFill="1" applyBorder="1" applyAlignment="1">
      <alignment vertical="center"/>
    </xf>
    <xf numFmtId="43" fontId="11" fillId="7" borderId="12" xfId="1" applyFont="1" applyFill="1" applyBorder="1" applyAlignment="1" applyProtection="1">
      <alignment horizontal="right" vertical="center" wrapText="1"/>
    </xf>
    <xf numFmtId="43" fontId="11" fillId="7" borderId="12" xfId="1" applyFont="1" applyFill="1" applyBorder="1" applyAlignment="1">
      <alignment vertical="center"/>
    </xf>
    <xf numFmtId="43" fontId="13" fillId="7" borderId="12" xfId="1" applyFont="1" applyFill="1" applyBorder="1" applyAlignment="1" applyProtection="1">
      <alignment horizontal="right" vertical="center" wrapText="1"/>
    </xf>
    <xf numFmtId="43" fontId="14" fillId="7" borderId="12" xfId="1" applyFont="1" applyFill="1" applyBorder="1" applyAlignment="1">
      <alignment vertical="center" wrapText="1"/>
    </xf>
    <xf numFmtId="0" fontId="9" fillId="7" borderId="11" xfId="0" applyFont="1" applyFill="1" applyBorder="1" applyAlignment="1">
      <alignment vertical="top" wrapText="1"/>
    </xf>
    <xf numFmtId="43" fontId="10" fillId="7" borderId="11" xfId="1" applyFont="1" applyFill="1" applyBorder="1" applyAlignment="1">
      <alignment horizontal="center" vertical="center"/>
    </xf>
    <xf numFmtId="43" fontId="9" fillId="7" borderId="11" xfId="1" applyFont="1" applyFill="1" applyBorder="1" applyAlignment="1">
      <alignment horizontal="center" vertical="top"/>
    </xf>
    <xf numFmtId="43" fontId="10" fillId="7" borderId="11" xfId="1" applyFont="1" applyFill="1" applyBorder="1" applyAlignment="1">
      <alignment horizontal="center" vertical="top"/>
    </xf>
    <xf numFmtId="43" fontId="9" fillId="7" borderId="11" xfId="1" applyFont="1" applyFill="1" applyBorder="1" applyAlignment="1">
      <alignment horizontal="center" vertical="center"/>
    </xf>
    <xf numFmtId="189" fontId="9" fillId="3" borderId="11" xfId="3" applyNumberFormat="1" applyFont="1" applyFill="1" applyBorder="1" applyAlignment="1">
      <alignment horizontal="center" vertical="center" wrapText="1"/>
    </xf>
    <xf numFmtId="43" fontId="9" fillId="3" borderId="11" xfId="3" applyFont="1" applyFill="1" applyBorder="1" applyAlignment="1">
      <alignment vertical="center" wrapText="1"/>
    </xf>
    <xf numFmtId="43" fontId="9" fillId="3" borderId="11" xfId="1" applyFont="1" applyFill="1" applyBorder="1" applyAlignment="1">
      <alignment horizontal="right" vertical="center" wrapText="1"/>
    </xf>
    <xf numFmtId="43" fontId="12" fillId="3" borderId="11" xfId="1" applyFont="1" applyFill="1" applyBorder="1" applyAlignment="1">
      <alignment horizontal="center" vertical="top"/>
    </xf>
    <xf numFmtId="43" fontId="29" fillId="3" borderId="11" xfId="1" applyFont="1" applyFill="1" applyBorder="1" applyAlignment="1" applyProtection="1">
      <alignment horizontal="right" vertical="top" wrapText="1"/>
    </xf>
    <xf numFmtId="43" fontId="25" fillId="3" borderId="11" xfId="3" applyNumberFormat="1" applyFont="1" applyFill="1" applyBorder="1" applyAlignment="1">
      <alignment vertical="top"/>
    </xf>
    <xf numFmtId="43" fontId="29" fillId="3" borderId="11" xfId="1" applyFont="1" applyFill="1" applyBorder="1" applyAlignment="1">
      <alignment vertical="top"/>
    </xf>
    <xf numFmtId="43" fontId="29" fillId="3" borderId="11" xfId="1" applyFont="1" applyFill="1" applyBorder="1" applyAlignment="1" applyProtection="1">
      <alignment horizontal="center" vertical="top" wrapText="1"/>
    </xf>
    <xf numFmtId="43" fontId="30" fillId="3" borderId="11" xfId="1" applyFont="1" applyFill="1" applyBorder="1" applyAlignment="1" applyProtection="1">
      <alignment horizontal="right" vertical="top" wrapText="1"/>
    </xf>
    <xf numFmtId="43" fontId="9" fillId="3" borderId="11" xfId="1" applyFont="1" applyFill="1" applyBorder="1" applyAlignment="1">
      <alignment vertical="top" wrapText="1"/>
    </xf>
    <xf numFmtId="43" fontId="12" fillId="3" borderId="0" xfId="3" applyFont="1" applyFill="1" applyAlignment="1">
      <alignment vertical="top"/>
    </xf>
    <xf numFmtId="189" fontId="9" fillId="3" borderId="12" xfId="3" applyNumberFormat="1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horizontal="left" vertical="top" wrapText="1"/>
    </xf>
    <xf numFmtId="43" fontId="9" fillId="3" borderId="11" xfId="1" applyFont="1" applyFill="1" applyBorder="1" applyAlignment="1">
      <alignment vertical="center"/>
    </xf>
    <xf numFmtId="43" fontId="12" fillId="3" borderId="11" xfId="1" applyFont="1" applyFill="1" applyBorder="1" applyAlignment="1">
      <alignment horizontal="center" vertical="center"/>
    </xf>
    <xf numFmtId="43" fontId="10" fillId="3" borderId="11" xfId="1" applyFont="1" applyFill="1" applyBorder="1" applyAlignment="1">
      <alignment horizontal="center" vertical="center"/>
    </xf>
    <xf numFmtId="43" fontId="29" fillId="3" borderId="12" xfId="1" applyFont="1" applyFill="1" applyBorder="1" applyAlignment="1" applyProtection="1">
      <alignment horizontal="right" vertical="center" wrapText="1"/>
    </xf>
    <xf numFmtId="43" fontId="24" fillId="3" borderId="11" xfId="1" applyFont="1" applyFill="1" applyBorder="1" applyAlignment="1">
      <alignment horizontal="center" vertical="top"/>
    </xf>
    <xf numFmtId="43" fontId="14" fillId="3" borderId="12" xfId="1" applyFont="1" applyFill="1" applyBorder="1" applyAlignment="1">
      <alignment horizontal="center" vertical="center"/>
    </xf>
    <xf numFmtId="43" fontId="11" fillId="3" borderId="12" xfId="1" applyFont="1" applyFill="1" applyBorder="1" applyAlignment="1">
      <alignment vertical="center"/>
    </xf>
    <xf numFmtId="43" fontId="11" fillId="3" borderId="12" xfId="1" applyFont="1" applyFill="1" applyBorder="1" applyAlignment="1" applyProtection="1">
      <alignment horizontal="right" vertical="center" wrapText="1"/>
    </xf>
    <xf numFmtId="43" fontId="13" fillId="3" borderId="12" xfId="1" applyFont="1" applyFill="1" applyBorder="1" applyAlignment="1" applyProtection="1">
      <alignment horizontal="right" vertical="center" wrapText="1"/>
    </xf>
    <xf numFmtId="43" fontId="14" fillId="3" borderId="12" xfId="1" applyFont="1" applyFill="1" applyBorder="1" applyAlignment="1">
      <alignment vertical="center" wrapText="1"/>
    </xf>
    <xf numFmtId="43" fontId="12" fillId="3" borderId="0" xfId="3" applyFont="1" applyFill="1" applyAlignment="1">
      <alignment vertical="center"/>
    </xf>
    <xf numFmtId="49" fontId="9" fillId="3" borderId="11" xfId="0" applyNumberFormat="1" applyFont="1" applyFill="1" applyBorder="1" applyAlignment="1">
      <alignment horizontal="left" vertical="top" wrapText="1"/>
    </xf>
    <xf numFmtId="43" fontId="11" fillId="3" borderId="11" xfId="1" applyFont="1" applyFill="1" applyBorder="1" applyAlignment="1" applyProtection="1">
      <alignment horizontal="right" vertical="center" wrapText="1"/>
    </xf>
    <xf numFmtId="43" fontId="29" fillId="3" borderId="11" xfId="1" applyFont="1" applyFill="1" applyBorder="1" applyAlignment="1" applyProtection="1">
      <alignment horizontal="right" vertical="center" wrapText="1"/>
    </xf>
    <xf numFmtId="43" fontId="14" fillId="3" borderId="11" xfId="1" applyFont="1" applyFill="1" applyBorder="1" applyAlignment="1">
      <alignment horizontal="center" vertical="center"/>
    </xf>
    <xf numFmtId="43" fontId="11" fillId="3" borderId="11" xfId="1" applyFont="1" applyFill="1" applyBorder="1" applyAlignment="1">
      <alignment vertical="center"/>
    </xf>
    <xf numFmtId="43" fontId="13" fillId="3" borderId="11" xfId="1" applyFont="1" applyFill="1" applyBorder="1" applyAlignment="1" applyProtection="1">
      <alignment horizontal="right" vertical="center" wrapText="1"/>
    </xf>
    <xf numFmtId="43" fontId="14" fillId="3" borderId="11" xfId="1" applyFont="1" applyFill="1" applyBorder="1" applyAlignment="1">
      <alignment vertical="center" wrapText="1"/>
    </xf>
    <xf numFmtId="49" fontId="9" fillId="3" borderId="17" xfId="0" applyNumberFormat="1" applyFont="1" applyFill="1" applyBorder="1" applyAlignment="1">
      <alignment horizontal="left" vertical="top" wrapText="1"/>
    </xf>
    <xf numFmtId="43" fontId="12" fillId="3" borderId="12" xfId="1" applyFont="1" applyFill="1" applyBorder="1" applyAlignment="1">
      <alignment horizontal="center" vertical="center"/>
    </xf>
    <xf numFmtId="189" fontId="9" fillId="3" borderId="17" xfId="3" applyNumberFormat="1" applyFont="1" applyFill="1" applyBorder="1" applyAlignment="1">
      <alignment horizontal="center" vertical="center" wrapText="1"/>
    </xf>
    <xf numFmtId="43" fontId="9" fillId="3" borderId="17" xfId="1" applyFont="1" applyFill="1" applyBorder="1" applyAlignment="1">
      <alignment vertical="center"/>
    </xf>
    <xf numFmtId="43" fontId="9" fillId="3" borderId="11" xfId="1" applyFont="1" applyFill="1" applyBorder="1" applyAlignment="1">
      <alignment horizontal="center" vertical="center"/>
    </xf>
    <xf numFmtId="43" fontId="10" fillId="3" borderId="12" xfId="1" applyFont="1" applyFill="1" applyBorder="1" applyAlignment="1">
      <alignment horizontal="center" vertical="center"/>
    </xf>
    <xf numFmtId="43" fontId="12" fillId="3" borderId="17" xfId="1" applyFont="1" applyFill="1" applyBorder="1" applyAlignment="1">
      <alignment horizontal="center" vertical="center"/>
    </xf>
    <xf numFmtId="43" fontId="11" fillId="3" borderId="15" xfId="1" applyFont="1" applyFill="1" applyBorder="1" applyAlignment="1" applyProtection="1">
      <alignment horizontal="right" vertical="center" wrapText="1"/>
    </xf>
    <xf numFmtId="43" fontId="9" fillId="3" borderId="15" xfId="1" applyFont="1" applyFill="1" applyBorder="1" applyAlignment="1">
      <alignment horizontal="center" vertical="center"/>
    </xf>
    <xf numFmtId="43" fontId="10" fillId="3" borderId="15" xfId="1" applyFont="1" applyFill="1" applyBorder="1" applyAlignment="1">
      <alignment horizontal="center" vertical="center"/>
    </xf>
    <xf numFmtId="43" fontId="29" fillId="3" borderId="15" xfId="1" applyFont="1" applyFill="1" applyBorder="1" applyAlignment="1" applyProtection="1">
      <alignment horizontal="right" vertical="center" wrapText="1"/>
    </xf>
    <xf numFmtId="43" fontId="14" fillId="3" borderId="17" xfId="1" applyFont="1" applyFill="1" applyBorder="1" applyAlignment="1">
      <alignment horizontal="center" vertical="center"/>
    </xf>
    <xf numFmtId="43" fontId="11" fillId="3" borderId="15" xfId="1" applyFont="1" applyFill="1" applyBorder="1" applyAlignment="1">
      <alignment vertical="center"/>
    </xf>
    <xf numFmtId="43" fontId="14" fillId="3" borderId="15" xfId="1" applyFont="1" applyFill="1" applyBorder="1" applyAlignment="1">
      <alignment horizontal="center" vertical="center"/>
    </xf>
    <xf numFmtId="43" fontId="13" fillId="3" borderId="15" xfId="1" applyFont="1" applyFill="1" applyBorder="1" applyAlignment="1" applyProtection="1">
      <alignment horizontal="right" vertical="center" wrapText="1"/>
    </xf>
    <xf numFmtId="43" fontId="14" fillId="3" borderId="15" xfId="1" applyFont="1" applyFill="1" applyBorder="1" applyAlignment="1">
      <alignment vertical="center" wrapText="1"/>
    </xf>
    <xf numFmtId="0" fontId="9" fillId="3" borderId="11" xfId="0" applyFont="1" applyFill="1" applyBorder="1" applyAlignment="1">
      <alignment vertical="center" wrapText="1"/>
    </xf>
    <xf numFmtId="43" fontId="10" fillId="3" borderId="11" xfId="1" applyFont="1" applyFill="1" applyBorder="1" applyAlignment="1">
      <alignment horizontal="center" vertical="top"/>
    </xf>
    <xf numFmtId="43" fontId="25" fillId="3" borderId="11" xfId="1" applyFont="1" applyFill="1" applyBorder="1" applyAlignment="1">
      <alignment horizontal="center" vertical="top"/>
    </xf>
    <xf numFmtId="189" fontId="9" fillId="3" borderId="11" xfId="3" applyNumberFormat="1" applyFont="1" applyFill="1" applyBorder="1" applyAlignment="1">
      <alignment horizontal="center" vertical="top" wrapText="1"/>
    </xf>
    <xf numFmtId="43" fontId="9" fillId="3" borderId="11" xfId="1" applyFont="1" applyFill="1" applyBorder="1" applyAlignment="1">
      <alignment horizontal="center" vertical="top"/>
    </xf>
    <xf numFmtId="43" fontId="10" fillId="8" borderId="11" xfId="1" applyFont="1" applyFill="1" applyBorder="1" applyAlignment="1">
      <alignment horizontal="center" vertical="top"/>
    </xf>
    <xf numFmtId="43" fontId="29" fillId="8" borderId="11" xfId="1" applyFont="1" applyFill="1" applyBorder="1" applyAlignment="1" applyProtection="1">
      <alignment horizontal="right" vertical="top" wrapText="1"/>
    </xf>
    <xf numFmtId="43" fontId="25" fillId="8" borderId="11" xfId="3" applyNumberFormat="1" applyFont="1" applyFill="1" applyBorder="1" applyAlignment="1">
      <alignment vertical="top"/>
    </xf>
    <xf numFmtId="43" fontId="29" fillId="8" borderId="11" xfId="1" applyFont="1" applyFill="1" applyBorder="1" applyAlignment="1">
      <alignment vertical="top"/>
    </xf>
    <xf numFmtId="43" fontId="29" fillId="8" borderId="11" xfId="1" applyFont="1" applyFill="1" applyBorder="1" applyAlignment="1" applyProtection="1">
      <alignment horizontal="center" vertical="top" wrapText="1"/>
    </xf>
    <xf numFmtId="43" fontId="30" fillId="8" borderId="11" xfId="1" applyFont="1" applyFill="1" applyBorder="1" applyAlignment="1" applyProtection="1">
      <alignment horizontal="right" vertical="top" wrapText="1"/>
    </xf>
    <xf numFmtId="43" fontId="9" fillId="8" borderId="11" xfId="1" applyFont="1" applyFill="1" applyBorder="1" applyAlignment="1">
      <alignment vertical="top" wrapText="1"/>
    </xf>
    <xf numFmtId="43" fontId="12" fillId="8" borderId="0" xfId="3" applyFont="1" applyFill="1" applyAlignment="1">
      <alignment vertical="top"/>
    </xf>
    <xf numFmtId="43" fontId="29" fillId="8" borderId="12" xfId="1" applyFont="1" applyFill="1" applyBorder="1" applyAlignment="1" applyProtection="1">
      <alignment horizontal="right" vertical="top" wrapText="1"/>
    </xf>
    <xf numFmtId="43" fontId="29" fillId="8" borderId="12" xfId="1" applyFont="1" applyFill="1" applyBorder="1" applyAlignment="1">
      <alignment vertical="top"/>
    </xf>
    <xf numFmtId="43" fontId="30" fillId="8" borderId="12" xfId="1" applyFont="1" applyFill="1" applyBorder="1" applyAlignment="1" applyProtection="1">
      <alignment horizontal="right" vertical="top" wrapText="1"/>
    </xf>
    <xf numFmtId="43" fontId="9" fillId="8" borderId="12" xfId="1" applyFont="1" applyFill="1" applyBorder="1" applyAlignment="1">
      <alignment vertical="top" wrapText="1"/>
    </xf>
    <xf numFmtId="189" fontId="9" fillId="9" borderId="12" xfId="3" applyNumberFormat="1" applyFont="1" applyFill="1" applyBorder="1" applyAlignment="1">
      <alignment horizontal="center" vertical="top" wrapText="1"/>
    </xf>
    <xf numFmtId="43" fontId="9" fillId="9" borderId="11" xfId="3" applyFont="1" applyFill="1" applyBorder="1" applyAlignment="1">
      <alignment vertical="top" wrapText="1"/>
    </xf>
    <xf numFmtId="43" fontId="9" fillId="9" borderId="11" xfId="1" applyFont="1" applyFill="1" applyBorder="1" applyAlignment="1">
      <alignment horizontal="right" vertical="top" wrapText="1"/>
    </xf>
    <xf numFmtId="43" fontId="10" fillId="9" borderId="11" xfId="1" applyFont="1" applyFill="1" applyBorder="1" applyAlignment="1">
      <alignment horizontal="center" vertical="top"/>
    </xf>
    <xf numFmtId="43" fontId="29" fillId="9" borderId="11" xfId="1" applyFont="1" applyFill="1" applyBorder="1" applyAlignment="1" applyProtection="1">
      <alignment horizontal="right" vertical="top" wrapText="1"/>
    </xf>
    <xf numFmtId="43" fontId="25" fillId="9" borderId="11" xfId="3" applyNumberFormat="1" applyFont="1" applyFill="1" applyBorder="1" applyAlignment="1">
      <alignment vertical="top"/>
    </xf>
    <xf numFmtId="43" fontId="29" fillId="9" borderId="11" xfId="1" applyFont="1" applyFill="1" applyBorder="1" applyAlignment="1">
      <alignment vertical="top"/>
    </xf>
    <xf numFmtId="43" fontId="29" fillId="9" borderId="11" xfId="1" applyFont="1" applyFill="1" applyBorder="1" applyAlignment="1" applyProtection="1">
      <alignment horizontal="center" vertical="top" wrapText="1"/>
    </xf>
    <xf numFmtId="43" fontId="30" fillId="9" borderId="11" xfId="1" applyFont="1" applyFill="1" applyBorder="1" applyAlignment="1" applyProtection="1">
      <alignment horizontal="right" vertical="top" wrapText="1"/>
    </xf>
    <xf numFmtId="43" fontId="9" fillId="9" borderId="11" xfId="1" applyFont="1" applyFill="1" applyBorder="1" applyAlignment="1">
      <alignment vertical="top" wrapText="1"/>
    </xf>
    <xf numFmtId="43" fontId="12" fillId="9" borderId="0" xfId="3" applyFont="1" applyFill="1" applyAlignment="1">
      <alignment vertical="top"/>
    </xf>
    <xf numFmtId="189" fontId="9" fillId="9" borderId="11" xfId="3" applyNumberFormat="1" applyFont="1" applyFill="1" applyBorder="1" applyAlignment="1">
      <alignment horizontal="center" vertical="top" wrapText="1"/>
    </xf>
    <xf numFmtId="49" fontId="9" fillId="9" borderId="11" xfId="0" applyNumberFormat="1" applyFont="1" applyFill="1" applyBorder="1" applyAlignment="1">
      <alignment vertical="top" wrapText="1"/>
    </xf>
    <xf numFmtId="43" fontId="10" fillId="9" borderId="12" xfId="1" applyFont="1" applyFill="1" applyBorder="1" applyAlignment="1">
      <alignment horizontal="center" vertical="top"/>
    </xf>
    <xf numFmtId="43" fontId="29" fillId="9" borderId="12" xfId="1" applyFont="1" applyFill="1" applyBorder="1" applyAlignment="1" applyProtection="1">
      <alignment horizontal="right" vertical="top" wrapText="1"/>
    </xf>
    <xf numFmtId="192" fontId="25" fillId="9" borderId="11" xfId="8" applyNumberFormat="1" applyFont="1" applyFill="1" applyBorder="1" applyAlignment="1">
      <alignment vertical="top"/>
    </xf>
    <xf numFmtId="43" fontId="29" fillId="9" borderId="12" xfId="1" applyFont="1" applyFill="1" applyBorder="1" applyAlignment="1">
      <alignment vertical="top"/>
    </xf>
    <xf numFmtId="43" fontId="30" fillId="9" borderId="12" xfId="1" applyFont="1" applyFill="1" applyBorder="1" applyAlignment="1" applyProtection="1">
      <alignment horizontal="right" vertical="top" wrapText="1"/>
    </xf>
    <xf numFmtId="43" fontId="9" fillId="9" borderId="12" xfId="1" applyFont="1" applyFill="1" applyBorder="1" applyAlignment="1">
      <alignment vertical="top" wrapText="1"/>
    </xf>
    <xf numFmtId="43" fontId="9" fillId="9" borderId="11" xfId="1" applyNumberFormat="1" applyFont="1" applyFill="1" applyBorder="1" applyAlignment="1">
      <alignment horizontal="left" vertical="top" wrapText="1"/>
    </xf>
    <xf numFmtId="43" fontId="25" fillId="9" borderId="11" xfId="1" applyNumberFormat="1" applyFont="1" applyFill="1" applyBorder="1" applyAlignment="1">
      <alignment vertical="top"/>
    </xf>
    <xf numFmtId="43" fontId="9" fillId="9" borderId="11" xfId="1" applyFont="1" applyFill="1" applyBorder="1" applyAlignment="1">
      <alignment vertical="top"/>
    </xf>
    <xf numFmtId="43" fontId="21" fillId="9" borderId="11" xfId="1" applyNumberFormat="1" applyFont="1" applyFill="1" applyBorder="1" applyAlignment="1">
      <alignment vertical="top"/>
    </xf>
    <xf numFmtId="189" fontId="9" fillId="9" borderId="11" xfId="3" applyNumberFormat="1" applyFont="1" applyFill="1" applyBorder="1" applyAlignment="1">
      <alignment horizontal="right" vertical="top" wrapText="1"/>
    </xf>
    <xf numFmtId="43" fontId="12" fillId="9" borderId="14" xfId="1" applyFont="1" applyFill="1" applyBorder="1" applyAlignment="1">
      <alignment horizontal="center" vertical="center"/>
    </xf>
    <xf numFmtId="43" fontId="29" fillId="9" borderId="14" xfId="1" applyFont="1" applyFill="1" applyBorder="1" applyAlignment="1" applyProtection="1">
      <alignment horizontal="right" vertical="center" wrapText="1"/>
    </xf>
    <xf numFmtId="43" fontId="24" fillId="9" borderId="11" xfId="1" applyFont="1" applyFill="1" applyBorder="1" applyAlignment="1">
      <alignment horizontal="center" vertical="top"/>
    </xf>
    <xf numFmtId="43" fontId="29" fillId="9" borderId="14" xfId="1" applyFont="1" applyFill="1" applyBorder="1" applyAlignment="1">
      <alignment vertical="center"/>
    </xf>
    <xf numFmtId="43" fontId="30" fillId="9" borderId="14" xfId="1" applyFont="1" applyFill="1" applyBorder="1" applyAlignment="1" applyProtection="1">
      <alignment horizontal="right" vertical="center" wrapText="1"/>
    </xf>
    <xf numFmtId="43" fontId="9" fillId="9" borderId="14" xfId="1" applyFont="1" applyFill="1" applyBorder="1" applyAlignment="1">
      <alignment vertical="center" wrapText="1"/>
    </xf>
    <xf numFmtId="43" fontId="12" fillId="9" borderId="0" xfId="3" applyFont="1" applyFill="1" applyAlignment="1">
      <alignment vertical="center"/>
    </xf>
    <xf numFmtId="43" fontId="12" fillId="9" borderId="12" xfId="1" applyFont="1" applyFill="1" applyBorder="1" applyAlignment="1">
      <alignment horizontal="center" vertical="center"/>
    </xf>
    <xf numFmtId="43" fontId="29" fillId="9" borderId="11" xfId="1" applyFont="1" applyFill="1" applyBorder="1" applyAlignment="1" applyProtection="1">
      <alignment horizontal="right" vertical="center" wrapText="1"/>
    </xf>
    <xf numFmtId="43" fontId="29" fillId="9" borderId="11" xfId="1" applyFont="1" applyFill="1" applyBorder="1" applyAlignment="1">
      <alignment vertical="center"/>
    </xf>
    <xf numFmtId="43" fontId="30" fillId="9" borderId="11" xfId="1" applyFont="1" applyFill="1" applyBorder="1" applyAlignment="1" applyProtection="1">
      <alignment horizontal="right" vertical="center" wrapText="1"/>
    </xf>
    <xf numFmtId="43" fontId="9" fillId="9" borderId="11" xfId="1" applyFont="1" applyFill="1" applyBorder="1" applyAlignment="1">
      <alignment vertical="center" wrapText="1"/>
    </xf>
    <xf numFmtId="43" fontId="12" fillId="9" borderId="11" xfId="1" applyFont="1" applyFill="1" applyBorder="1" applyAlignment="1">
      <alignment horizontal="center" vertical="center"/>
    </xf>
    <xf numFmtId="43" fontId="25" fillId="9" borderId="11" xfId="1" applyFont="1" applyFill="1" applyBorder="1" applyAlignment="1">
      <alignment horizontal="center" vertical="top"/>
    </xf>
    <xf numFmtId="43" fontId="14" fillId="9" borderId="11" xfId="1" applyFont="1" applyFill="1" applyBorder="1" applyAlignment="1">
      <alignment horizontal="center" vertical="center"/>
    </xf>
    <xf numFmtId="189" fontId="9" fillId="9" borderId="17" xfId="3" applyNumberFormat="1" applyFont="1" applyFill="1" applyBorder="1" applyAlignment="1">
      <alignment horizontal="center" vertical="center" wrapText="1"/>
    </xf>
    <xf numFmtId="49" fontId="9" fillId="9" borderId="17" xfId="0" applyNumberFormat="1" applyFont="1" applyFill="1" applyBorder="1" applyAlignment="1">
      <alignment horizontal="left" vertical="top" wrapText="1"/>
    </xf>
    <xf numFmtId="43" fontId="9" fillId="9" borderId="17" xfId="1" applyFont="1" applyFill="1" applyBorder="1" applyAlignment="1">
      <alignment vertical="center"/>
    </xf>
    <xf numFmtId="43" fontId="11" fillId="9" borderId="11" xfId="1" applyFont="1" applyFill="1" applyBorder="1" applyAlignment="1" applyProtection="1">
      <alignment horizontal="right" vertical="center" wrapText="1"/>
    </xf>
    <xf numFmtId="43" fontId="10" fillId="9" borderId="17" xfId="1" applyFont="1" applyFill="1" applyBorder="1" applyAlignment="1">
      <alignment horizontal="center" vertical="center"/>
    </xf>
    <xf numFmtId="43" fontId="24" fillId="9" borderId="6" xfId="1" applyFont="1" applyFill="1" applyBorder="1" applyAlignment="1">
      <alignment horizontal="center" vertical="top"/>
    </xf>
    <xf numFmtId="43" fontId="11" fillId="9" borderId="11" xfId="1" applyFont="1" applyFill="1" applyBorder="1" applyAlignment="1">
      <alignment vertical="center"/>
    </xf>
    <xf numFmtId="43" fontId="13" fillId="9" borderId="11" xfId="1" applyFont="1" applyFill="1" applyBorder="1" applyAlignment="1" applyProtection="1">
      <alignment horizontal="right" vertical="center" wrapText="1"/>
    </xf>
    <xf numFmtId="43" fontId="14" fillId="9" borderId="11" xfId="1" applyFont="1" applyFill="1" applyBorder="1" applyAlignment="1">
      <alignment vertical="center" wrapText="1"/>
    </xf>
    <xf numFmtId="43" fontId="11" fillId="9" borderId="12" xfId="1" applyFont="1" applyFill="1" applyBorder="1" applyAlignment="1" applyProtection="1">
      <alignment horizontal="right" vertical="center" wrapText="1"/>
    </xf>
    <xf numFmtId="43" fontId="29" fillId="9" borderId="12" xfId="1" applyFont="1" applyFill="1" applyBorder="1" applyAlignment="1" applyProtection="1">
      <alignment horizontal="right" vertical="center" wrapText="1"/>
    </xf>
    <xf numFmtId="43" fontId="11" fillId="9" borderId="12" xfId="1" applyFont="1" applyFill="1" applyBorder="1" applyAlignment="1">
      <alignment vertical="center"/>
    </xf>
    <xf numFmtId="43" fontId="14" fillId="9" borderId="12" xfId="1" applyFont="1" applyFill="1" applyBorder="1" applyAlignment="1">
      <alignment vertical="center" wrapText="1"/>
    </xf>
    <xf numFmtId="189" fontId="9" fillId="9" borderId="11" xfId="3" applyNumberFormat="1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vertical="center" wrapText="1"/>
    </xf>
    <xf numFmtId="43" fontId="9" fillId="9" borderId="11" xfId="1" applyFont="1" applyFill="1" applyBorder="1" applyAlignment="1">
      <alignment horizontal="right" vertical="center" wrapText="1"/>
    </xf>
    <xf numFmtId="43" fontId="10" fillId="9" borderId="11" xfId="1" applyFont="1" applyFill="1" applyBorder="1" applyAlignment="1">
      <alignment horizontal="center" vertical="center"/>
    </xf>
    <xf numFmtId="43" fontId="9" fillId="9" borderId="11" xfId="1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vertical="top" wrapText="1"/>
    </xf>
    <xf numFmtId="43" fontId="9" fillId="9" borderId="11" xfId="1" applyFont="1" applyFill="1" applyBorder="1" applyAlignment="1">
      <alignment horizontal="center" vertical="top"/>
    </xf>
    <xf numFmtId="43" fontId="10" fillId="9" borderId="11" xfId="3" applyNumberFormat="1" applyFont="1" applyFill="1" applyBorder="1" applyAlignment="1">
      <alignment vertical="top"/>
    </xf>
    <xf numFmtId="43" fontId="24" fillId="9" borderId="11" xfId="3" applyNumberFormat="1" applyFont="1" applyFill="1" applyBorder="1" applyAlignment="1">
      <alignment vertical="top"/>
    </xf>
    <xf numFmtId="189" fontId="9" fillId="8" borderId="11" xfId="3" applyNumberFormat="1" applyFont="1" applyFill="1" applyBorder="1" applyAlignment="1">
      <alignment horizontal="center" vertical="center" wrapText="1"/>
    </xf>
    <xf numFmtId="43" fontId="9" fillId="8" borderId="11" xfId="1" applyNumberFormat="1" applyFont="1" applyFill="1" applyBorder="1" applyAlignment="1">
      <alignment horizontal="left" vertical="center" wrapText="1"/>
    </xf>
    <xf numFmtId="43" fontId="9" fillId="8" borderId="11" xfId="1" applyFont="1" applyFill="1" applyBorder="1" applyAlignment="1">
      <alignment vertical="center"/>
    </xf>
    <xf numFmtId="43" fontId="9" fillId="8" borderId="11" xfId="1" applyNumberFormat="1" applyFont="1" applyFill="1" applyBorder="1" applyAlignment="1">
      <alignment vertical="center"/>
    </xf>
    <xf numFmtId="189" fontId="9" fillId="8" borderId="12" xfId="3" applyNumberFormat="1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vertical="center"/>
    </xf>
    <xf numFmtId="43" fontId="9" fillId="8" borderId="11" xfId="1" applyFont="1" applyFill="1" applyBorder="1" applyAlignment="1">
      <alignment horizontal="right" vertical="center" wrapText="1"/>
    </xf>
    <xf numFmtId="43" fontId="12" fillId="8" borderId="12" xfId="1" applyFont="1" applyFill="1" applyBorder="1" applyAlignment="1">
      <alignment horizontal="center" vertical="top"/>
    </xf>
    <xf numFmtId="192" fontId="26" fillId="8" borderId="11" xfId="8" applyNumberFormat="1" applyFont="1" applyFill="1" applyBorder="1" applyAlignment="1">
      <alignment vertical="center"/>
    </xf>
    <xf numFmtId="0" fontId="9" fillId="8" borderId="11" xfId="0" applyFont="1" applyFill="1" applyBorder="1" applyAlignment="1">
      <alignment vertical="center" wrapText="1"/>
    </xf>
    <xf numFmtId="43" fontId="12" fillId="8" borderId="11" xfId="1" applyFont="1" applyFill="1" applyBorder="1" applyAlignment="1">
      <alignment horizontal="center" vertical="top"/>
    </xf>
    <xf numFmtId="192" fontId="27" fillId="8" borderId="11" xfId="8" applyNumberFormat="1" applyFont="1" applyFill="1" applyBorder="1" applyAlignment="1">
      <alignment vertical="top"/>
    </xf>
    <xf numFmtId="189" fontId="9" fillId="8" borderId="11" xfId="3" applyNumberFormat="1" applyFont="1" applyFill="1" applyBorder="1" applyAlignment="1">
      <alignment horizontal="right" vertical="center" wrapText="1"/>
    </xf>
    <xf numFmtId="43" fontId="9" fillId="8" borderId="11" xfId="3" applyFont="1" applyFill="1" applyBorder="1" applyAlignment="1">
      <alignment vertical="center" wrapText="1"/>
    </xf>
    <xf numFmtId="43" fontId="12" fillId="8" borderId="11" xfId="1" applyFont="1" applyFill="1" applyBorder="1" applyAlignment="1">
      <alignment horizontal="center" vertical="center"/>
    </xf>
    <xf numFmtId="43" fontId="29" fillId="8" borderId="11" xfId="1" applyFont="1" applyFill="1" applyBorder="1" applyAlignment="1" applyProtection="1">
      <alignment horizontal="right" vertical="center" wrapText="1"/>
    </xf>
    <xf numFmtId="43" fontId="24" fillId="8" borderId="11" xfId="1" applyFont="1" applyFill="1" applyBorder="1" applyAlignment="1">
      <alignment horizontal="center" vertical="top"/>
    </xf>
    <xf numFmtId="43" fontId="29" fillId="8" borderId="11" xfId="1" applyFont="1" applyFill="1" applyBorder="1" applyAlignment="1">
      <alignment vertical="center"/>
    </xf>
    <xf numFmtId="43" fontId="30" fillId="8" borderId="11" xfId="1" applyFont="1" applyFill="1" applyBorder="1" applyAlignment="1" applyProtection="1">
      <alignment horizontal="right" vertical="center" wrapText="1"/>
    </xf>
    <xf numFmtId="43" fontId="9" fillId="8" borderId="11" xfId="1" applyFont="1" applyFill="1" applyBorder="1" applyAlignment="1">
      <alignment vertical="center" wrapText="1"/>
    </xf>
    <xf numFmtId="43" fontId="12" fillId="8" borderId="0" xfId="3" applyFont="1" applyFill="1" applyAlignment="1">
      <alignment vertical="center"/>
    </xf>
    <xf numFmtId="49" fontId="9" fillId="8" borderId="11" xfId="0" applyNumberFormat="1" applyFont="1" applyFill="1" applyBorder="1" applyAlignment="1">
      <alignment vertical="center" wrapText="1"/>
    </xf>
    <xf numFmtId="43" fontId="25" fillId="8" borderId="11" xfId="1" applyFont="1" applyFill="1" applyBorder="1" applyAlignment="1">
      <alignment horizontal="center" vertical="top"/>
    </xf>
    <xf numFmtId="43" fontId="14" fillId="8" borderId="11" xfId="1" applyFont="1" applyFill="1" applyBorder="1" applyAlignment="1">
      <alignment horizontal="center" vertical="center"/>
    </xf>
    <xf numFmtId="189" fontId="9" fillId="8" borderId="17" xfId="3" applyNumberFormat="1" applyFont="1" applyFill="1" applyBorder="1" applyAlignment="1">
      <alignment horizontal="center" vertical="center" wrapText="1"/>
    </xf>
    <xf numFmtId="49" fontId="9" fillId="8" borderId="17" xfId="0" applyNumberFormat="1" applyFont="1" applyFill="1" applyBorder="1" applyAlignment="1">
      <alignment horizontal="left" vertical="top" wrapText="1"/>
    </xf>
    <xf numFmtId="43" fontId="9" fillId="8" borderId="17" xfId="1" applyFont="1" applyFill="1" applyBorder="1" applyAlignment="1">
      <alignment vertical="center"/>
    </xf>
    <xf numFmtId="43" fontId="11" fillId="8" borderId="11" xfId="1" applyFont="1" applyFill="1" applyBorder="1" applyAlignment="1" applyProtection="1">
      <alignment horizontal="right" vertical="center" wrapText="1"/>
    </xf>
    <xf numFmtId="43" fontId="10" fillId="8" borderId="11" xfId="1" applyFont="1" applyFill="1" applyBorder="1" applyAlignment="1">
      <alignment horizontal="center" vertical="center"/>
    </xf>
    <xf numFmtId="43" fontId="24" fillId="8" borderId="6" xfId="1" applyFont="1" applyFill="1" applyBorder="1" applyAlignment="1">
      <alignment horizontal="center" vertical="top"/>
    </xf>
    <xf numFmtId="43" fontId="11" fillId="8" borderId="11" xfId="1" applyFont="1" applyFill="1" applyBorder="1" applyAlignment="1">
      <alignment vertical="center"/>
    </xf>
    <xf numFmtId="43" fontId="13" fillId="8" borderId="11" xfId="1" applyFont="1" applyFill="1" applyBorder="1" applyAlignment="1" applyProtection="1">
      <alignment horizontal="right" vertical="center" wrapText="1"/>
    </xf>
    <xf numFmtId="43" fontId="14" fillId="8" borderId="11" xfId="1" applyFont="1" applyFill="1" applyBorder="1" applyAlignment="1">
      <alignment vertical="center" wrapText="1"/>
    </xf>
    <xf numFmtId="43" fontId="12" fillId="8" borderId="12" xfId="1" applyFont="1" applyFill="1" applyBorder="1" applyAlignment="1">
      <alignment horizontal="center" vertical="center"/>
    </xf>
    <xf numFmtId="43" fontId="11" fillId="8" borderId="12" xfId="1" applyFont="1" applyFill="1" applyBorder="1" applyAlignment="1" applyProtection="1">
      <alignment horizontal="right" vertical="center" wrapText="1"/>
    </xf>
    <xf numFmtId="43" fontId="29" fillId="8" borderId="12" xfId="1" applyFont="1" applyFill="1" applyBorder="1" applyAlignment="1" applyProtection="1">
      <alignment horizontal="right" vertical="center" wrapText="1"/>
    </xf>
    <xf numFmtId="43" fontId="11" fillId="8" borderId="12" xfId="1" applyFont="1" applyFill="1" applyBorder="1" applyAlignment="1">
      <alignment vertical="center"/>
    </xf>
    <xf numFmtId="43" fontId="14" fillId="8" borderId="12" xfId="1" applyFont="1" applyFill="1" applyBorder="1" applyAlignment="1">
      <alignment vertical="center" wrapText="1"/>
    </xf>
    <xf numFmtId="43" fontId="9" fillId="8" borderId="11" xfId="1" applyFont="1" applyFill="1" applyBorder="1" applyAlignment="1">
      <alignment horizontal="center" vertical="center"/>
    </xf>
    <xf numFmtId="43" fontId="9" fillId="8" borderId="11" xfId="1" applyFont="1" applyFill="1" applyBorder="1" applyAlignment="1">
      <alignment horizontal="right" vertical="center"/>
    </xf>
    <xf numFmtId="43" fontId="9" fillId="8" borderId="11" xfId="1" applyNumberFormat="1" applyFont="1" applyFill="1" applyBorder="1" applyAlignment="1">
      <alignment vertical="center" wrapText="1"/>
    </xf>
    <xf numFmtId="43" fontId="9" fillId="8" borderId="11" xfId="1" applyFont="1" applyFill="1" applyBorder="1" applyAlignment="1">
      <alignment horizontal="center" vertical="top"/>
    </xf>
    <xf numFmtId="43" fontId="9" fillId="8" borderId="11" xfId="3" applyNumberFormat="1" applyFont="1" applyFill="1" applyBorder="1" applyAlignment="1">
      <alignment vertical="top"/>
    </xf>
    <xf numFmtId="0" fontId="29" fillId="0" borderId="11" xfId="0" applyFont="1" applyBorder="1" applyAlignment="1">
      <alignment vertical="center" wrapText="1"/>
    </xf>
    <xf numFmtId="43" fontId="29" fillId="0" borderId="11" xfId="1" applyFont="1" applyFill="1" applyBorder="1" applyAlignment="1">
      <alignment horizontal="right" vertical="center" wrapText="1"/>
    </xf>
    <xf numFmtId="43" fontId="29" fillId="4" borderId="11" xfId="1" applyFont="1" applyFill="1" applyBorder="1" applyAlignment="1">
      <alignment horizontal="center" vertical="center"/>
    </xf>
    <xf numFmtId="43" fontId="4" fillId="6" borderId="0" xfId="1" applyFont="1" applyFill="1" applyBorder="1" applyAlignment="1">
      <alignment vertical="top"/>
    </xf>
    <xf numFmtId="43" fontId="12" fillId="0" borderId="12" xfId="1" applyFont="1" applyFill="1" applyBorder="1" applyAlignment="1">
      <alignment horizontal="center" vertical="center"/>
    </xf>
    <xf numFmtId="43" fontId="10" fillId="0" borderId="17" xfId="1" applyFont="1" applyFill="1" applyBorder="1" applyAlignment="1">
      <alignment horizontal="center" vertical="center"/>
    </xf>
    <xf numFmtId="43" fontId="24" fillId="0" borderId="6" xfId="1" applyFont="1" applyFill="1" applyBorder="1" applyAlignment="1">
      <alignment horizontal="center" vertical="top"/>
    </xf>
    <xf numFmtId="43" fontId="11" fillId="0" borderId="12" xfId="1" applyFont="1" applyFill="1" applyBorder="1" applyAlignment="1">
      <alignment vertical="center"/>
    </xf>
    <xf numFmtId="43" fontId="14" fillId="0" borderId="12" xfId="1" applyFont="1" applyFill="1" applyBorder="1" applyAlignment="1">
      <alignment horizontal="center" vertical="center"/>
    </xf>
    <xf numFmtId="49" fontId="29" fillId="0" borderId="17" xfId="0" applyNumberFormat="1" applyFont="1" applyFill="1" applyBorder="1" applyAlignment="1">
      <alignment horizontal="left" vertical="top" wrapText="1"/>
    </xf>
    <xf numFmtId="43" fontId="29" fillId="0" borderId="17" xfId="1" applyFont="1" applyFill="1" applyBorder="1" applyAlignment="1">
      <alignment vertical="center"/>
    </xf>
    <xf numFmtId="43" fontId="33" fillId="0" borderId="11" xfId="1" applyFont="1" applyFill="1" applyBorder="1" applyAlignment="1">
      <alignment horizontal="center" vertical="center"/>
    </xf>
    <xf numFmtId="43" fontId="34" fillId="0" borderId="0" xfId="1" applyFont="1" applyFill="1" applyBorder="1" applyAlignment="1">
      <alignment vertical="top"/>
    </xf>
    <xf numFmtId="43" fontId="15" fillId="3" borderId="9" xfId="1" applyFont="1" applyFill="1" applyBorder="1" applyAlignment="1">
      <alignment horizontal="left" vertical="center" wrapText="1"/>
    </xf>
    <xf numFmtId="43" fontId="15" fillId="3" borderId="10" xfId="1" applyFont="1" applyFill="1" applyBorder="1" applyAlignment="1">
      <alignment horizontal="left" vertical="center" wrapText="1"/>
    </xf>
    <xf numFmtId="0" fontId="20" fillId="3" borderId="20" xfId="1" applyNumberFormat="1" applyFont="1" applyFill="1" applyBorder="1" applyAlignment="1">
      <alignment horizontal="center" vertical="center" wrapText="1"/>
    </xf>
    <xf numFmtId="0" fontId="20" fillId="3" borderId="21" xfId="1" applyNumberFormat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/>
    </xf>
    <xf numFmtId="43" fontId="2" fillId="2" borderId="7" xfId="1" applyFont="1" applyFill="1" applyBorder="1" applyAlignment="1">
      <alignment horizontal="center" vertical="center"/>
    </xf>
    <xf numFmtId="43" fontId="2" fillId="2" borderId="4" xfId="1" applyFont="1" applyFill="1" applyBorder="1" applyAlignment="1">
      <alignment horizontal="center" vertical="center"/>
    </xf>
    <xf numFmtId="43" fontId="2" fillId="2" borderId="8" xfId="1" applyFont="1" applyFill="1" applyBorder="1" applyAlignment="1">
      <alignment horizontal="center" vertical="center"/>
    </xf>
    <xf numFmtId="43" fontId="8" fillId="3" borderId="9" xfId="1" applyFont="1" applyFill="1" applyBorder="1" applyAlignment="1">
      <alignment horizontal="left" vertical="center" wrapText="1"/>
    </xf>
    <xf numFmtId="43" fontId="8" fillId="3" borderId="10" xfId="1" applyFont="1" applyFill="1" applyBorder="1" applyAlignment="1">
      <alignment horizontal="left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5" xfId="1" applyNumberFormat="1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6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43" fontId="2" fillId="2" borderId="7" xfId="1" applyFont="1" applyFill="1" applyBorder="1" applyAlignment="1">
      <alignment horizontal="center" vertical="center" wrapText="1"/>
    </xf>
  </cellXfs>
  <cellStyles count="11">
    <cellStyle name="Comma" xfId="1" builtinId="3"/>
    <cellStyle name="Comma 2 2" xfId="4"/>
    <cellStyle name="Normal" xfId="0" builtinId="0"/>
    <cellStyle name="Normal 2" xfId="5"/>
    <cellStyle name="Normal 3" xfId="2"/>
    <cellStyle name="เครื่องหมายจุลภาค 2" xfId="6"/>
    <cellStyle name="เครื่องหมายจุลภาค 2 2" xfId="7"/>
    <cellStyle name="เครื่องหมายจุลภาค 2 2 2 3" xfId="8"/>
    <cellStyle name="เครื่องหมายจุลภาค 2 2 3" xfId="9"/>
    <cellStyle name="เครื่องหมายจุลภาค 2 2 4" xfId="3"/>
    <cellStyle name="เครื่องหมายจุลภาค 2 3 2" xfId="1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882650</xdr:colOff>
      <xdr:row>86</xdr:row>
      <xdr:rowOff>63500</xdr:rowOff>
    </xdr:from>
    <xdr:to>
      <xdr:col>3</xdr:col>
      <xdr:colOff>215900</xdr:colOff>
      <xdr:row>88</xdr:row>
      <xdr:rowOff>165100</xdr:rowOff>
    </xdr:to>
    <xdr:sp macro="" textlink="">
      <xdr:nvSpPr>
        <xdr:cNvPr id="2" name="วงเล็บปีกกาขวา 1"/>
        <xdr:cNvSpPr/>
      </xdr:nvSpPr>
      <xdr:spPr>
        <a:xfrm>
          <a:off x="3721100" y="24428450"/>
          <a:ext cx="241300" cy="723900"/>
        </a:xfrm>
        <a:prstGeom prst="rightBrace">
          <a:avLst>
            <a:gd name="adj1" fmla="val 8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155"/>
  <sheetViews>
    <sheetView tabSelected="1" topLeftCell="E132" zoomScale="90" zoomScaleNormal="90" workbookViewId="0">
      <selection activeCell="P144" activeCellId="3" sqref="D144:F144 H144:J144 L144:N144 P144:R144"/>
    </sheetView>
  </sheetViews>
  <sheetFormatPr defaultColWidth="9" defaultRowHeight="10.5" x14ac:dyDescent="0.3"/>
  <cols>
    <col min="1" max="1" width="3.75" style="86" customWidth="1"/>
    <col min="2" max="2" width="33.5" style="87" customWidth="1"/>
    <col min="3" max="3" width="11.83203125" style="6" customWidth="1"/>
    <col min="4" max="4" width="7.83203125" style="6" bestFit="1" customWidth="1"/>
    <col min="5" max="5" width="10.83203125" style="6" bestFit="1" customWidth="1"/>
    <col min="6" max="6" width="9.25" style="6" customWidth="1"/>
    <col min="7" max="7" width="8.58203125" style="88" bestFit="1" customWidth="1"/>
    <col min="8" max="8" width="9.25" style="6" bestFit="1" customWidth="1"/>
    <col min="9" max="10" width="9.75" style="6" bestFit="1" customWidth="1"/>
    <col min="11" max="11" width="9.75" style="89" bestFit="1" customWidth="1"/>
    <col min="12" max="13" width="8.58203125" style="6" bestFit="1" customWidth="1"/>
    <col min="14" max="14" width="9.75" style="6" bestFit="1" customWidth="1"/>
    <col min="15" max="15" width="9.75" style="89" bestFit="1" customWidth="1"/>
    <col min="16" max="17" width="8.58203125" style="6" bestFit="1" customWidth="1"/>
    <col min="18" max="18" width="9.4140625" style="6" bestFit="1" customWidth="1"/>
    <col min="19" max="19" width="9.75" style="89" bestFit="1" customWidth="1"/>
    <col min="20" max="20" width="10.33203125" style="6" bestFit="1" customWidth="1"/>
    <col min="21" max="21" width="9.5" style="6" bestFit="1" customWidth="1"/>
    <col min="22" max="16384" width="9" style="6"/>
  </cols>
  <sheetData>
    <row r="1" spans="1:21" ht="15.75" customHeight="1" x14ac:dyDescent="0.3">
      <c r="A1" s="1" t="s">
        <v>0</v>
      </c>
      <c r="B1" s="2"/>
      <c r="C1" s="3"/>
      <c r="D1" s="3"/>
      <c r="E1" s="3"/>
      <c r="F1" s="3"/>
      <c r="G1" s="4"/>
      <c r="H1" s="5"/>
      <c r="J1" s="3"/>
      <c r="K1" s="4"/>
      <c r="L1" s="3"/>
      <c r="M1" s="3"/>
      <c r="N1" s="3"/>
      <c r="O1" s="4"/>
      <c r="P1" s="3"/>
      <c r="Q1" s="3"/>
      <c r="R1" s="3"/>
      <c r="S1" s="4"/>
      <c r="T1" s="3"/>
      <c r="U1" s="4"/>
    </row>
    <row r="2" spans="1:21" s="8" customFormat="1" x14ac:dyDescent="0.25">
      <c r="A2" s="7" t="s">
        <v>1</v>
      </c>
      <c r="B2" s="121"/>
      <c r="C2" s="9"/>
    </row>
    <row r="3" spans="1:21" s="8" customFormat="1" x14ac:dyDescent="0.25">
      <c r="A3" s="7" t="s">
        <v>2</v>
      </c>
      <c r="B3" s="121"/>
      <c r="C3" s="9"/>
    </row>
    <row r="4" spans="1:21" ht="11" thickBot="1" x14ac:dyDescent="0.35">
      <c r="A4" s="10"/>
      <c r="B4" s="10"/>
      <c r="C4" s="11"/>
      <c r="D4" s="10"/>
      <c r="E4" s="3"/>
      <c r="F4" s="3"/>
      <c r="G4" s="4"/>
      <c r="H4" s="5"/>
      <c r="I4" s="3"/>
      <c r="J4" s="3"/>
      <c r="K4" s="4"/>
      <c r="L4" s="3"/>
      <c r="M4" s="3"/>
      <c r="N4" s="3"/>
      <c r="O4" s="4"/>
      <c r="P4" s="3"/>
      <c r="Q4" s="3"/>
      <c r="R4" s="3"/>
      <c r="S4" s="4"/>
      <c r="T4" s="3"/>
      <c r="U4" s="4"/>
    </row>
    <row r="5" spans="1:21" s="12" customFormat="1" x14ac:dyDescent="0.3">
      <c r="A5" s="457" t="s">
        <v>3</v>
      </c>
      <c r="B5" s="459" t="s">
        <v>4</v>
      </c>
      <c r="C5" s="461" t="s">
        <v>5</v>
      </c>
      <c r="D5" s="451" t="s">
        <v>6</v>
      </c>
      <c r="E5" s="451"/>
      <c r="F5" s="451"/>
      <c r="G5" s="451"/>
      <c r="H5" s="451" t="s">
        <v>7</v>
      </c>
      <c r="I5" s="451"/>
      <c r="J5" s="451"/>
      <c r="K5" s="451"/>
      <c r="L5" s="451" t="s">
        <v>8</v>
      </c>
      <c r="M5" s="451"/>
      <c r="N5" s="451"/>
      <c r="O5" s="451"/>
      <c r="P5" s="451" t="s">
        <v>9</v>
      </c>
      <c r="Q5" s="451"/>
      <c r="R5" s="451"/>
      <c r="S5" s="451"/>
      <c r="T5" s="451" t="s">
        <v>10</v>
      </c>
      <c r="U5" s="453" t="s">
        <v>11</v>
      </c>
    </row>
    <row r="6" spans="1:21" s="12" customFormat="1" x14ac:dyDescent="0.3">
      <c r="A6" s="458"/>
      <c r="B6" s="460"/>
      <c r="C6" s="462"/>
      <c r="D6" s="13">
        <v>42979</v>
      </c>
      <c r="E6" s="13">
        <v>43010</v>
      </c>
      <c r="F6" s="13">
        <v>43042</v>
      </c>
      <c r="G6" s="14" t="s">
        <v>12</v>
      </c>
      <c r="H6" s="15">
        <v>43070</v>
      </c>
      <c r="I6" s="15">
        <v>43101</v>
      </c>
      <c r="J6" s="15">
        <v>43132</v>
      </c>
      <c r="K6" s="14" t="s">
        <v>12</v>
      </c>
      <c r="L6" s="13">
        <v>43160</v>
      </c>
      <c r="M6" s="13">
        <v>43191</v>
      </c>
      <c r="N6" s="13">
        <v>43221</v>
      </c>
      <c r="O6" s="16" t="s">
        <v>12</v>
      </c>
      <c r="P6" s="13">
        <v>43252</v>
      </c>
      <c r="Q6" s="13">
        <v>43282</v>
      </c>
      <c r="R6" s="13">
        <v>43313</v>
      </c>
      <c r="S6" s="16" t="s">
        <v>12</v>
      </c>
      <c r="T6" s="452"/>
      <c r="U6" s="454"/>
    </row>
    <row r="7" spans="1:21" s="23" customFormat="1" ht="21.75" customHeight="1" x14ac:dyDescent="0.3">
      <c r="A7" s="455" t="s">
        <v>13</v>
      </c>
      <c r="B7" s="456"/>
      <c r="C7" s="17">
        <f>SUM(C8:C31)</f>
        <v>3105320</v>
      </c>
      <c r="D7" s="18">
        <f>SUM(D8:D31)</f>
        <v>89856</v>
      </c>
      <c r="E7" s="18">
        <f>SUM(E8:E31)</f>
        <v>134189.54999999999</v>
      </c>
      <c r="F7" s="18">
        <f>SUM(F8:F31)</f>
        <v>114326</v>
      </c>
      <c r="G7" s="19">
        <f>SUM(D7:F7)</f>
        <v>338371.55</v>
      </c>
      <c r="H7" s="18">
        <f>SUM(H8:H31)</f>
        <v>322570</v>
      </c>
      <c r="I7" s="18">
        <f>SUM(I8:I31)</f>
        <v>322570</v>
      </c>
      <c r="J7" s="18">
        <f>SUM(J8:J31)</f>
        <v>357570</v>
      </c>
      <c r="K7" s="20">
        <f t="shared" ref="K7:K57" si="0">SUM(H7:J7)</f>
        <v>1002710</v>
      </c>
      <c r="L7" s="18">
        <f>SUM(L8:L31)</f>
        <v>246450</v>
      </c>
      <c r="M7" s="18">
        <f>SUM(M8:M31)</f>
        <v>246450</v>
      </c>
      <c r="N7" s="18">
        <f>SUM(N8:N31)</f>
        <v>281450</v>
      </c>
      <c r="O7" s="19">
        <f t="shared" ref="O7:O57" si="1">SUM(L7:N7)</f>
        <v>774350</v>
      </c>
      <c r="P7" s="18">
        <f>SUM(P8:P31)</f>
        <v>244950</v>
      </c>
      <c r="Q7" s="18">
        <f>SUM(Q8:Q31)</f>
        <v>244950</v>
      </c>
      <c r="R7" s="18">
        <f>SUM(R8:R31)</f>
        <v>279950</v>
      </c>
      <c r="S7" s="19">
        <f t="shared" ref="S7:S67" si="2">SUM(P7:R7)</f>
        <v>769850</v>
      </c>
      <c r="T7" s="21">
        <f t="shared" ref="T7:T69" si="3">SUM(S7,O7,K7,G7)</f>
        <v>2885281.55</v>
      </c>
      <c r="U7" s="22">
        <f>C7-T7</f>
        <v>220038.45000000019</v>
      </c>
    </row>
    <row r="8" spans="1:21" s="133" customFormat="1" ht="46.5" x14ac:dyDescent="0.3">
      <c r="A8" s="123">
        <v>1</v>
      </c>
      <c r="B8" s="124" t="s">
        <v>14</v>
      </c>
      <c r="C8" s="125">
        <v>372360</v>
      </c>
      <c r="D8" s="126">
        <f>30276+750</f>
        <v>31026</v>
      </c>
      <c r="E8" s="126">
        <f>30276+750</f>
        <v>31026</v>
      </c>
      <c r="F8" s="126">
        <f>30276+750</f>
        <v>31026</v>
      </c>
      <c r="G8" s="127">
        <f>SUM(D8:F8)</f>
        <v>93078</v>
      </c>
      <c r="H8" s="128">
        <v>31030</v>
      </c>
      <c r="I8" s="128">
        <v>31030</v>
      </c>
      <c r="J8" s="128">
        <v>31030</v>
      </c>
      <c r="K8" s="127">
        <f t="shared" si="0"/>
        <v>93090</v>
      </c>
      <c r="L8" s="128">
        <v>31030</v>
      </c>
      <c r="M8" s="128">
        <v>31030</v>
      </c>
      <c r="N8" s="128">
        <v>31030</v>
      </c>
      <c r="O8" s="129">
        <f t="shared" si="1"/>
        <v>93090</v>
      </c>
      <c r="P8" s="128">
        <v>31030</v>
      </c>
      <c r="Q8" s="128">
        <v>31030</v>
      </c>
      <c r="R8" s="128">
        <v>31030</v>
      </c>
      <c r="S8" s="130">
        <f t="shared" si="2"/>
        <v>93090</v>
      </c>
      <c r="T8" s="131">
        <f>SUM(S8,O8,K8,G8)</f>
        <v>372348</v>
      </c>
      <c r="U8" s="132">
        <f>C8-T8</f>
        <v>12</v>
      </c>
    </row>
    <row r="9" spans="1:21" s="133" customFormat="1" ht="46.5" x14ac:dyDescent="0.3">
      <c r="A9" s="134">
        <v>2</v>
      </c>
      <c r="B9" s="135" t="s">
        <v>15</v>
      </c>
      <c r="C9" s="136">
        <v>296628</v>
      </c>
      <c r="D9" s="137"/>
      <c r="E9" s="137"/>
      <c r="F9" s="137"/>
      <c r="G9" s="138">
        <f t="shared" ref="G9:G30" si="4">SUM(D9:F9)</f>
        <v>0</v>
      </c>
      <c r="H9" s="139"/>
      <c r="I9" s="139"/>
      <c r="J9" s="139"/>
      <c r="K9" s="138">
        <f t="shared" si="0"/>
        <v>0</v>
      </c>
      <c r="L9" s="139">
        <v>25000</v>
      </c>
      <c r="M9" s="139">
        <v>25000</v>
      </c>
      <c r="N9" s="139">
        <v>25000</v>
      </c>
      <c r="O9" s="140">
        <f t="shared" si="1"/>
        <v>75000</v>
      </c>
      <c r="P9" s="139">
        <v>25000</v>
      </c>
      <c r="Q9" s="139">
        <v>25000</v>
      </c>
      <c r="R9" s="139">
        <v>25000</v>
      </c>
      <c r="S9" s="138">
        <f t="shared" si="2"/>
        <v>75000</v>
      </c>
      <c r="T9" s="141">
        <f t="shared" si="3"/>
        <v>150000</v>
      </c>
      <c r="U9" s="142">
        <f t="shared" ref="U9:U72" si="5">C9-T9</f>
        <v>146628</v>
      </c>
    </row>
    <row r="10" spans="1:21" s="133" customFormat="1" ht="31" x14ac:dyDescent="0.3">
      <c r="A10" s="123">
        <v>3</v>
      </c>
      <c r="B10" s="124" t="s">
        <v>16</v>
      </c>
      <c r="C10" s="125">
        <v>40000</v>
      </c>
      <c r="D10" s="126"/>
      <c r="E10" s="126"/>
      <c r="F10" s="126"/>
      <c r="G10" s="138">
        <f t="shared" si="4"/>
        <v>0</v>
      </c>
      <c r="H10" s="128"/>
      <c r="I10" s="128"/>
      <c r="J10" s="128">
        <v>10000</v>
      </c>
      <c r="K10" s="127">
        <f t="shared" si="0"/>
        <v>10000</v>
      </c>
      <c r="L10" s="128"/>
      <c r="M10" s="128"/>
      <c r="N10" s="128">
        <v>10000</v>
      </c>
      <c r="O10" s="129">
        <f t="shared" si="1"/>
        <v>10000</v>
      </c>
      <c r="P10" s="128"/>
      <c r="Q10" s="128"/>
      <c r="R10" s="128">
        <v>10000</v>
      </c>
      <c r="S10" s="130">
        <f t="shared" si="2"/>
        <v>10000</v>
      </c>
      <c r="T10" s="131">
        <f t="shared" si="3"/>
        <v>30000</v>
      </c>
      <c r="U10" s="132">
        <f t="shared" si="5"/>
        <v>10000</v>
      </c>
    </row>
    <row r="11" spans="1:21" s="133" customFormat="1" ht="46.5" x14ac:dyDescent="0.3">
      <c r="A11" s="134">
        <v>4</v>
      </c>
      <c r="B11" s="124" t="s">
        <v>17</v>
      </c>
      <c r="C11" s="125">
        <v>200452</v>
      </c>
      <c r="D11" s="126"/>
      <c r="E11" s="126"/>
      <c r="F11" s="126"/>
      <c r="G11" s="138">
        <f t="shared" si="4"/>
        <v>0</v>
      </c>
      <c r="H11" s="128">
        <f>(5600+4000+3000+3400)*2</f>
        <v>32000</v>
      </c>
      <c r="I11" s="128">
        <f t="shared" ref="I11:J11" si="6">(5600+4000+3000+3400)*2</f>
        <v>32000</v>
      </c>
      <c r="J11" s="128">
        <f t="shared" si="6"/>
        <v>32000</v>
      </c>
      <c r="K11" s="127">
        <f t="shared" si="0"/>
        <v>96000</v>
      </c>
      <c r="L11" s="128">
        <v>16000</v>
      </c>
      <c r="M11" s="128">
        <v>16000</v>
      </c>
      <c r="N11" s="128">
        <v>16000</v>
      </c>
      <c r="O11" s="129">
        <f t="shared" si="1"/>
        <v>48000</v>
      </c>
      <c r="P11" s="128">
        <v>16000</v>
      </c>
      <c r="Q11" s="128">
        <v>16000</v>
      </c>
      <c r="R11" s="128">
        <v>16000</v>
      </c>
      <c r="S11" s="130">
        <f t="shared" si="2"/>
        <v>48000</v>
      </c>
      <c r="T11" s="131">
        <f t="shared" si="3"/>
        <v>192000</v>
      </c>
      <c r="U11" s="132">
        <f t="shared" si="5"/>
        <v>8452</v>
      </c>
    </row>
    <row r="12" spans="1:21" s="133" customFormat="1" ht="46.5" x14ac:dyDescent="0.3">
      <c r="A12" s="123">
        <v>5</v>
      </c>
      <c r="B12" s="124" t="s">
        <v>139</v>
      </c>
      <c r="C12" s="125">
        <v>275000</v>
      </c>
      <c r="D12" s="126">
        <f>20450+750</f>
        <v>21200</v>
      </c>
      <c r="E12" s="126">
        <f>23443.55+750</f>
        <v>24193.55</v>
      </c>
      <c r="F12" s="126">
        <f>24250+750</f>
        <v>25000</v>
      </c>
      <c r="G12" s="138">
        <f t="shared" si="4"/>
        <v>70393.55</v>
      </c>
      <c r="H12" s="126">
        <f t="shared" ref="H12:J12" si="7">24250+750</f>
        <v>25000</v>
      </c>
      <c r="I12" s="126">
        <f t="shared" si="7"/>
        <v>25000</v>
      </c>
      <c r="J12" s="126">
        <f t="shared" si="7"/>
        <v>25000</v>
      </c>
      <c r="K12" s="127">
        <f t="shared" si="0"/>
        <v>75000</v>
      </c>
      <c r="L12" s="126">
        <f>24250+750</f>
        <v>25000</v>
      </c>
      <c r="M12" s="126">
        <f t="shared" ref="M12:N12" si="8">24250+750</f>
        <v>25000</v>
      </c>
      <c r="N12" s="126">
        <f t="shared" si="8"/>
        <v>25000</v>
      </c>
      <c r="O12" s="129">
        <f t="shared" si="1"/>
        <v>75000</v>
      </c>
      <c r="P12" s="126">
        <f>24250+750</f>
        <v>25000</v>
      </c>
      <c r="Q12" s="126">
        <f t="shared" ref="Q12:R12" si="9">24250+750</f>
        <v>25000</v>
      </c>
      <c r="R12" s="126">
        <f t="shared" si="9"/>
        <v>25000</v>
      </c>
      <c r="S12" s="130">
        <f t="shared" si="2"/>
        <v>75000</v>
      </c>
      <c r="T12" s="131">
        <f t="shared" si="3"/>
        <v>295393.55</v>
      </c>
      <c r="U12" s="132">
        <f t="shared" si="5"/>
        <v>-20393.549999999988</v>
      </c>
    </row>
    <row r="13" spans="1:21" s="145" customFormat="1" ht="31" x14ac:dyDescent="0.3">
      <c r="A13" s="134">
        <v>6</v>
      </c>
      <c r="B13" s="124" t="s">
        <v>18</v>
      </c>
      <c r="C13" s="125">
        <v>20000</v>
      </c>
      <c r="D13" s="143"/>
      <c r="E13" s="143"/>
      <c r="F13" s="143"/>
      <c r="G13" s="138">
        <f t="shared" si="4"/>
        <v>0</v>
      </c>
      <c r="H13" s="144"/>
      <c r="I13" s="144"/>
      <c r="J13" s="144">
        <v>5000</v>
      </c>
      <c r="K13" s="127">
        <f t="shared" si="0"/>
        <v>5000</v>
      </c>
      <c r="L13" s="144"/>
      <c r="M13" s="144"/>
      <c r="N13" s="144">
        <v>5000</v>
      </c>
      <c r="O13" s="129">
        <f t="shared" si="1"/>
        <v>5000</v>
      </c>
      <c r="P13" s="144"/>
      <c r="Q13" s="144"/>
      <c r="R13" s="144">
        <v>5000</v>
      </c>
      <c r="S13" s="130">
        <f t="shared" si="2"/>
        <v>5000</v>
      </c>
      <c r="T13" s="131">
        <f t="shared" si="3"/>
        <v>15000</v>
      </c>
      <c r="U13" s="132">
        <f t="shared" si="5"/>
        <v>5000</v>
      </c>
    </row>
    <row r="14" spans="1:21" s="230" customFormat="1" ht="31" x14ac:dyDescent="0.3">
      <c r="A14" s="220">
        <v>7</v>
      </c>
      <c r="B14" s="221" t="s">
        <v>19</v>
      </c>
      <c r="C14" s="222">
        <v>216000</v>
      </c>
      <c r="D14" s="223"/>
      <c r="E14" s="223"/>
      <c r="F14" s="223"/>
      <c r="G14" s="224">
        <f t="shared" si="4"/>
        <v>0</v>
      </c>
      <c r="H14" s="225">
        <f>2*18000</f>
        <v>36000</v>
      </c>
      <c r="I14" s="225">
        <f t="shared" ref="I14:J14" si="10">2*18000</f>
        <v>36000</v>
      </c>
      <c r="J14" s="225">
        <f t="shared" si="10"/>
        <v>36000</v>
      </c>
      <c r="K14" s="224">
        <f t="shared" si="0"/>
        <v>108000</v>
      </c>
      <c r="L14" s="225">
        <v>18000</v>
      </c>
      <c r="M14" s="225">
        <v>18000</v>
      </c>
      <c r="N14" s="225">
        <v>18000</v>
      </c>
      <c r="O14" s="226">
        <f t="shared" si="1"/>
        <v>54000</v>
      </c>
      <c r="P14" s="225">
        <v>18000</v>
      </c>
      <c r="Q14" s="225">
        <v>18000</v>
      </c>
      <c r="R14" s="225">
        <v>18000</v>
      </c>
      <c r="S14" s="227">
        <f t="shared" si="2"/>
        <v>54000</v>
      </c>
      <c r="T14" s="228">
        <f t="shared" si="3"/>
        <v>216000</v>
      </c>
      <c r="U14" s="229">
        <f t="shared" si="5"/>
        <v>0</v>
      </c>
    </row>
    <row r="15" spans="1:21" s="230" customFormat="1" ht="17" x14ac:dyDescent="0.3">
      <c r="A15" s="220">
        <v>8</v>
      </c>
      <c r="B15" s="221" t="s">
        <v>20</v>
      </c>
      <c r="C15" s="231">
        <v>20000</v>
      </c>
      <c r="D15" s="223"/>
      <c r="E15" s="223"/>
      <c r="F15" s="223"/>
      <c r="G15" s="232">
        <f t="shared" si="4"/>
        <v>0</v>
      </c>
      <c r="H15" s="233"/>
      <c r="I15" s="233"/>
      <c r="J15" s="233">
        <v>5000</v>
      </c>
      <c r="K15" s="224">
        <f t="shared" si="0"/>
        <v>5000</v>
      </c>
      <c r="L15" s="233"/>
      <c r="M15" s="233"/>
      <c r="N15" s="233">
        <v>5000</v>
      </c>
      <c r="O15" s="226">
        <f t="shared" si="1"/>
        <v>5000</v>
      </c>
      <c r="P15" s="233"/>
      <c r="Q15" s="233"/>
      <c r="R15" s="233">
        <v>5000</v>
      </c>
      <c r="S15" s="227">
        <f t="shared" si="2"/>
        <v>5000</v>
      </c>
      <c r="T15" s="228">
        <f t="shared" si="3"/>
        <v>15000</v>
      </c>
      <c r="U15" s="229">
        <f t="shared" si="5"/>
        <v>5000</v>
      </c>
    </row>
    <row r="16" spans="1:21" s="230" customFormat="1" ht="46.5" x14ac:dyDescent="0.3">
      <c r="A16" s="234">
        <v>9</v>
      </c>
      <c r="B16" s="221" t="s">
        <v>21</v>
      </c>
      <c r="C16" s="222">
        <v>108000</v>
      </c>
      <c r="D16" s="223"/>
      <c r="E16" s="223"/>
      <c r="F16" s="223"/>
      <c r="G16" s="232">
        <f t="shared" si="4"/>
        <v>0</v>
      </c>
      <c r="H16" s="235">
        <f>2*9000</f>
        <v>18000</v>
      </c>
      <c r="I16" s="235">
        <f t="shared" ref="I16:J16" si="11">2*9000</f>
        <v>18000</v>
      </c>
      <c r="J16" s="235">
        <f t="shared" si="11"/>
        <v>18000</v>
      </c>
      <c r="K16" s="224">
        <f t="shared" si="0"/>
        <v>54000</v>
      </c>
      <c r="L16" s="235">
        <v>9000</v>
      </c>
      <c r="M16" s="235">
        <v>9000</v>
      </c>
      <c r="N16" s="235">
        <v>9000</v>
      </c>
      <c r="O16" s="226">
        <f t="shared" si="1"/>
        <v>27000</v>
      </c>
      <c r="P16" s="235">
        <v>9000</v>
      </c>
      <c r="Q16" s="235">
        <v>9000</v>
      </c>
      <c r="R16" s="235">
        <v>9000</v>
      </c>
      <c r="S16" s="227">
        <f t="shared" si="2"/>
        <v>27000</v>
      </c>
      <c r="T16" s="228">
        <f t="shared" si="3"/>
        <v>108000</v>
      </c>
      <c r="U16" s="229">
        <f t="shared" si="5"/>
        <v>0</v>
      </c>
    </row>
    <row r="17" spans="1:21" s="276" customFormat="1" ht="31" x14ac:dyDescent="0.3">
      <c r="A17" s="266">
        <v>10</v>
      </c>
      <c r="B17" s="267" t="s">
        <v>22</v>
      </c>
      <c r="C17" s="268">
        <v>72000</v>
      </c>
      <c r="D17" s="269"/>
      <c r="E17" s="269"/>
      <c r="F17" s="269"/>
      <c r="G17" s="270">
        <f t="shared" si="4"/>
        <v>0</v>
      </c>
      <c r="H17" s="271">
        <f>5600*2</f>
        <v>11200</v>
      </c>
      <c r="I17" s="271">
        <f t="shared" ref="I17:J17" si="12">5600*2</f>
        <v>11200</v>
      </c>
      <c r="J17" s="271">
        <f t="shared" si="12"/>
        <v>11200</v>
      </c>
      <c r="K17" s="270">
        <f t="shared" si="0"/>
        <v>33600</v>
      </c>
      <c r="L17" s="271">
        <v>5600</v>
      </c>
      <c r="M17" s="271">
        <v>5600</v>
      </c>
      <c r="N17" s="271">
        <v>5600</v>
      </c>
      <c r="O17" s="272">
        <f t="shared" si="1"/>
        <v>16800</v>
      </c>
      <c r="P17" s="271">
        <v>5600</v>
      </c>
      <c r="Q17" s="271">
        <v>5600</v>
      </c>
      <c r="R17" s="271">
        <v>5600</v>
      </c>
      <c r="S17" s="273">
        <f t="shared" si="2"/>
        <v>16800</v>
      </c>
      <c r="T17" s="274">
        <f t="shared" si="3"/>
        <v>67200</v>
      </c>
      <c r="U17" s="275">
        <f t="shared" si="5"/>
        <v>4800</v>
      </c>
    </row>
    <row r="18" spans="1:21" s="340" customFormat="1" ht="23.25" customHeight="1" x14ac:dyDescent="0.3">
      <c r="A18" s="330">
        <v>11</v>
      </c>
      <c r="B18" s="331" t="s">
        <v>23</v>
      </c>
      <c r="C18" s="332">
        <v>222600</v>
      </c>
      <c r="D18" s="333">
        <f>17800+750</f>
        <v>18550</v>
      </c>
      <c r="E18" s="333">
        <f>17800+750</f>
        <v>18550</v>
      </c>
      <c r="F18" s="333">
        <f>17800+750</f>
        <v>18550</v>
      </c>
      <c r="G18" s="334">
        <f t="shared" si="4"/>
        <v>55650</v>
      </c>
      <c r="H18" s="335">
        <v>18550</v>
      </c>
      <c r="I18" s="335">
        <v>18550</v>
      </c>
      <c r="J18" s="335">
        <v>18550</v>
      </c>
      <c r="K18" s="334">
        <f t="shared" si="0"/>
        <v>55650</v>
      </c>
      <c r="L18" s="335">
        <v>18550</v>
      </c>
      <c r="M18" s="335">
        <v>18550</v>
      </c>
      <c r="N18" s="335">
        <v>18550</v>
      </c>
      <c r="O18" s="336">
        <f t="shared" si="1"/>
        <v>55650</v>
      </c>
      <c r="P18" s="335">
        <v>18550</v>
      </c>
      <c r="Q18" s="335">
        <v>18550</v>
      </c>
      <c r="R18" s="335">
        <v>18550</v>
      </c>
      <c r="S18" s="337">
        <f t="shared" si="2"/>
        <v>55650</v>
      </c>
      <c r="T18" s="338">
        <f t="shared" si="3"/>
        <v>222600</v>
      </c>
      <c r="U18" s="339">
        <f t="shared" si="5"/>
        <v>0</v>
      </c>
    </row>
    <row r="19" spans="1:21" s="340" customFormat="1" ht="17" x14ac:dyDescent="0.3">
      <c r="A19" s="341">
        <v>12</v>
      </c>
      <c r="B19" s="342" t="s">
        <v>24</v>
      </c>
      <c r="C19" s="332">
        <v>20000</v>
      </c>
      <c r="D19" s="343"/>
      <c r="E19" s="343"/>
      <c r="F19" s="343"/>
      <c r="G19" s="344">
        <f t="shared" si="4"/>
        <v>0</v>
      </c>
      <c r="H19" s="345"/>
      <c r="I19" s="345"/>
      <c r="J19" s="345">
        <v>5000</v>
      </c>
      <c r="K19" s="344">
        <f t="shared" si="0"/>
        <v>5000</v>
      </c>
      <c r="L19" s="345"/>
      <c r="M19" s="345"/>
      <c r="N19" s="345">
        <v>5000</v>
      </c>
      <c r="O19" s="346">
        <f t="shared" si="1"/>
        <v>5000</v>
      </c>
      <c r="P19" s="345"/>
      <c r="Q19" s="345"/>
      <c r="R19" s="345">
        <v>5000</v>
      </c>
      <c r="S19" s="344">
        <f t="shared" si="2"/>
        <v>5000</v>
      </c>
      <c r="T19" s="347">
        <f t="shared" si="3"/>
        <v>15000</v>
      </c>
      <c r="U19" s="348">
        <f t="shared" si="5"/>
        <v>5000</v>
      </c>
    </row>
    <row r="20" spans="1:21" s="340" customFormat="1" ht="46.5" x14ac:dyDescent="0.3">
      <c r="A20" s="330">
        <v>13</v>
      </c>
      <c r="B20" s="349" t="s">
        <v>25</v>
      </c>
      <c r="C20" s="332">
        <v>72000</v>
      </c>
      <c r="D20" s="333"/>
      <c r="E20" s="333"/>
      <c r="F20" s="333"/>
      <c r="G20" s="344">
        <f t="shared" si="4"/>
        <v>0</v>
      </c>
      <c r="H20" s="350">
        <v>6000</v>
      </c>
      <c r="I20" s="350">
        <v>6000</v>
      </c>
      <c r="J20" s="350">
        <v>6000</v>
      </c>
      <c r="K20" s="334">
        <f t="shared" si="0"/>
        <v>18000</v>
      </c>
      <c r="L20" s="350">
        <v>6000</v>
      </c>
      <c r="M20" s="350">
        <v>6000</v>
      </c>
      <c r="N20" s="350">
        <v>6000</v>
      </c>
      <c r="O20" s="336">
        <f t="shared" si="1"/>
        <v>18000</v>
      </c>
      <c r="P20" s="350">
        <v>6000</v>
      </c>
      <c r="Q20" s="350">
        <v>6000</v>
      </c>
      <c r="R20" s="350">
        <v>6000</v>
      </c>
      <c r="S20" s="337">
        <f t="shared" si="2"/>
        <v>18000</v>
      </c>
      <c r="T20" s="338">
        <f t="shared" si="3"/>
        <v>54000</v>
      </c>
      <c r="U20" s="339">
        <f t="shared" si="5"/>
        <v>18000</v>
      </c>
    </row>
    <row r="21" spans="1:21" s="340" customFormat="1" ht="17" x14ac:dyDescent="0.3">
      <c r="A21" s="341">
        <v>14</v>
      </c>
      <c r="B21" s="349" t="s">
        <v>26</v>
      </c>
      <c r="C21" s="351">
        <v>126000</v>
      </c>
      <c r="D21" s="333">
        <f>9063+(954/2)</f>
        <v>9540</v>
      </c>
      <c r="E21" s="333">
        <f>9063+(954/2)</f>
        <v>9540</v>
      </c>
      <c r="F21" s="333">
        <f>9063+(954/2)</f>
        <v>9540</v>
      </c>
      <c r="G21" s="344">
        <f t="shared" si="4"/>
        <v>28620</v>
      </c>
      <c r="H21" s="352">
        <v>9540</v>
      </c>
      <c r="I21" s="352">
        <v>9540</v>
      </c>
      <c r="J21" s="352">
        <v>9540</v>
      </c>
      <c r="K21" s="334">
        <f t="shared" si="0"/>
        <v>28620</v>
      </c>
      <c r="L21" s="352">
        <v>9540</v>
      </c>
      <c r="M21" s="352">
        <v>9540</v>
      </c>
      <c r="N21" s="352">
        <v>9540</v>
      </c>
      <c r="O21" s="336">
        <f t="shared" si="1"/>
        <v>28620</v>
      </c>
      <c r="P21" s="352">
        <v>9540</v>
      </c>
      <c r="Q21" s="352">
        <v>9540</v>
      </c>
      <c r="R21" s="352">
        <v>9540</v>
      </c>
      <c r="S21" s="337">
        <f t="shared" si="2"/>
        <v>28620</v>
      </c>
      <c r="T21" s="338">
        <f t="shared" si="3"/>
        <v>114480</v>
      </c>
      <c r="U21" s="339">
        <f t="shared" si="5"/>
        <v>11520</v>
      </c>
    </row>
    <row r="22" spans="1:21" s="340" customFormat="1" ht="17" x14ac:dyDescent="0.3">
      <c r="A22" s="330">
        <v>15</v>
      </c>
      <c r="B22" s="349" t="s">
        <v>27</v>
      </c>
      <c r="C22" s="351">
        <v>126000</v>
      </c>
      <c r="D22" s="333">
        <f>9444.6+95.4</f>
        <v>9540</v>
      </c>
      <c r="E22" s="333">
        <f>9444.6+95.4</f>
        <v>9540</v>
      </c>
      <c r="F22" s="333">
        <f>9444.6+95.4</f>
        <v>9540</v>
      </c>
      <c r="G22" s="344">
        <f t="shared" si="4"/>
        <v>28620</v>
      </c>
      <c r="H22" s="352">
        <v>9540</v>
      </c>
      <c r="I22" s="352">
        <v>9540</v>
      </c>
      <c r="J22" s="352">
        <v>9540</v>
      </c>
      <c r="K22" s="334">
        <f t="shared" si="0"/>
        <v>28620</v>
      </c>
      <c r="L22" s="352">
        <v>9540</v>
      </c>
      <c r="M22" s="352">
        <v>9540</v>
      </c>
      <c r="N22" s="352">
        <v>9540</v>
      </c>
      <c r="O22" s="336">
        <f t="shared" si="1"/>
        <v>28620</v>
      </c>
      <c r="P22" s="352">
        <v>9540</v>
      </c>
      <c r="Q22" s="352">
        <v>9540</v>
      </c>
      <c r="R22" s="352">
        <v>9540</v>
      </c>
      <c r="S22" s="337">
        <f t="shared" si="2"/>
        <v>28620</v>
      </c>
      <c r="T22" s="338">
        <f t="shared" si="3"/>
        <v>114480</v>
      </c>
      <c r="U22" s="339">
        <f t="shared" si="5"/>
        <v>11520</v>
      </c>
    </row>
    <row r="23" spans="1:21" s="325" customFormat="1" ht="15.5" x14ac:dyDescent="0.3">
      <c r="A23" s="391">
        <v>16</v>
      </c>
      <c r="B23" s="392" t="s">
        <v>28</v>
      </c>
      <c r="C23" s="393">
        <v>216240</v>
      </c>
      <c r="D23" s="318"/>
      <c r="E23" s="318"/>
      <c r="F23" s="318"/>
      <c r="G23" s="319">
        <f t="shared" si="4"/>
        <v>0</v>
      </c>
      <c r="H23" s="394">
        <f>2*18020</f>
        <v>36040</v>
      </c>
      <c r="I23" s="394">
        <f t="shared" ref="I23:J23" si="13">2*18020</f>
        <v>36040</v>
      </c>
      <c r="J23" s="394">
        <f t="shared" si="13"/>
        <v>36040</v>
      </c>
      <c r="K23" s="319">
        <f t="shared" si="0"/>
        <v>108120</v>
      </c>
      <c r="L23" s="394">
        <v>18020</v>
      </c>
      <c r="M23" s="394">
        <v>18020</v>
      </c>
      <c r="N23" s="394">
        <v>18020</v>
      </c>
      <c r="O23" s="321">
        <f t="shared" si="1"/>
        <v>54060</v>
      </c>
      <c r="P23" s="394">
        <v>18020</v>
      </c>
      <c r="Q23" s="394">
        <v>18020</v>
      </c>
      <c r="R23" s="394">
        <v>18020</v>
      </c>
      <c r="S23" s="322">
        <f t="shared" si="2"/>
        <v>54060</v>
      </c>
      <c r="T23" s="323">
        <f t="shared" si="3"/>
        <v>216240</v>
      </c>
      <c r="U23" s="324">
        <f t="shared" si="5"/>
        <v>0</v>
      </c>
    </row>
    <row r="24" spans="1:21" s="325" customFormat="1" ht="15.5" x14ac:dyDescent="0.3">
      <c r="A24" s="395">
        <v>17</v>
      </c>
      <c r="B24" s="396" t="s">
        <v>29</v>
      </c>
      <c r="C24" s="397">
        <v>20000</v>
      </c>
      <c r="D24" s="398"/>
      <c r="E24" s="398"/>
      <c r="F24" s="398"/>
      <c r="G24" s="326">
        <f t="shared" si="4"/>
        <v>0</v>
      </c>
      <c r="H24" s="399"/>
      <c r="I24" s="399"/>
      <c r="J24" s="399">
        <v>5000</v>
      </c>
      <c r="K24" s="326">
        <f t="shared" si="0"/>
        <v>5000</v>
      </c>
      <c r="L24" s="399"/>
      <c r="M24" s="399"/>
      <c r="N24" s="399">
        <v>5000</v>
      </c>
      <c r="O24" s="327">
        <f t="shared" si="1"/>
        <v>5000</v>
      </c>
      <c r="P24" s="399"/>
      <c r="Q24" s="399"/>
      <c r="R24" s="399">
        <v>5000</v>
      </c>
      <c r="S24" s="326">
        <f t="shared" si="2"/>
        <v>5000</v>
      </c>
      <c r="T24" s="328">
        <f t="shared" si="3"/>
        <v>15000</v>
      </c>
      <c r="U24" s="329">
        <f t="shared" si="5"/>
        <v>5000</v>
      </c>
    </row>
    <row r="25" spans="1:21" s="325" customFormat="1" ht="17" x14ac:dyDescent="0.3">
      <c r="A25" s="391">
        <v>18</v>
      </c>
      <c r="B25" s="400" t="s">
        <v>30</v>
      </c>
      <c r="C25" s="397">
        <v>144000</v>
      </c>
      <c r="D25" s="401"/>
      <c r="E25" s="401"/>
      <c r="F25" s="401"/>
      <c r="G25" s="326">
        <f t="shared" si="4"/>
        <v>0</v>
      </c>
      <c r="H25" s="402">
        <f>2*12000</f>
        <v>24000</v>
      </c>
      <c r="I25" s="402">
        <f t="shared" ref="I25:J25" si="14">2*12000</f>
        <v>24000</v>
      </c>
      <c r="J25" s="402">
        <f t="shared" si="14"/>
        <v>24000</v>
      </c>
      <c r="K25" s="319">
        <f t="shared" si="0"/>
        <v>72000</v>
      </c>
      <c r="L25" s="402">
        <v>12000</v>
      </c>
      <c r="M25" s="402">
        <v>12000</v>
      </c>
      <c r="N25" s="402">
        <v>12000</v>
      </c>
      <c r="O25" s="321">
        <f t="shared" si="1"/>
        <v>36000</v>
      </c>
      <c r="P25" s="402">
        <v>10500</v>
      </c>
      <c r="Q25" s="402">
        <v>10500</v>
      </c>
      <c r="R25" s="402">
        <v>10500</v>
      </c>
      <c r="S25" s="322">
        <f t="shared" si="2"/>
        <v>31500</v>
      </c>
      <c r="T25" s="323">
        <f t="shared" si="3"/>
        <v>139500</v>
      </c>
      <c r="U25" s="324">
        <f>C25-T25</f>
        <v>4500</v>
      </c>
    </row>
    <row r="26" spans="1:21" s="325" customFormat="1" ht="31" x14ac:dyDescent="0.3">
      <c r="A26" s="391">
        <v>19</v>
      </c>
      <c r="B26" s="400" t="s">
        <v>31</v>
      </c>
      <c r="C26" s="397">
        <v>72000</v>
      </c>
      <c r="D26" s="401"/>
      <c r="E26" s="401"/>
      <c r="F26" s="401"/>
      <c r="G26" s="326">
        <f t="shared" si="4"/>
        <v>0</v>
      </c>
      <c r="H26" s="399">
        <f>2*6000</f>
        <v>12000</v>
      </c>
      <c r="I26" s="399">
        <f t="shared" ref="I26:J26" si="15">2*6000</f>
        <v>12000</v>
      </c>
      <c r="J26" s="399">
        <f t="shared" si="15"/>
        <v>12000</v>
      </c>
      <c r="K26" s="319">
        <f t="shared" si="0"/>
        <v>36000</v>
      </c>
      <c r="L26" s="399">
        <v>6000</v>
      </c>
      <c r="M26" s="399">
        <v>6000</v>
      </c>
      <c r="N26" s="399">
        <v>6000</v>
      </c>
      <c r="O26" s="321">
        <f t="shared" si="1"/>
        <v>18000</v>
      </c>
      <c r="P26" s="399">
        <v>6000</v>
      </c>
      <c r="Q26" s="399">
        <v>6000</v>
      </c>
      <c r="R26" s="399">
        <v>6000</v>
      </c>
      <c r="S26" s="322">
        <f t="shared" si="2"/>
        <v>18000</v>
      </c>
      <c r="T26" s="323">
        <f t="shared" si="3"/>
        <v>72000</v>
      </c>
      <c r="U26" s="324">
        <f t="shared" si="5"/>
        <v>0</v>
      </c>
    </row>
    <row r="27" spans="1:21" s="26" customFormat="1" ht="17" x14ac:dyDescent="0.3">
      <c r="A27" s="30">
        <v>20</v>
      </c>
      <c r="B27" s="76" t="s">
        <v>32</v>
      </c>
      <c r="C27" s="32">
        <v>248040</v>
      </c>
      <c r="D27" s="25"/>
      <c r="E27" s="25">
        <f>19920+19920+750+750</f>
        <v>41340</v>
      </c>
      <c r="F27" s="25">
        <f>19920+750</f>
        <v>20670</v>
      </c>
      <c r="G27" s="100">
        <f t="shared" si="4"/>
        <v>62010</v>
      </c>
      <c r="H27" s="91">
        <v>20670</v>
      </c>
      <c r="I27" s="91">
        <v>20670</v>
      </c>
      <c r="J27" s="91">
        <v>20670</v>
      </c>
      <c r="K27" s="100">
        <f t="shared" si="0"/>
        <v>62010</v>
      </c>
      <c r="L27" s="91">
        <v>20670</v>
      </c>
      <c r="M27" s="91">
        <v>20670</v>
      </c>
      <c r="N27" s="91">
        <v>20670</v>
      </c>
      <c r="O27" s="103">
        <f t="shared" si="1"/>
        <v>62010</v>
      </c>
      <c r="P27" s="91">
        <v>20670</v>
      </c>
      <c r="Q27" s="91">
        <v>20670</v>
      </c>
      <c r="R27" s="91">
        <v>20670</v>
      </c>
      <c r="S27" s="105">
        <f t="shared" si="2"/>
        <v>62010</v>
      </c>
      <c r="T27" s="106">
        <f t="shared" si="3"/>
        <v>248040</v>
      </c>
      <c r="U27" s="107">
        <f t="shared" si="5"/>
        <v>0</v>
      </c>
    </row>
    <row r="28" spans="1:21" s="26" customFormat="1" ht="17" x14ac:dyDescent="0.3">
      <c r="A28" s="30">
        <v>21</v>
      </c>
      <c r="B28" s="76" t="s">
        <v>33</v>
      </c>
      <c r="C28" s="32">
        <v>20000</v>
      </c>
      <c r="D28" s="27"/>
      <c r="E28" s="27"/>
      <c r="F28" s="27"/>
      <c r="G28" s="101">
        <f t="shared" si="4"/>
        <v>0</v>
      </c>
      <c r="H28" s="91"/>
      <c r="I28" s="91"/>
      <c r="J28" s="91">
        <v>5000</v>
      </c>
      <c r="K28" s="101">
        <f t="shared" si="0"/>
        <v>5000</v>
      </c>
      <c r="L28" s="91"/>
      <c r="M28" s="91"/>
      <c r="N28" s="91">
        <v>5000</v>
      </c>
      <c r="O28" s="104">
        <f t="shared" si="1"/>
        <v>5000</v>
      </c>
      <c r="P28" s="91"/>
      <c r="Q28" s="91"/>
      <c r="R28" s="91">
        <v>5000</v>
      </c>
      <c r="S28" s="101">
        <f t="shared" si="2"/>
        <v>5000</v>
      </c>
      <c r="T28" s="108">
        <f t="shared" si="3"/>
        <v>15000</v>
      </c>
      <c r="U28" s="109">
        <f t="shared" si="5"/>
        <v>5000</v>
      </c>
    </row>
    <row r="29" spans="1:21" s="26" customFormat="1" ht="17" x14ac:dyDescent="0.3">
      <c r="A29" s="30">
        <v>22</v>
      </c>
      <c r="B29" s="76" t="s">
        <v>34</v>
      </c>
      <c r="C29" s="32">
        <v>0</v>
      </c>
      <c r="D29" s="25"/>
      <c r="E29" s="25"/>
      <c r="F29" s="25"/>
      <c r="G29" s="101">
        <f t="shared" si="4"/>
        <v>0</v>
      </c>
      <c r="H29" s="91"/>
      <c r="I29" s="91"/>
      <c r="J29" s="91"/>
      <c r="K29" s="100">
        <f t="shared" si="0"/>
        <v>0</v>
      </c>
      <c r="L29" s="91"/>
      <c r="M29" s="91"/>
      <c r="N29" s="91"/>
      <c r="O29" s="103">
        <f t="shared" si="1"/>
        <v>0</v>
      </c>
      <c r="P29" s="91"/>
      <c r="Q29" s="91"/>
      <c r="R29" s="91"/>
      <c r="S29" s="105">
        <f t="shared" si="2"/>
        <v>0</v>
      </c>
      <c r="T29" s="106">
        <f t="shared" si="3"/>
        <v>0</v>
      </c>
      <c r="U29" s="107">
        <f t="shared" si="5"/>
        <v>0</v>
      </c>
    </row>
    <row r="30" spans="1:21" s="26" customFormat="1" ht="46.5" x14ac:dyDescent="0.3">
      <c r="A30" s="30">
        <v>23</v>
      </c>
      <c r="B30" s="76" t="s">
        <v>35</v>
      </c>
      <c r="C30" s="32">
        <v>72000</v>
      </c>
      <c r="D30" s="25"/>
      <c r="E30" s="25"/>
      <c r="F30" s="25"/>
      <c r="G30" s="101">
        <f t="shared" si="4"/>
        <v>0</v>
      </c>
      <c r="H30" s="91">
        <f>2*6000</f>
        <v>12000</v>
      </c>
      <c r="I30" s="91">
        <f t="shared" ref="I30:J30" si="16">2*6000</f>
        <v>12000</v>
      </c>
      <c r="J30" s="91">
        <f t="shared" si="16"/>
        <v>12000</v>
      </c>
      <c r="K30" s="100">
        <f t="shared" si="0"/>
        <v>36000</v>
      </c>
      <c r="L30" s="91">
        <v>6000</v>
      </c>
      <c r="M30" s="91">
        <v>6000</v>
      </c>
      <c r="N30" s="91">
        <v>6000</v>
      </c>
      <c r="O30" s="103">
        <f t="shared" si="1"/>
        <v>18000</v>
      </c>
      <c r="P30" s="91">
        <v>6000</v>
      </c>
      <c r="Q30" s="91">
        <v>6000</v>
      </c>
      <c r="R30" s="91">
        <v>6000</v>
      </c>
      <c r="S30" s="105">
        <f t="shared" si="2"/>
        <v>18000</v>
      </c>
      <c r="T30" s="106">
        <f t="shared" si="3"/>
        <v>72000</v>
      </c>
      <c r="U30" s="107">
        <f t="shared" si="5"/>
        <v>0</v>
      </c>
    </row>
    <row r="31" spans="1:21" s="26" customFormat="1" ht="17" x14ac:dyDescent="0.3">
      <c r="A31" s="30">
        <v>23</v>
      </c>
      <c r="B31" s="76" t="s">
        <v>36</v>
      </c>
      <c r="C31" s="32">
        <v>126000</v>
      </c>
      <c r="D31" s="25"/>
      <c r="E31" s="25"/>
      <c r="F31" s="25"/>
      <c r="G31" s="101">
        <f>SUM(D31:F31)</f>
        <v>0</v>
      </c>
      <c r="H31" s="91">
        <f>2*10500</f>
        <v>21000</v>
      </c>
      <c r="I31" s="91">
        <f t="shared" ref="I31:J31" si="17">2*10500</f>
        <v>21000</v>
      </c>
      <c r="J31" s="91">
        <f t="shared" si="17"/>
        <v>21000</v>
      </c>
      <c r="K31" s="100">
        <f t="shared" si="0"/>
        <v>63000</v>
      </c>
      <c r="L31" s="91">
        <f>C31/12</f>
        <v>10500</v>
      </c>
      <c r="M31" s="91">
        <v>10500</v>
      </c>
      <c r="N31" s="91">
        <v>10500</v>
      </c>
      <c r="O31" s="103">
        <f t="shared" si="1"/>
        <v>31500</v>
      </c>
      <c r="P31" s="91">
        <v>10500</v>
      </c>
      <c r="Q31" s="91">
        <v>10500</v>
      </c>
      <c r="R31" s="91">
        <v>10500</v>
      </c>
      <c r="S31" s="105">
        <f t="shared" si="2"/>
        <v>31500</v>
      </c>
      <c r="T31" s="106">
        <f t="shared" si="3"/>
        <v>126000</v>
      </c>
      <c r="U31" s="107">
        <f t="shared" si="5"/>
        <v>0</v>
      </c>
    </row>
    <row r="32" spans="1:21" s="23" customFormat="1" ht="18.75" customHeight="1" x14ac:dyDescent="0.3">
      <c r="A32" s="447" t="s">
        <v>37</v>
      </c>
      <c r="B32" s="448"/>
      <c r="C32" s="34">
        <f>SUM(C33:C48)</f>
        <v>107100</v>
      </c>
      <c r="D32" s="18">
        <f>SUM(D33:D48)</f>
        <v>2727</v>
      </c>
      <c r="E32" s="18">
        <f>SUM(E33:E48)</f>
        <v>4227</v>
      </c>
      <c r="F32" s="18">
        <f>SUM(F33:F48)</f>
        <v>3477</v>
      </c>
      <c r="G32" s="18">
        <f>SUM(D32:F32)</f>
        <v>10431</v>
      </c>
      <c r="H32" s="18">
        <f>SUM(H33:H48)</f>
        <v>10050</v>
      </c>
      <c r="I32" s="18">
        <f>SUM(I33:I48)</f>
        <v>10050</v>
      </c>
      <c r="J32" s="18">
        <f>SUM(J33:J48)</f>
        <v>10050</v>
      </c>
      <c r="K32" s="35">
        <f t="shared" si="0"/>
        <v>30150</v>
      </c>
      <c r="L32" s="18">
        <f>SUM(L33:L48)</f>
        <v>7425</v>
      </c>
      <c r="M32" s="18">
        <f>SUM(M33:M48)</f>
        <v>7425</v>
      </c>
      <c r="N32" s="18">
        <f>SUM(N33:N48)</f>
        <v>23425</v>
      </c>
      <c r="O32" s="18">
        <f t="shared" si="1"/>
        <v>38275</v>
      </c>
      <c r="P32" s="18">
        <f>SUM(P33:P48)</f>
        <v>7425</v>
      </c>
      <c r="Q32" s="18">
        <f>SUM(Q33:Q48)</f>
        <v>7425</v>
      </c>
      <c r="R32" s="18">
        <f>SUM(R33:R48)</f>
        <v>9425</v>
      </c>
      <c r="S32" s="19">
        <f t="shared" si="2"/>
        <v>24275</v>
      </c>
      <c r="T32" s="21">
        <f t="shared" si="3"/>
        <v>103131</v>
      </c>
      <c r="U32" s="22">
        <f t="shared" si="5"/>
        <v>3969</v>
      </c>
    </row>
    <row r="33" spans="1:21" s="154" customFormat="1" ht="17" x14ac:dyDescent="0.3">
      <c r="A33" s="146">
        <v>1</v>
      </c>
      <c r="B33" s="147" t="s">
        <v>38</v>
      </c>
      <c r="C33" s="148">
        <v>9000</v>
      </c>
      <c r="D33" s="149">
        <v>750</v>
      </c>
      <c r="E33" s="149">
        <v>750</v>
      </c>
      <c r="F33" s="149">
        <v>750</v>
      </c>
      <c r="G33" s="150">
        <f t="shared" ref="G33:G48" si="18">SUM(D33:F33)</f>
        <v>2250</v>
      </c>
      <c r="H33" s="128">
        <v>750</v>
      </c>
      <c r="I33" s="128">
        <v>750</v>
      </c>
      <c r="J33" s="128">
        <v>750</v>
      </c>
      <c r="K33" s="150">
        <f t="shared" si="0"/>
        <v>2250</v>
      </c>
      <c r="L33" s="128">
        <v>750</v>
      </c>
      <c r="M33" s="128">
        <v>750</v>
      </c>
      <c r="N33" s="128">
        <v>750</v>
      </c>
      <c r="O33" s="151">
        <f t="shared" si="1"/>
        <v>2250</v>
      </c>
      <c r="P33" s="128">
        <v>750</v>
      </c>
      <c r="Q33" s="128">
        <v>750</v>
      </c>
      <c r="R33" s="128">
        <v>750</v>
      </c>
      <c r="S33" s="150">
        <f t="shared" si="2"/>
        <v>2250</v>
      </c>
      <c r="T33" s="152">
        <f t="shared" si="3"/>
        <v>9000</v>
      </c>
      <c r="U33" s="153">
        <f t="shared" si="5"/>
        <v>0</v>
      </c>
    </row>
    <row r="34" spans="1:21" s="154" customFormat="1" ht="17" x14ac:dyDescent="0.3">
      <c r="A34" s="155">
        <v>2</v>
      </c>
      <c r="B34" s="147" t="s">
        <v>39</v>
      </c>
      <c r="C34" s="156">
        <v>9000</v>
      </c>
      <c r="D34" s="157"/>
      <c r="E34" s="157"/>
      <c r="F34" s="157"/>
      <c r="G34" s="158">
        <f t="shared" si="18"/>
        <v>0</v>
      </c>
      <c r="H34" s="144">
        <v>750</v>
      </c>
      <c r="I34" s="144">
        <v>750</v>
      </c>
      <c r="J34" s="144">
        <v>750</v>
      </c>
      <c r="K34" s="158">
        <f t="shared" si="0"/>
        <v>2250</v>
      </c>
      <c r="L34" s="144">
        <v>750</v>
      </c>
      <c r="M34" s="144">
        <v>750</v>
      </c>
      <c r="N34" s="144">
        <v>750</v>
      </c>
      <c r="O34" s="159">
        <f t="shared" si="1"/>
        <v>2250</v>
      </c>
      <c r="P34" s="144">
        <v>750</v>
      </c>
      <c r="Q34" s="144">
        <v>750</v>
      </c>
      <c r="R34" s="144">
        <v>750</v>
      </c>
      <c r="S34" s="158">
        <f t="shared" si="2"/>
        <v>2250</v>
      </c>
      <c r="T34" s="160">
        <f t="shared" si="3"/>
        <v>6750</v>
      </c>
      <c r="U34" s="161">
        <f t="shared" si="5"/>
        <v>2250</v>
      </c>
    </row>
    <row r="35" spans="1:21" s="154" customFormat="1" ht="31" x14ac:dyDescent="0.3">
      <c r="A35" s="155">
        <v>3</v>
      </c>
      <c r="B35" s="147" t="s">
        <v>40</v>
      </c>
      <c r="C35" s="156">
        <v>4000</v>
      </c>
      <c r="D35" s="157"/>
      <c r="E35" s="157"/>
      <c r="F35" s="157"/>
      <c r="G35" s="158">
        <f t="shared" si="18"/>
        <v>0</v>
      </c>
      <c r="H35" s="144"/>
      <c r="I35" s="144"/>
      <c r="J35" s="144"/>
      <c r="K35" s="158">
        <f t="shared" si="0"/>
        <v>0</v>
      </c>
      <c r="L35" s="162"/>
      <c r="M35" s="162"/>
      <c r="N35" s="144">
        <v>4000</v>
      </c>
      <c r="O35" s="159">
        <f t="shared" si="1"/>
        <v>4000</v>
      </c>
      <c r="P35" s="162"/>
      <c r="Q35" s="162"/>
      <c r="R35" s="162"/>
      <c r="S35" s="158">
        <f t="shared" si="2"/>
        <v>0</v>
      </c>
      <c r="T35" s="160">
        <f t="shared" si="3"/>
        <v>4000</v>
      </c>
      <c r="U35" s="161">
        <f t="shared" si="5"/>
        <v>0</v>
      </c>
    </row>
    <row r="36" spans="1:21" s="154" customFormat="1" ht="17" x14ac:dyDescent="0.3">
      <c r="A36" s="155">
        <v>4</v>
      </c>
      <c r="B36" s="147" t="s">
        <v>41</v>
      </c>
      <c r="C36" s="163">
        <v>9000</v>
      </c>
      <c r="D36" s="164">
        <v>750</v>
      </c>
      <c r="E36" s="164">
        <v>750</v>
      </c>
      <c r="F36" s="164">
        <v>750</v>
      </c>
      <c r="G36" s="158">
        <f t="shared" si="18"/>
        <v>2250</v>
      </c>
      <c r="H36" s="128">
        <f>$C$38/12</f>
        <v>750</v>
      </c>
      <c r="I36" s="128">
        <f t="shared" ref="I36:J36" si="19">$C$38/12</f>
        <v>750</v>
      </c>
      <c r="J36" s="128">
        <f t="shared" si="19"/>
        <v>750</v>
      </c>
      <c r="K36" s="158">
        <f t="shared" si="0"/>
        <v>2250</v>
      </c>
      <c r="L36" s="128">
        <f>$C$38/12</f>
        <v>750</v>
      </c>
      <c r="M36" s="128">
        <f t="shared" ref="M36:N36" si="20">$C$38/12</f>
        <v>750</v>
      </c>
      <c r="N36" s="128">
        <f t="shared" si="20"/>
        <v>750</v>
      </c>
      <c r="O36" s="159">
        <f t="shared" si="1"/>
        <v>2250</v>
      </c>
      <c r="P36" s="128">
        <f>$C$38/12</f>
        <v>750</v>
      </c>
      <c r="Q36" s="128">
        <f t="shared" ref="Q36:R36" si="21">$C$38/12</f>
        <v>750</v>
      </c>
      <c r="R36" s="128">
        <f t="shared" si="21"/>
        <v>750</v>
      </c>
      <c r="S36" s="158">
        <f t="shared" si="2"/>
        <v>2250</v>
      </c>
      <c r="T36" s="160">
        <f t="shared" si="3"/>
        <v>9000</v>
      </c>
      <c r="U36" s="161">
        <f t="shared" si="5"/>
        <v>0</v>
      </c>
    </row>
    <row r="37" spans="1:21" s="154" customFormat="1" ht="31" x14ac:dyDescent="0.3">
      <c r="A37" s="155">
        <v>5</v>
      </c>
      <c r="B37" s="147" t="s">
        <v>42</v>
      </c>
      <c r="C37" s="163">
        <v>2000</v>
      </c>
      <c r="D37" s="157"/>
      <c r="E37" s="157"/>
      <c r="F37" s="157"/>
      <c r="G37" s="158">
        <f t="shared" si="18"/>
        <v>0</v>
      </c>
      <c r="H37" s="128"/>
      <c r="I37" s="128"/>
      <c r="J37" s="128"/>
      <c r="K37" s="158">
        <f t="shared" si="0"/>
        <v>0</v>
      </c>
      <c r="L37" s="165"/>
      <c r="M37" s="165"/>
      <c r="N37" s="165">
        <v>2000</v>
      </c>
      <c r="O37" s="159">
        <f t="shared" si="1"/>
        <v>2000</v>
      </c>
      <c r="P37" s="166"/>
      <c r="Q37" s="165"/>
      <c r="R37" s="163"/>
      <c r="S37" s="158">
        <f t="shared" si="2"/>
        <v>0</v>
      </c>
      <c r="T37" s="160">
        <f t="shared" si="3"/>
        <v>2000</v>
      </c>
      <c r="U37" s="161">
        <f t="shared" si="5"/>
        <v>0</v>
      </c>
    </row>
    <row r="38" spans="1:21" s="242" customFormat="1" ht="17" x14ac:dyDescent="0.3">
      <c r="A38" s="236">
        <v>6</v>
      </c>
      <c r="B38" s="221" t="s">
        <v>43</v>
      </c>
      <c r="C38" s="222">
        <v>9000</v>
      </c>
      <c r="D38" s="237"/>
      <c r="E38" s="237"/>
      <c r="F38" s="237"/>
      <c r="G38" s="238">
        <f t="shared" si="18"/>
        <v>0</v>
      </c>
      <c r="H38" s="233">
        <f>2*$C$38/12</f>
        <v>1500</v>
      </c>
      <c r="I38" s="233">
        <f t="shared" ref="I38:J38" si="22">2*$C$38/12</f>
        <v>1500</v>
      </c>
      <c r="J38" s="233">
        <f t="shared" si="22"/>
        <v>1500</v>
      </c>
      <c r="K38" s="238">
        <f t="shared" si="0"/>
        <v>4500</v>
      </c>
      <c r="L38" s="233">
        <f>$C$38/12</f>
        <v>750</v>
      </c>
      <c r="M38" s="233">
        <f t="shared" ref="M38:N38" si="23">$C$38/12</f>
        <v>750</v>
      </c>
      <c r="N38" s="233">
        <f t="shared" si="23"/>
        <v>750</v>
      </c>
      <c r="O38" s="239">
        <f t="shared" si="1"/>
        <v>2250</v>
      </c>
      <c r="P38" s="233">
        <f>$C$38/12</f>
        <v>750</v>
      </c>
      <c r="Q38" s="233">
        <f t="shared" ref="Q38:R38" si="24">$C$38/12</f>
        <v>750</v>
      </c>
      <c r="R38" s="233">
        <f t="shared" si="24"/>
        <v>750</v>
      </c>
      <c r="S38" s="238">
        <f t="shared" si="2"/>
        <v>2250</v>
      </c>
      <c r="T38" s="240">
        <f t="shared" si="3"/>
        <v>9000</v>
      </c>
      <c r="U38" s="241">
        <f t="shared" si="5"/>
        <v>0</v>
      </c>
    </row>
    <row r="39" spans="1:21" s="242" customFormat="1" ht="31" x14ac:dyDescent="0.3">
      <c r="A39" s="236">
        <v>7</v>
      </c>
      <c r="B39" s="221" t="s">
        <v>44</v>
      </c>
      <c r="C39" s="222">
        <v>2000</v>
      </c>
      <c r="D39" s="237"/>
      <c r="E39" s="237"/>
      <c r="F39" s="237"/>
      <c r="G39" s="243">
        <f t="shared" si="18"/>
        <v>0</v>
      </c>
      <c r="H39" s="233"/>
      <c r="I39" s="233"/>
      <c r="J39" s="233"/>
      <c r="K39" s="243">
        <f t="shared" si="0"/>
        <v>0</v>
      </c>
      <c r="L39" s="244"/>
      <c r="M39" s="244"/>
      <c r="N39" s="244"/>
      <c r="O39" s="245">
        <f t="shared" si="1"/>
        <v>0</v>
      </c>
      <c r="P39" s="244"/>
      <c r="Q39" s="244"/>
      <c r="R39" s="244">
        <v>2000</v>
      </c>
      <c r="S39" s="243">
        <f t="shared" si="2"/>
        <v>2000</v>
      </c>
      <c r="T39" s="246">
        <f t="shared" si="3"/>
        <v>2000</v>
      </c>
      <c r="U39" s="247">
        <f t="shared" si="5"/>
        <v>0</v>
      </c>
    </row>
    <row r="40" spans="1:21" s="360" customFormat="1" ht="17" x14ac:dyDescent="0.3">
      <c r="A40" s="353">
        <v>8</v>
      </c>
      <c r="B40" s="331" t="s">
        <v>45</v>
      </c>
      <c r="C40" s="332">
        <v>9000</v>
      </c>
      <c r="D40" s="354">
        <v>750</v>
      </c>
      <c r="E40" s="354">
        <v>750</v>
      </c>
      <c r="F40" s="354">
        <v>750</v>
      </c>
      <c r="G40" s="355">
        <f t="shared" si="18"/>
        <v>2250</v>
      </c>
      <c r="H40" s="356">
        <f>$C$40/12</f>
        <v>750</v>
      </c>
      <c r="I40" s="356">
        <f t="shared" ref="I40:J40" si="25">$C$40/12</f>
        <v>750</v>
      </c>
      <c r="J40" s="356">
        <f t="shared" si="25"/>
        <v>750</v>
      </c>
      <c r="K40" s="355">
        <f t="shared" si="0"/>
        <v>2250</v>
      </c>
      <c r="L40" s="356">
        <f>$C$40/12</f>
        <v>750</v>
      </c>
      <c r="M40" s="356">
        <f t="shared" ref="M40:N40" si="26">$C$40/12</f>
        <v>750</v>
      </c>
      <c r="N40" s="356">
        <f t="shared" si="26"/>
        <v>750</v>
      </c>
      <c r="O40" s="357">
        <f t="shared" si="1"/>
        <v>2250</v>
      </c>
      <c r="P40" s="356">
        <f>$C$40/12</f>
        <v>750</v>
      </c>
      <c r="Q40" s="356">
        <f t="shared" ref="Q40:R40" si="27">$C$40/12</f>
        <v>750</v>
      </c>
      <c r="R40" s="356">
        <f t="shared" si="27"/>
        <v>750</v>
      </c>
      <c r="S40" s="355">
        <f t="shared" si="2"/>
        <v>2250</v>
      </c>
      <c r="T40" s="358">
        <f t="shared" si="3"/>
        <v>9000</v>
      </c>
      <c r="U40" s="359">
        <f t="shared" si="5"/>
        <v>0</v>
      </c>
    </row>
    <row r="41" spans="1:21" s="360" customFormat="1" ht="31" x14ac:dyDescent="0.3">
      <c r="A41" s="353">
        <v>9</v>
      </c>
      <c r="B41" s="331" t="s">
        <v>46</v>
      </c>
      <c r="C41" s="332">
        <v>6300</v>
      </c>
      <c r="D41" s="361">
        <f>954/2</f>
        <v>477</v>
      </c>
      <c r="E41" s="361">
        <f>954/2</f>
        <v>477</v>
      </c>
      <c r="F41" s="361">
        <f>954/2</f>
        <v>477</v>
      </c>
      <c r="G41" s="362">
        <f t="shared" si="18"/>
        <v>1431</v>
      </c>
      <c r="H41" s="356">
        <f>C41/12</f>
        <v>525</v>
      </c>
      <c r="I41" s="356">
        <v>525</v>
      </c>
      <c r="J41" s="356">
        <v>525</v>
      </c>
      <c r="K41" s="362">
        <f t="shared" si="0"/>
        <v>1575</v>
      </c>
      <c r="L41" s="356">
        <v>525</v>
      </c>
      <c r="M41" s="356">
        <v>525</v>
      </c>
      <c r="N41" s="356">
        <v>525</v>
      </c>
      <c r="O41" s="363">
        <f t="shared" si="1"/>
        <v>1575</v>
      </c>
      <c r="P41" s="356">
        <v>525</v>
      </c>
      <c r="Q41" s="356">
        <v>525</v>
      </c>
      <c r="R41" s="356">
        <v>525</v>
      </c>
      <c r="S41" s="362">
        <f t="shared" si="2"/>
        <v>1575</v>
      </c>
      <c r="T41" s="364">
        <f t="shared" si="3"/>
        <v>6156</v>
      </c>
      <c r="U41" s="365">
        <f t="shared" si="5"/>
        <v>144</v>
      </c>
    </row>
    <row r="42" spans="1:21" s="360" customFormat="1" ht="17" x14ac:dyDescent="0.3">
      <c r="A42" s="353">
        <v>10</v>
      </c>
      <c r="B42" s="331" t="s">
        <v>47</v>
      </c>
      <c r="C42" s="332">
        <v>6300</v>
      </c>
      <c r="D42" s="361"/>
      <c r="E42" s="361"/>
      <c r="F42" s="361"/>
      <c r="G42" s="362">
        <f t="shared" si="18"/>
        <v>0</v>
      </c>
      <c r="H42" s="356">
        <f>2*525</f>
        <v>1050</v>
      </c>
      <c r="I42" s="356">
        <f t="shared" ref="I42:J42" si="28">2*525</f>
        <v>1050</v>
      </c>
      <c r="J42" s="356">
        <f t="shared" si="28"/>
        <v>1050</v>
      </c>
      <c r="K42" s="362">
        <f t="shared" si="0"/>
        <v>3150</v>
      </c>
      <c r="L42" s="356">
        <v>525</v>
      </c>
      <c r="M42" s="356">
        <v>525</v>
      </c>
      <c r="N42" s="356">
        <v>525</v>
      </c>
      <c r="O42" s="363">
        <f t="shared" si="1"/>
        <v>1575</v>
      </c>
      <c r="P42" s="356">
        <v>525</v>
      </c>
      <c r="Q42" s="356">
        <v>525</v>
      </c>
      <c r="R42" s="356">
        <v>525</v>
      </c>
      <c r="S42" s="362">
        <f t="shared" si="2"/>
        <v>1575</v>
      </c>
      <c r="T42" s="364">
        <f t="shared" si="3"/>
        <v>6300</v>
      </c>
      <c r="U42" s="365">
        <f t="shared" si="5"/>
        <v>0</v>
      </c>
    </row>
    <row r="43" spans="1:21" s="360" customFormat="1" ht="46.5" x14ac:dyDescent="0.3">
      <c r="A43" s="353">
        <v>12</v>
      </c>
      <c r="B43" s="331" t="s">
        <v>48</v>
      </c>
      <c r="C43" s="332">
        <v>6000</v>
      </c>
      <c r="D43" s="366"/>
      <c r="E43" s="366"/>
      <c r="F43" s="366"/>
      <c r="G43" s="362">
        <f t="shared" si="18"/>
        <v>0</v>
      </c>
      <c r="H43" s="367"/>
      <c r="I43" s="367"/>
      <c r="J43" s="367"/>
      <c r="K43" s="362">
        <f t="shared" si="0"/>
        <v>0</v>
      </c>
      <c r="L43" s="368"/>
      <c r="M43" s="368"/>
      <c r="N43" s="368">
        <v>6000</v>
      </c>
      <c r="O43" s="363">
        <f t="shared" si="1"/>
        <v>6000</v>
      </c>
      <c r="P43" s="368"/>
      <c r="Q43" s="368"/>
      <c r="R43" s="368"/>
      <c r="S43" s="362">
        <f t="shared" si="2"/>
        <v>0</v>
      </c>
      <c r="T43" s="364">
        <f t="shared" si="3"/>
        <v>6000</v>
      </c>
      <c r="U43" s="365">
        <f t="shared" si="5"/>
        <v>0</v>
      </c>
    </row>
    <row r="44" spans="1:21" s="411" customFormat="1" ht="17" x14ac:dyDescent="0.3">
      <c r="A44" s="403">
        <v>13</v>
      </c>
      <c r="B44" s="404" t="s">
        <v>49</v>
      </c>
      <c r="C44" s="397">
        <v>9000</v>
      </c>
      <c r="D44" s="405"/>
      <c r="E44" s="405"/>
      <c r="F44" s="405"/>
      <c r="G44" s="406">
        <f t="shared" si="18"/>
        <v>0</v>
      </c>
      <c r="H44" s="407">
        <f>2*$C$44/12</f>
        <v>1500</v>
      </c>
      <c r="I44" s="407">
        <v>1500</v>
      </c>
      <c r="J44" s="407">
        <v>1500</v>
      </c>
      <c r="K44" s="406">
        <f t="shared" si="0"/>
        <v>4500</v>
      </c>
      <c r="L44" s="407">
        <f>$C$44/12</f>
        <v>750</v>
      </c>
      <c r="M44" s="407">
        <f t="shared" ref="M44:N44" si="29">$C$44/12</f>
        <v>750</v>
      </c>
      <c r="N44" s="407">
        <f t="shared" si="29"/>
        <v>750</v>
      </c>
      <c r="O44" s="408">
        <f t="shared" si="1"/>
        <v>2250</v>
      </c>
      <c r="P44" s="407">
        <f>$C$44/12</f>
        <v>750</v>
      </c>
      <c r="Q44" s="407">
        <f t="shared" ref="Q44:R44" si="30">$C$44/12</f>
        <v>750</v>
      </c>
      <c r="R44" s="407">
        <f t="shared" si="30"/>
        <v>750</v>
      </c>
      <c r="S44" s="406">
        <f t="shared" si="2"/>
        <v>2250</v>
      </c>
      <c r="T44" s="409">
        <f t="shared" si="3"/>
        <v>9000</v>
      </c>
      <c r="U44" s="410">
        <f t="shared" si="5"/>
        <v>0</v>
      </c>
    </row>
    <row r="45" spans="1:21" s="411" customFormat="1" ht="17" x14ac:dyDescent="0.3">
      <c r="A45" s="403">
        <v>14</v>
      </c>
      <c r="B45" s="404" t="s">
        <v>50</v>
      </c>
      <c r="C45" s="397">
        <v>7200</v>
      </c>
      <c r="D45" s="405"/>
      <c r="E45" s="405"/>
      <c r="F45" s="405"/>
      <c r="G45" s="406">
        <f t="shared" si="18"/>
        <v>0</v>
      </c>
      <c r="H45" s="407">
        <f>2*C45/12</f>
        <v>1200</v>
      </c>
      <c r="I45" s="407">
        <v>1200</v>
      </c>
      <c r="J45" s="407">
        <v>1200</v>
      </c>
      <c r="K45" s="406">
        <f t="shared" si="0"/>
        <v>3600</v>
      </c>
      <c r="L45" s="407">
        <v>600</v>
      </c>
      <c r="M45" s="407">
        <v>600</v>
      </c>
      <c r="N45" s="407">
        <v>600</v>
      </c>
      <c r="O45" s="408">
        <f t="shared" si="1"/>
        <v>1800</v>
      </c>
      <c r="P45" s="407">
        <v>600</v>
      </c>
      <c r="Q45" s="407">
        <v>600</v>
      </c>
      <c r="R45" s="407">
        <v>600</v>
      </c>
      <c r="S45" s="406">
        <f t="shared" si="2"/>
        <v>1800</v>
      </c>
      <c r="T45" s="409">
        <f t="shared" si="3"/>
        <v>7200</v>
      </c>
      <c r="U45" s="410">
        <f t="shared" si="5"/>
        <v>0</v>
      </c>
    </row>
    <row r="46" spans="1:21" s="411" customFormat="1" ht="31" x14ac:dyDescent="0.3">
      <c r="A46" s="403">
        <v>15</v>
      </c>
      <c r="B46" s="412" t="s">
        <v>51</v>
      </c>
      <c r="C46" s="393">
        <v>4000</v>
      </c>
      <c r="D46" s="405"/>
      <c r="E46" s="405"/>
      <c r="F46" s="405"/>
      <c r="G46" s="406">
        <f t="shared" si="18"/>
        <v>0</v>
      </c>
      <c r="H46" s="413"/>
      <c r="I46" s="413"/>
      <c r="J46" s="413"/>
      <c r="K46" s="406">
        <f t="shared" si="0"/>
        <v>0</v>
      </c>
      <c r="L46" s="413"/>
      <c r="M46" s="413"/>
      <c r="N46" s="413">
        <v>4000</v>
      </c>
      <c r="O46" s="408">
        <f t="shared" si="1"/>
        <v>4000</v>
      </c>
      <c r="P46" s="414"/>
      <c r="Q46" s="414"/>
      <c r="R46" s="414"/>
      <c r="S46" s="406">
        <f t="shared" si="2"/>
        <v>0</v>
      </c>
      <c r="T46" s="409">
        <f t="shared" si="3"/>
        <v>4000</v>
      </c>
      <c r="U46" s="410">
        <f t="shared" si="5"/>
        <v>0</v>
      </c>
    </row>
    <row r="47" spans="1:21" s="37" customFormat="1" ht="17" x14ac:dyDescent="0.3">
      <c r="A47" s="38">
        <v>16</v>
      </c>
      <c r="B47" s="31" t="s">
        <v>52</v>
      </c>
      <c r="C47" s="32">
        <v>9000</v>
      </c>
      <c r="D47" s="42"/>
      <c r="E47" s="36">
        <f>750+750</f>
        <v>1500</v>
      </c>
      <c r="F47" s="36">
        <f>750</f>
        <v>750</v>
      </c>
      <c r="G47" s="110">
        <f t="shared" si="18"/>
        <v>2250</v>
      </c>
      <c r="H47" s="90">
        <f>$C$47/12</f>
        <v>750</v>
      </c>
      <c r="I47" s="90">
        <f t="shared" ref="I47:J47" si="31">$C$47/12</f>
        <v>750</v>
      </c>
      <c r="J47" s="90">
        <f t="shared" si="31"/>
        <v>750</v>
      </c>
      <c r="K47" s="110">
        <f t="shared" si="0"/>
        <v>2250</v>
      </c>
      <c r="L47" s="90">
        <f>$C$47/12</f>
        <v>750</v>
      </c>
      <c r="M47" s="90">
        <f t="shared" ref="M47:N47" si="32">$C$47/12</f>
        <v>750</v>
      </c>
      <c r="N47" s="90">
        <f t="shared" si="32"/>
        <v>750</v>
      </c>
      <c r="O47" s="112">
        <f t="shared" si="1"/>
        <v>2250</v>
      </c>
      <c r="P47" s="90">
        <f>$C$47/12</f>
        <v>750</v>
      </c>
      <c r="Q47" s="90">
        <f t="shared" ref="Q47:R47" si="33">$C$47/12</f>
        <v>750</v>
      </c>
      <c r="R47" s="90">
        <f t="shared" si="33"/>
        <v>750</v>
      </c>
      <c r="S47" s="110">
        <f t="shared" si="2"/>
        <v>2250</v>
      </c>
      <c r="T47" s="114">
        <f t="shared" si="3"/>
        <v>9000</v>
      </c>
      <c r="U47" s="115">
        <f t="shared" si="5"/>
        <v>0</v>
      </c>
    </row>
    <row r="48" spans="1:21" s="37" customFormat="1" ht="17" x14ac:dyDescent="0.3">
      <c r="A48" s="38">
        <v>17</v>
      </c>
      <c r="B48" s="31" t="s">
        <v>53</v>
      </c>
      <c r="C48" s="32">
        <v>6300</v>
      </c>
      <c r="D48" s="42"/>
      <c r="E48" s="42"/>
      <c r="F48" s="42"/>
      <c r="G48" s="102">
        <f t="shared" si="18"/>
        <v>0</v>
      </c>
      <c r="H48" s="90">
        <v>525</v>
      </c>
      <c r="I48" s="90">
        <v>525</v>
      </c>
      <c r="J48" s="90">
        <v>525</v>
      </c>
      <c r="K48" s="102">
        <f t="shared" si="0"/>
        <v>1575</v>
      </c>
      <c r="L48" s="90">
        <v>525</v>
      </c>
      <c r="M48" s="90">
        <v>525</v>
      </c>
      <c r="N48" s="90">
        <v>525</v>
      </c>
      <c r="O48" s="111">
        <f t="shared" si="1"/>
        <v>1575</v>
      </c>
      <c r="P48" s="90">
        <v>525</v>
      </c>
      <c r="Q48" s="90">
        <v>525</v>
      </c>
      <c r="R48" s="90">
        <v>525</v>
      </c>
      <c r="S48" s="102">
        <f t="shared" si="2"/>
        <v>1575</v>
      </c>
      <c r="T48" s="113">
        <f t="shared" si="3"/>
        <v>4725</v>
      </c>
      <c r="U48" s="79">
        <f t="shared" si="5"/>
        <v>1575</v>
      </c>
    </row>
    <row r="49" spans="1:21" s="23" customFormat="1" ht="18.75" customHeight="1" x14ac:dyDescent="0.3">
      <c r="A49" s="447" t="s">
        <v>54</v>
      </c>
      <c r="B49" s="448"/>
      <c r="C49" s="34">
        <f>SUM(C50:C71)</f>
        <v>1995939.98</v>
      </c>
      <c r="D49" s="18">
        <f>SUM(D50:D71)</f>
        <v>0</v>
      </c>
      <c r="E49" s="18">
        <f>SUM(E50:E71)</f>
        <v>33460</v>
      </c>
      <c r="F49" s="18">
        <f>SUM(F50:F71)</f>
        <v>128861</v>
      </c>
      <c r="G49" s="18">
        <f>SUM(D49:F49)</f>
        <v>162321</v>
      </c>
      <c r="H49" s="18">
        <f>SUM(H50:H71)</f>
        <v>126500</v>
      </c>
      <c r="I49" s="18">
        <f>SUM(I50:I71)</f>
        <v>86000</v>
      </c>
      <c r="J49" s="18">
        <f>SUM(J50:J71)</f>
        <v>894494</v>
      </c>
      <c r="K49" s="35">
        <f t="shared" si="0"/>
        <v>1106994</v>
      </c>
      <c r="L49" s="18">
        <f>SUM(L50:L71)</f>
        <v>241500</v>
      </c>
      <c r="M49" s="18">
        <f>SUM(M50:M71)</f>
        <v>56000</v>
      </c>
      <c r="N49" s="18">
        <f>SUM(N50:N71)</f>
        <v>111000</v>
      </c>
      <c r="O49" s="18">
        <f t="shared" si="1"/>
        <v>408500</v>
      </c>
      <c r="P49" s="18">
        <f>SUM(P50:P71)</f>
        <v>77454</v>
      </c>
      <c r="Q49" s="18">
        <f>SUM(Q50:Q71)</f>
        <v>51000</v>
      </c>
      <c r="R49" s="18">
        <f>SUM(R50:R71)</f>
        <v>106000</v>
      </c>
      <c r="S49" s="19">
        <f t="shared" si="2"/>
        <v>234454</v>
      </c>
      <c r="T49" s="21">
        <f t="shared" si="3"/>
        <v>1912269</v>
      </c>
      <c r="U49" s="22">
        <f t="shared" si="5"/>
        <v>83670.979999999981</v>
      </c>
    </row>
    <row r="50" spans="1:21" s="154" customFormat="1" ht="17" x14ac:dyDescent="0.3">
      <c r="A50" s="167">
        <v>1</v>
      </c>
      <c r="B50" s="168" t="s">
        <v>55</v>
      </c>
      <c r="C50" s="169">
        <v>360000</v>
      </c>
      <c r="D50" s="170"/>
      <c r="E50" s="170"/>
      <c r="F50" s="170"/>
      <c r="G50" s="171">
        <f t="shared" ref="G50:G57" si="34">SUM(D50:F50)</f>
        <v>0</v>
      </c>
      <c r="H50" s="172"/>
      <c r="I50" s="172"/>
      <c r="J50" s="172">
        <v>360000</v>
      </c>
      <c r="K50" s="150">
        <f t="shared" si="0"/>
        <v>360000</v>
      </c>
      <c r="L50" s="173"/>
      <c r="M50" s="173"/>
      <c r="N50" s="173"/>
      <c r="O50" s="174">
        <f t="shared" si="1"/>
        <v>0</v>
      </c>
      <c r="P50" s="173"/>
      <c r="Q50" s="173"/>
      <c r="R50" s="173"/>
      <c r="S50" s="171">
        <f t="shared" si="2"/>
        <v>0</v>
      </c>
      <c r="T50" s="175">
        <f t="shared" si="3"/>
        <v>360000</v>
      </c>
      <c r="U50" s="176">
        <f t="shared" si="5"/>
        <v>0</v>
      </c>
    </row>
    <row r="51" spans="1:21" s="154" customFormat="1" ht="17" x14ac:dyDescent="0.3">
      <c r="A51" s="177">
        <v>2</v>
      </c>
      <c r="B51" s="147" t="s">
        <v>56</v>
      </c>
      <c r="C51" s="163">
        <v>50000</v>
      </c>
      <c r="D51" s="166"/>
      <c r="E51" s="166"/>
      <c r="F51" s="166"/>
      <c r="G51" s="178">
        <f t="shared" si="34"/>
        <v>0</v>
      </c>
      <c r="H51" s="144">
        <v>25000</v>
      </c>
      <c r="I51" s="144"/>
      <c r="J51" s="144"/>
      <c r="K51" s="158">
        <f t="shared" si="0"/>
        <v>25000</v>
      </c>
      <c r="L51" s="144"/>
      <c r="M51" s="144"/>
      <c r="N51" s="144">
        <v>25000</v>
      </c>
      <c r="O51" s="179">
        <f t="shared" si="1"/>
        <v>25000</v>
      </c>
      <c r="P51" s="165"/>
      <c r="Q51" s="165"/>
      <c r="R51" s="165"/>
      <c r="S51" s="178">
        <f t="shared" si="2"/>
        <v>0</v>
      </c>
      <c r="T51" s="180">
        <f t="shared" si="3"/>
        <v>50000</v>
      </c>
      <c r="U51" s="181">
        <f t="shared" si="5"/>
        <v>0</v>
      </c>
    </row>
    <row r="52" spans="1:21" s="154" customFormat="1" ht="31" x14ac:dyDescent="0.3">
      <c r="A52" s="182">
        <v>3</v>
      </c>
      <c r="B52" s="183" t="s">
        <v>57</v>
      </c>
      <c r="C52" s="184">
        <v>20000</v>
      </c>
      <c r="D52" s="185"/>
      <c r="E52" s="185"/>
      <c r="F52" s="185"/>
      <c r="G52" s="178">
        <f>SUM(D52:F52)</f>
        <v>0</v>
      </c>
      <c r="H52" s="186"/>
      <c r="I52" s="186">
        <v>10000</v>
      </c>
      <c r="J52" s="139"/>
      <c r="K52" s="158">
        <f>SUM(H52:J52)</f>
        <v>10000</v>
      </c>
      <c r="L52" s="162"/>
      <c r="M52" s="162"/>
      <c r="N52" s="162"/>
      <c r="O52" s="179">
        <f>SUM(L52:N52)</f>
        <v>0</v>
      </c>
      <c r="P52" s="165"/>
      <c r="Q52" s="165"/>
      <c r="R52" s="165">
        <v>10000</v>
      </c>
      <c r="S52" s="178">
        <f>SUM(P52:R52)</f>
        <v>10000</v>
      </c>
      <c r="T52" s="180">
        <f>SUM(S52,O52,K52,G52)</f>
        <v>20000</v>
      </c>
      <c r="U52" s="181">
        <f>C52-T52</f>
        <v>0</v>
      </c>
    </row>
    <row r="53" spans="1:21" s="154" customFormat="1" ht="31" x14ac:dyDescent="0.3">
      <c r="A53" s="182">
        <v>4</v>
      </c>
      <c r="B53" s="183" t="s">
        <v>58</v>
      </c>
      <c r="C53" s="184">
        <v>33908</v>
      </c>
      <c r="D53" s="185"/>
      <c r="E53" s="185"/>
      <c r="F53" s="185"/>
      <c r="G53" s="178">
        <f>SUM(D53:F53)</f>
        <v>0</v>
      </c>
      <c r="H53" s="186"/>
      <c r="I53" s="186"/>
      <c r="J53" s="139">
        <v>16954</v>
      </c>
      <c r="K53" s="158">
        <f>SUM(H53:J53)</f>
        <v>16954</v>
      </c>
      <c r="L53" s="162"/>
      <c r="M53" s="162"/>
      <c r="N53" s="162"/>
      <c r="O53" s="179">
        <f>SUM(L53:N53)</f>
        <v>0</v>
      </c>
      <c r="P53" s="139">
        <v>16954</v>
      </c>
      <c r="Q53" s="186"/>
      <c r="R53" s="139"/>
      <c r="S53" s="178">
        <f>SUM(P53:R53)</f>
        <v>16954</v>
      </c>
      <c r="T53" s="180">
        <f>SUM(S53,O53,K53,G53)</f>
        <v>33908</v>
      </c>
      <c r="U53" s="181">
        <f>C53-T53</f>
        <v>0</v>
      </c>
    </row>
    <row r="54" spans="1:21" s="154" customFormat="1" ht="31" x14ac:dyDescent="0.3">
      <c r="A54" s="182">
        <v>5</v>
      </c>
      <c r="B54" s="183" t="s">
        <v>59</v>
      </c>
      <c r="C54" s="163">
        <v>240000</v>
      </c>
      <c r="D54" s="185"/>
      <c r="E54" s="185"/>
      <c r="F54" s="185"/>
      <c r="G54" s="178">
        <f>SUM(D54:F54)</f>
        <v>0</v>
      </c>
      <c r="H54" s="144">
        <v>40000</v>
      </c>
      <c r="I54" s="144">
        <v>40000</v>
      </c>
      <c r="J54" s="128">
        <v>40000</v>
      </c>
      <c r="K54" s="158">
        <f>SUM(H54:J54)</f>
        <v>120000</v>
      </c>
      <c r="L54" s="144">
        <v>40000</v>
      </c>
      <c r="M54" s="144"/>
      <c r="N54" s="128">
        <v>40000</v>
      </c>
      <c r="O54" s="179">
        <f>SUM(L54:N54)</f>
        <v>80000</v>
      </c>
      <c r="P54" s="144"/>
      <c r="Q54" s="144"/>
      <c r="R54" s="128">
        <v>40000</v>
      </c>
      <c r="S54" s="178">
        <f>SUM(P54:R54)</f>
        <v>40000</v>
      </c>
      <c r="T54" s="180">
        <f>SUM(S54,O54,K54,G54)</f>
        <v>240000</v>
      </c>
      <c r="U54" s="181">
        <f>C54-T54</f>
        <v>0</v>
      </c>
    </row>
    <row r="55" spans="1:21" s="154" customFormat="1" ht="31" x14ac:dyDescent="0.3">
      <c r="A55" s="182">
        <v>6</v>
      </c>
      <c r="B55" s="183" t="s">
        <v>60</v>
      </c>
      <c r="C55" s="163">
        <v>240000</v>
      </c>
      <c r="D55" s="185"/>
      <c r="E55" s="185"/>
      <c r="F55" s="185"/>
      <c r="G55" s="178">
        <f>SUM(D55:F55)</f>
        <v>0</v>
      </c>
      <c r="H55" s="144"/>
      <c r="I55" s="144"/>
      <c r="J55" s="128">
        <v>40000</v>
      </c>
      <c r="K55" s="158">
        <f>SUM(H55:J55)</f>
        <v>40000</v>
      </c>
      <c r="L55" s="144">
        <v>40000</v>
      </c>
      <c r="M55" s="144">
        <v>40000</v>
      </c>
      <c r="N55" s="128">
        <v>40000</v>
      </c>
      <c r="O55" s="187">
        <f t="shared" si="1"/>
        <v>120000</v>
      </c>
      <c r="P55" s="144"/>
      <c r="Q55" s="144">
        <v>40000</v>
      </c>
      <c r="R55" s="128">
        <v>40000</v>
      </c>
      <c r="S55" s="188">
        <f t="shared" si="2"/>
        <v>80000</v>
      </c>
      <c r="T55" s="189">
        <f t="shared" si="3"/>
        <v>240000</v>
      </c>
      <c r="U55" s="190">
        <f t="shared" si="5"/>
        <v>0</v>
      </c>
    </row>
    <row r="56" spans="1:21" s="154" customFormat="1" ht="31" x14ac:dyDescent="0.3">
      <c r="A56" s="182">
        <v>7</v>
      </c>
      <c r="B56" s="183" t="s">
        <v>61</v>
      </c>
      <c r="C56" s="163">
        <v>240000</v>
      </c>
      <c r="D56" s="185"/>
      <c r="E56" s="185"/>
      <c r="F56" s="185"/>
      <c r="G56" s="188">
        <f t="shared" si="34"/>
        <v>0</v>
      </c>
      <c r="H56" s="144"/>
      <c r="I56" s="144"/>
      <c r="J56" s="144">
        <v>240000</v>
      </c>
      <c r="K56" s="191">
        <f t="shared" si="0"/>
        <v>240000</v>
      </c>
      <c r="L56" s="185"/>
      <c r="M56" s="185"/>
      <c r="N56" s="185"/>
      <c r="O56" s="187">
        <f t="shared" si="1"/>
        <v>0</v>
      </c>
      <c r="P56" s="185"/>
      <c r="Q56" s="185"/>
      <c r="R56" s="185"/>
      <c r="S56" s="188">
        <f t="shared" si="2"/>
        <v>0</v>
      </c>
      <c r="T56" s="189">
        <f t="shared" si="3"/>
        <v>240000</v>
      </c>
      <c r="U56" s="190">
        <f t="shared" si="5"/>
        <v>0</v>
      </c>
    </row>
    <row r="57" spans="1:21" s="200" customFormat="1" ht="31" x14ac:dyDescent="0.3">
      <c r="A57" s="182">
        <v>8</v>
      </c>
      <c r="B57" s="192" t="s">
        <v>62</v>
      </c>
      <c r="C57" s="163">
        <v>100000</v>
      </c>
      <c r="D57" s="193"/>
      <c r="E57" s="194"/>
      <c r="F57" s="193">
        <v>0</v>
      </c>
      <c r="G57" s="195">
        <f t="shared" si="34"/>
        <v>0</v>
      </c>
      <c r="H57" s="144"/>
      <c r="I57" s="144"/>
      <c r="J57" s="144"/>
      <c r="K57" s="196">
        <f t="shared" si="0"/>
        <v>0</v>
      </c>
      <c r="L57" s="193">
        <v>100000</v>
      </c>
      <c r="M57" s="193"/>
      <c r="N57" s="193"/>
      <c r="O57" s="197">
        <f t="shared" si="1"/>
        <v>100000</v>
      </c>
      <c r="P57" s="193"/>
      <c r="Q57" s="193"/>
      <c r="R57" s="193"/>
      <c r="S57" s="195">
        <f t="shared" si="2"/>
        <v>0</v>
      </c>
      <c r="T57" s="198">
        <f t="shared" si="3"/>
        <v>100000</v>
      </c>
      <c r="U57" s="199">
        <f t="shared" si="5"/>
        <v>0</v>
      </c>
    </row>
    <row r="58" spans="1:21" s="242" customFormat="1" ht="17" x14ac:dyDescent="0.3">
      <c r="A58" s="220">
        <v>9</v>
      </c>
      <c r="B58" s="248" t="s">
        <v>63</v>
      </c>
      <c r="C58" s="222">
        <v>20000</v>
      </c>
      <c r="D58" s="249"/>
      <c r="E58" s="249"/>
      <c r="F58" s="249"/>
      <c r="G58" s="250">
        <f>SUM(D58:F58)</f>
        <v>0</v>
      </c>
      <c r="H58" s="225">
        <v>5000</v>
      </c>
      <c r="I58" s="225">
        <v>5000</v>
      </c>
      <c r="J58" s="225"/>
      <c r="K58" s="243">
        <f>SUM(H58:J58)</f>
        <v>10000</v>
      </c>
      <c r="L58" s="251">
        <v>5000</v>
      </c>
      <c r="M58" s="251"/>
      <c r="N58" s="251"/>
      <c r="O58" s="252">
        <f>SUM(L58:N58)</f>
        <v>5000</v>
      </c>
      <c r="P58" s="251"/>
      <c r="Q58" s="251">
        <v>5000</v>
      </c>
      <c r="R58" s="251"/>
      <c r="S58" s="250">
        <f t="shared" si="2"/>
        <v>5000</v>
      </c>
      <c r="T58" s="253">
        <f t="shared" si="3"/>
        <v>20000</v>
      </c>
      <c r="U58" s="254">
        <f t="shared" si="5"/>
        <v>0</v>
      </c>
    </row>
    <row r="59" spans="1:21" s="242" customFormat="1" ht="31" x14ac:dyDescent="0.3">
      <c r="A59" s="255">
        <v>10</v>
      </c>
      <c r="B59" s="248" t="s">
        <v>64</v>
      </c>
      <c r="C59" s="256">
        <v>30000</v>
      </c>
      <c r="D59" s="249"/>
      <c r="E59" s="249"/>
      <c r="F59" s="249"/>
      <c r="G59" s="257">
        <f>SUM(D59:F59)</f>
        <v>0</v>
      </c>
      <c r="H59" s="244"/>
      <c r="I59" s="237"/>
      <c r="J59" s="244"/>
      <c r="K59" s="238">
        <f>SUM(H59:J59)</f>
        <v>0</v>
      </c>
      <c r="L59" s="244"/>
      <c r="M59" s="244">
        <v>10000</v>
      </c>
      <c r="N59" s="244"/>
      <c r="O59" s="258">
        <f>SUM(L59:N59)</f>
        <v>10000</v>
      </c>
      <c r="P59" s="244">
        <v>10000</v>
      </c>
      <c r="Q59" s="244"/>
      <c r="R59" s="244">
        <v>10000</v>
      </c>
      <c r="S59" s="257">
        <f t="shared" si="2"/>
        <v>20000</v>
      </c>
      <c r="T59" s="259">
        <f>SUM(S59,O59,K59,G59)</f>
        <v>30000</v>
      </c>
      <c r="U59" s="260">
        <f t="shared" si="5"/>
        <v>0</v>
      </c>
    </row>
    <row r="60" spans="1:21" s="289" customFormat="1" ht="17" x14ac:dyDescent="0.3">
      <c r="A60" s="277">
        <v>11</v>
      </c>
      <c r="B60" s="278" t="s">
        <v>65</v>
      </c>
      <c r="C60" s="279">
        <v>36000</v>
      </c>
      <c r="D60" s="280"/>
      <c r="E60" s="281">
        <v>33460</v>
      </c>
      <c r="F60" s="280"/>
      <c r="G60" s="282">
        <f t="shared" ref="G60:G66" si="35">SUM(D60:F60)</f>
        <v>33460</v>
      </c>
      <c r="H60" s="283">
        <v>0</v>
      </c>
      <c r="I60" s="283">
        <v>0</v>
      </c>
      <c r="J60" s="283">
        <v>2540</v>
      </c>
      <c r="K60" s="282">
        <f>SUM(H60:J60)</f>
        <v>2540</v>
      </c>
      <c r="L60" s="284"/>
      <c r="M60" s="284"/>
      <c r="N60" s="284"/>
      <c r="O60" s="285">
        <f t="shared" ref="O60:O66" si="36">SUM(L60:N60)</f>
        <v>0</v>
      </c>
      <c r="P60" s="284"/>
      <c r="Q60" s="284"/>
      <c r="R60" s="284"/>
      <c r="S60" s="286">
        <f t="shared" si="2"/>
        <v>0</v>
      </c>
      <c r="T60" s="287">
        <f t="shared" si="3"/>
        <v>36000</v>
      </c>
      <c r="U60" s="288">
        <f t="shared" si="5"/>
        <v>0</v>
      </c>
    </row>
    <row r="61" spans="1:21" s="289" customFormat="1" ht="17" x14ac:dyDescent="0.3">
      <c r="A61" s="266">
        <v>12</v>
      </c>
      <c r="B61" s="290" t="s">
        <v>66</v>
      </c>
      <c r="C61" s="279">
        <v>50000</v>
      </c>
      <c r="D61" s="280"/>
      <c r="E61" s="280"/>
      <c r="F61" s="280"/>
      <c r="G61" s="291">
        <f t="shared" si="35"/>
        <v>0</v>
      </c>
      <c r="H61" s="283">
        <v>0</v>
      </c>
      <c r="I61" s="283">
        <v>25000</v>
      </c>
      <c r="J61" s="283">
        <v>25000</v>
      </c>
      <c r="K61" s="292">
        <f>SUM(H61:J61)</f>
        <v>50000</v>
      </c>
      <c r="L61" s="293"/>
      <c r="M61" s="293"/>
      <c r="N61" s="293"/>
      <c r="O61" s="294">
        <f t="shared" si="36"/>
        <v>0</v>
      </c>
      <c r="P61" s="293"/>
      <c r="Q61" s="293"/>
      <c r="R61" s="293"/>
      <c r="S61" s="291">
        <f t="shared" si="2"/>
        <v>0</v>
      </c>
      <c r="T61" s="295">
        <f t="shared" si="3"/>
        <v>50000</v>
      </c>
      <c r="U61" s="296">
        <f t="shared" si="5"/>
        <v>0</v>
      </c>
    </row>
    <row r="62" spans="1:21" s="289" customFormat="1" ht="17" x14ac:dyDescent="0.3">
      <c r="A62" s="266">
        <v>13</v>
      </c>
      <c r="B62" s="297" t="s">
        <v>67</v>
      </c>
      <c r="C62" s="279">
        <v>42000</v>
      </c>
      <c r="D62" s="298"/>
      <c r="E62" s="298"/>
      <c r="F62" s="298"/>
      <c r="G62" s="291">
        <f t="shared" si="35"/>
        <v>0</v>
      </c>
      <c r="H62" s="283">
        <v>50500</v>
      </c>
      <c r="I62" s="283">
        <v>0</v>
      </c>
      <c r="J62" s="283">
        <v>0</v>
      </c>
      <c r="K62" s="292">
        <f>SUM(H62:J62)</f>
        <v>50500</v>
      </c>
      <c r="L62" s="283">
        <v>50500</v>
      </c>
      <c r="M62" s="283">
        <v>0</v>
      </c>
      <c r="N62" s="283">
        <v>0</v>
      </c>
      <c r="O62" s="294">
        <f t="shared" si="36"/>
        <v>50500</v>
      </c>
      <c r="P62" s="283">
        <v>50500</v>
      </c>
      <c r="Q62" s="283">
        <v>0</v>
      </c>
      <c r="R62" s="283">
        <v>0</v>
      </c>
      <c r="S62" s="291">
        <f t="shared" si="2"/>
        <v>50500</v>
      </c>
      <c r="T62" s="295">
        <f t="shared" si="3"/>
        <v>151500</v>
      </c>
      <c r="U62" s="296">
        <f t="shared" si="5"/>
        <v>-109500</v>
      </c>
    </row>
    <row r="63" spans="1:21" s="289" customFormat="1" ht="31" x14ac:dyDescent="0.3">
      <c r="A63" s="299">
        <v>14</v>
      </c>
      <c r="B63" s="297" t="s">
        <v>68</v>
      </c>
      <c r="C63" s="300">
        <v>24000</v>
      </c>
      <c r="D63" s="298"/>
      <c r="E63" s="298"/>
      <c r="F63" s="298"/>
      <c r="G63" s="291">
        <f t="shared" si="35"/>
        <v>0</v>
      </c>
      <c r="H63" s="301"/>
      <c r="I63" s="281"/>
      <c r="J63" s="301">
        <v>24000</v>
      </c>
      <c r="K63" s="292"/>
      <c r="L63" s="284"/>
      <c r="M63" s="284"/>
      <c r="N63" s="284"/>
      <c r="O63" s="294">
        <f t="shared" si="36"/>
        <v>0</v>
      </c>
      <c r="P63" s="293"/>
      <c r="Q63" s="293"/>
      <c r="R63" s="293"/>
      <c r="S63" s="291">
        <f t="shared" si="2"/>
        <v>0</v>
      </c>
      <c r="T63" s="295">
        <f t="shared" si="3"/>
        <v>0</v>
      </c>
      <c r="U63" s="296">
        <f t="shared" si="5"/>
        <v>24000</v>
      </c>
    </row>
    <row r="64" spans="1:21" s="289" customFormat="1" ht="15.5" x14ac:dyDescent="0.3">
      <c r="A64" s="299">
        <v>15</v>
      </c>
      <c r="B64" s="297" t="s">
        <v>69</v>
      </c>
      <c r="C64" s="300">
        <v>42000</v>
      </c>
      <c r="D64" s="298"/>
      <c r="E64" s="298"/>
      <c r="F64" s="298"/>
      <c r="G64" s="291">
        <f t="shared" si="35"/>
        <v>0</v>
      </c>
      <c r="H64" s="301"/>
      <c r="I64" s="281"/>
      <c r="J64" s="301">
        <v>42000</v>
      </c>
      <c r="K64" s="292"/>
      <c r="L64" s="284"/>
      <c r="M64" s="284"/>
      <c r="N64" s="284"/>
      <c r="O64" s="294">
        <f t="shared" si="36"/>
        <v>0</v>
      </c>
      <c r="P64" s="293"/>
      <c r="Q64" s="293"/>
      <c r="R64" s="293"/>
      <c r="S64" s="291">
        <f t="shared" si="2"/>
        <v>0</v>
      </c>
      <c r="T64" s="295">
        <f t="shared" si="3"/>
        <v>0</v>
      </c>
      <c r="U64" s="296">
        <f t="shared" si="5"/>
        <v>42000</v>
      </c>
    </row>
    <row r="65" spans="1:21" s="289" customFormat="1" ht="31" x14ac:dyDescent="0.3">
      <c r="A65" s="299">
        <v>16</v>
      </c>
      <c r="B65" s="297" t="s">
        <v>70</v>
      </c>
      <c r="C65" s="300">
        <v>120000</v>
      </c>
      <c r="D65" s="298"/>
      <c r="E65" s="298"/>
      <c r="F65" s="298"/>
      <c r="G65" s="291">
        <f t="shared" si="35"/>
        <v>0</v>
      </c>
      <c r="H65" s="301"/>
      <c r="I65" s="281"/>
      <c r="J65" s="301">
        <v>100000</v>
      </c>
      <c r="K65" s="292"/>
      <c r="L65" s="284"/>
      <c r="M65" s="284"/>
      <c r="N65" s="284"/>
      <c r="O65" s="294">
        <f t="shared" si="36"/>
        <v>0</v>
      </c>
      <c r="P65" s="293"/>
      <c r="Q65" s="293"/>
      <c r="R65" s="293"/>
      <c r="S65" s="291">
        <f t="shared" si="2"/>
        <v>0</v>
      </c>
      <c r="T65" s="295">
        <f t="shared" si="3"/>
        <v>0</v>
      </c>
      <c r="U65" s="296">
        <f t="shared" si="5"/>
        <v>120000</v>
      </c>
    </row>
    <row r="66" spans="1:21" s="289" customFormat="1" ht="15.5" x14ac:dyDescent="0.3">
      <c r="A66" s="299">
        <v>17</v>
      </c>
      <c r="B66" s="297" t="s">
        <v>71</v>
      </c>
      <c r="C66" s="300">
        <v>129000</v>
      </c>
      <c r="D66" s="298"/>
      <c r="E66" s="298"/>
      <c r="F66" s="302">
        <v>128861</v>
      </c>
      <c r="G66" s="292">
        <f t="shared" si="35"/>
        <v>128861</v>
      </c>
      <c r="H66" s="301"/>
      <c r="I66" s="281"/>
      <c r="J66" s="301"/>
      <c r="K66" s="292">
        <f t="shared" ref="K66:K72" si="37">SUM(H66:J66)</f>
        <v>0</v>
      </c>
      <c r="L66" s="284"/>
      <c r="M66" s="284"/>
      <c r="N66" s="284"/>
      <c r="O66" s="294">
        <f t="shared" si="36"/>
        <v>0</v>
      </c>
      <c r="P66" s="293"/>
      <c r="Q66" s="293"/>
      <c r="R66" s="293"/>
      <c r="S66" s="291">
        <f t="shared" si="2"/>
        <v>0</v>
      </c>
      <c r="T66" s="295">
        <f t="shared" si="3"/>
        <v>128861</v>
      </c>
      <c r="U66" s="296">
        <f t="shared" si="5"/>
        <v>139</v>
      </c>
    </row>
    <row r="67" spans="1:21" s="289" customFormat="1" ht="15.5" x14ac:dyDescent="0.3">
      <c r="A67" s="299">
        <v>18</v>
      </c>
      <c r="B67" s="297" t="s">
        <v>72</v>
      </c>
      <c r="C67" s="300">
        <v>111000</v>
      </c>
      <c r="D67" s="303"/>
      <c r="E67" s="303"/>
      <c r="F67" s="303"/>
      <c r="G67" s="304">
        <f>SUM(D67:F67)</f>
        <v>0</v>
      </c>
      <c r="H67" s="305"/>
      <c r="I67" s="306"/>
      <c r="J67" s="305"/>
      <c r="K67" s="307">
        <f t="shared" si="37"/>
        <v>0</v>
      </c>
      <c r="L67" s="308"/>
      <c r="M67" s="308"/>
      <c r="N67" s="308"/>
      <c r="O67" s="309">
        <f>SUM(L67:N67)</f>
        <v>0</v>
      </c>
      <c r="P67" s="310"/>
      <c r="Q67" s="310"/>
      <c r="R67" s="310"/>
      <c r="S67" s="304">
        <f t="shared" si="2"/>
        <v>0</v>
      </c>
      <c r="T67" s="311">
        <f t="shared" si="3"/>
        <v>0</v>
      </c>
      <c r="U67" s="312">
        <f t="shared" si="5"/>
        <v>111000</v>
      </c>
    </row>
    <row r="68" spans="1:21" s="360" customFormat="1" ht="17" x14ac:dyDescent="0.3">
      <c r="A68" s="369">
        <v>18</v>
      </c>
      <c r="B68" s="370" t="s">
        <v>73</v>
      </c>
      <c r="C68" s="371">
        <v>20000</v>
      </c>
      <c r="D68" s="366"/>
      <c r="E68" s="366"/>
      <c r="F68" s="366"/>
      <c r="G68" s="372">
        <f>SUM(D68:F68)</f>
        <v>0</v>
      </c>
      <c r="H68" s="373">
        <v>2000</v>
      </c>
      <c r="I68" s="373">
        <v>2000</v>
      </c>
      <c r="J68" s="373">
        <v>2000</v>
      </c>
      <c r="K68" s="362">
        <f t="shared" si="37"/>
        <v>6000</v>
      </c>
      <c r="L68" s="374">
        <v>2000</v>
      </c>
      <c r="M68" s="374">
        <v>2000</v>
      </c>
      <c r="N68" s="374">
        <v>2000</v>
      </c>
      <c r="O68" s="375">
        <f>SUM(L68:N68)</f>
        <v>6000</v>
      </c>
      <c r="P68" s="368"/>
      <c r="Q68" s="374">
        <v>2000</v>
      </c>
      <c r="R68" s="374">
        <v>2000</v>
      </c>
      <c r="S68" s="374">
        <v>2000</v>
      </c>
      <c r="T68" s="376">
        <f t="shared" si="3"/>
        <v>14000</v>
      </c>
      <c r="U68" s="377">
        <f t="shared" si="5"/>
        <v>6000</v>
      </c>
    </row>
    <row r="69" spans="1:21" s="411" customFormat="1" ht="17" x14ac:dyDescent="0.3">
      <c r="A69" s="415">
        <v>20</v>
      </c>
      <c r="B69" s="416" t="s">
        <v>74</v>
      </c>
      <c r="C69" s="417">
        <v>20000</v>
      </c>
      <c r="D69" s="405"/>
      <c r="E69" s="405"/>
      <c r="F69" s="405"/>
      <c r="G69" s="418">
        <f>SUM(D69:F69)</f>
        <v>0</v>
      </c>
      <c r="H69" s="419">
        <v>2000</v>
      </c>
      <c r="I69" s="419">
        <v>2000</v>
      </c>
      <c r="J69" s="419">
        <v>2000</v>
      </c>
      <c r="K69" s="406">
        <f t="shared" si="37"/>
        <v>6000</v>
      </c>
      <c r="L69" s="420">
        <v>2000</v>
      </c>
      <c r="M69" s="420">
        <v>2000</v>
      </c>
      <c r="N69" s="420">
        <v>2000</v>
      </c>
      <c r="O69" s="421">
        <f>SUM(L69:N69)</f>
        <v>6000</v>
      </c>
      <c r="P69" s="414"/>
      <c r="Q69" s="420">
        <v>2000</v>
      </c>
      <c r="R69" s="420">
        <v>2000</v>
      </c>
      <c r="S69" s="420">
        <v>2000</v>
      </c>
      <c r="T69" s="422">
        <f t="shared" si="3"/>
        <v>14000</v>
      </c>
      <c r="U69" s="423">
        <f t="shared" si="5"/>
        <v>6000</v>
      </c>
    </row>
    <row r="70" spans="1:21" s="37" customFormat="1" ht="17" x14ac:dyDescent="0.3">
      <c r="A70" s="55">
        <v>22</v>
      </c>
      <c r="B70" s="54" t="s">
        <v>75</v>
      </c>
      <c r="C70" s="56">
        <v>20031.98</v>
      </c>
      <c r="D70" s="42"/>
      <c r="E70" s="42"/>
      <c r="F70" s="42"/>
      <c r="G70" s="49">
        <f>SUM(D70:F70)</f>
        <v>0</v>
      </c>
      <c r="H70" s="116">
        <v>2000</v>
      </c>
      <c r="I70" s="116">
        <v>2000</v>
      </c>
      <c r="J70" s="116">
        <v>0</v>
      </c>
      <c r="K70" s="110">
        <f>SUM(H70:J70)</f>
        <v>4000</v>
      </c>
      <c r="L70" s="94">
        <v>2000</v>
      </c>
      <c r="M70" s="94">
        <v>2000</v>
      </c>
      <c r="N70" s="94">
        <v>2000</v>
      </c>
      <c r="O70" s="50">
        <f>SUM(L70:N70)</f>
        <v>6000</v>
      </c>
      <c r="P70" s="41"/>
      <c r="Q70" s="94">
        <v>2000</v>
      </c>
      <c r="R70" s="94">
        <v>2000</v>
      </c>
      <c r="S70" s="94">
        <v>2000</v>
      </c>
      <c r="T70" s="51">
        <f>SUM(S70,O70,K70,G70)</f>
        <v>12000</v>
      </c>
      <c r="U70" s="52">
        <f>C70-T70</f>
        <v>8031.98</v>
      </c>
    </row>
    <row r="71" spans="1:21" s="37" customFormat="1" ht="31" x14ac:dyDescent="0.3">
      <c r="A71" s="55">
        <v>23</v>
      </c>
      <c r="B71" s="443" t="s">
        <v>145</v>
      </c>
      <c r="C71" s="444">
        <v>48000</v>
      </c>
      <c r="D71" s="438"/>
      <c r="E71" s="438"/>
      <c r="F71" s="438"/>
      <c r="G71" s="49"/>
      <c r="H71" s="439"/>
      <c r="I71" s="439"/>
      <c r="J71" s="439"/>
      <c r="K71" s="110"/>
      <c r="L71" s="440"/>
      <c r="M71" s="440"/>
      <c r="N71" s="440"/>
      <c r="O71" s="441"/>
      <c r="P71" s="442"/>
      <c r="Q71" s="440"/>
      <c r="R71" s="440"/>
      <c r="S71" s="440"/>
      <c r="T71" s="51"/>
      <c r="U71" s="52"/>
    </row>
    <row r="72" spans="1:21" s="60" customFormat="1" ht="15.5" x14ac:dyDescent="0.3">
      <c r="A72" s="447" t="s">
        <v>76</v>
      </c>
      <c r="B72" s="448"/>
      <c r="C72" s="57">
        <f>SUM(C73)</f>
        <v>0</v>
      </c>
      <c r="D72" s="58">
        <f>SUM(D73)</f>
        <v>0</v>
      </c>
      <c r="E72" s="58">
        <f>SUM(E73)</f>
        <v>0</v>
      </c>
      <c r="F72" s="58">
        <f>SUM(F73)</f>
        <v>0</v>
      </c>
      <c r="G72" s="19">
        <f>SUM(D72:F72)</f>
        <v>0</v>
      </c>
      <c r="H72" s="59"/>
      <c r="I72" s="59"/>
      <c r="J72" s="59"/>
      <c r="K72" s="20">
        <f t="shared" si="37"/>
        <v>0</v>
      </c>
      <c r="L72" s="58">
        <f>SUM(L73:L75)</f>
        <v>6000</v>
      </c>
      <c r="M72" s="58">
        <f>SUM(M73:M75)</f>
        <v>6000</v>
      </c>
      <c r="N72" s="58">
        <f>SUM(N73:N75)</f>
        <v>18000</v>
      </c>
      <c r="O72" s="19">
        <f>SUM(L72:N72)</f>
        <v>30000</v>
      </c>
      <c r="P72" s="58">
        <f>SUM(P73:P75)</f>
        <v>6000</v>
      </c>
      <c r="Q72" s="58">
        <f>SUM(Q73:Q75)</f>
        <v>39510</v>
      </c>
      <c r="R72" s="58">
        <f>SUM(R73:R75)</f>
        <v>6000</v>
      </c>
      <c r="S72" s="19">
        <f t="shared" ref="S72" si="38">SUM(P72:R72)</f>
        <v>51510</v>
      </c>
      <c r="T72" s="21">
        <f t="shared" ref="T72" si="39">SUM(S72,O72,K72,G72)</f>
        <v>81510</v>
      </c>
      <c r="U72" s="21">
        <f t="shared" si="5"/>
        <v>-81510</v>
      </c>
    </row>
    <row r="73" spans="1:21" s="60" customFormat="1" ht="15.5" x14ac:dyDescent="0.3">
      <c r="A73" s="61"/>
      <c r="B73" s="62"/>
      <c r="C73" s="63"/>
      <c r="D73" s="64">
        <v>0</v>
      </c>
      <c r="E73" s="64">
        <v>0</v>
      </c>
      <c r="F73" s="64">
        <v>0</v>
      </c>
      <c r="G73" s="65"/>
      <c r="H73" s="64"/>
      <c r="I73" s="64"/>
      <c r="J73" s="64"/>
      <c r="K73" s="66"/>
      <c r="L73" s="67"/>
      <c r="M73" s="67"/>
      <c r="N73" s="67"/>
      <c r="O73" s="68"/>
      <c r="P73" s="69"/>
      <c r="Q73" s="69"/>
      <c r="R73" s="69"/>
      <c r="S73" s="68"/>
      <c r="T73" s="70"/>
      <c r="U73" s="71"/>
    </row>
    <row r="74" spans="1:21" s="23" customFormat="1" ht="15.5" x14ac:dyDescent="0.3">
      <c r="A74" s="447" t="s">
        <v>77</v>
      </c>
      <c r="B74" s="448"/>
      <c r="C74" s="57">
        <f>SUM(C75:C81)</f>
        <v>159510</v>
      </c>
      <c r="D74" s="72">
        <f>SUM(D75:D81)</f>
        <v>0</v>
      </c>
      <c r="E74" s="72">
        <f>SUM(E75:E81)</f>
        <v>0</v>
      </c>
      <c r="F74" s="72">
        <f>SUM(F75:F81)</f>
        <v>0</v>
      </c>
      <c r="G74" s="19">
        <f t="shared" ref="G74:G111" si="40">SUM(D74:F74)</f>
        <v>0</v>
      </c>
      <c r="H74" s="72">
        <f>SUM(H75:H81)</f>
        <v>24000</v>
      </c>
      <c r="I74" s="72">
        <f>SUM(I75:I81)</f>
        <v>52755</v>
      </c>
      <c r="J74" s="72">
        <f>SUM(J75:J81)</f>
        <v>18000</v>
      </c>
      <c r="K74" s="20">
        <f t="shared" ref="K74:K111" si="41">SUM(H74:J74)</f>
        <v>94755</v>
      </c>
      <c r="L74" s="72">
        <f>SUM(L75:L81)</f>
        <v>6000</v>
      </c>
      <c r="M74" s="72">
        <f>SUM(M75:M81)</f>
        <v>6000</v>
      </c>
      <c r="N74" s="72">
        <f>SUM(N75:N81)</f>
        <v>18000</v>
      </c>
      <c r="O74" s="19">
        <f t="shared" ref="O74:O111" si="42">SUM(L74:N74)</f>
        <v>30000</v>
      </c>
      <c r="P74" s="72">
        <f>SUM(P75:P81)</f>
        <v>6000</v>
      </c>
      <c r="Q74" s="72">
        <f>SUM(Q75:Q81)</f>
        <v>22755</v>
      </c>
      <c r="R74" s="72">
        <f>SUM(R75:R81)</f>
        <v>6000</v>
      </c>
      <c r="S74" s="19">
        <f t="shared" ref="S74:S111" si="43">SUM(P74:R74)</f>
        <v>34755</v>
      </c>
      <c r="T74" s="21">
        <f t="shared" ref="T74:T111" si="44">SUM(S74,O74,K74,G74)</f>
        <v>159510</v>
      </c>
      <c r="U74" s="21">
        <f t="shared" ref="U74:U140" si="45">C74-T74</f>
        <v>0</v>
      </c>
    </row>
    <row r="75" spans="1:21" s="154" customFormat="1" ht="17" x14ac:dyDescent="0.3">
      <c r="A75" s="182">
        <v>1</v>
      </c>
      <c r="B75" s="147" t="s">
        <v>78</v>
      </c>
      <c r="C75" s="184">
        <v>33510</v>
      </c>
      <c r="D75" s="185"/>
      <c r="E75" s="185"/>
      <c r="F75" s="185"/>
      <c r="G75" s="188">
        <f t="shared" si="40"/>
        <v>0</v>
      </c>
      <c r="H75" s="172"/>
      <c r="I75" s="172">
        <v>16755</v>
      </c>
      <c r="J75" s="172"/>
      <c r="K75" s="191">
        <f t="shared" si="41"/>
        <v>16755</v>
      </c>
      <c r="L75" s="186"/>
      <c r="M75" s="186"/>
      <c r="N75" s="186"/>
      <c r="O75" s="187">
        <f t="shared" si="42"/>
        <v>0</v>
      </c>
      <c r="P75" s="186"/>
      <c r="Q75" s="186">
        <v>16755</v>
      </c>
      <c r="R75" s="186"/>
      <c r="S75" s="188">
        <f t="shared" si="43"/>
        <v>16755</v>
      </c>
      <c r="T75" s="180">
        <f t="shared" si="44"/>
        <v>33510</v>
      </c>
      <c r="U75" s="190">
        <f t="shared" si="45"/>
        <v>0</v>
      </c>
    </row>
    <row r="76" spans="1:21" s="154" customFormat="1" ht="17" x14ac:dyDescent="0.3">
      <c r="A76" s="177">
        <v>2</v>
      </c>
      <c r="B76" s="147" t="s">
        <v>79</v>
      </c>
      <c r="C76" s="163">
        <v>7500</v>
      </c>
      <c r="D76" s="166"/>
      <c r="E76" s="166"/>
      <c r="F76" s="166"/>
      <c r="G76" s="178">
        <f t="shared" si="40"/>
        <v>0</v>
      </c>
      <c r="H76" s="144"/>
      <c r="I76" s="144">
        <v>7500</v>
      </c>
      <c r="J76" s="144"/>
      <c r="K76" s="158">
        <f t="shared" si="41"/>
        <v>7500</v>
      </c>
      <c r="L76" s="144"/>
      <c r="M76" s="144"/>
      <c r="N76" s="144"/>
      <c r="O76" s="179">
        <f t="shared" si="42"/>
        <v>0</v>
      </c>
      <c r="P76" s="144"/>
      <c r="Q76" s="144"/>
      <c r="R76" s="144"/>
      <c r="S76" s="188">
        <f t="shared" si="43"/>
        <v>0</v>
      </c>
      <c r="T76" s="180">
        <f t="shared" si="44"/>
        <v>7500</v>
      </c>
      <c r="U76" s="181">
        <f t="shared" si="45"/>
        <v>0</v>
      </c>
    </row>
    <row r="77" spans="1:21" s="154" customFormat="1" ht="17" x14ac:dyDescent="0.3">
      <c r="A77" s="177">
        <v>3</v>
      </c>
      <c r="B77" s="147" t="s">
        <v>80</v>
      </c>
      <c r="C77" s="163">
        <v>22500</v>
      </c>
      <c r="D77" s="166"/>
      <c r="E77" s="166"/>
      <c r="F77" s="166"/>
      <c r="G77" s="178">
        <f t="shared" si="40"/>
        <v>0</v>
      </c>
      <c r="H77" s="144"/>
      <c r="I77" s="144">
        <v>22500</v>
      </c>
      <c r="J77" s="144"/>
      <c r="K77" s="158">
        <f t="shared" si="41"/>
        <v>22500</v>
      </c>
      <c r="L77" s="144"/>
      <c r="M77" s="144"/>
      <c r="N77" s="144"/>
      <c r="O77" s="179">
        <f t="shared" si="42"/>
        <v>0</v>
      </c>
      <c r="P77" s="144"/>
      <c r="Q77" s="144"/>
      <c r="R77" s="144"/>
      <c r="S77" s="188">
        <f t="shared" si="43"/>
        <v>0</v>
      </c>
      <c r="T77" s="180">
        <f t="shared" si="44"/>
        <v>22500</v>
      </c>
      <c r="U77" s="181">
        <f t="shared" si="45"/>
        <v>0</v>
      </c>
    </row>
    <row r="78" spans="1:21" s="242" customFormat="1" ht="17" x14ac:dyDescent="0.3">
      <c r="A78" s="220">
        <v>4</v>
      </c>
      <c r="B78" s="221" t="s">
        <v>81</v>
      </c>
      <c r="C78" s="222">
        <v>24000</v>
      </c>
      <c r="D78" s="237"/>
      <c r="E78" s="237"/>
      <c r="F78" s="237"/>
      <c r="G78" s="257">
        <f t="shared" si="40"/>
        <v>0</v>
      </c>
      <c r="H78" s="225"/>
      <c r="I78" s="225"/>
      <c r="J78" s="225">
        <v>12000</v>
      </c>
      <c r="K78" s="238">
        <f t="shared" si="41"/>
        <v>12000</v>
      </c>
      <c r="L78" s="225"/>
      <c r="M78" s="225"/>
      <c r="N78" s="225">
        <v>12000</v>
      </c>
      <c r="O78" s="258">
        <f t="shared" si="42"/>
        <v>12000</v>
      </c>
      <c r="P78" s="225"/>
      <c r="Q78" s="225"/>
      <c r="R78" s="225"/>
      <c r="S78" s="257">
        <f t="shared" si="43"/>
        <v>0</v>
      </c>
      <c r="T78" s="253">
        <f t="shared" si="44"/>
        <v>24000</v>
      </c>
      <c r="U78" s="260">
        <f t="shared" si="45"/>
        <v>0</v>
      </c>
    </row>
    <row r="79" spans="1:21" s="360" customFormat="1" ht="17" x14ac:dyDescent="0.3">
      <c r="A79" s="341">
        <v>5</v>
      </c>
      <c r="B79" s="342" t="s">
        <v>82</v>
      </c>
      <c r="C79" s="332">
        <v>24000</v>
      </c>
      <c r="D79" s="361"/>
      <c r="E79" s="361"/>
      <c r="F79" s="361"/>
      <c r="G79" s="378">
        <f>SUM(D79:F79)</f>
        <v>0</v>
      </c>
      <c r="H79" s="356">
        <v>8000</v>
      </c>
      <c r="I79" s="356">
        <v>2000</v>
      </c>
      <c r="J79" s="356">
        <v>2000</v>
      </c>
      <c r="K79" s="379">
        <f>SUM(H79:J79)</f>
        <v>12000</v>
      </c>
      <c r="L79" s="356">
        <v>2000</v>
      </c>
      <c r="M79" s="356">
        <v>2000</v>
      </c>
      <c r="N79" s="356">
        <v>2000</v>
      </c>
      <c r="O79" s="380">
        <f>SUM(L79:N79)</f>
        <v>6000</v>
      </c>
      <c r="P79" s="356">
        <v>2000</v>
      </c>
      <c r="Q79" s="356">
        <v>2000</v>
      </c>
      <c r="R79" s="356">
        <v>2000</v>
      </c>
      <c r="S79" s="378">
        <f>SUM(P79:R79)</f>
        <v>6000</v>
      </c>
      <c r="T79" s="376">
        <f>SUM(S79,O79,K79,G79)</f>
        <v>24000</v>
      </c>
      <c r="U79" s="381">
        <f t="shared" si="45"/>
        <v>0</v>
      </c>
    </row>
    <row r="80" spans="1:21" s="37" customFormat="1" ht="17" x14ac:dyDescent="0.3">
      <c r="A80" s="30">
        <v>6</v>
      </c>
      <c r="B80" s="53" t="s">
        <v>83</v>
      </c>
      <c r="C80" s="32">
        <v>24000</v>
      </c>
      <c r="D80" s="42"/>
      <c r="E80" s="42"/>
      <c r="F80" s="42"/>
      <c r="G80" s="49">
        <f>SUM(D80:F80)</f>
        <v>0</v>
      </c>
      <c r="H80" s="90">
        <v>8000</v>
      </c>
      <c r="I80" s="90">
        <v>2000</v>
      </c>
      <c r="J80" s="90">
        <v>2000</v>
      </c>
      <c r="K80" s="110">
        <f>SUM(H80:J80)</f>
        <v>12000</v>
      </c>
      <c r="L80" s="90">
        <v>2000</v>
      </c>
      <c r="M80" s="90">
        <v>2000</v>
      </c>
      <c r="N80" s="90">
        <v>2000</v>
      </c>
      <c r="O80" s="50">
        <f>SUM(L80:N80)</f>
        <v>6000</v>
      </c>
      <c r="P80" s="90">
        <v>2000</v>
      </c>
      <c r="Q80" s="90">
        <v>2000</v>
      </c>
      <c r="R80" s="90">
        <v>2000</v>
      </c>
      <c r="S80" s="49">
        <f>SUM(P80:R80)</f>
        <v>6000</v>
      </c>
      <c r="T80" s="44">
        <f>SUM(S80,O80,K80,G80)</f>
        <v>24000</v>
      </c>
      <c r="U80" s="52">
        <f t="shared" si="45"/>
        <v>0</v>
      </c>
    </row>
    <row r="81" spans="1:21" s="411" customFormat="1" ht="17" x14ac:dyDescent="0.3">
      <c r="A81" s="391">
        <v>7</v>
      </c>
      <c r="B81" s="412" t="s">
        <v>84</v>
      </c>
      <c r="C81" s="397">
        <v>24000</v>
      </c>
      <c r="D81" s="424"/>
      <c r="E81" s="424"/>
      <c r="F81" s="424"/>
      <c r="G81" s="425">
        <f>SUM(D81:F81)</f>
        <v>0</v>
      </c>
      <c r="H81" s="407">
        <v>8000</v>
      </c>
      <c r="I81" s="407">
        <v>2000</v>
      </c>
      <c r="J81" s="407">
        <v>2000</v>
      </c>
      <c r="K81" s="426">
        <f>SUM(H81:J81)</f>
        <v>12000</v>
      </c>
      <c r="L81" s="407">
        <v>2000</v>
      </c>
      <c r="M81" s="407">
        <v>2000</v>
      </c>
      <c r="N81" s="407">
        <v>2000</v>
      </c>
      <c r="O81" s="427">
        <f>SUM(L81:N81)</f>
        <v>6000</v>
      </c>
      <c r="P81" s="407">
        <v>2000</v>
      </c>
      <c r="Q81" s="407">
        <v>2000</v>
      </c>
      <c r="R81" s="407">
        <v>2000</v>
      </c>
      <c r="S81" s="425">
        <f>SUM(P81:R81)</f>
        <v>6000</v>
      </c>
      <c r="T81" s="422">
        <f>SUM(S81,O81,K81,G81)</f>
        <v>24000</v>
      </c>
      <c r="U81" s="428">
        <f t="shared" si="45"/>
        <v>0</v>
      </c>
    </row>
    <row r="82" spans="1:21" s="23" customFormat="1" ht="17.25" customHeight="1" x14ac:dyDescent="0.3">
      <c r="A82" s="447" t="s">
        <v>85</v>
      </c>
      <c r="B82" s="448"/>
      <c r="C82" s="34">
        <f>SUM(C83:C143)</f>
        <v>5226809.790000001</v>
      </c>
      <c r="D82" s="58">
        <f>SUM(D83:D143)</f>
        <v>0</v>
      </c>
      <c r="E82" s="58">
        <f>SUM(E83:E143)</f>
        <v>30708</v>
      </c>
      <c r="F82" s="58">
        <f>SUM(F83:F143)</f>
        <v>51400</v>
      </c>
      <c r="G82" s="19">
        <f t="shared" si="40"/>
        <v>82108</v>
      </c>
      <c r="H82" s="58">
        <f>SUM(H83:H143)</f>
        <v>266250</v>
      </c>
      <c r="I82" s="58">
        <f>SUM(I83:I143)</f>
        <v>689100</v>
      </c>
      <c r="J82" s="58">
        <f>SUM(J83:J143)</f>
        <v>1045400</v>
      </c>
      <c r="K82" s="20">
        <f t="shared" si="41"/>
        <v>2000750</v>
      </c>
      <c r="L82" s="58">
        <f>SUM(L83:L143)</f>
        <v>202650</v>
      </c>
      <c r="M82" s="58">
        <f>SUM(M83:M143)</f>
        <v>417914.45</v>
      </c>
      <c r="N82" s="58">
        <f>SUM(N83:N143)</f>
        <v>1030428.31</v>
      </c>
      <c r="O82" s="19">
        <f t="shared" si="42"/>
        <v>1650992.76</v>
      </c>
      <c r="P82" s="58">
        <f>SUM(P83:P143)</f>
        <v>609250</v>
      </c>
      <c r="Q82" s="58">
        <f>SUM(Q83:Q143)</f>
        <v>194248</v>
      </c>
      <c r="R82" s="58">
        <f>SUM(R83:R143)</f>
        <v>780300</v>
      </c>
      <c r="S82" s="19">
        <f t="shared" si="43"/>
        <v>1583798</v>
      </c>
      <c r="T82" s="21">
        <f t="shared" si="44"/>
        <v>5317648.76</v>
      </c>
      <c r="U82" s="22">
        <f t="shared" si="45"/>
        <v>-90838.969999998808</v>
      </c>
    </row>
    <row r="83" spans="1:21" s="154" customFormat="1" ht="17" x14ac:dyDescent="0.3">
      <c r="A83" s="182">
        <v>1</v>
      </c>
      <c r="B83" s="201" t="s">
        <v>86</v>
      </c>
      <c r="C83" s="184">
        <v>36000</v>
      </c>
      <c r="D83" s="164"/>
      <c r="E83" s="164"/>
      <c r="F83" s="164"/>
      <c r="G83" s="188">
        <f t="shared" si="40"/>
        <v>0</v>
      </c>
      <c r="H83" s="128"/>
      <c r="I83" s="128">
        <v>12000</v>
      </c>
      <c r="J83" s="128"/>
      <c r="K83" s="191">
        <f t="shared" si="41"/>
        <v>12000</v>
      </c>
      <c r="L83" s="166"/>
      <c r="M83" s="166"/>
      <c r="N83" s="166">
        <v>12000</v>
      </c>
      <c r="O83" s="187">
        <f>SUM(L83:N83)</f>
        <v>12000</v>
      </c>
      <c r="P83" s="166"/>
      <c r="Q83" s="166"/>
      <c r="R83" s="166">
        <v>12000</v>
      </c>
      <c r="S83" s="188">
        <f>SUM(P83:R83)</f>
        <v>12000</v>
      </c>
      <c r="T83" s="180">
        <f>SUM(S83,O83,K83,G83)</f>
        <v>36000</v>
      </c>
      <c r="U83" s="190">
        <f t="shared" si="45"/>
        <v>0</v>
      </c>
    </row>
    <row r="84" spans="1:21" s="154" customFormat="1" ht="17" x14ac:dyDescent="0.3">
      <c r="A84" s="177">
        <v>2</v>
      </c>
      <c r="B84" s="202" t="s">
        <v>87</v>
      </c>
      <c r="C84" s="163">
        <v>40000</v>
      </c>
      <c r="D84" s="164"/>
      <c r="E84" s="164"/>
      <c r="F84" s="164"/>
      <c r="G84" s="178">
        <f t="shared" si="40"/>
        <v>0</v>
      </c>
      <c r="H84" s="144"/>
      <c r="I84" s="144"/>
      <c r="J84" s="144">
        <v>40000</v>
      </c>
      <c r="K84" s="158">
        <f t="shared" si="41"/>
        <v>40000</v>
      </c>
      <c r="L84" s="166"/>
      <c r="M84" s="166"/>
      <c r="N84" s="166"/>
      <c r="O84" s="187">
        <f t="shared" ref="O84:O89" si="46">SUM(L84:N84)</f>
        <v>0</v>
      </c>
      <c r="P84" s="166"/>
      <c r="Q84" s="166"/>
      <c r="R84" s="166"/>
      <c r="S84" s="188">
        <f t="shared" ref="S84:S89" si="47">SUM(P84:R84)</f>
        <v>0</v>
      </c>
      <c r="T84" s="180">
        <f t="shared" si="44"/>
        <v>40000</v>
      </c>
      <c r="U84" s="181">
        <f t="shared" si="45"/>
        <v>0</v>
      </c>
    </row>
    <row r="85" spans="1:21" s="154" customFormat="1" ht="17" x14ac:dyDescent="0.3">
      <c r="A85" s="177">
        <v>3</v>
      </c>
      <c r="B85" s="202" t="s">
        <v>88</v>
      </c>
      <c r="C85" s="163">
        <v>12000</v>
      </c>
      <c r="D85" s="164"/>
      <c r="E85" s="164"/>
      <c r="F85" s="164"/>
      <c r="G85" s="178">
        <f t="shared" si="40"/>
        <v>0</v>
      </c>
      <c r="H85" s="144">
        <v>6000</v>
      </c>
      <c r="I85" s="144"/>
      <c r="J85" s="144"/>
      <c r="K85" s="158">
        <f t="shared" si="41"/>
        <v>6000</v>
      </c>
      <c r="L85" s="166"/>
      <c r="M85" s="166"/>
      <c r="N85" s="166"/>
      <c r="O85" s="187">
        <f t="shared" si="46"/>
        <v>0</v>
      </c>
      <c r="P85" s="166"/>
      <c r="Q85" s="166"/>
      <c r="R85" s="166"/>
      <c r="S85" s="188">
        <f t="shared" si="47"/>
        <v>0</v>
      </c>
      <c r="T85" s="180">
        <f t="shared" si="44"/>
        <v>6000</v>
      </c>
      <c r="U85" s="181">
        <f t="shared" si="45"/>
        <v>6000</v>
      </c>
    </row>
    <row r="86" spans="1:21" s="154" customFormat="1" ht="17" x14ac:dyDescent="0.3">
      <c r="A86" s="177">
        <v>4</v>
      </c>
      <c r="B86" s="202" t="s">
        <v>89</v>
      </c>
      <c r="C86" s="163">
        <v>19200</v>
      </c>
      <c r="D86" s="164"/>
      <c r="E86" s="164"/>
      <c r="F86" s="164"/>
      <c r="G86" s="178">
        <f t="shared" si="40"/>
        <v>0</v>
      </c>
      <c r="H86" s="144">
        <v>1600</v>
      </c>
      <c r="I86" s="144">
        <v>1600</v>
      </c>
      <c r="J86" s="144">
        <v>1600</v>
      </c>
      <c r="K86" s="158">
        <f t="shared" si="41"/>
        <v>4800</v>
      </c>
      <c r="L86" s="165"/>
      <c r="M86" s="165"/>
      <c r="N86" s="165"/>
      <c r="O86" s="187">
        <f t="shared" si="46"/>
        <v>0</v>
      </c>
      <c r="P86" s="165"/>
      <c r="Q86" s="165"/>
      <c r="R86" s="165">
        <v>14400</v>
      </c>
      <c r="S86" s="188">
        <f t="shared" si="47"/>
        <v>14400</v>
      </c>
      <c r="T86" s="180">
        <f t="shared" si="44"/>
        <v>19200</v>
      </c>
      <c r="U86" s="181">
        <f t="shared" si="45"/>
        <v>0</v>
      </c>
    </row>
    <row r="87" spans="1:21" s="73" customFormat="1" ht="31" x14ac:dyDescent="0.3">
      <c r="A87" s="30"/>
      <c r="B87" s="434" t="s">
        <v>141</v>
      </c>
      <c r="C87" s="435">
        <v>700000</v>
      </c>
      <c r="D87" s="436"/>
      <c r="E87" s="24" t="s">
        <v>144</v>
      </c>
      <c r="F87" s="24"/>
      <c r="G87" s="40"/>
      <c r="H87" s="92"/>
      <c r="I87" s="92"/>
      <c r="J87" s="93">
        <v>210000</v>
      </c>
      <c r="K87" s="102">
        <f t="shared" si="41"/>
        <v>210000</v>
      </c>
      <c r="L87" s="74"/>
      <c r="M87" s="74"/>
      <c r="N87" s="445">
        <v>210000</v>
      </c>
      <c r="O87" s="441">
        <f t="shared" si="46"/>
        <v>210000</v>
      </c>
      <c r="P87" s="46"/>
      <c r="Q87" s="46"/>
      <c r="R87" s="46">
        <v>280000</v>
      </c>
      <c r="S87" s="49">
        <f t="shared" si="47"/>
        <v>280000</v>
      </c>
      <c r="T87" s="44">
        <f t="shared" ref="T87:T89" si="48">SUM(S87,O87,K87,G87)</f>
        <v>700000</v>
      </c>
      <c r="U87" s="45">
        <f t="shared" si="45"/>
        <v>0</v>
      </c>
    </row>
    <row r="88" spans="1:21" s="73" customFormat="1" ht="17" x14ac:dyDescent="0.3">
      <c r="A88" s="30"/>
      <c r="B88" s="434" t="s">
        <v>142</v>
      </c>
      <c r="C88" s="435">
        <v>615414.44999999995</v>
      </c>
      <c r="D88" s="24"/>
      <c r="E88" s="24"/>
      <c r="F88" s="24"/>
      <c r="G88" s="40"/>
      <c r="H88" s="92"/>
      <c r="I88" s="92"/>
      <c r="J88" s="93">
        <v>200000</v>
      </c>
      <c r="K88" s="102">
        <f t="shared" si="41"/>
        <v>200000</v>
      </c>
      <c r="L88" s="74"/>
      <c r="M88" s="74">
        <v>115414.45</v>
      </c>
      <c r="N88" s="74"/>
      <c r="O88" s="441">
        <f t="shared" si="46"/>
        <v>115414.45</v>
      </c>
      <c r="P88" s="46">
        <v>150000</v>
      </c>
      <c r="Q88" s="46"/>
      <c r="R88" s="46">
        <v>150000</v>
      </c>
      <c r="S88" s="49">
        <f t="shared" si="47"/>
        <v>300000</v>
      </c>
      <c r="T88" s="44">
        <f t="shared" si="48"/>
        <v>615414.44999999995</v>
      </c>
      <c r="U88" s="45">
        <f t="shared" si="45"/>
        <v>0</v>
      </c>
    </row>
    <row r="89" spans="1:21" s="73" customFormat="1" ht="17" x14ac:dyDescent="0.3">
      <c r="A89" s="30"/>
      <c r="B89" s="434" t="s">
        <v>143</v>
      </c>
      <c r="C89" s="435">
        <v>281529.86</v>
      </c>
      <c r="D89" s="24"/>
      <c r="E89" s="24"/>
      <c r="F89" s="24"/>
      <c r="G89" s="40"/>
      <c r="H89" s="92"/>
      <c r="I89" s="92"/>
      <c r="J89" s="93"/>
      <c r="K89" s="102">
        <f t="shared" si="41"/>
        <v>0</v>
      </c>
      <c r="L89" s="74"/>
      <c r="M89" s="74">
        <v>100000</v>
      </c>
      <c r="N89" s="74">
        <v>81529.86</v>
      </c>
      <c r="O89" s="441">
        <f t="shared" si="46"/>
        <v>181529.86</v>
      </c>
      <c r="P89" s="46">
        <v>100000</v>
      </c>
      <c r="Q89" s="46"/>
      <c r="R89" s="46"/>
      <c r="S89" s="49">
        <f t="shared" si="47"/>
        <v>100000</v>
      </c>
      <c r="T89" s="44">
        <f t="shared" si="48"/>
        <v>281529.86</v>
      </c>
      <c r="U89" s="45">
        <f t="shared" si="45"/>
        <v>0</v>
      </c>
    </row>
    <row r="90" spans="1:21" s="154" customFormat="1" ht="17" x14ac:dyDescent="0.35">
      <c r="A90" s="177">
        <v>5</v>
      </c>
      <c r="B90" s="203" t="s">
        <v>90</v>
      </c>
      <c r="C90" s="163">
        <v>100000</v>
      </c>
      <c r="D90" s="156"/>
      <c r="E90" s="156"/>
      <c r="F90" s="156"/>
      <c r="G90" s="178">
        <f t="shared" si="40"/>
        <v>0</v>
      </c>
      <c r="H90" s="204"/>
      <c r="I90" s="205"/>
      <c r="J90" s="205"/>
      <c r="K90" s="158">
        <f t="shared" si="41"/>
        <v>0</v>
      </c>
      <c r="L90" s="206">
        <v>25000</v>
      </c>
      <c r="M90" s="206">
        <v>25000</v>
      </c>
      <c r="N90" s="206">
        <v>25000</v>
      </c>
      <c r="O90" s="179">
        <f t="shared" si="42"/>
        <v>75000</v>
      </c>
      <c r="P90" s="206">
        <v>25000</v>
      </c>
      <c r="Q90" s="206"/>
      <c r="R90" s="206"/>
      <c r="S90" s="178">
        <f t="shared" si="43"/>
        <v>25000</v>
      </c>
      <c r="T90" s="180">
        <f t="shared" si="44"/>
        <v>100000</v>
      </c>
      <c r="U90" s="181">
        <f t="shared" si="45"/>
        <v>0</v>
      </c>
    </row>
    <row r="91" spans="1:21" s="154" customFormat="1" ht="31" x14ac:dyDescent="0.35">
      <c r="A91" s="177">
        <v>6</v>
      </c>
      <c r="B91" s="203" t="s">
        <v>91</v>
      </c>
      <c r="C91" s="207">
        <v>610000</v>
      </c>
      <c r="D91" s="156"/>
      <c r="E91" s="156"/>
      <c r="F91" s="156"/>
      <c r="G91" s="178">
        <f t="shared" si="40"/>
        <v>0</v>
      </c>
      <c r="H91" s="204"/>
      <c r="I91" s="205"/>
      <c r="J91" s="205">
        <v>152500</v>
      </c>
      <c r="K91" s="158">
        <f t="shared" si="41"/>
        <v>152500</v>
      </c>
      <c r="L91" s="206"/>
      <c r="M91" s="206"/>
      <c r="N91" s="206">
        <v>152500</v>
      </c>
      <c r="O91" s="179">
        <f t="shared" si="42"/>
        <v>152500</v>
      </c>
      <c r="P91" s="206">
        <v>152500</v>
      </c>
      <c r="Q91" s="206"/>
      <c r="R91" s="206">
        <v>152500</v>
      </c>
      <c r="S91" s="178">
        <f t="shared" si="43"/>
        <v>305000</v>
      </c>
      <c r="T91" s="180">
        <f t="shared" si="44"/>
        <v>610000</v>
      </c>
      <c r="U91" s="181">
        <f t="shared" si="45"/>
        <v>0</v>
      </c>
    </row>
    <row r="92" spans="1:21" s="154" customFormat="1" ht="31" x14ac:dyDescent="0.35">
      <c r="A92" s="177">
        <v>7</v>
      </c>
      <c r="B92" s="203" t="s">
        <v>92</v>
      </c>
      <c r="C92" s="207">
        <v>360000</v>
      </c>
      <c r="D92" s="156"/>
      <c r="E92" s="156"/>
      <c r="F92" s="156"/>
      <c r="G92" s="178">
        <f t="shared" si="40"/>
        <v>0</v>
      </c>
      <c r="H92" s="204">
        <v>46000</v>
      </c>
      <c r="I92" s="205">
        <v>46000</v>
      </c>
      <c r="J92" s="206">
        <v>46000</v>
      </c>
      <c r="K92" s="158">
        <f t="shared" si="41"/>
        <v>138000</v>
      </c>
      <c r="L92" s="206">
        <v>46000</v>
      </c>
      <c r="M92" s="206">
        <v>46000</v>
      </c>
      <c r="N92" s="206">
        <v>46000</v>
      </c>
      <c r="O92" s="179">
        <f t="shared" si="42"/>
        <v>138000</v>
      </c>
      <c r="P92" s="206">
        <v>46000</v>
      </c>
      <c r="Q92" s="206">
        <v>46000</v>
      </c>
      <c r="R92" s="206">
        <v>46000</v>
      </c>
      <c r="S92" s="178">
        <f t="shared" si="43"/>
        <v>138000</v>
      </c>
      <c r="T92" s="180">
        <f t="shared" si="44"/>
        <v>414000</v>
      </c>
      <c r="U92" s="181">
        <f t="shared" si="45"/>
        <v>-54000</v>
      </c>
    </row>
    <row r="93" spans="1:21" s="154" customFormat="1" ht="17" x14ac:dyDescent="0.35">
      <c r="A93" s="177">
        <v>8</v>
      </c>
      <c r="B93" s="203" t="s">
        <v>93</v>
      </c>
      <c r="C93" s="207">
        <v>72000</v>
      </c>
      <c r="D93" s="156"/>
      <c r="E93" s="156"/>
      <c r="F93" s="156"/>
      <c r="G93" s="178">
        <f t="shared" si="40"/>
        <v>0</v>
      </c>
      <c r="H93" s="204">
        <v>6000</v>
      </c>
      <c r="I93" s="205">
        <v>6000</v>
      </c>
      <c r="J93" s="205">
        <v>6000</v>
      </c>
      <c r="K93" s="158">
        <f t="shared" si="41"/>
        <v>18000</v>
      </c>
      <c r="L93" s="206">
        <v>6000</v>
      </c>
      <c r="M93" s="206">
        <v>6000</v>
      </c>
      <c r="N93" s="206">
        <v>6000</v>
      </c>
      <c r="O93" s="179">
        <f t="shared" si="42"/>
        <v>18000</v>
      </c>
      <c r="P93" s="206">
        <v>6000</v>
      </c>
      <c r="Q93" s="206">
        <v>6000</v>
      </c>
      <c r="R93" s="206">
        <v>6000</v>
      </c>
      <c r="S93" s="178">
        <f t="shared" si="43"/>
        <v>18000</v>
      </c>
      <c r="T93" s="180">
        <f t="shared" si="44"/>
        <v>54000</v>
      </c>
      <c r="U93" s="181">
        <f t="shared" si="45"/>
        <v>18000</v>
      </c>
    </row>
    <row r="94" spans="1:21" s="154" customFormat="1" ht="17" x14ac:dyDescent="0.35">
      <c r="A94" s="177">
        <v>9</v>
      </c>
      <c r="B94" s="203" t="s">
        <v>94</v>
      </c>
      <c r="C94" s="163">
        <v>480000</v>
      </c>
      <c r="D94" s="156"/>
      <c r="E94" s="156"/>
      <c r="F94" s="156"/>
      <c r="G94" s="178">
        <f t="shared" si="40"/>
        <v>0</v>
      </c>
      <c r="H94" s="204"/>
      <c r="I94" s="205">
        <v>480000</v>
      </c>
      <c r="J94" s="206"/>
      <c r="K94" s="158">
        <f t="shared" si="41"/>
        <v>480000</v>
      </c>
      <c r="L94" s="206"/>
      <c r="M94" s="206"/>
      <c r="N94" s="206">
        <v>328648.45</v>
      </c>
      <c r="O94" s="179">
        <f t="shared" si="42"/>
        <v>328648.45</v>
      </c>
      <c r="P94" s="206"/>
      <c r="Q94" s="206"/>
      <c r="R94" s="206"/>
      <c r="S94" s="178">
        <f t="shared" si="43"/>
        <v>0</v>
      </c>
      <c r="T94" s="180">
        <f t="shared" si="44"/>
        <v>808648.45</v>
      </c>
      <c r="U94" s="181">
        <f t="shared" si="45"/>
        <v>-328648.44999999995</v>
      </c>
    </row>
    <row r="95" spans="1:21" s="154" customFormat="1" ht="18" customHeight="1" x14ac:dyDescent="0.35">
      <c r="A95" s="177">
        <v>10</v>
      </c>
      <c r="B95" s="203" t="s">
        <v>62</v>
      </c>
      <c r="C95" s="163">
        <v>6500</v>
      </c>
      <c r="D95" s="156"/>
      <c r="E95" s="156"/>
      <c r="F95" s="156"/>
      <c r="G95" s="178">
        <f t="shared" si="40"/>
        <v>0</v>
      </c>
      <c r="H95" s="204"/>
      <c r="I95" s="205"/>
      <c r="J95" s="206"/>
      <c r="K95" s="158">
        <f t="shared" si="41"/>
        <v>0</v>
      </c>
      <c r="L95" s="206"/>
      <c r="M95" s="206"/>
      <c r="N95" s="206"/>
      <c r="O95" s="179">
        <f t="shared" si="42"/>
        <v>0</v>
      </c>
      <c r="P95" s="206"/>
      <c r="Q95" s="206">
        <v>6500</v>
      </c>
      <c r="R95" s="206"/>
      <c r="S95" s="178">
        <f t="shared" si="43"/>
        <v>6500</v>
      </c>
      <c r="T95" s="180">
        <f t="shared" si="44"/>
        <v>6500</v>
      </c>
      <c r="U95" s="181">
        <f t="shared" si="45"/>
        <v>0</v>
      </c>
    </row>
    <row r="96" spans="1:21" s="211" customFormat="1" ht="31" x14ac:dyDescent="0.35">
      <c r="A96" s="177">
        <v>11</v>
      </c>
      <c r="B96" s="203" t="s">
        <v>61</v>
      </c>
      <c r="C96" s="163">
        <v>13000</v>
      </c>
      <c r="D96" s="156"/>
      <c r="E96" s="156"/>
      <c r="F96" s="156"/>
      <c r="G96" s="158">
        <f t="shared" si="40"/>
        <v>0</v>
      </c>
      <c r="H96" s="208"/>
      <c r="I96" s="209"/>
      <c r="J96" s="210">
        <v>13000</v>
      </c>
      <c r="K96" s="158">
        <f t="shared" si="41"/>
        <v>13000</v>
      </c>
      <c r="L96" s="206"/>
      <c r="M96" s="206"/>
      <c r="N96" s="206"/>
      <c r="O96" s="179">
        <f t="shared" si="42"/>
        <v>0</v>
      </c>
      <c r="P96" s="206"/>
      <c r="Q96" s="206"/>
      <c r="R96" s="206"/>
      <c r="S96" s="179">
        <f t="shared" si="43"/>
        <v>0</v>
      </c>
      <c r="T96" s="180">
        <f t="shared" si="44"/>
        <v>13000</v>
      </c>
      <c r="U96" s="181">
        <f t="shared" si="45"/>
        <v>0</v>
      </c>
    </row>
    <row r="97" spans="1:22" s="211" customFormat="1" ht="17" x14ac:dyDescent="0.35">
      <c r="A97" s="177">
        <v>12</v>
      </c>
      <c r="B97" s="203" t="s">
        <v>95</v>
      </c>
      <c r="C97" s="163">
        <v>303600</v>
      </c>
      <c r="D97" s="156"/>
      <c r="E97" s="156"/>
      <c r="F97" s="156"/>
      <c r="G97" s="158">
        <f t="shared" si="40"/>
        <v>0</v>
      </c>
      <c r="H97" s="208"/>
      <c r="I97" s="209">
        <v>37950</v>
      </c>
      <c r="J97" s="209">
        <v>37950</v>
      </c>
      <c r="K97" s="158">
        <f t="shared" si="41"/>
        <v>75900</v>
      </c>
      <c r="L97" s="206">
        <v>37950</v>
      </c>
      <c r="M97" s="206">
        <v>37950</v>
      </c>
      <c r="N97" s="206">
        <v>37950</v>
      </c>
      <c r="O97" s="179">
        <f t="shared" si="42"/>
        <v>113850</v>
      </c>
      <c r="P97" s="206">
        <v>37950</v>
      </c>
      <c r="Q97" s="206">
        <v>37950</v>
      </c>
      <c r="R97" s="206">
        <v>37950</v>
      </c>
      <c r="S97" s="179">
        <f t="shared" si="43"/>
        <v>113850</v>
      </c>
      <c r="T97" s="180">
        <f t="shared" si="44"/>
        <v>303600</v>
      </c>
      <c r="U97" s="181">
        <f t="shared" si="45"/>
        <v>0</v>
      </c>
    </row>
    <row r="98" spans="1:22" s="211" customFormat="1" ht="31" x14ac:dyDescent="0.35">
      <c r="A98" s="177">
        <v>13</v>
      </c>
      <c r="B98" s="203" t="s">
        <v>59</v>
      </c>
      <c r="C98" s="163">
        <v>24500</v>
      </c>
      <c r="D98" s="156"/>
      <c r="E98" s="156">
        <f>(24500-12092)+8000</f>
        <v>20408</v>
      </c>
      <c r="F98" s="156">
        <v>5800</v>
      </c>
      <c r="G98" s="158">
        <f t="shared" si="40"/>
        <v>26208</v>
      </c>
      <c r="H98" s="208">
        <v>4900</v>
      </c>
      <c r="I98" s="209">
        <v>4900</v>
      </c>
      <c r="J98" s="209">
        <v>4900</v>
      </c>
      <c r="K98" s="158">
        <f t="shared" si="41"/>
        <v>14700</v>
      </c>
      <c r="L98" s="206"/>
      <c r="M98" s="206"/>
      <c r="N98" s="205"/>
      <c r="O98" s="179">
        <f t="shared" si="42"/>
        <v>0</v>
      </c>
      <c r="P98" s="206"/>
      <c r="Q98" s="206"/>
      <c r="R98" s="205"/>
      <c r="S98" s="179">
        <f t="shared" si="43"/>
        <v>0</v>
      </c>
      <c r="T98" s="180">
        <f t="shared" si="44"/>
        <v>40908</v>
      </c>
      <c r="U98" s="181">
        <f t="shared" si="45"/>
        <v>-16408</v>
      </c>
    </row>
    <row r="99" spans="1:22" s="215" customFormat="1" ht="31" x14ac:dyDescent="0.35">
      <c r="A99" s="177">
        <v>14</v>
      </c>
      <c r="B99" s="203" t="s">
        <v>60</v>
      </c>
      <c r="C99" s="163">
        <v>25000</v>
      </c>
      <c r="D99" s="212"/>
      <c r="E99" s="213"/>
      <c r="F99" s="213"/>
      <c r="G99" s="158">
        <f t="shared" si="40"/>
        <v>0</v>
      </c>
      <c r="H99" s="208"/>
      <c r="I99" s="209"/>
      <c r="J99" s="209">
        <v>5000</v>
      </c>
      <c r="K99" s="158">
        <f t="shared" si="41"/>
        <v>5000</v>
      </c>
      <c r="L99" s="206">
        <v>5000</v>
      </c>
      <c r="M99" s="206">
        <v>5000</v>
      </c>
      <c r="N99" s="205">
        <v>5000</v>
      </c>
      <c r="O99" s="179">
        <f t="shared" si="42"/>
        <v>15000</v>
      </c>
      <c r="P99" s="206">
        <v>5000</v>
      </c>
      <c r="Q99" s="206"/>
      <c r="R99" s="205"/>
      <c r="S99" s="178">
        <f t="shared" si="43"/>
        <v>5000</v>
      </c>
      <c r="T99" s="180">
        <f t="shared" si="44"/>
        <v>25000</v>
      </c>
      <c r="U99" s="181">
        <f t="shared" si="45"/>
        <v>0</v>
      </c>
      <c r="V99" s="214"/>
    </row>
    <row r="100" spans="1:22" s="215" customFormat="1" ht="17" x14ac:dyDescent="0.35">
      <c r="A100" s="177">
        <v>15</v>
      </c>
      <c r="B100" s="203" t="s">
        <v>96</v>
      </c>
      <c r="C100" s="163">
        <v>30000</v>
      </c>
      <c r="D100" s="213"/>
      <c r="E100" s="213"/>
      <c r="F100" s="213"/>
      <c r="G100" s="158">
        <f t="shared" si="40"/>
        <v>0</v>
      </c>
      <c r="H100" s="210"/>
      <c r="I100" s="210"/>
      <c r="J100" s="210"/>
      <c r="K100" s="158">
        <f t="shared" si="41"/>
        <v>0</v>
      </c>
      <c r="L100" s="206"/>
      <c r="M100" s="206"/>
      <c r="N100" s="206"/>
      <c r="O100" s="179">
        <f t="shared" si="42"/>
        <v>0</v>
      </c>
      <c r="P100" s="206"/>
      <c r="Q100" s="206">
        <f>30000+48</f>
        <v>30048</v>
      </c>
      <c r="R100" s="206"/>
      <c r="S100" s="178">
        <f t="shared" si="43"/>
        <v>30048</v>
      </c>
      <c r="T100" s="180">
        <f t="shared" si="44"/>
        <v>30048</v>
      </c>
      <c r="U100" s="181">
        <f t="shared" si="45"/>
        <v>-48</v>
      </c>
      <c r="V100" s="214"/>
    </row>
    <row r="101" spans="1:22" s="215" customFormat="1" ht="31" x14ac:dyDescent="0.35">
      <c r="A101" s="177">
        <v>16</v>
      </c>
      <c r="B101" s="203" t="s">
        <v>97</v>
      </c>
      <c r="C101" s="163">
        <v>100000</v>
      </c>
      <c r="D101" s="216"/>
      <c r="E101" s="213"/>
      <c r="F101" s="213"/>
      <c r="G101" s="158">
        <f t="shared" si="40"/>
        <v>0</v>
      </c>
      <c r="H101" s="217"/>
      <c r="I101" s="217"/>
      <c r="J101" s="217">
        <v>100000</v>
      </c>
      <c r="K101" s="158">
        <f t="shared" si="41"/>
        <v>100000</v>
      </c>
      <c r="L101" s="218"/>
      <c r="M101" s="219"/>
      <c r="N101" s="219"/>
      <c r="O101" s="179">
        <f t="shared" si="42"/>
        <v>0</v>
      </c>
      <c r="P101" s="218"/>
      <c r="Q101" s="219"/>
      <c r="R101" s="219"/>
      <c r="S101" s="178">
        <f t="shared" si="43"/>
        <v>0</v>
      </c>
      <c r="T101" s="180">
        <f t="shared" si="44"/>
        <v>100000</v>
      </c>
      <c r="U101" s="181">
        <f t="shared" si="45"/>
        <v>0</v>
      </c>
      <c r="V101" s="214"/>
    </row>
    <row r="102" spans="1:22" s="242" customFormat="1" ht="17" x14ac:dyDescent="0.3">
      <c r="A102" s="220">
        <v>17</v>
      </c>
      <c r="B102" s="261" t="s">
        <v>98</v>
      </c>
      <c r="C102" s="222">
        <v>32000</v>
      </c>
      <c r="D102" s="249"/>
      <c r="E102" s="262"/>
      <c r="F102" s="262"/>
      <c r="G102" s="238">
        <f t="shared" si="40"/>
        <v>0</v>
      </c>
      <c r="H102" s="263">
        <v>8000</v>
      </c>
      <c r="I102" s="263">
        <v>8000</v>
      </c>
      <c r="J102" s="264"/>
      <c r="K102" s="238">
        <f t="shared" si="41"/>
        <v>16000</v>
      </c>
      <c r="L102" s="225"/>
      <c r="M102" s="225">
        <v>8000</v>
      </c>
      <c r="N102" s="225">
        <v>8000</v>
      </c>
      <c r="O102" s="258">
        <f t="shared" si="42"/>
        <v>16000</v>
      </c>
      <c r="P102" s="225"/>
      <c r="Q102" s="225"/>
      <c r="R102" s="225"/>
      <c r="S102" s="257">
        <f t="shared" si="43"/>
        <v>0</v>
      </c>
      <c r="T102" s="253">
        <f t="shared" si="44"/>
        <v>32000</v>
      </c>
      <c r="U102" s="260">
        <f t="shared" si="45"/>
        <v>0</v>
      </c>
    </row>
    <row r="103" spans="1:22" s="242" customFormat="1" ht="17" x14ac:dyDescent="0.3">
      <c r="A103" s="220">
        <v>18</v>
      </c>
      <c r="B103" s="261" t="s">
        <v>99</v>
      </c>
      <c r="C103" s="222">
        <v>12500</v>
      </c>
      <c r="D103" s="249"/>
      <c r="E103" s="262"/>
      <c r="F103" s="262"/>
      <c r="G103" s="238">
        <f t="shared" si="40"/>
        <v>0</v>
      </c>
      <c r="H103" s="264"/>
      <c r="I103" s="264"/>
      <c r="J103" s="264">
        <v>6000</v>
      </c>
      <c r="K103" s="238">
        <f t="shared" si="41"/>
        <v>6000</v>
      </c>
      <c r="L103" s="233"/>
      <c r="M103" s="233"/>
      <c r="N103" s="233">
        <v>6000</v>
      </c>
      <c r="O103" s="258">
        <f t="shared" si="42"/>
        <v>6000</v>
      </c>
      <c r="P103" s="233"/>
      <c r="Q103" s="233"/>
      <c r="R103" s="233"/>
      <c r="S103" s="257">
        <f t="shared" si="43"/>
        <v>0</v>
      </c>
      <c r="T103" s="253">
        <f t="shared" si="44"/>
        <v>12000</v>
      </c>
      <c r="U103" s="260">
        <f t="shared" si="45"/>
        <v>500</v>
      </c>
    </row>
    <row r="104" spans="1:22" s="242" customFormat="1" ht="31" x14ac:dyDescent="0.3">
      <c r="A104" s="220">
        <v>19</v>
      </c>
      <c r="B104" s="261" t="s">
        <v>100</v>
      </c>
      <c r="C104" s="222">
        <v>60000</v>
      </c>
      <c r="D104" s="249"/>
      <c r="E104" s="262"/>
      <c r="F104" s="262"/>
      <c r="G104" s="243">
        <f t="shared" si="40"/>
        <v>0</v>
      </c>
      <c r="H104" s="264">
        <v>6000</v>
      </c>
      <c r="I104" s="264">
        <v>6000</v>
      </c>
      <c r="J104" s="264">
        <v>6000</v>
      </c>
      <c r="K104" s="243">
        <f t="shared" si="41"/>
        <v>18000</v>
      </c>
      <c r="L104" s="233">
        <v>5000</v>
      </c>
      <c r="M104" s="233">
        <v>5000</v>
      </c>
      <c r="N104" s="233">
        <v>5000</v>
      </c>
      <c r="O104" s="252">
        <f t="shared" si="42"/>
        <v>15000</v>
      </c>
      <c r="P104" s="233">
        <v>5000</v>
      </c>
      <c r="Q104" s="233">
        <v>5000</v>
      </c>
      <c r="R104" s="233">
        <v>5000</v>
      </c>
      <c r="S104" s="250">
        <f t="shared" si="43"/>
        <v>15000</v>
      </c>
      <c r="T104" s="253">
        <f t="shared" si="44"/>
        <v>48000</v>
      </c>
      <c r="U104" s="254">
        <f t="shared" si="45"/>
        <v>12000</v>
      </c>
    </row>
    <row r="105" spans="1:22" s="242" customFormat="1" ht="17" x14ac:dyDescent="0.3">
      <c r="A105" s="220">
        <v>20</v>
      </c>
      <c r="B105" s="261" t="s">
        <v>101</v>
      </c>
      <c r="C105" s="231">
        <v>62954</v>
      </c>
      <c r="D105" s="249"/>
      <c r="E105" s="262"/>
      <c r="F105" s="262"/>
      <c r="G105" s="243">
        <f t="shared" si="40"/>
        <v>0</v>
      </c>
      <c r="H105" s="264">
        <v>7000</v>
      </c>
      <c r="I105" s="264">
        <v>7000</v>
      </c>
      <c r="J105" s="264">
        <v>7000</v>
      </c>
      <c r="K105" s="243">
        <f t="shared" si="41"/>
        <v>21000</v>
      </c>
      <c r="L105" s="233"/>
      <c r="M105" s="233"/>
      <c r="N105" s="233"/>
      <c r="O105" s="252">
        <f t="shared" si="42"/>
        <v>0</v>
      </c>
      <c r="P105" s="233"/>
      <c r="Q105" s="233"/>
      <c r="R105" s="233"/>
      <c r="S105" s="250">
        <f t="shared" si="43"/>
        <v>0</v>
      </c>
      <c r="T105" s="253">
        <f t="shared" si="44"/>
        <v>21000</v>
      </c>
      <c r="U105" s="254">
        <f t="shared" si="45"/>
        <v>41954</v>
      </c>
    </row>
    <row r="106" spans="1:22" s="242" customFormat="1" ht="17" x14ac:dyDescent="0.3">
      <c r="A106" s="220">
        <v>21</v>
      </c>
      <c r="B106" s="261" t="s">
        <v>102</v>
      </c>
      <c r="C106" s="222">
        <v>24000</v>
      </c>
      <c r="D106" s="249"/>
      <c r="E106" s="262"/>
      <c r="F106" s="262"/>
      <c r="G106" s="243">
        <f t="shared" si="40"/>
        <v>0</v>
      </c>
      <c r="H106" s="263">
        <v>2000</v>
      </c>
      <c r="I106" s="263">
        <v>2000</v>
      </c>
      <c r="J106" s="263">
        <v>2000</v>
      </c>
      <c r="K106" s="243">
        <f t="shared" si="41"/>
        <v>6000</v>
      </c>
      <c r="L106" s="225">
        <v>2000</v>
      </c>
      <c r="M106" s="225">
        <v>2000</v>
      </c>
      <c r="N106" s="225">
        <v>2000</v>
      </c>
      <c r="O106" s="252">
        <f t="shared" si="42"/>
        <v>6000</v>
      </c>
      <c r="P106" s="225">
        <v>2000</v>
      </c>
      <c r="Q106" s="225">
        <v>2000</v>
      </c>
      <c r="R106" s="225">
        <v>2000</v>
      </c>
      <c r="S106" s="250">
        <f t="shared" si="43"/>
        <v>6000</v>
      </c>
      <c r="T106" s="253">
        <f t="shared" si="44"/>
        <v>18000</v>
      </c>
      <c r="U106" s="254">
        <f t="shared" si="45"/>
        <v>6000</v>
      </c>
    </row>
    <row r="107" spans="1:22" s="242" customFormat="1" ht="31" x14ac:dyDescent="0.3">
      <c r="A107" s="220">
        <v>22</v>
      </c>
      <c r="B107" s="261" t="s">
        <v>103</v>
      </c>
      <c r="C107" s="222">
        <v>10000</v>
      </c>
      <c r="D107" s="251"/>
      <c r="E107" s="265"/>
      <c r="F107" s="265"/>
      <c r="G107" s="243">
        <f t="shared" si="40"/>
        <v>0</v>
      </c>
      <c r="H107" s="263"/>
      <c r="I107" s="263">
        <v>1250</v>
      </c>
      <c r="J107" s="263">
        <v>1250</v>
      </c>
      <c r="K107" s="243">
        <f t="shared" si="41"/>
        <v>2500</v>
      </c>
      <c r="L107" s="225">
        <v>1250</v>
      </c>
      <c r="M107" s="225">
        <v>1250</v>
      </c>
      <c r="N107" s="225">
        <v>1250</v>
      </c>
      <c r="O107" s="252">
        <f t="shared" si="42"/>
        <v>3750</v>
      </c>
      <c r="P107" s="225">
        <v>1250</v>
      </c>
      <c r="Q107" s="225">
        <v>1250</v>
      </c>
      <c r="R107" s="225">
        <v>1250</v>
      </c>
      <c r="S107" s="250">
        <f t="shared" si="43"/>
        <v>3750</v>
      </c>
      <c r="T107" s="253">
        <f t="shared" si="44"/>
        <v>10000</v>
      </c>
      <c r="U107" s="254">
        <f t="shared" si="45"/>
        <v>0</v>
      </c>
    </row>
    <row r="108" spans="1:22" s="289" customFormat="1" ht="17" x14ac:dyDescent="0.3">
      <c r="A108" s="266">
        <v>23</v>
      </c>
      <c r="B108" s="313" t="s">
        <v>104</v>
      </c>
      <c r="C108" s="268">
        <v>37500</v>
      </c>
      <c r="D108" s="280"/>
      <c r="E108" s="281">
        <v>10300</v>
      </c>
      <c r="F108" s="281"/>
      <c r="G108" s="282">
        <f t="shared" si="40"/>
        <v>10300</v>
      </c>
      <c r="H108" s="314">
        <v>0</v>
      </c>
      <c r="I108" s="314">
        <v>0</v>
      </c>
      <c r="J108" s="314">
        <v>0</v>
      </c>
      <c r="K108" s="282">
        <f t="shared" si="41"/>
        <v>0</v>
      </c>
      <c r="L108" s="315">
        <v>0</v>
      </c>
      <c r="M108" s="315">
        <v>0</v>
      </c>
      <c r="N108" s="315">
        <v>0</v>
      </c>
      <c r="O108" s="285">
        <f t="shared" si="42"/>
        <v>0</v>
      </c>
      <c r="P108" s="283">
        <v>0</v>
      </c>
      <c r="Q108" s="283">
        <v>0</v>
      </c>
      <c r="R108" s="283">
        <v>0</v>
      </c>
      <c r="S108" s="286">
        <f t="shared" si="43"/>
        <v>0</v>
      </c>
      <c r="T108" s="295">
        <f t="shared" si="44"/>
        <v>10300</v>
      </c>
      <c r="U108" s="288">
        <f t="shared" si="45"/>
        <v>27200</v>
      </c>
    </row>
    <row r="109" spans="1:22" s="289" customFormat="1" ht="17" x14ac:dyDescent="0.3">
      <c r="A109" s="316">
        <v>24</v>
      </c>
      <c r="B109" s="313" t="s">
        <v>105</v>
      </c>
      <c r="C109" s="268">
        <v>19500</v>
      </c>
      <c r="D109" s="280"/>
      <c r="E109" s="281"/>
      <c r="F109" s="281"/>
      <c r="G109" s="292">
        <f t="shared" si="40"/>
        <v>0</v>
      </c>
      <c r="H109" s="317">
        <v>0</v>
      </c>
      <c r="I109" s="317">
        <v>19500</v>
      </c>
      <c r="J109" s="317">
        <v>0</v>
      </c>
      <c r="K109" s="292">
        <f t="shared" si="41"/>
        <v>19500</v>
      </c>
      <c r="L109" s="315">
        <v>0</v>
      </c>
      <c r="M109" s="315">
        <v>0</v>
      </c>
      <c r="N109" s="315">
        <v>5250</v>
      </c>
      <c r="O109" s="294">
        <f t="shared" si="42"/>
        <v>5250</v>
      </c>
      <c r="P109" s="315">
        <v>19500</v>
      </c>
      <c r="Q109" s="315">
        <v>0</v>
      </c>
      <c r="R109" s="315">
        <v>0</v>
      </c>
      <c r="S109" s="291">
        <f t="shared" si="43"/>
        <v>19500</v>
      </c>
      <c r="T109" s="295">
        <f t="shared" si="44"/>
        <v>44250</v>
      </c>
      <c r="U109" s="296">
        <f t="shared" si="45"/>
        <v>-24750</v>
      </c>
    </row>
    <row r="110" spans="1:22" s="289" customFormat="1" ht="17" x14ac:dyDescent="0.3">
      <c r="A110" s="266">
        <v>25</v>
      </c>
      <c r="B110" s="313" t="s">
        <v>106</v>
      </c>
      <c r="C110" s="268">
        <v>17968</v>
      </c>
      <c r="D110" s="280"/>
      <c r="E110" s="281"/>
      <c r="F110" s="281"/>
      <c r="G110" s="292">
        <f t="shared" si="40"/>
        <v>0</v>
      </c>
      <c r="H110" s="317">
        <v>3750</v>
      </c>
      <c r="I110" s="317">
        <v>0</v>
      </c>
      <c r="J110" s="317">
        <v>0</v>
      </c>
      <c r="K110" s="292">
        <f t="shared" si="41"/>
        <v>3750</v>
      </c>
      <c r="L110" s="315">
        <v>3750</v>
      </c>
      <c r="M110" s="315">
        <v>0</v>
      </c>
      <c r="N110" s="315">
        <v>0</v>
      </c>
      <c r="O110" s="294">
        <f t="shared" si="42"/>
        <v>3750</v>
      </c>
      <c r="P110" s="315">
        <v>3750</v>
      </c>
      <c r="Q110" s="315">
        <v>0</v>
      </c>
      <c r="R110" s="315">
        <v>0</v>
      </c>
      <c r="S110" s="291">
        <f t="shared" si="43"/>
        <v>3750</v>
      </c>
      <c r="T110" s="295">
        <f t="shared" si="44"/>
        <v>11250</v>
      </c>
      <c r="U110" s="296">
        <f t="shared" si="45"/>
        <v>6718</v>
      </c>
    </row>
    <row r="111" spans="1:22" s="289" customFormat="1" ht="17" x14ac:dyDescent="0.3">
      <c r="A111" s="316">
        <v>26</v>
      </c>
      <c r="B111" s="313" t="s">
        <v>107</v>
      </c>
      <c r="C111" s="268">
        <v>6000</v>
      </c>
      <c r="D111" s="293"/>
      <c r="E111" s="301"/>
      <c r="F111" s="301"/>
      <c r="G111" s="292">
        <f t="shared" si="40"/>
        <v>0</v>
      </c>
      <c r="H111" s="314">
        <v>500</v>
      </c>
      <c r="I111" s="314">
        <v>500</v>
      </c>
      <c r="J111" s="314">
        <v>500</v>
      </c>
      <c r="K111" s="292">
        <f t="shared" si="41"/>
        <v>1500</v>
      </c>
      <c r="L111" s="283">
        <v>500</v>
      </c>
      <c r="M111" s="283">
        <v>500</v>
      </c>
      <c r="N111" s="283">
        <v>500</v>
      </c>
      <c r="O111" s="294">
        <f t="shared" si="42"/>
        <v>1500</v>
      </c>
      <c r="P111" s="283">
        <v>500</v>
      </c>
      <c r="Q111" s="283">
        <v>500</v>
      </c>
      <c r="R111" s="283">
        <v>500</v>
      </c>
      <c r="S111" s="291">
        <f t="shared" si="43"/>
        <v>1500</v>
      </c>
      <c r="T111" s="295">
        <f t="shared" si="44"/>
        <v>4500</v>
      </c>
      <c r="U111" s="296">
        <f t="shared" si="45"/>
        <v>1500</v>
      </c>
    </row>
    <row r="112" spans="1:22" s="289" customFormat="1" ht="46.5" x14ac:dyDescent="0.3">
      <c r="A112" s="266">
        <v>27</v>
      </c>
      <c r="B112" s="313" t="s">
        <v>108</v>
      </c>
      <c r="C112" s="268">
        <v>27000</v>
      </c>
      <c r="D112" s="293"/>
      <c r="E112" s="301"/>
      <c r="F112" s="301">
        <v>45600</v>
      </c>
      <c r="G112" s="292">
        <f>SUM(D112:F112)</f>
        <v>45600</v>
      </c>
      <c r="H112" s="301"/>
      <c r="I112" s="301"/>
      <c r="J112" s="281"/>
      <c r="K112" s="292">
        <f>SUM(H112:J112)</f>
        <v>0</v>
      </c>
      <c r="L112" s="293"/>
      <c r="M112" s="293"/>
      <c r="N112" s="293"/>
      <c r="O112" s="294">
        <f>SUM(L112:N112)</f>
        <v>0</v>
      </c>
      <c r="P112" s="293"/>
      <c r="Q112" s="293"/>
      <c r="R112" s="293"/>
      <c r="S112" s="291">
        <f>SUM(P112:R112)</f>
        <v>0</v>
      </c>
      <c r="T112" s="295">
        <f>SUM(S112,O112,K112,G112)</f>
        <v>45600</v>
      </c>
      <c r="U112" s="296">
        <f>C112-T112</f>
        <v>-18600</v>
      </c>
    </row>
    <row r="113" spans="1:21" s="289" customFormat="1" ht="15.5" x14ac:dyDescent="0.3">
      <c r="A113" s="266">
        <v>28</v>
      </c>
      <c r="B113" s="313" t="s">
        <v>109</v>
      </c>
      <c r="C113" s="268">
        <v>32400</v>
      </c>
      <c r="D113" s="293"/>
      <c r="E113" s="301"/>
      <c r="F113" s="301"/>
      <c r="G113" s="292">
        <f>SUM(D113:F113)</f>
        <v>0</v>
      </c>
      <c r="H113" s="301"/>
      <c r="I113" s="301"/>
      <c r="J113" s="281">
        <v>32400</v>
      </c>
      <c r="K113" s="292">
        <f>SUM(H113:J113)</f>
        <v>32400</v>
      </c>
      <c r="L113" s="293"/>
      <c r="M113" s="293"/>
      <c r="N113" s="293"/>
      <c r="O113" s="294">
        <f>SUM(L113:N113)</f>
        <v>0</v>
      </c>
      <c r="P113" s="293"/>
      <c r="Q113" s="293"/>
      <c r="R113" s="293"/>
      <c r="S113" s="291">
        <f>SUM(P113:R113)</f>
        <v>0</v>
      </c>
      <c r="T113" s="295">
        <f>SUM(S113,O113,K113,G113)</f>
        <v>32400</v>
      </c>
      <c r="U113" s="296">
        <f>C113-T113</f>
        <v>0</v>
      </c>
    </row>
    <row r="114" spans="1:21" s="289" customFormat="1" ht="15.5" x14ac:dyDescent="0.3">
      <c r="A114" s="266">
        <v>29</v>
      </c>
      <c r="B114" s="313" t="s">
        <v>110</v>
      </c>
      <c r="C114" s="268">
        <v>34000</v>
      </c>
      <c r="D114" s="293"/>
      <c r="E114" s="301"/>
      <c r="F114" s="301"/>
      <c r="G114" s="292">
        <f>SUM(D114:F114)</f>
        <v>0</v>
      </c>
      <c r="H114" s="301"/>
      <c r="I114" s="301"/>
      <c r="J114" s="281">
        <v>34000</v>
      </c>
      <c r="K114" s="292">
        <f>SUM(H114:J114)</f>
        <v>34000</v>
      </c>
      <c r="L114" s="293"/>
      <c r="M114" s="293"/>
      <c r="N114" s="293"/>
      <c r="O114" s="294">
        <f>SUM(L114:N114)</f>
        <v>0</v>
      </c>
      <c r="P114" s="293"/>
      <c r="Q114" s="293"/>
      <c r="R114" s="293"/>
      <c r="S114" s="291">
        <f>SUM(P114:R114)</f>
        <v>0</v>
      </c>
      <c r="T114" s="295">
        <f>SUM(S114,O114,K114,G114)</f>
        <v>34000</v>
      </c>
      <c r="U114" s="296">
        <f>C114-T114</f>
        <v>0</v>
      </c>
    </row>
    <row r="115" spans="1:21" s="289" customFormat="1" ht="15.5" x14ac:dyDescent="0.3">
      <c r="A115" s="266">
        <v>30</v>
      </c>
      <c r="B115" s="313" t="s">
        <v>111</v>
      </c>
      <c r="C115" s="268">
        <v>27400</v>
      </c>
      <c r="D115" s="293"/>
      <c r="E115" s="301"/>
      <c r="F115" s="301"/>
      <c r="G115" s="292">
        <f>SUM(D115:F115)</f>
        <v>0</v>
      </c>
      <c r="H115" s="301"/>
      <c r="I115" s="301"/>
      <c r="J115" s="281">
        <v>27400</v>
      </c>
      <c r="K115" s="292">
        <f>SUM(H115:J115)</f>
        <v>27400</v>
      </c>
      <c r="L115" s="293"/>
      <c r="M115" s="293"/>
      <c r="N115" s="293"/>
      <c r="O115" s="294">
        <f>SUM(L115:N115)</f>
        <v>0</v>
      </c>
      <c r="P115" s="293"/>
      <c r="Q115" s="293"/>
      <c r="R115" s="293"/>
      <c r="S115" s="291">
        <f>SUM(P115:R115)</f>
        <v>0</v>
      </c>
      <c r="T115" s="295">
        <f>SUM(S115,O115,K115,G115)</f>
        <v>27400</v>
      </c>
      <c r="U115" s="296">
        <f>C115-T115</f>
        <v>0</v>
      </c>
    </row>
    <row r="116" spans="1:21" s="360" customFormat="1" ht="15.5" x14ac:dyDescent="0.3">
      <c r="A116" s="382">
        <v>31</v>
      </c>
      <c r="B116" s="383" t="s">
        <v>112</v>
      </c>
      <c r="C116" s="384">
        <v>32000</v>
      </c>
      <c r="D116" s="366"/>
      <c r="E116" s="385"/>
      <c r="F116" s="385"/>
      <c r="G116" s="379">
        <f>SUM(D116:F116)</f>
        <v>0</v>
      </c>
      <c r="H116" s="385">
        <v>8000</v>
      </c>
      <c r="I116" s="385"/>
      <c r="J116" s="385"/>
      <c r="K116" s="379">
        <f>SUM(H116:J116)</f>
        <v>8000</v>
      </c>
      <c r="L116" s="385"/>
      <c r="M116" s="385">
        <v>8000</v>
      </c>
      <c r="N116" s="385"/>
      <c r="O116" s="380">
        <f>SUM(L116:N116)</f>
        <v>8000</v>
      </c>
      <c r="P116" s="385"/>
      <c r="Q116" s="385">
        <v>8000</v>
      </c>
      <c r="R116" s="385"/>
      <c r="S116" s="378">
        <f>SUM(P116:R116)</f>
        <v>8000</v>
      </c>
      <c r="T116" s="376">
        <f>SUM(S116,O116,K116,G116)</f>
        <v>24000</v>
      </c>
      <c r="U116" s="381">
        <f t="shared" si="45"/>
        <v>8000</v>
      </c>
    </row>
    <row r="117" spans="1:21" s="360" customFormat="1" ht="15.5" x14ac:dyDescent="0.3">
      <c r="A117" s="382">
        <v>32</v>
      </c>
      <c r="B117" s="383" t="s">
        <v>113</v>
      </c>
      <c r="C117" s="384">
        <v>88000</v>
      </c>
      <c r="D117" s="366"/>
      <c r="E117" s="385"/>
      <c r="F117" s="385"/>
      <c r="G117" s="362">
        <f t="shared" ref="G117:G123" si="49">SUM(D117:F117)</f>
        <v>0</v>
      </c>
      <c r="H117" s="385">
        <v>22000</v>
      </c>
      <c r="I117" s="385"/>
      <c r="J117" s="385"/>
      <c r="K117" s="362">
        <f t="shared" ref="K117:K123" si="50">SUM(H117:J117)</f>
        <v>22000</v>
      </c>
      <c r="L117" s="385">
        <v>22000</v>
      </c>
      <c r="M117" s="385"/>
      <c r="N117" s="385"/>
      <c r="O117" s="375">
        <f t="shared" ref="O117:O123" si="51">SUM(L117:N117)</f>
        <v>22000</v>
      </c>
      <c r="P117" s="385">
        <v>22000</v>
      </c>
      <c r="Q117" s="385"/>
      <c r="R117" s="385"/>
      <c r="S117" s="372">
        <f t="shared" ref="S117:S123" si="52">SUM(P117:R117)</f>
        <v>22000</v>
      </c>
      <c r="T117" s="376">
        <f t="shared" ref="T117:T123" si="53">SUM(S117,O117,K117,G117)</f>
        <v>66000</v>
      </c>
      <c r="U117" s="377">
        <f t="shared" si="45"/>
        <v>22000</v>
      </c>
    </row>
    <row r="118" spans="1:21" s="360" customFormat="1" ht="15.5" x14ac:dyDescent="0.3">
      <c r="A118" s="382">
        <v>33</v>
      </c>
      <c r="B118" s="383" t="s">
        <v>114</v>
      </c>
      <c r="C118" s="384">
        <v>21000</v>
      </c>
      <c r="D118" s="366"/>
      <c r="E118" s="385"/>
      <c r="F118" s="385"/>
      <c r="G118" s="362">
        <f t="shared" si="49"/>
        <v>0</v>
      </c>
      <c r="H118" s="385">
        <v>21000</v>
      </c>
      <c r="I118" s="385"/>
      <c r="J118" s="385"/>
      <c r="K118" s="362">
        <f t="shared" si="50"/>
        <v>21000</v>
      </c>
      <c r="L118" s="385"/>
      <c r="M118" s="385"/>
      <c r="N118" s="385"/>
      <c r="O118" s="375">
        <f t="shared" si="51"/>
        <v>0</v>
      </c>
      <c r="P118" s="385"/>
      <c r="Q118" s="385"/>
      <c r="R118" s="385"/>
      <c r="S118" s="372">
        <f t="shared" si="52"/>
        <v>0</v>
      </c>
      <c r="T118" s="376">
        <f t="shared" si="53"/>
        <v>21000</v>
      </c>
      <c r="U118" s="377">
        <f t="shared" si="45"/>
        <v>0</v>
      </c>
    </row>
    <row r="119" spans="1:21" s="360" customFormat="1" ht="31" x14ac:dyDescent="0.3">
      <c r="A119" s="382">
        <v>34</v>
      </c>
      <c r="B119" s="383" t="s">
        <v>115</v>
      </c>
      <c r="C119" s="384">
        <v>60000</v>
      </c>
      <c r="D119" s="366"/>
      <c r="E119" s="385"/>
      <c r="F119" s="385"/>
      <c r="G119" s="362">
        <f t="shared" si="49"/>
        <v>0</v>
      </c>
      <c r="H119" s="386">
        <v>8000</v>
      </c>
      <c r="I119" s="386">
        <v>8000</v>
      </c>
      <c r="J119" s="386">
        <v>8000</v>
      </c>
      <c r="K119" s="362">
        <f t="shared" si="50"/>
        <v>24000</v>
      </c>
      <c r="L119" s="386">
        <v>8000</v>
      </c>
      <c r="M119" s="386">
        <v>10000</v>
      </c>
      <c r="N119" s="386">
        <v>10000</v>
      </c>
      <c r="O119" s="375">
        <f t="shared" si="51"/>
        <v>28000</v>
      </c>
      <c r="P119" s="386"/>
      <c r="Q119" s="386">
        <v>8000</v>
      </c>
      <c r="R119" s="386"/>
      <c r="S119" s="372">
        <f t="shared" si="52"/>
        <v>8000</v>
      </c>
      <c r="T119" s="376">
        <f t="shared" si="53"/>
        <v>60000</v>
      </c>
      <c r="U119" s="377">
        <f t="shared" si="45"/>
        <v>0</v>
      </c>
    </row>
    <row r="120" spans="1:21" s="360" customFormat="1" ht="15.5" x14ac:dyDescent="0.3">
      <c r="A120" s="382">
        <v>35</v>
      </c>
      <c r="B120" s="383" t="s">
        <v>116</v>
      </c>
      <c r="C120" s="384">
        <v>70143</v>
      </c>
      <c r="D120" s="368"/>
      <c r="E120" s="386"/>
      <c r="F120" s="386"/>
      <c r="G120" s="362">
        <f t="shared" si="49"/>
        <v>0</v>
      </c>
      <c r="H120" s="386">
        <v>7000</v>
      </c>
      <c r="I120" s="386">
        <v>7000</v>
      </c>
      <c r="J120" s="386"/>
      <c r="K120" s="362">
        <f t="shared" si="50"/>
        <v>14000</v>
      </c>
      <c r="L120" s="386"/>
      <c r="M120" s="386"/>
      <c r="N120" s="386"/>
      <c r="O120" s="375">
        <f t="shared" si="51"/>
        <v>0</v>
      </c>
      <c r="P120" s="386"/>
      <c r="Q120" s="386"/>
      <c r="R120" s="386"/>
      <c r="S120" s="372">
        <f t="shared" si="52"/>
        <v>0</v>
      </c>
      <c r="T120" s="376">
        <f t="shared" si="53"/>
        <v>14000</v>
      </c>
      <c r="U120" s="377">
        <f t="shared" si="45"/>
        <v>56143</v>
      </c>
    </row>
    <row r="121" spans="1:21" s="360" customFormat="1" ht="15.5" x14ac:dyDescent="0.3">
      <c r="A121" s="382">
        <v>36</v>
      </c>
      <c r="B121" s="383" t="s">
        <v>117</v>
      </c>
      <c r="C121" s="384">
        <v>24000.48</v>
      </c>
      <c r="D121" s="368"/>
      <c r="E121" s="386"/>
      <c r="F121" s="386"/>
      <c r="G121" s="362">
        <f t="shared" si="49"/>
        <v>0</v>
      </c>
      <c r="H121" s="386">
        <v>2000</v>
      </c>
      <c r="I121" s="386">
        <v>2000</v>
      </c>
      <c r="J121" s="386">
        <v>2000</v>
      </c>
      <c r="K121" s="362">
        <f t="shared" si="50"/>
        <v>6000</v>
      </c>
      <c r="L121" s="386">
        <v>2000</v>
      </c>
      <c r="M121" s="386">
        <v>2000</v>
      </c>
      <c r="N121" s="386">
        <v>2000</v>
      </c>
      <c r="O121" s="375">
        <f t="shared" si="51"/>
        <v>6000</v>
      </c>
      <c r="P121" s="386">
        <v>2000</v>
      </c>
      <c r="Q121" s="386">
        <v>3000</v>
      </c>
      <c r="R121" s="386">
        <v>3000</v>
      </c>
      <c r="S121" s="372">
        <f t="shared" si="52"/>
        <v>8000</v>
      </c>
      <c r="T121" s="376">
        <f t="shared" si="53"/>
        <v>20000</v>
      </c>
      <c r="U121" s="377">
        <f t="shared" si="45"/>
        <v>4000.4799999999996</v>
      </c>
    </row>
    <row r="122" spans="1:21" s="360" customFormat="1" ht="31" x14ac:dyDescent="0.3">
      <c r="A122" s="382">
        <v>37</v>
      </c>
      <c r="B122" s="387" t="s">
        <v>118</v>
      </c>
      <c r="C122" s="332">
        <v>10000</v>
      </c>
      <c r="D122" s="368"/>
      <c r="E122" s="386"/>
      <c r="F122" s="386"/>
      <c r="G122" s="362">
        <f t="shared" si="49"/>
        <v>0</v>
      </c>
      <c r="H122" s="333">
        <v>1000</v>
      </c>
      <c r="I122" s="333">
        <v>1000</v>
      </c>
      <c r="J122" s="333">
        <v>1000</v>
      </c>
      <c r="K122" s="362">
        <f t="shared" si="50"/>
        <v>3000</v>
      </c>
      <c r="L122" s="356">
        <v>1000</v>
      </c>
      <c r="M122" s="356">
        <v>1000</v>
      </c>
      <c r="N122" s="356">
        <v>1000</v>
      </c>
      <c r="O122" s="375">
        <f t="shared" si="51"/>
        <v>3000</v>
      </c>
      <c r="P122" s="356">
        <v>1000</v>
      </c>
      <c r="Q122" s="356">
        <v>1000</v>
      </c>
      <c r="R122" s="356">
        <v>1000</v>
      </c>
      <c r="S122" s="372">
        <f t="shared" si="52"/>
        <v>3000</v>
      </c>
      <c r="T122" s="376">
        <f t="shared" si="53"/>
        <v>9000</v>
      </c>
      <c r="U122" s="377">
        <f t="shared" si="45"/>
        <v>1000</v>
      </c>
    </row>
    <row r="123" spans="1:21" s="360" customFormat="1" ht="17" x14ac:dyDescent="0.3">
      <c r="A123" s="382">
        <v>38</v>
      </c>
      <c r="B123" s="387" t="s">
        <v>119</v>
      </c>
      <c r="C123" s="332">
        <v>61200</v>
      </c>
      <c r="D123" s="368"/>
      <c r="E123" s="386"/>
      <c r="F123" s="386"/>
      <c r="G123" s="362">
        <f t="shared" si="49"/>
        <v>0</v>
      </c>
      <c r="H123" s="388"/>
      <c r="I123" s="388"/>
      <c r="J123" s="388">
        <v>12000</v>
      </c>
      <c r="K123" s="362">
        <f t="shared" si="50"/>
        <v>12000</v>
      </c>
      <c r="L123" s="367"/>
      <c r="M123" s="367"/>
      <c r="N123" s="367">
        <v>12000</v>
      </c>
      <c r="O123" s="375">
        <f t="shared" si="51"/>
        <v>12000</v>
      </c>
      <c r="P123" s="367"/>
      <c r="Q123" s="367"/>
      <c r="R123" s="367">
        <v>12000</v>
      </c>
      <c r="S123" s="372">
        <f t="shared" si="52"/>
        <v>12000</v>
      </c>
      <c r="T123" s="376">
        <f t="shared" si="53"/>
        <v>36000</v>
      </c>
      <c r="U123" s="377">
        <f t="shared" si="45"/>
        <v>25200</v>
      </c>
    </row>
    <row r="124" spans="1:21" s="360" customFormat="1" ht="17" x14ac:dyDescent="0.3">
      <c r="A124" s="382">
        <v>39</v>
      </c>
      <c r="B124" s="387" t="s">
        <v>120</v>
      </c>
      <c r="C124" s="332">
        <v>10000</v>
      </c>
      <c r="D124" s="368"/>
      <c r="E124" s="386"/>
      <c r="F124" s="386"/>
      <c r="G124" s="362">
        <f>SUM(D124:F124)</f>
        <v>0</v>
      </c>
      <c r="H124" s="388"/>
      <c r="I124" s="388"/>
      <c r="J124" s="389">
        <v>15300</v>
      </c>
      <c r="K124" s="362">
        <f>SUM(H124:J124)</f>
        <v>15300</v>
      </c>
      <c r="L124" s="367"/>
      <c r="M124" s="367"/>
      <c r="N124" s="390">
        <v>15300</v>
      </c>
      <c r="O124" s="375">
        <f>SUM(L124:N124)</f>
        <v>15300</v>
      </c>
      <c r="P124" s="367"/>
      <c r="Q124" s="367"/>
      <c r="R124" s="390">
        <v>15300</v>
      </c>
      <c r="S124" s="372">
        <f>SUM(P124:R124)</f>
        <v>15300</v>
      </c>
      <c r="T124" s="376">
        <f>SUM(S124,O124,K124,G124)</f>
        <v>45900</v>
      </c>
      <c r="U124" s="377">
        <f>C124-T124</f>
        <v>-35900</v>
      </c>
    </row>
    <row r="125" spans="1:21" s="411" customFormat="1" ht="15.5" x14ac:dyDescent="0.3">
      <c r="A125" s="391">
        <v>40</v>
      </c>
      <c r="B125" s="400" t="s">
        <v>121</v>
      </c>
      <c r="C125" s="397">
        <v>20000</v>
      </c>
      <c r="D125" s="405"/>
      <c r="E125" s="419"/>
      <c r="F125" s="419"/>
      <c r="G125" s="426">
        <f>SUM(D125:F125)</f>
        <v>0</v>
      </c>
      <c r="H125" s="429">
        <v>4000</v>
      </c>
      <c r="I125" s="429">
        <v>4000</v>
      </c>
      <c r="J125" s="429">
        <v>4000</v>
      </c>
      <c r="K125" s="426">
        <f>SUM(H125:J125)</f>
        <v>12000</v>
      </c>
      <c r="L125" s="429"/>
      <c r="M125" s="429"/>
      <c r="N125" s="429"/>
      <c r="O125" s="427">
        <f>SUM(L125:N125)</f>
        <v>0</v>
      </c>
      <c r="P125" s="429"/>
      <c r="Q125" s="429"/>
      <c r="R125" s="429"/>
      <c r="S125" s="425">
        <f>SUM(P125:R125)</f>
        <v>0</v>
      </c>
      <c r="T125" s="422">
        <f>SUM(S125,O125,K125,G125)</f>
        <v>12000</v>
      </c>
      <c r="U125" s="428">
        <f t="shared" si="45"/>
        <v>8000</v>
      </c>
    </row>
    <row r="126" spans="1:21" s="411" customFormat="1" ht="15.5" x14ac:dyDescent="0.3">
      <c r="A126" s="391">
        <v>41</v>
      </c>
      <c r="B126" s="400" t="s">
        <v>122</v>
      </c>
      <c r="C126" s="397">
        <v>45000</v>
      </c>
      <c r="D126" s="405"/>
      <c r="E126" s="419"/>
      <c r="F126" s="419"/>
      <c r="G126" s="406">
        <f t="shared" ref="G126:G132" si="54">SUM(D126:F126)</f>
        <v>0</v>
      </c>
      <c r="H126" s="429">
        <v>13000</v>
      </c>
      <c r="I126" s="429">
        <v>10000</v>
      </c>
      <c r="J126" s="429"/>
      <c r="K126" s="406">
        <f t="shared" ref="K126:K132" si="55">SUM(H126:J126)</f>
        <v>23000</v>
      </c>
      <c r="L126" s="429">
        <v>10000</v>
      </c>
      <c r="M126" s="429"/>
      <c r="N126" s="429"/>
      <c r="O126" s="421">
        <f t="shared" ref="O126:O132" si="56">SUM(L126:N126)</f>
        <v>10000</v>
      </c>
      <c r="P126" s="429"/>
      <c r="Q126" s="429">
        <v>12000</v>
      </c>
      <c r="R126" s="429"/>
      <c r="S126" s="418">
        <f t="shared" ref="S126:S132" si="57">SUM(P126:R126)</f>
        <v>12000</v>
      </c>
      <c r="T126" s="422">
        <f t="shared" ref="T126:T132" si="58">SUM(S126,O126,K126,G126)</f>
        <v>45000</v>
      </c>
      <c r="U126" s="423">
        <f t="shared" si="45"/>
        <v>0</v>
      </c>
    </row>
    <row r="127" spans="1:21" s="411" customFormat="1" ht="15.5" x14ac:dyDescent="0.3">
      <c r="A127" s="391">
        <v>42</v>
      </c>
      <c r="B127" s="400" t="s">
        <v>123</v>
      </c>
      <c r="C127" s="397">
        <v>7500</v>
      </c>
      <c r="D127" s="405"/>
      <c r="E127" s="419"/>
      <c r="F127" s="419"/>
      <c r="G127" s="406">
        <f t="shared" si="54"/>
        <v>0</v>
      </c>
      <c r="H127" s="429">
        <v>7500</v>
      </c>
      <c r="I127" s="429"/>
      <c r="J127" s="429"/>
      <c r="K127" s="406">
        <f t="shared" si="55"/>
        <v>7500</v>
      </c>
      <c r="L127" s="429"/>
      <c r="M127" s="429"/>
      <c r="N127" s="429"/>
      <c r="O127" s="421">
        <f t="shared" si="56"/>
        <v>0</v>
      </c>
      <c r="P127" s="429"/>
      <c r="Q127" s="429"/>
      <c r="R127" s="429"/>
      <c r="S127" s="418">
        <f t="shared" si="57"/>
        <v>0</v>
      </c>
      <c r="T127" s="422">
        <f t="shared" si="58"/>
        <v>7500</v>
      </c>
      <c r="U127" s="423">
        <f t="shared" si="45"/>
        <v>0</v>
      </c>
    </row>
    <row r="128" spans="1:21" s="411" customFormat="1" ht="31" x14ac:dyDescent="0.3">
      <c r="A128" s="391">
        <v>43</v>
      </c>
      <c r="B128" s="392" t="s">
        <v>124</v>
      </c>
      <c r="C128" s="430">
        <v>22000</v>
      </c>
      <c r="D128" s="405"/>
      <c r="E128" s="419"/>
      <c r="F128" s="419"/>
      <c r="G128" s="406">
        <f t="shared" si="54"/>
        <v>0</v>
      </c>
      <c r="H128" s="429">
        <v>9000</v>
      </c>
      <c r="I128" s="429">
        <v>9000</v>
      </c>
      <c r="J128" s="429">
        <v>0</v>
      </c>
      <c r="K128" s="406">
        <f t="shared" si="55"/>
        <v>18000</v>
      </c>
      <c r="L128" s="429"/>
      <c r="M128" s="429"/>
      <c r="N128" s="429"/>
      <c r="O128" s="421">
        <f t="shared" si="56"/>
        <v>0</v>
      </c>
      <c r="P128" s="429"/>
      <c r="Q128" s="429"/>
      <c r="R128" s="429"/>
      <c r="S128" s="418">
        <f t="shared" si="57"/>
        <v>0</v>
      </c>
      <c r="T128" s="422">
        <f t="shared" si="58"/>
        <v>18000</v>
      </c>
      <c r="U128" s="423">
        <f t="shared" si="45"/>
        <v>4000</v>
      </c>
    </row>
    <row r="129" spans="1:21" s="411" customFormat="1" ht="15.5" x14ac:dyDescent="0.3">
      <c r="A129" s="391">
        <v>44</v>
      </c>
      <c r="B129" s="431" t="s">
        <v>125</v>
      </c>
      <c r="C129" s="430">
        <v>58000</v>
      </c>
      <c r="D129" s="414"/>
      <c r="E129" s="429"/>
      <c r="F129" s="429"/>
      <c r="G129" s="406">
        <f t="shared" si="54"/>
        <v>0</v>
      </c>
      <c r="H129" s="429"/>
      <c r="I129" s="429"/>
      <c r="J129" s="429"/>
      <c r="K129" s="406">
        <f t="shared" si="55"/>
        <v>0</v>
      </c>
      <c r="L129" s="429"/>
      <c r="M129" s="429"/>
      <c r="N129" s="429"/>
      <c r="O129" s="421">
        <f t="shared" si="56"/>
        <v>0</v>
      </c>
      <c r="P129" s="429"/>
      <c r="Q129" s="429"/>
      <c r="R129" s="429"/>
      <c r="S129" s="418">
        <f t="shared" si="57"/>
        <v>0</v>
      </c>
      <c r="T129" s="422">
        <f t="shared" si="58"/>
        <v>0</v>
      </c>
      <c r="U129" s="423">
        <f t="shared" si="45"/>
        <v>58000</v>
      </c>
    </row>
    <row r="130" spans="1:21" s="411" customFormat="1" ht="15.5" x14ac:dyDescent="0.3">
      <c r="A130" s="391">
        <v>45</v>
      </c>
      <c r="B130" s="431" t="s">
        <v>126</v>
      </c>
      <c r="C130" s="430">
        <v>14400</v>
      </c>
      <c r="D130" s="414"/>
      <c r="E130" s="429"/>
      <c r="F130" s="429"/>
      <c r="G130" s="406">
        <f t="shared" si="54"/>
        <v>0</v>
      </c>
      <c r="H130" s="429">
        <v>1200</v>
      </c>
      <c r="I130" s="429">
        <v>1200</v>
      </c>
      <c r="J130" s="429">
        <v>1200</v>
      </c>
      <c r="K130" s="406">
        <f t="shared" si="55"/>
        <v>3600</v>
      </c>
      <c r="L130" s="429">
        <v>1200</v>
      </c>
      <c r="M130" s="429">
        <v>1200</v>
      </c>
      <c r="N130" s="429">
        <v>1500</v>
      </c>
      <c r="O130" s="421">
        <f t="shared" si="56"/>
        <v>3900</v>
      </c>
      <c r="P130" s="429">
        <v>1500</v>
      </c>
      <c r="Q130" s="429">
        <v>1500</v>
      </c>
      <c r="R130" s="429">
        <v>1500</v>
      </c>
      <c r="S130" s="418">
        <f t="shared" si="57"/>
        <v>4500</v>
      </c>
      <c r="T130" s="422">
        <f t="shared" si="58"/>
        <v>12000</v>
      </c>
      <c r="U130" s="423">
        <f t="shared" si="45"/>
        <v>2400</v>
      </c>
    </row>
    <row r="131" spans="1:21" s="411" customFormat="1" ht="31" x14ac:dyDescent="0.3">
      <c r="A131" s="391">
        <v>46</v>
      </c>
      <c r="B131" s="431" t="s">
        <v>127</v>
      </c>
      <c r="C131" s="393">
        <v>10000</v>
      </c>
      <c r="D131" s="414"/>
      <c r="E131" s="429"/>
      <c r="F131" s="429"/>
      <c r="G131" s="406">
        <f t="shared" si="54"/>
        <v>0</v>
      </c>
      <c r="H131" s="432">
        <v>1000</v>
      </c>
      <c r="I131" s="432">
        <v>1000</v>
      </c>
      <c r="J131" s="432">
        <v>1000</v>
      </c>
      <c r="K131" s="406">
        <f t="shared" si="55"/>
        <v>3000</v>
      </c>
      <c r="L131" s="413">
        <v>1000</v>
      </c>
      <c r="M131" s="413">
        <v>1000</v>
      </c>
      <c r="N131" s="413">
        <v>1000</v>
      </c>
      <c r="O131" s="421">
        <f t="shared" si="56"/>
        <v>3000</v>
      </c>
      <c r="P131" s="413">
        <v>1000</v>
      </c>
      <c r="Q131" s="413">
        <v>1000</v>
      </c>
      <c r="R131" s="413">
        <v>1000</v>
      </c>
      <c r="S131" s="418">
        <f t="shared" si="57"/>
        <v>3000</v>
      </c>
      <c r="T131" s="422">
        <f t="shared" si="58"/>
        <v>9000</v>
      </c>
      <c r="U131" s="423">
        <f t="shared" si="45"/>
        <v>1000</v>
      </c>
    </row>
    <row r="132" spans="1:21" s="411" customFormat="1" ht="17" x14ac:dyDescent="0.3">
      <c r="A132" s="391">
        <v>47</v>
      </c>
      <c r="B132" s="431" t="s">
        <v>128</v>
      </c>
      <c r="C132" s="393">
        <v>61200</v>
      </c>
      <c r="D132" s="414"/>
      <c r="E132" s="429"/>
      <c r="F132" s="429"/>
      <c r="G132" s="406">
        <f t="shared" si="54"/>
        <v>0</v>
      </c>
      <c r="H132" s="432"/>
      <c r="I132" s="432"/>
      <c r="J132" s="433">
        <v>15300</v>
      </c>
      <c r="K132" s="406">
        <f t="shared" si="55"/>
        <v>15300</v>
      </c>
      <c r="L132" s="413"/>
      <c r="M132" s="413"/>
      <c r="N132" s="320">
        <v>15300</v>
      </c>
      <c r="O132" s="421">
        <f t="shared" si="56"/>
        <v>15300</v>
      </c>
      <c r="P132" s="413"/>
      <c r="Q132" s="413"/>
      <c r="R132" s="320">
        <v>15300</v>
      </c>
      <c r="S132" s="418">
        <f t="shared" si="57"/>
        <v>15300</v>
      </c>
      <c r="T132" s="422">
        <f t="shared" si="58"/>
        <v>45900</v>
      </c>
      <c r="U132" s="423">
        <f t="shared" si="45"/>
        <v>15300</v>
      </c>
    </row>
    <row r="133" spans="1:21" s="411" customFormat="1" ht="15.5" x14ac:dyDescent="0.3">
      <c r="A133" s="391">
        <v>47</v>
      </c>
      <c r="B133" s="431" t="s">
        <v>129</v>
      </c>
      <c r="C133" s="393">
        <v>15000</v>
      </c>
      <c r="D133" s="414"/>
      <c r="E133" s="429"/>
      <c r="F133" s="429"/>
      <c r="G133" s="406">
        <f>SUM(D133:F133)</f>
        <v>0</v>
      </c>
      <c r="H133" s="429"/>
      <c r="I133" s="419"/>
      <c r="J133" s="429"/>
      <c r="K133" s="406">
        <f>SUM(H133:J133)</f>
        <v>0</v>
      </c>
      <c r="L133" s="414"/>
      <c r="M133" s="414"/>
      <c r="N133" s="414"/>
      <c r="O133" s="421">
        <f>SUM(L133:N133)</f>
        <v>0</v>
      </c>
      <c r="P133" s="414"/>
      <c r="Q133" s="414"/>
      <c r="R133" s="414"/>
      <c r="S133" s="418">
        <f>SUM(P133:R133)</f>
        <v>0</v>
      </c>
      <c r="T133" s="422">
        <f>SUM(S133,O133,K133,G133)</f>
        <v>0</v>
      </c>
      <c r="U133" s="423">
        <f>C133-T133</f>
        <v>15000</v>
      </c>
    </row>
    <row r="134" spans="1:21" s="73" customFormat="1" ht="17" x14ac:dyDescent="0.3">
      <c r="A134" s="30">
        <v>49</v>
      </c>
      <c r="B134" s="77" t="s">
        <v>130</v>
      </c>
      <c r="C134" s="33">
        <v>35200</v>
      </c>
      <c r="D134" s="47"/>
      <c r="E134" s="24"/>
      <c r="F134" s="24"/>
      <c r="G134" s="110">
        <f>SUM(D134:F134)</f>
        <v>0</v>
      </c>
      <c r="H134" s="117">
        <v>3200</v>
      </c>
      <c r="I134" s="117">
        <v>3200</v>
      </c>
      <c r="J134" s="117">
        <v>3200</v>
      </c>
      <c r="K134" s="110">
        <f>SUM(H134:J134)</f>
        <v>9600</v>
      </c>
      <c r="L134" s="92">
        <v>3200</v>
      </c>
      <c r="M134" s="92">
        <v>3200</v>
      </c>
      <c r="N134" s="92">
        <v>3200</v>
      </c>
      <c r="O134" s="50">
        <f>SUM(L134:N134)</f>
        <v>9600</v>
      </c>
      <c r="P134" s="92">
        <v>3200</v>
      </c>
      <c r="Q134" s="92">
        <v>3200</v>
      </c>
      <c r="R134" s="92"/>
      <c r="S134" s="49">
        <f>SUM(P134:R134)</f>
        <v>6400</v>
      </c>
      <c r="T134" s="44">
        <f>SUM(S134,O134,K134,G134)</f>
        <v>25600</v>
      </c>
      <c r="U134" s="52">
        <f t="shared" si="45"/>
        <v>9600</v>
      </c>
    </row>
    <row r="135" spans="1:21" s="73" customFormat="1" ht="17" x14ac:dyDescent="0.3">
      <c r="A135" s="30">
        <v>50</v>
      </c>
      <c r="B135" s="77" t="s">
        <v>131</v>
      </c>
      <c r="C135" s="33">
        <v>80000</v>
      </c>
      <c r="D135" s="47"/>
      <c r="E135" s="24"/>
      <c r="F135" s="24"/>
      <c r="G135" s="102">
        <f t="shared" ref="G135:G140" si="59">SUM(D135:F135)</f>
        <v>0</v>
      </c>
      <c r="H135" s="117">
        <v>17600</v>
      </c>
      <c r="I135" s="117">
        <v>0</v>
      </c>
      <c r="J135" s="117">
        <v>17600</v>
      </c>
      <c r="K135" s="102">
        <f t="shared" ref="K135:K140" si="60">SUM(H135:J135)</f>
        <v>35200</v>
      </c>
      <c r="L135" s="92">
        <v>0</v>
      </c>
      <c r="M135" s="92">
        <v>17600</v>
      </c>
      <c r="N135" s="92">
        <v>0</v>
      </c>
      <c r="O135" s="43">
        <f t="shared" ref="O135:O140" si="61">SUM(L135:N135)</f>
        <v>17600</v>
      </c>
      <c r="P135" s="92">
        <v>17600</v>
      </c>
      <c r="Q135" s="92">
        <v>0</v>
      </c>
      <c r="R135" s="92">
        <v>17600</v>
      </c>
      <c r="S135" s="40">
        <f t="shared" ref="S135:S140" si="62">SUM(P135:R135)</f>
        <v>35200</v>
      </c>
      <c r="T135" s="44">
        <f t="shared" ref="T135:T140" si="63">SUM(S135,O135,K135,G135)</f>
        <v>88000</v>
      </c>
      <c r="U135" s="45">
        <f t="shared" si="45"/>
        <v>-8000</v>
      </c>
    </row>
    <row r="136" spans="1:21" s="73" customFormat="1" ht="17" x14ac:dyDescent="0.3">
      <c r="A136" s="30">
        <v>51</v>
      </c>
      <c r="B136" s="77" t="s">
        <v>132</v>
      </c>
      <c r="C136" s="33">
        <v>33600</v>
      </c>
      <c r="D136" s="47"/>
      <c r="E136" s="24"/>
      <c r="F136" s="24"/>
      <c r="G136" s="102">
        <f t="shared" si="59"/>
        <v>0</v>
      </c>
      <c r="H136" s="28">
        <v>9000</v>
      </c>
      <c r="I136" s="117"/>
      <c r="J136" s="117"/>
      <c r="K136" s="102">
        <f t="shared" si="60"/>
        <v>9000</v>
      </c>
      <c r="L136" s="90"/>
      <c r="M136" s="92"/>
      <c r="N136" s="92"/>
      <c r="O136" s="43">
        <f t="shared" si="61"/>
        <v>0</v>
      </c>
      <c r="P136" s="90"/>
      <c r="Q136" s="92"/>
      <c r="R136" s="92"/>
      <c r="S136" s="40">
        <f t="shared" si="62"/>
        <v>0</v>
      </c>
      <c r="T136" s="44">
        <f t="shared" si="63"/>
        <v>9000</v>
      </c>
      <c r="U136" s="45">
        <f t="shared" si="45"/>
        <v>24600</v>
      </c>
    </row>
    <row r="137" spans="1:21" s="73" customFormat="1" ht="31" x14ac:dyDescent="0.3">
      <c r="A137" s="30">
        <v>52</v>
      </c>
      <c r="B137" s="77" t="s">
        <v>133</v>
      </c>
      <c r="C137" s="33">
        <v>60000</v>
      </c>
      <c r="D137" s="47"/>
      <c r="E137" s="24"/>
      <c r="F137" s="24"/>
      <c r="G137" s="102">
        <f t="shared" si="59"/>
        <v>0</v>
      </c>
      <c r="H137" s="28">
        <v>30000</v>
      </c>
      <c r="I137" s="28"/>
      <c r="J137" s="28"/>
      <c r="K137" s="102">
        <f t="shared" si="60"/>
        <v>30000</v>
      </c>
      <c r="L137" s="90"/>
      <c r="M137" s="90"/>
      <c r="N137" s="90">
        <v>30000</v>
      </c>
      <c r="O137" s="43">
        <f t="shared" si="61"/>
        <v>30000</v>
      </c>
      <c r="P137" s="90"/>
      <c r="Q137" s="90"/>
      <c r="R137" s="90"/>
      <c r="S137" s="40">
        <f t="shared" si="62"/>
        <v>0</v>
      </c>
      <c r="T137" s="44">
        <f t="shared" si="63"/>
        <v>60000</v>
      </c>
      <c r="U137" s="45">
        <f t="shared" si="45"/>
        <v>0</v>
      </c>
    </row>
    <row r="138" spans="1:21" s="73" customFormat="1" ht="17" x14ac:dyDescent="0.3">
      <c r="A138" s="30">
        <v>53</v>
      </c>
      <c r="B138" s="77" t="s">
        <v>134</v>
      </c>
      <c r="C138" s="33">
        <v>37200</v>
      </c>
      <c r="D138" s="48"/>
      <c r="E138" s="75"/>
      <c r="F138" s="75"/>
      <c r="G138" s="102">
        <f t="shared" si="59"/>
        <v>0</v>
      </c>
      <c r="H138" s="28">
        <v>7000</v>
      </c>
      <c r="I138" s="28">
        <v>7000</v>
      </c>
      <c r="J138" s="28">
        <v>3000</v>
      </c>
      <c r="K138" s="102">
        <f t="shared" si="60"/>
        <v>17000</v>
      </c>
      <c r="L138" s="90">
        <v>3500</v>
      </c>
      <c r="M138" s="97">
        <v>3500</v>
      </c>
      <c r="N138" s="97">
        <v>3500</v>
      </c>
      <c r="O138" s="43">
        <f t="shared" si="61"/>
        <v>10500</v>
      </c>
      <c r="P138" s="90">
        <v>3500</v>
      </c>
      <c r="Q138" s="97">
        <v>3000</v>
      </c>
      <c r="R138" s="97">
        <v>3000</v>
      </c>
      <c r="S138" s="40">
        <f t="shared" si="62"/>
        <v>9500</v>
      </c>
      <c r="T138" s="44">
        <f t="shared" si="63"/>
        <v>37000</v>
      </c>
      <c r="U138" s="45">
        <f t="shared" si="45"/>
        <v>200</v>
      </c>
    </row>
    <row r="139" spans="1:21" s="73" customFormat="1" ht="17" x14ac:dyDescent="0.35">
      <c r="A139" s="30">
        <v>54</v>
      </c>
      <c r="B139" s="122" t="s">
        <v>135</v>
      </c>
      <c r="C139" s="78">
        <v>24000</v>
      </c>
      <c r="D139" s="48"/>
      <c r="E139" s="75"/>
      <c r="F139" s="75"/>
      <c r="G139" s="102">
        <f>SUM(D139:F139)</f>
        <v>0</v>
      </c>
      <c r="H139" s="28">
        <v>1000</v>
      </c>
      <c r="I139" s="29">
        <v>1000</v>
      </c>
      <c r="J139" s="118">
        <v>1000</v>
      </c>
      <c r="K139" s="102">
        <f>SUM(H139:J139)</f>
        <v>3000</v>
      </c>
      <c r="L139" s="90">
        <v>1000</v>
      </c>
      <c r="M139" s="96">
        <v>1000</v>
      </c>
      <c r="N139" s="96">
        <v>1000</v>
      </c>
      <c r="O139" s="43">
        <f>SUM(L139:N139)</f>
        <v>3000</v>
      </c>
      <c r="P139" s="90">
        <v>1000</v>
      </c>
      <c r="Q139" s="96">
        <v>1000</v>
      </c>
      <c r="R139" s="96">
        <v>1000</v>
      </c>
      <c r="S139" s="40">
        <f>SUM(P139:R139)</f>
        <v>3000</v>
      </c>
      <c r="T139" s="44">
        <f>SUM(S139,O139,K139,G139)</f>
        <v>9000</v>
      </c>
      <c r="U139" s="45">
        <f>C139-T139</f>
        <v>15000</v>
      </c>
    </row>
    <row r="140" spans="1:21" s="73" customFormat="1" ht="31" x14ac:dyDescent="0.3">
      <c r="A140" s="30">
        <v>55</v>
      </c>
      <c r="B140" s="77" t="s">
        <v>136</v>
      </c>
      <c r="C140" s="33">
        <v>10000</v>
      </c>
      <c r="D140" s="48"/>
      <c r="E140" s="75"/>
      <c r="F140" s="75"/>
      <c r="G140" s="102">
        <f t="shared" si="59"/>
        <v>0</v>
      </c>
      <c r="H140" s="119">
        <v>2000</v>
      </c>
      <c r="I140" s="119">
        <v>2000</v>
      </c>
      <c r="J140" s="119">
        <v>2000</v>
      </c>
      <c r="K140" s="102">
        <f t="shared" si="60"/>
        <v>6000</v>
      </c>
      <c r="L140" s="98">
        <v>2000</v>
      </c>
      <c r="M140" s="98">
        <v>2000</v>
      </c>
      <c r="N140" s="98">
        <v>2000</v>
      </c>
      <c r="O140" s="43">
        <f t="shared" si="61"/>
        <v>6000</v>
      </c>
      <c r="P140" s="98">
        <v>2000</v>
      </c>
      <c r="Q140" s="98">
        <v>2000</v>
      </c>
      <c r="R140" s="98">
        <v>2000</v>
      </c>
      <c r="S140" s="40">
        <f t="shared" si="62"/>
        <v>6000</v>
      </c>
      <c r="T140" s="44">
        <f t="shared" si="63"/>
        <v>18000</v>
      </c>
      <c r="U140" s="45">
        <f t="shared" si="45"/>
        <v>-8000</v>
      </c>
    </row>
    <row r="141" spans="1:21" s="73" customFormat="1" ht="17" x14ac:dyDescent="0.35">
      <c r="A141" s="30">
        <v>56</v>
      </c>
      <c r="B141" s="122" t="s">
        <v>137</v>
      </c>
      <c r="C141" s="79">
        <v>61200</v>
      </c>
      <c r="D141" s="48"/>
      <c r="E141" s="75"/>
      <c r="F141" s="75"/>
      <c r="G141" s="102">
        <f>SUM(D141:F141)</f>
        <v>0</v>
      </c>
      <c r="H141" s="120">
        <v>0</v>
      </c>
      <c r="I141" s="29">
        <v>0</v>
      </c>
      <c r="J141" s="118">
        <v>15300</v>
      </c>
      <c r="K141" s="102">
        <f>SUM(H141:J141)</f>
        <v>15300</v>
      </c>
      <c r="L141" s="99">
        <v>15300</v>
      </c>
      <c r="M141" s="95">
        <v>15300</v>
      </c>
      <c r="N141" s="95">
        <v>0</v>
      </c>
      <c r="O141" s="43">
        <f>SUM(L141:N141)</f>
        <v>30600</v>
      </c>
      <c r="P141" s="99">
        <v>0</v>
      </c>
      <c r="Q141" s="95">
        <v>15300</v>
      </c>
      <c r="R141" s="95">
        <v>0</v>
      </c>
      <c r="S141" s="40">
        <f>SUM(P141:R141)</f>
        <v>15300</v>
      </c>
      <c r="T141" s="44">
        <f>SUM(S141,O141,K141,G141)</f>
        <v>61200</v>
      </c>
      <c r="U141" s="45">
        <f>C141-T141</f>
        <v>0</v>
      </c>
    </row>
    <row r="142" spans="1:21" s="73" customFormat="1" ht="15.5" x14ac:dyDescent="0.3">
      <c r="A142" s="30">
        <v>57</v>
      </c>
      <c r="B142" s="77" t="s">
        <v>138</v>
      </c>
      <c r="C142" s="33">
        <v>10000</v>
      </c>
      <c r="D142" s="48"/>
      <c r="E142" s="75"/>
      <c r="F142" s="75"/>
      <c r="G142" s="102">
        <f>SUM(D142:F142)</f>
        <v>0</v>
      </c>
      <c r="H142" s="39"/>
      <c r="I142" s="24"/>
      <c r="J142" s="39">
        <v>10000</v>
      </c>
      <c r="K142" s="102">
        <f>SUM(H142:J142)</f>
        <v>10000</v>
      </c>
      <c r="L142" s="46"/>
      <c r="M142" s="46"/>
      <c r="N142" s="46"/>
      <c r="O142" s="43">
        <f>SUM(L142:N142)</f>
        <v>0</v>
      </c>
      <c r="P142" s="46"/>
      <c r="Q142" s="46"/>
      <c r="R142" s="46"/>
      <c r="S142" s="40">
        <f>SUM(P142:R142)</f>
        <v>0</v>
      </c>
      <c r="T142" s="44">
        <f>SUM(S142,O142,K142,G142)</f>
        <v>10000</v>
      </c>
      <c r="U142" s="45">
        <f>C142-T142</f>
        <v>0</v>
      </c>
    </row>
    <row r="143" spans="1:21" s="73" customFormat="1" ht="31" x14ac:dyDescent="0.3">
      <c r="A143" s="30">
        <v>58</v>
      </c>
      <c r="B143" s="77" t="s">
        <v>140</v>
      </c>
      <c r="C143" s="33">
        <v>14200</v>
      </c>
      <c r="D143" s="48"/>
      <c r="E143" s="75"/>
      <c r="F143" s="75"/>
      <c r="G143" s="102"/>
      <c r="H143" s="119"/>
      <c r="I143" s="119"/>
      <c r="J143" s="119"/>
      <c r="K143" s="102"/>
      <c r="L143" s="98"/>
      <c r="M143" s="98"/>
      <c r="N143" s="98"/>
      <c r="O143" s="43"/>
      <c r="P143" s="98"/>
      <c r="Q143" s="98"/>
      <c r="R143" s="98"/>
      <c r="S143" s="40"/>
      <c r="T143" s="44"/>
      <c r="U143" s="45"/>
    </row>
    <row r="144" spans="1:21" s="60" customFormat="1" ht="18.5" thickBot="1" x14ac:dyDescent="0.35">
      <c r="A144" s="449" t="s">
        <v>12</v>
      </c>
      <c r="B144" s="450"/>
      <c r="C144" s="80">
        <f>SUM(C7+C32+C49+C72+C74+C82)</f>
        <v>10594679.770000001</v>
      </c>
      <c r="D144" s="81">
        <f>SUM(D7+D32+D49+D72+D74+D82)</f>
        <v>92583</v>
      </c>
      <c r="E144" s="81">
        <f>SUM(E7+E32+E49+E72+E74+E82)</f>
        <v>202584.55</v>
      </c>
      <c r="F144" s="81">
        <f>SUM(F7+F32+F49+F72+F74+F82)</f>
        <v>298064</v>
      </c>
      <c r="G144" s="82">
        <f>SUM(D144:F144)</f>
        <v>593231.55000000005</v>
      </c>
      <c r="H144" s="81">
        <f>SUM(H7+H32+H49+H72+H74+H82)</f>
        <v>749370</v>
      </c>
      <c r="I144" s="81">
        <f>SUM(I7+I32+I49+I72+I74+I82)</f>
        <v>1160475</v>
      </c>
      <c r="J144" s="81">
        <f>SUM(J7+J32+J49+J72+J74+J82)</f>
        <v>2325514</v>
      </c>
      <c r="K144" s="83">
        <f>SUM(H144:J144)</f>
        <v>4235359</v>
      </c>
      <c r="L144" s="81">
        <f>SUM(L7+L32+L49+L72+L74+L82)</f>
        <v>710025</v>
      </c>
      <c r="M144" s="81">
        <f>SUM(M7+M32+M49+M72+M74+M82)</f>
        <v>739789.45</v>
      </c>
      <c r="N144" s="81">
        <f>SUM(N7+N32+N49+N72+N74+N82)</f>
        <v>1482303.31</v>
      </c>
      <c r="O144" s="82">
        <f>SUM(L144:N144)</f>
        <v>2932117.76</v>
      </c>
      <c r="P144" s="81">
        <f>SUM(P7+P32+P49+P72+P74+P82)</f>
        <v>951079</v>
      </c>
      <c r="Q144" s="81">
        <f>SUM(Q7+Q32+Q49+Q72+Q74+Q82)</f>
        <v>559888</v>
      </c>
      <c r="R144" s="81">
        <f>SUM(R7+R32+R49+R72+R74+R82)</f>
        <v>1187675</v>
      </c>
      <c r="S144" s="82">
        <f>SUM(P144:R144)</f>
        <v>2698642</v>
      </c>
      <c r="T144" s="84">
        <f>SUM(G144,K144,O144,S144)</f>
        <v>10459350.309999999</v>
      </c>
      <c r="U144" s="85">
        <f>C144-T144</f>
        <v>135329.46000000276</v>
      </c>
    </row>
    <row r="147" spans="3:20" x14ac:dyDescent="0.3">
      <c r="C147" s="87"/>
    </row>
    <row r="149" spans="3:20" x14ac:dyDescent="0.3">
      <c r="C149" s="6">
        <v>6413602.3099999996</v>
      </c>
      <c r="T149" s="6">
        <f>T7+T32+T49+T72+T74+T82</f>
        <v>10459350.309999999</v>
      </c>
    </row>
    <row r="150" spans="3:20" x14ac:dyDescent="0.3">
      <c r="C150" s="6">
        <v>630454</v>
      </c>
    </row>
    <row r="151" spans="3:20" x14ac:dyDescent="0.3">
      <c r="C151" s="6">
        <v>827768</v>
      </c>
    </row>
    <row r="152" spans="3:20" x14ac:dyDescent="0.3">
      <c r="C152" s="6">
        <v>1014543.48</v>
      </c>
    </row>
    <row r="153" spans="3:20" x14ac:dyDescent="0.3">
      <c r="C153" s="6">
        <v>769540</v>
      </c>
    </row>
    <row r="154" spans="3:20" x14ac:dyDescent="0.3">
      <c r="C154" s="6">
        <v>938771.98</v>
      </c>
    </row>
    <row r="155" spans="3:20" x14ac:dyDescent="0.3">
      <c r="C155" s="437">
        <f>SUM(C149:C154)</f>
        <v>10594679.77</v>
      </c>
      <c r="E155" s="446"/>
    </row>
  </sheetData>
  <mergeCells count="16">
    <mergeCell ref="T5:T6"/>
    <mergeCell ref="U5:U6"/>
    <mergeCell ref="A7:B7"/>
    <mergeCell ref="A32:B32"/>
    <mergeCell ref="A49:B49"/>
    <mergeCell ref="A5:A6"/>
    <mergeCell ref="B5:B6"/>
    <mergeCell ref="C5:C6"/>
    <mergeCell ref="D5:G5"/>
    <mergeCell ref="H5:K5"/>
    <mergeCell ref="L5:O5"/>
    <mergeCell ref="A72:B72"/>
    <mergeCell ref="A74:B74"/>
    <mergeCell ref="A82:B82"/>
    <mergeCell ref="A144:B144"/>
    <mergeCell ref="P5:S5"/>
  </mergeCells>
  <printOptions horizontalCentered="1"/>
  <pageMargins left="0.15748031496062992" right="0" top="0.39370078740157483" bottom="0.15748031496062992" header="0.19685039370078741" footer="0.31496062992125984"/>
  <pageSetup paperSize="9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plan _1revisde</vt:lpstr>
      <vt:lpstr>'Budget plan _1revisde'!Print_Titles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</dc:creator>
  <cp:lastModifiedBy>OS</cp:lastModifiedBy>
  <dcterms:created xsi:type="dcterms:W3CDTF">2017-12-06T10:58:45Z</dcterms:created>
  <dcterms:modified xsi:type="dcterms:W3CDTF">2017-12-14T14:00:27Z</dcterms:modified>
</cp:coreProperties>
</file>