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65" windowWidth="18975" windowHeight="10800"/>
  </bookViews>
  <sheets>
    <sheet name="Budget plan 2018" sheetId="4" r:id="rId1"/>
  </sheets>
  <definedNames>
    <definedName name="_xlnm.Print_Area" localSheetId="0">'Budget plan 2018'!$A$1:$U$69</definedName>
    <definedName name="_xlnm.Print_Titles" localSheetId="0">'Budget plan 2018'!$4:$5</definedName>
  </definedNames>
  <calcPr calcId="124519"/>
</workbook>
</file>

<file path=xl/calcChain.xml><?xml version="1.0" encoding="utf-8"?>
<calcChain xmlns="http://schemas.openxmlformats.org/spreadsheetml/2006/main">
  <c r="G12" i="4"/>
  <c r="I36"/>
  <c r="J36"/>
  <c r="H36"/>
  <c r="F50"/>
  <c r="F26"/>
  <c r="R49"/>
  <c r="S32"/>
  <c r="S33"/>
  <c r="S34"/>
  <c r="O32"/>
  <c r="O33"/>
  <c r="O34"/>
  <c r="R11"/>
  <c r="R10"/>
  <c r="K32"/>
  <c r="K33"/>
  <c r="K34"/>
  <c r="G32"/>
  <c r="G33"/>
  <c r="G34"/>
  <c r="J11"/>
  <c r="U54"/>
  <c r="U55"/>
  <c r="U56"/>
  <c r="U57"/>
  <c r="U58"/>
  <c r="U59"/>
  <c r="U60"/>
  <c r="U61"/>
  <c r="U62"/>
  <c r="U63"/>
  <c r="T52"/>
  <c r="U52" s="1"/>
  <c r="T54"/>
  <c r="T55"/>
  <c r="T56"/>
  <c r="T57"/>
  <c r="T58"/>
  <c r="T59"/>
  <c r="T60"/>
  <c r="T61"/>
  <c r="T62"/>
  <c r="T63"/>
  <c r="T65"/>
  <c r="U65" s="1"/>
  <c r="S50"/>
  <c r="S51"/>
  <c r="S52"/>
  <c r="S53"/>
  <c r="S54"/>
  <c r="S55"/>
  <c r="S56"/>
  <c r="S57"/>
  <c r="S58"/>
  <c r="S59"/>
  <c r="S60"/>
  <c r="S61"/>
  <c r="S62"/>
  <c r="S63"/>
  <c r="S64"/>
  <c r="S65"/>
  <c r="S66"/>
  <c r="S49"/>
  <c r="T49" s="1"/>
  <c r="Q48"/>
  <c r="R48"/>
  <c r="P48"/>
  <c r="O50"/>
  <c r="O51"/>
  <c r="O52"/>
  <c r="O53"/>
  <c r="O54"/>
  <c r="O55"/>
  <c r="O56"/>
  <c r="O57"/>
  <c r="O58"/>
  <c r="O59"/>
  <c r="O60"/>
  <c r="O61"/>
  <c r="O62"/>
  <c r="O63"/>
  <c r="O64"/>
  <c r="O65"/>
  <c r="O66"/>
  <c r="O49"/>
  <c r="O48"/>
  <c r="M48"/>
  <c r="N48"/>
  <c r="L48"/>
  <c r="K50"/>
  <c r="K51"/>
  <c r="T51" s="1"/>
  <c r="U51" s="1"/>
  <c r="K52"/>
  <c r="K53"/>
  <c r="T53" s="1"/>
  <c r="U53" s="1"/>
  <c r="K54"/>
  <c r="K55"/>
  <c r="K56"/>
  <c r="K57"/>
  <c r="K58"/>
  <c r="K59"/>
  <c r="K60"/>
  <c r="K61"/>
  <c r="K62"/>
  <c r="K63"/>
  <c r="K64"/>
  <c r="T64" s="1"/>
  <c r="U64" s="1"/>
  <c r="K65"/>
  <c r="K66"/>
  <c r="T66" s="1"/>
  <c r="U66" s="1"/>
  <c r="K49"/>
  <c r="I48"/>
  <c r="J48"/>
  <c r="H48"/>
  <c r="G50"/>
  <c r="G51"/>
  <c r="G52"/>
  <c r="G53"/>
  <c r="G54"/>
  <c r="G55"/>
  <c r="G56"/>
  <c r="G57"/>
  <c r="G58"/>
  <c r="G59"/>
  <c r="G60"/>
  <c r="G61"/>
  <c r="G62"/>
  <c r="G63"/>
  <c r="G64"/>
  <c r="G65"/>
  <c r="G66"/>
  <c r="G49"/>
  <c r="E48"/>
  <c r="F48"/>
  <c r="G48" s="1"/>
  <c r="D48"/>
  <c r="C48"/>
  <c r="C67"/>
  <c r="K48" l="1"/>
  <c r="T50"/>
  <c r="U50" s="1"/>
  <c r="T31"/>
  <c r="U31" s="1"/>
  <c r="T32"/>
  <c r="U32" s="1"/>
  <c r="T33"/>
  <c r="U33" s="1"/>
  <c r="T34"/>
  <c r="U34" s="1"/>
  <c r="S31"/>
  <c r="O31"/>
  <c r="K31"/>
  <c r="G31"/>
  <c r="R13"/>
  <c r="U14"/>
  <c r="G6"/>
  <c r="F6"/>
  <c r="E6"/>
  <c r="D6"/>
  <c r="C6"/>
  <c r="S14"/>
  <c r="T14" s="1"/>
  <c r="O14"/>
  <c r="K14"/>
  <c r="G14"/>
  <c r="Q39" l="1"/>
  <c r="R39"/>
  <c r="P39"/>
  <c r="M39"/>
  <c r="N39"/>
  <c r="L39"/>
  <c r="E39"/>
  <c r="H39"/>
  <c r="I39"/>
  <c r="K39" s="1"/>
  <c r="J39"/>
  <c r="F39"/>
  <c r="R23"/>
  <c r="R21"/>
  <c r="R9"/>
  <c r="R7"/>
  <c r="F11"/>
  <c r="F10"/>
  <c r="F9"/>
  <c r="F8"/>
  <c r="F7"/>
  <c r="F53"/>
  <c r="E26" l="1"/>
  <c r="E10"/>
  <c r="D10"/>
  <c r="E9"/>
  <c r="D9"/>
  <c r="E8"/>
  <c r="D8"/>
  <c r="E7"/>
  <c r="D7"/>
  <c r="S47" l="1"/>
  <c r="O47"/>
  <c r="K47"/>
  <c r="G47"/>
  <c r="R46"/>
  <c r="Q46"/>
  <c r="P46"/>
  <c r="S46" s="1"/>
  <c r="N46"/>
  <c r="M46"/>
  <c r="L46"/>
  <c r="O46" s="1"/>
  <c r="K46"/>
  <c r="F46"/>
  <c r="E46"/>
  <c r="G46" s="1"/>
  <c r="D46"/>
  <c r="C46"/>
  <c r="S45"/>
  <c r="O45"/>
  <c r="K45"/>
  <c r="G45"/>
  <c r="S44"/>
  <c r="O44"/>
  <c r="K44"/>
  <c r="G44"/>
  <c r="S43"/>
  <c r="O43"/>
  <c r="K43"/>
  <c r="G43"/>
  <c r="S42"/>
  <c r="O42"/>
  <c r="K42"/>
  <c r="G42"/>
  <c r="S41"/>
  <c r="O41"/>
  <c r="K41"/>
  <c r="G41"/>
  <c r="S40"/>
  <c r="O40"/>
  <c r="K40"/>
  <c r="G40"/>
  <c r="S39"/>
  <c r="O39"/>
  <c r="D39"/>
  <c r="C39"/>
  <c r="O38"/>
  <c r="K38"/>
  <c r="T38" s="1"/>
  <c r="U38" s="1"/>
  <c r="G38"/>
  <c r="S37"/>
  <c r="O37"/>
  <c r="K37"/>
  <c r="G37"/>
  <c r="R36"/>
  <c r="Q36"/>
  <c r="S36" s="1"/>
  <c r="P36"/>
  <c r="N36"/>
  <c r="M36"/>
  <c r="O36" s="1"/>
  <c r="L36"/>
  <c r="K36"/>
  <c r="F36"/>
  <c r="E36"/>
  <c r="D36"/>
  <c r="G36" s="1"/>
  <c r="C36"/>
  <c r="S35"/>
  <c r="O35"/>
  <c r="K35"/>
  <c r="G35"/>
  <c r="S30"/>
  <c r="T30" s="1"/>
  <c r="U30" s="1"/>
  <c r="O30"/>
  <c r="K30"/>
  <c r="G30"/>
  <c r="S29"/>
  <c r="O29"/>
  <c r="K29"/>
  <c r="G29"/>
  <c r="S28"/>
  <c r="O28"/>
  <c r="K28"/>
  <c r="G28"/>
  <c r="S27"/>
  <c r="O27"/>
  <c r="K27"/>
  <c r="G27"/>
  <c r="S26"/>
  <c r="O26"/>
  <c r="K26"/>
  <c r="G26"/>
  <c r="R25"/>
  <c r="Q25"/>
  <c r="S25" s="1"/>
  <c r="P25"/>
  <c r="N25"/>
  <c r="M25"/>
  <c r="L25"/>
  <c r="J25"/>
  <c r="I25"/>
  <c r="H25"/>
  <c r="F25"/>
  <c r="E25"/>
  <c r="D25"/>
  <c r="C25"/>
  <c r="S24"/>
  <c r="O24"/>
  <c r="K24"/>
  <c r="G24"/>
  <c r="S23"/>
  <c r="O23"/>
  <c r="K23"/>
  <c r="G23"/>
  <c r="S22"/>
  <c r="O22"/>
  <c r="K22"/>
  <c r="G22"/>
  <c r="S21"/>
  <c r="O21"/>
  <c r="K21"/>
  <c r="G21"/>
  <c r="S20"/>
  <c r="O20"/>
  <c r="K20"/>
  <c r="G20"/>
  <c r="S19"/>
  <c r="O19"/>
  <c r="K19"/>
  <c r="G19"/>
  <c r="S18"/>
  <c r="O18"/>
  <c r="K18"/>
  <c r="G18"/>
  <c r="S17"/>
  <c r="O17"/>
  <c r="K17"/>
  <c r="G17"/>
  <c r="R16"/>
  <c r="Q16"/>
  <c r="P16"/>
  <c r="N16"/>
  <c r="M16"/>
  <c r="L16"/>
  <c r="J16"/>
  <c r="I16"/>
  <c r="H16"/>
  <c r="F16"/>
  <c r="E16"/>
  <c r="D16"/>
  <c r="C16"/>
  <c r="S15"/>
  <c r="O15"/>
  <c r="K15"/>
  <c r="G15"/>
  <c r="S13"/>
  <c r="O13"/>
  <c r="G13"/>
  <c r="S12"/>
  <c r="O12"/>
  <c r="K12"/>
  <c r="S11"/>
  <c r="O11"/>
  <c r="K11"/>
  <c r="G11"/>
  <c r="S10"/>
  <c r="O10"/>
  <c r="K10"/>
  <c r="G10"/>
  <c r="S9"/>
  <c r="O9"/>
  <c r="K9"/>
  <c r="G9"/>
  <c r="S8"/>
  <c r="O8"/>
  <c r="K8"/>
  <c r="G8"/>
  <c r="S7"/>
  <c r="O7"/>
  <c r="K7"/>
  <c r="G7"/>
  <c r="R6"/>
  <c r="Q6"/>
  <c r="Q67" s="1"/>
  <c r="P6"/>
  <c r="N6"/>
  <c r="M6"/>
  <c r="M67" s="1"/>
  <c r="L6"/>
  <c r="J6"/>
  <c r="H6"/>
  <c r="E67"/>
  <c r="T35" l="1"/>
  <c r="U35" s="1"/>
  <c r="T36"/>
  <c r="U36" s="1"/>
  <c r="T47"/>
  <c r="U47" s="1"/>
  <c r="T40"/>
  <c r="U40" s="1"/>
  <c r="T42"/>
  <c r="U42" s="1"/>
  <c r="T43"/>
  <c r="U43" s="1"/>
  <c r="T18"/>
  <c r="U18" s="1"/>
  <c r="K25"/>
  <c r="T20"/>
  <c r="U20" s="1"/>
  <c r="N67"/>
  <c r="O25"/>
  <c r="S48"/>
  <c r="T48" s="1"/>
  <c r="U48" s="1"/>
  <c r="T45"/>
  <c r="U45" s="1"/>
  <c r="G25"/>
  <c r="T19"/>
  <c r="U19" s="1"/>
  <c r="T17"/>
  <c r="U17" s="1"/>
  <c r="T24"/>
  <c r="U24" s="1"/>
  <c r="T10"/>
  <c r="U10" s="1"/>
  <c r="J67"/>
  <c r="F67"/>
  <c r="R67"/>
  <c r="T44"/>
  <c r="U44" s="1"/>
  <c r="G39"/>
  <c r="T39" s="1"/>
  <c r="U39" s="1"/>
  <c r="T41"/>
  <c r="U41" s="1"/>
  <c r="T23"/>
  <c r="U23" s="1"/>
  <c r="T22"/>
  <c r="U22" s="1"/>
  <c r="T21"/>
  <c r="U21" s="1"/>
  <c r="T46"/>
  <c r="U46" s="1"/>
  <c r="O6"/>
  <c r="S6"/>
  <c r="T8"/>
  <c r="U8" s="1"/>
  <c r="T7"/>
  <c r="U7" s="1"/>
  <c r="T9"/>
  <c r="U9" s="1"/>
  <c r="T11"/>
  <c r="U11" s="1"/>
  <c r="G16"/>
  <c r="D67"/>
  <c r="O16"/>
  <c r="L67"/>
  <c r="T26"/>
  <c r="U26" s="1"/>
  <c r="T28"/>
  <c r="U28" s="1"/>
  <c r="T37"/>
  <c r="U37" s="1"/>
  <c r="U49"/>
  <c r="T12"/>
  <c r="U12" s="1"/>
  <c r="T15"/>
  <c r="U15" s="1"/>
  <c r="K16"/>
  <c r="H67"/>
  <c r="S16"/>
  <c r="P67"/>
  <c r="T27"/>
  <c r="U27" s="1"/>
  <c r="T29"/>
  <c r="U29" s="1"/>
  <c r="G67" l="1"/>
  <c r="O67"/>
  <c r="T25"/>
  <c r="U25" s="1"/>
  <c r="S67"/>
  <c r="T16"/>
  <c r="U16" s="1"/>
  <c r="K13" l="1"/>
  <c r="T13" s="1"/>
  <c r="U13" s="1"/>
  <c r="I6"/>
  <c r="K6" s="1"/>
  <c r="T6" s="1"/>
  <c r="U6" l="1"/>
  <c r="T67"/>
  <c r="U67" s="1"/>
  <c r="I67"/>
  <c r="K67" s="1"/>
</calcChain>
</file>

<file path=xl/comments1.xml><?xml version="1.0" encoding="utf-8"?>
<comments xmlns="http://schemas.openxmlformats.org/spreadsheetml/2006/main">
  <authors>
    <author>user</author>
    <author>Prapat</author>
  </authors>
  <commentList>
    <comment ref="B12" authorId="0">
      <text>
        <r>
          <rPr>
            <b/>
            <sz val="9"/>
            <color indexed="81"/>
            <rFont val="Tahoma"/>
            <family val="2"/>
          </rPr>
          <t>ยกเลิก  ใช้งบ ICT จ้างแทน</t>
        </r>
      </text>
    </comment>
    <comment ref="E26" authorId="1">
      <text>
        <r>
          <rPr>
            <b/>
            <sz val="9"/>
            <color indexed="81"/>
            <rFont val="Tahoma"/>
            <family val="2"/>
          </rPr>
          <t>ประชุมเพิ่มศักยภาพ DQA ครั้งที่ 1 วันที่ 11-12 ต.ค.60 @รร.พักพิงอิงทาง</t>
        </r>
      </text>
    </comment>
    <comment ref="F26" authorId="1">
      <text>
        <r>
          <rPr>
            <b/>
            <sz val="9"/>
            <color indexed="81"/>
            <rFont val="Tahoma"/>
            <family val="2"/>
          </rPr>
          <t xml:space="preserve">ยืมเงิน_อบรม Basic package 13-17 พ.ย. 60 @ Cape siracha = 1,017,600
ยืมเงิน_ประชุม DQA 22-23 พย. @CM 28-29 พ.ย. 60 @ CR = 214,000 (T=166,500+O=47,500)
</t>
        </r>
      </text>
    </comment>
    <comment ref="H26" authorId="0">
      <text>
        <r>
          <rPr>
            <b/>
            <sz val="9"/>
            <color indexed="81"/>
            <rFont val="Tahoma"/>
            <family val="2"/>
          </rPr>
          <t>18 - 22 ธ.ค.60  ประชุมเตรียม Intermedia package ครั้งที่ 1 @ ตจว. = 100,000</t>
        </r>
      </text>
    </comment>
    <comment ref="I26" authorId="0">
      <text>
        <r>
          <rPr>
            <b/>
            <sz val="9"/>
            <color indexed="81"/>
            <rFont val="Tahoma"/>
            <family val="2"/>
          </rPr>
          <t>15 - 19 ม..ค.60  ประชุมเตรียม Intermedia package ครั้งที่ 2 @ ตจว.  = 100,000</t>
        </r>
      </text>
    </comment>
    <comment ref="J26" authorId="0">
      <text>
        <r>
          <rPr>
            <b/>
            <sz val="9"/>
            <color indexed="81"/>
            <rFont val="Tahoma"/>
            <family val="2"/>
          </rPr>
          <t xml:space="preserve">19 - 23 ก.พ.61  ประชุม Intermediate package Training @ ???  </t>
        </r>
      </text>
    </comment>
    <comment ref="B42" authorId="0">
      <text>
        <r>
          <rPr>
            <b/>
            <sz val="9"/>
            <color indexed="81"/>
            <rFont val="Tahoma"/>
            <family val="2"/>
          </rPr>
          <t>ยกเลิก  ไม่ตรวจเลือด MSM &amp; TG</t>
        </r>
      </text>
    </comment>
    <comment ref="B43" authorId="0">
      <text>
        <r>
          <rPr>
            <b/>
            <sz val="9"/>
            <color indexed="81"/>
            <rFont val="Tahoma"/>
            <family val="2"/>
          </rPr>
          <t>ยกเลิก  ไม่ตรวจเลือด MSM &amp; TG</t>
        </r>
      </text>
    </comment>
    <comment ref="E50" authorId="1">
      <text>
        <r>
          <rPr>
            <b/>
            <sz val="9"/>
            <color indexed="81"/>
            <rFont val="Tahoma"/>
            <family val="2"/>
          </rPr>
          <t>ประชุมเพิ่มศักยภาพ DQA ครั้งที่ 1 วันที่ 11-12 ต.ค.60 @รร.พักพิงอิงทาง</t>
        </r>
      </text>
    </comment>
    <comment ref="F50" authorId="1">
      <text>
        <r>
          <rPr>
            <b/>
            <sz val="9"/>
            <color indexed="81"/>
            <rFont val="Tahoma"/>
            <family val="2"/>
          </rPr>
          <t>ประชุมเตรียมเครื่องมืออบรมBasic package 24-25 ต.ค. 60 @ BOE
ยืมเงิน_ประชุม DQA 22-23 พย. @CM 28-29 พ.ย. 60 @ CR = 214,000 (T=166,500+O=47,500)</t>
        </r>
      </text>
    </comment>
    <comment ref="H50" authorId="0">
      <text>
        <r>
          <rPr>
            <b/>
            <sz val="9"/>
            <color indexed="81"/>
            <rFont val="Tahoma"/>
            <family val="2"/>
          </rPr>
          <t xml:space="preserve">18 - 22 ธ.ค.60  ประชุมเตรียม Intermedia package ครั้งที่ 1 @ ตจว. = 120,000
</t>
        </r>
      </text>
    </comment>
    <comment ref="I50" authorId="0">
      <text>
        <r>
          <rPr>
            <b/>
            <sz val="9"/>
            <color indexed="81"/>
            <rFont val="Tahoma"/>
            <family val="2"/>
          </rPr>
          <t>- 15 - 19 ม..ค.60  ประชุมเตรียม Intermedia package ครั้งที่ 2 @ ตจว. = 50,000
- 29 - 30 ม.ค.60 ประชุมเตรียม Intermedia package ครั้งที่ 3 @ TUC = 50,000</t>
        </r>
      </text>
    </comment>
    <comment ref="J50" authorId="0">
      <text>
        <r>
          <rPr>
            <b/>
            <sz val="9"/>
            <color indexed="81"/>
            <rFont val="Tahoma"/>
            <family val="2"/>
          </rPr>
          <t xml:space="preserve">19 - 23 ก.พ.61  ประชุม Intermediate package Training @ ???  </t>
        </r>
      </text>
    </comment>
    <comment ref="E53" authorId="1">
      <text>
        <r>
          <rPr>
            <b/>
            <sz val="9"/>
            <color indexed="81"/>
            <rFont val="Tahoma"/>
            <family val="2"/>
          </rPr>
          <t xml:space="preserve">เบิกเงิน_ประชุมปรึกษาหารือเพื่อจัดทำคู่มือ WebRDS+ ครั้งที่ 1 วันที่ 18 – 19 ตุลาคม 2560 @ TUC </t>
        </r>
      </text>
    </comment>
    <comment ref="F53" authorId="1">
      <text>
        <r>
          <rPr>
            <b/>
            <sz val="9"/>
            <color indexed="81"/>
            <rFont val="Tahoma"/>
            <family val="2"/>
          </rPr>
          <t xml:space="preserve">ประชุมเตรียม Revised Data SUR 30-31 ต.ค. 60 @ BOE =10,200
ประชุมคณะกรรมการ Revise Data SUR 10 พ.ย. 60 @ Mida = </t>
        </r>
      </text>
    </comment>
  </commentList>
</comments>
</file>

<file path=xl/sharedStrings.xml><?xml version="1.0" encoding="utf-8"?>
<sst xmlns="http://schemas.openxmlformats.org/spreadsheetml/2006/main" count="89" uniqueCount="72">
  <si>
    <t>Total</t>
  </si>
  <si>
    <t>Balance</t>
  </si>
  <si>
    <t>ID</t>
  </si>
  <si>
    <t>Approved
Budget</t>
  </si>
  <si>
    <t>Q 1</t>
  </si>
  <si>
    <t>Q 2</t>
  </si>
  <si>
    <t>Q 3</t>
  </si>
  <si>
    <t>Q 4</t>
  </si>
  <si>
    <t>1.Personal</t>
  </si>
  <si>
    <t>2.Fringe Benefits</t>
  </si>
  <si>
    <t>3.Travel</t>
  </si>
  <si>
    <t>8.Other</t>
  </si>
  <si>
    <t>Budget Plan (By Month) Fiscal Year : 2018</t>
  </si>
  <si>
    <t>Acttivity</t>
  </si>
  <si>
    <t>Full time Program Coordinator</t>
  </si>
  <si>
    <t>Full time Programmer - Surveillance</t>
  </si>
  <si>
    <t>Full time Financial Management ofiicer</t>
  </si>
  <si>
    <t>Full time Program - Database management and reporting</t>
  </si>
  <si>
    <t>Full time Research assistant</t>
  </si>
  <si>
    <t>Full time Programmer - MIS</t>
  </si>
  <si>
    <t>Full time Accountant Management officer</t>
  </si>
  <si>
    <t>Compensation for Government staff (3 person)</t>
  </si>
  <si>
    <t>Annual Medical check up for full time staff</t>
  </si>
  <si>
    <t>Build capacity for local staff on utilization of SI to determine HIV epidemics and program responses</t>
  </si>
  <si>
    <t>PIF(1)-WS to review and revise the IBBS standard protocol among MSM</t>
  </si>
  <si>
    <t>PIF(1)-Training workshops to improve the quality of the IBBS implementation among maleconscript</t>
  </si>
  <si>
    <t>PIF(1)-SUR - Executive meeting to review and finalize SOP for surveillance and mornitoring</t>
  </si>
  <si>
    <t>PIF(2)-HIV/AIDS surveillance annual meeting to strengthening HIV/AIDS surveillance network</t>
  </si>
  <si>
    <t>PIF(2)-Field supervision to monitor the Surveillance HMIS</t>
  </si>
  <si>
    <t>PIF(2)-Scanner Jet</t>
  </si>
  <si>
    <t>Printed materials : Surveillance reports (National and provincial levels)</t>
  </si>
  <si>
    <t>Meeting and office supplies
(meeting materials and accessories for WS, training and meeting)</t>
  </si>
  <si>
    <t>4.Equipment</t>
  </si>
  <si>
    <t>5.Supplies</t>
  </si>
  <si>
    <t>MIS- Contact devloper(s) for development and implement the MIS system</t>
  </si>
  <si>
    <t>PIF(1)-Build capacity for local staff on utilization of SI to determine HIV epidemics and program responses</t>
  </si>
  <si>
    <t>PIF(1)-Executive meeting to review and finalize SOP for surveillance and mornitoring</t>
  </si>
  <si>
    <t>Exchang rate management</t>
  </si>
  <si>
    <t>Communication cost  
(Tel, Internet etc.)</t>
  </si>
  <si>
    <t>Total 
Q1 - Q4</t>
  </si>
  <si>
    <t>Sep 60</t>
  </si>
  <si>
    <t>Oct 60</t>
  </si>
  <si>
    <t>Nov 60</t>
  </si>
  <si>
    <t>Dec 60</t>
  </si>
  <si>
    <t>Jan 61</t>
  </si>
  <si>
    <t>Feb 61</t>
  </si>
  <si>
    <t>Mar 61</t>
  </si>
  <si>
    <t>Apr 61</t>
  </si>
  <si>
    <t>May 61</t>
  </si>
  <si>
    <t>Jul 61</t>
  </si>
  <si>
    <t>Aug 61</t>
  </si>
  <si>
    <t>SI-SUR : Strengthening national strategic information system to enhance cascade monitoring capacity and system for key population and  
persons living with HIV/AIDS, Bureau of Epidemiology (BOE)</t>
  </si>
  <si>
    <t>PIF(2)-Computer set to support the HMIS on the SI management</t>
  </si>
  <si>
    <t>6.Constractual</t>
  </si>
  <si>
    <t>Overtime for fulltime staff</t>
  </si>
  <si>
    <t>Working group for case base reporting surveillance</t>
  </si>
  <si>
    <t>PIF(1)- MIS-ART: Conduct leson learn discussion and training on utilization of surveillance results to explain epidemic status 4 regions</t>
  </si>
  <si>
    <t>MIS-ART: Technical committee meeting to develop case-based surveillance guideline and ICD-10 coding guideline for  improving facility base SDD quality</t>
  </si>
  <si>
    <t>MIS-ART:Transportation cost</t>
  </si>
  <si>
    <t>Data quality improvement field work</t>
  </si>
  <si>
    <t>MIS-ART: Conduct leson learn discussion and training on utilization of surveillance results to explain epidemic status 4 regions</t>
  </si>
  <si>
    <t>MIS-ART: Technical committee meeting to develop case-based surveillance guideline and ICD-10 coding guideline for improving facility base SDD quality</t>
  </si>
  <si>
    <r>
      <rPr>
        <sz val="8"/>
        <color rgb="FFFF0000"/>
        <rFont val="Arial"/>
        <family val="2"/>
      </rPr>
      <t>RST:</t>
    </r>
    <r>
      <rPr>
        <sz val="8"/>
        <rFont val="Arial"/>
        <family val="2"/>
      </rPr>
      <t>PIF(2)-Sample and material shipping cost MSM and male conscript</t>
    </r>
  </si>
  <si>
    <r>
      <rPr>
        <sz val="8"/>
        <color rgb="FFFF0000"/>
        <rFont val="Arial"/>
        <family val="2"/>
      </rPr>
      <t>RST</t>
    </r>
    <r>
      <rPr>
        <sz val="8"/>
        <rFont val="Arial"/>
        <family val="2"/>
      </rPr>
      <t xml:space="preserve">:*PIF(2)-Special lab cost in surveillance (CD4 and VL among HIV infected persons) ;  500 Positive Cases (15%) </t>
    </r>
  </si>
  <si>
    <r>
      <rPr>
        <sz val="8"/>
        <color rgb="FFFF0000"/>
        <rFont val="Arial"/>
        <family val="2"/>
      </rPr>
      <t>RST</t>
    </r>
    <r>
      <rPr>
        <sz val="8"/>
        <rFont val="Arial"/>
        <family val="2"/>
      </rPr>
      <t>:*PIF(2)-Sample incentives on IBBS among MSM (Oraquick + Blood) 500 persons * $7.35</t>
    </r>
  </si>
  <si>
    <r>
      <rPr>
        <sz val="8"/>
        <color rgb="FFFF0000"/>
        <rFont val="Arial"/>
        <family val="2"/>
      </rPr>
      <t>RST</t>
    </r>
    <r>
      <rPr>
        <sz val="8"/>
        <rFont val="Arial"/>
        <family val="2"/>
      </rPr>
      <t>:*PIF(2)-Sample incentives on IBBS among MSM and TG (Oraquick) 3600 person * $4.41</t>
    </r>
  </si>
  <si>
    <r>
      <rPr>
        <sz val="8"/>
        <color rgb="FFFF0000"/>
        <rFont val="Arial"/>
        <family val="2"/>
      </rPr>
      <t>RST:</t>
    </r>
    <r>
      <rPr>
        <sz val="8"/>
        <rFont val="Arial"/>
        <family val="2"/>
      </rPr>
      <t>*PIF(2)-Data collection cost for IBBS among maleconscript  (500 set x  $2.94)</t>
    </r>
  </si>
  <si>
    <r>
      <rPr>
        <sz val="8"/>
        <color rgb="FFFF0000"/>
        <rFont val="Arial"/>
        <family val="2"/>
      </rPr>
      <t>RST</t>
    </r>
    <r>
      <rPr>
        <sz val="8"/>
        <rFont val="Arial"/>
        <family val="2"/>
      </rPr>
      <t>:*PIF(2)-Compensation for field work data collection  
(MSM 8 site)</t>
    </r>
  </si>
  <si>
    <r>
      <rPr>
        <sz val="8"/>
        <color rgb="FFFF0000"/>
        <rFont val="Arial"/>
        <family val="2"/>
      </rPr>
      <t>RST:</t>
    </r>
    <r>
      <rPr>
        <sz val="8"/>
        <rFont val="Arial"/>
        <family val="2"/>
      </rPr>
      <t>*PIF(1)-Oraquick for IBBS  among MSM TG</t>
    </r>
  </si>
  <si>
    <r>
      <rPr>
        <sz val="8"/>
        <color rgb="FFFF0000"/>
        <rFont val="Arial"/>
        <family val="2"/>
      </rPr>
      <t>RST</t>
    </r>
    <r>
      <rPr>
        <sz val="8"/>
        <rFont val="Arial"/>
        <family val="2"/>
      </rPr>
      <t>:*PIF(1)-Material for data collection among MSM and  maleconsript
(Needle, Syring, Tube, document etc.)</t>
    </r>
  </si>
  <si>
    <r>
      <rPr>
        <sz val="8"/>
        <color rgb="FFFF0000"/>
        <rFont val="Arial"/>
        <family val="2"/>
      </rPr>
      <t>RST</t>
    </r>
    <r>
      <rPr>
        <sz val="8"/>
        <rFont val="Arial"/>
        <family val="2"/>
      </rPr>
      <t>:*PIF(1)-Biomarker test kits for surveillance among MSM (HIV Screening test , Hep B, Syphilis)</t>
    </r>
  </si>
  <si>
    <r>
      <rPr>
        <sz val="8"/>
        <color rgb="FFFF0000"/>
        <rFont val="Arial"/>
        <family val="2"/>
      </rPr>
      <t>RST:</t>
    </r>
    <r>
      <rPr>
        <sz val="8"/>
        <rFont val="Arial"/>
        <family val="2"/>
      </rPr>
      <t xml:space="preserve"> *PIF(1)-Biomarker test kits for surveillance among MSM (HIV Screening test , Hep B, Syphilis)
(3,600 case x 15% positive case)</t>
    </r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</si>
</sst>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187" formatCode="_(* #,##0.00_);_(* \(#,##0.00\);_(* &quot;-&quot;??_);_(@_)"/>
    <numFmt numFmtId="188" formatCode="_(* #,##0.0_);_(* \(#,##0.0\);_(* &quot;-&quot;?_);_(@_)"/>
    <numFmt numFmtId="189" formatCode="\t&quot;฿&quot;#,##0.00_);[Red]\(\t&quot;฿&quot;#,##0.00\)"/>
  </numFmts>
  <fonts count="33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Tahoma"/>
      <family val="2"/>
      <charset val="222"/>
      <scheme val="minor"/>
    </font>
    <font>
      <b/>
      <sz val="9"/>
      <color indexed="81"/>
      <name val="Tahoma"/>
      <family val="2"/>
    </font>
    <font>
      <b/>
      <sz val="8"/>
      <color rgb="FFFF0000"/>
      <name val="Arial"/>
      <family val="2"/>
    </font>
    <font>
      <sz val="11"/>
      <color indexed="8"/>
      <name val="Tahoma"/>
      <family val="2"/>
      <charset val="222"/>
    </font>
    <font>
      <sz val="11"/>
      <color indexed="9"/>
      <name val="Tahoma"/>
      <family val="2"/>
      <charset val="222"/>
    </font>
    <font>
      <sz val="11"/>
      <color indexed="20"/>
      <name val="Tahoma"/>
      <family val="2"/>
      <charset val="222"/>
    </font>
    <font>
      <b/>
      <sz val="11"/>
      <color indexed="52"/>
      <name val="Tahoma"/>
      <family val="2"/>
      <charset val="222"/>
    </font>
    <font>
      <b/>
      <sz val="11"/>
      <color indexed="9"/>
      <name val="Tahoma"/>
      <family val="2"/>
      <charset val="222"/>
    </font>
    <font>
      <sz val="14"/>
      <name val="Cordia New"/>
      <family val="2"/>
    </font>
    <font>
      <sz val="12"/>
      <name val="Tahoma"/>
      <family val="2"/>
    </font>
    <font>
      <i/>
      <sz val="11"/>
      <color indexed="23"/>
      <name val="Tahoma"/>
      <family val="2"/>
      <charset val="222"/>
    </font>
    <font>
      <sz val="11"/>
      <color indexed="17"/>
      <name val="Tahoma"/>
      <family val="2"/>
      <charset val="222"/>
    </font>
    <font>
      <b/>
      <sz val="15"/>
      <color indexed="56"/>
      <name val="Tahoma"/>
      <family val="2"/>
      <charset val="222"/>
    </font>
    <font>
      <b/>
      <sz val="13"/>
      <color indexed="56"/>
      <name val="Tahoma"/>
      <family val="2"/>
      <charset val="222"/>
    </font>
    <font>
      <b/>
      <sz val="11"/>
      <color indexed="56"/>
      <name val="Tahoma"/>
      <family val="2"/>
      <charset val="222"/>
    </font>
    <font>
      <sz val="11"/>
      <color indexed="62"/>
      <name val="Tahoma"/>
      <family val="2"/>
      <charset val="222"/>
    </font>
    <font>
      <sz val="11"/>
      <color indexed="52"/>
      <name val="Tahoma"/>
      <family val="2"/>
      <charset val="222"/>
    </font>
    <font>
      <sz val="11"/>
      <color indexed="60"/>
      <name val="Tahoma"/>
      <family val="2"/>
      <charset val="222"/>
    </font>
    <font>
      <b/>
      <sz val="11"/>
      <color indexed="63"/>
      <name val="Tahoma"/>
      <family val="2"/>
      <charset val="222"/>
    </font>
    <font>
      <b/>
      <sz val="18"/>
      <color indexed="56"/>
      <name val="Tahoma"/>
      <family val="2"/>
      <charset val="222"/>
    </font>
    <font>
      <b/>
      <sz val="11"/>
      <color indexed="8"/>
      <name val="Tahoma"/>
      <family val="2"/>
      <charset val="222"/>
    </font>
    <font>
      <sz val="11"/>
      <color indexed="10"/>
      <name val="Tahoma"/>
      <family val="2"/>
      <charset val="222"/>
    </font>
    <font>
      <sz val="11"/>
      <color indexed="8"/>
      <name val="Calibri"/>
      <family val="2"/>
      <charset val="222"/>
    </font>
    <font>
      <sz val="8"/>
      <color rgb="FF003399"/>
      <name val="Arial"/>
      <family val="2"/>
    </font>
    <font>
      <sz val="8"/>
      <color rgb="FFFF0000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indexed="0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</borders>
  <cellStyleXfs count="84">
    <xf numFmtId="0" fontId="0" fillId="0" borderId="0"/>
    <xf numFmtId="43" fontId="8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7" fillId="0" borderId="0"/>
    <xf numFmtId="187" fontId="7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8" fillId="0" borderId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4" borderId="0" applyNumberFormat="0" applyBorder="0" applyAlignment="0" applyProtection="0"/>
    <xf numFmtId="0" fontId="12" fillId="25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28" borderId="0" applyNumberFormat="0" applyBorder="0" applyAlignment="0" applyProtection="0"/>
    <xf numFmtId="0" fontId="12" fillId="29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26" borderId="0" applyNumberFormat="0" applyBorder="0" applyAlignment="0" applyProtection="0"/>
    <xf numFmtId="0" fontId="12" fillId="27" borderId="0" applyNumberFormat="0" applyBorder="0" applyAlignment="0" applyProtection="0"/>
    <xf numFmtId="0" fontId="12" fillId="32" borderId="0" applyNumberFormat="0" applyBorder="0" applyAlignment="0" applyProtection="0"/>
    <xf numFmtId="0" fontId="13" fillId="16" borderId="0" applyNumberFormat="0" applyBorder="0" applyAlignment="0" applyProtection="0"/>
    <xf numFmtId="0" fontId="14" fillId="33" borderId="5" applyNumberFormat="0" applyAlignment="0" applyProtection="0"/>
    <xf numFmtId="0" fontId="15" fillId="34" borderId="6" applyNumberFormat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87" fontId="16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87" fontId="7" fillId="0" borderId="0" applyFont="0" applyFill="0" applyBorder="0" applyAlignment="0" applyProtection="0"/>
    <xf numFmtId="187" fontId="7" fillId="0" borderId="0" applyFont="0" applyFill="0" applyBorder="0" applyAlignment="0" applyProtection="0"/>
    <xf numFmtId="187" fontId="16" fillId="0" borderId="0" applyFont="0" applyFill="0" applyBorder="0" applyAlignment="0" applyProtection="0"/>
    <xf numFmtId="188" fontId="8" fillId="0" borderId="0" applyFont="0" applyFill="0" applyBorder="0" applyAlignment="0" applyProtection="0"/>
    <xf numFmtId="187" fontId="1" fillId="0" borderId="0" applyFont="0" applyFill="0" applyBorder="0" applyAlignment="0" applyProtection="0"/>
    <xf numFmtId="43" fontId="17" fillId="0" borderId="0" applyFont="0" applyFill="0" applyBorder="0" applyAlignment="0" applyProtection="0"/>
    <xf numFmtId="189" fontId="1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87" fontId="16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17" borderId="0" applyNumberFormat="0" applyBorder="0" applyAlignment="0" applyProtection="0"/>
    <xf numFmtId="0" fontId="20" fillId="0" borderId="7" applyNumberFormat="0" applyFill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23" fillId="20" borderId="5" applyNumberFormat="0" applyAlignment="0" applyProtection="0"/>
    <xf numFmtId="0" fontId="24" fillId="0" borderId="10" applyNumberFormat="0" applyFill="0" applyAlignment="0" applyProtection="0"/>
    <xf numFmtId="0" fontId="25" fillId="35" borderId="0" applyNumberFormat="0" applyBorder="0" applyAlignment="0" applyProtection="0"/>
    <xf numFmtId="0" fontId="8" fillId="0" borderId="0"/>
    <xf numFmtId="0" fontId="8" fillId="0" borderId="0"/>
    <xf numFmtId="0" fontId="7" fillId="0" borderId="0"/>
    <xf numFmtId="0" fontId="7" fillId="0" borderId="0"/>
    <xf numFmtId="0" fontId="16" fillId="0" borderId="0"/>
    <xf numFmtId="0" fontId="8" fillId="0" borderId="0"/>
    <xf numFmtId="0" fontId="8" fillId="0" borderId="0"/>
    <xf numFmtId="0" fontId="1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6" fillId="0" borderId="0"/>
    <xf numFmtId="0" fontId="8" fillId="0" borderId="0"/>
    <xf numFmtId="0" fontId="16" fillId="0" borderId="0"/>
    <xf numFmtId="0" fontId="17" fillId="36" borderId="11" applyNumberFormat="0" applyFont="0" applyAlignment="0" applyProtection="0"/>
    <xf numFmtId="0" fontId="26" fillId="33" borderId="12" applyNumberFormat="0" applyAlignment="0" applyProtection="0"/>
    <xf numFmtId="9" fontId="17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13" applyNumberFormat="0" applyFill="0" applyAlignment="0" applyProtection="0"/>
    <xf numFmtId="0" fontId="29" fillId="0" borderId="0" applyNumberFormat="0" applyFill="0" applyBorder="0" applyAlignment="0" applyProtection="0"/>
    <xf numFmtId="43" fontId="30" fillId="0" borderId="0" applyFont="0" applyFill="0" applyBorder="0" applyAlignment="0" applyProtection="0"/>
  </cellStyleXfs>
  <cellXfs count="91">
    <xf numFmtId="0" fontId="0" fillId="0" borderId="0" xfId="0"/>
    <xf numFmtId="43" fontId="3" fillId="0" borderId="0" xfId="1" applyFont="1" applyBorder="1" applyAlignment="1">
      <alignment vertical="top"/>
    </xf>
    <xf numFmtId="43" fontId="2" fillId="0" borderId="0" xfId="1" applyFont="1" applyBorder="1" applyAlignment="1">
      <alignment horizontal="center" vertical="center"/>
    </xf>
    <xf numFmtId="0" fontId="3" fillId="0" borderId="0" xfId="1" applyNumberFormat="1" applyFont="1" applyBorder="1" applyAlignment="1">
      <alignment horizontal="center" vertical="top"/>
    </xf>
    <xf numFmtId="43" fontId="3" fillId="0" borderId="0" xfId="1" applyFont="1" applyBorder="1" applyAlignment="1">
      <alignment vertical="top" wrapText="1"/>
    </xf>
    <xf numFmtId="43" fontId="3" fillId="0" borderId="0" xfId="1" applyFont="1" applyBorder="1" applyAlignment="1">
      <alignment vertical="center" wrapText="1"/>
    </xf>
    <xf numFmtId="43" fontId="2" fillId="0" borderId="0" xfId="1" applyFont="1" applyBorder="1" applyAlignment="1">
      <alignment vertical="top"/>
    </xf>
    <xf numFmtId="43" fontId="2" fillId="0" borderId="0" xfId="1" applyFont="1" applyBorder="1" applyAlignment="1">
      <alignment horizontal="center" vertical="top"/>
    </xf>
    <xf numFmtId="43" fontId="2" fillId="0" borderId="0" xfId="1" applyFont="1" applyFill="1" applyBorder="1" applyAlignment="1">
      <alignment horizontal="left" vertical="top" wrapText="1"/>
    </xf>
    <xf numFmtId="43" fontId="2" fillId="0" borderId="0" xfId="1" applyFont="1" applyFill="1" applyBorder="1" applyAlignment="1">
      <alignment horizontal="center" vertical="top"/>
    </xf>
    <xf numFmtId="0" fontId="2" fillId="0" borderId="0" xfId="1" applyNumberFormat="1" applyFont="1" applyBorder="1" applyAlignment="1">
      <alignment horizontal="center" vertical="top"/>
    </xf>
    <xf numFmtId="43" fontId="2" fillId="0" borderId="0" xfId="1" applyFont="1" applyBorder="1" applyAlignment="1">
      <alignment vertical="center"/>
    </xf>
    <xf numFmtId="0" fontId="3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left" vertical="top" wrapText="1"/>
    </xf>
    <xf numFmtId="0" fontId="3" fillId="14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vertical="top" wrapText="1"/>
    </xf>
    <xf numFmtId="43" fontId="3" fillId="0" borderId="1" xfId="1" applyFont="1" applyBorder="1" applyAlignment="1">
      <alignment vertical="top"/>
    </xf>
    <xf numFmtId="43" fontId="3" fillId="0" borderId="1" xfId="1" applyFont="1" applyBorder="1" applyAlignment="1">
      <alignment vertical="top" wrapText="1"/>
    </xf>
    <xf numFmtId="43" fontId="3" fillId="0" borderId="0" xfId="1" applyFont="1" applyFill="1" applyBorder="1" applyAlignment="1">
      <alignment vertical="top"/>
    </xf>
    <xf numFmtId="43" fontId="3" fillId="0" borderId="1" xfId="1" applyFont="1" applyBorder="1" applyAlignment="1">
      <alignment horizontal="left" vertical="top" wrapText="1"/>
    </xf>
    <xf numFmtId="0" fontId="4" fillId="0" borderId="0" xfId="1" applyNumberFormat="1" applyFont="1" applyBorder="1" applyAlignment="1">
      <alignment horizontal="left" vertical="center"/>
    </xf>
    <xf numFmtId="43" fontId="4" fillId="0" borderId="0" xfId="1" applyFont="1" applyBorder="1" applyAlignment="1">
      <alignment horizontal="left" vertical="center" wrapText="1"/>
    </xf>
    <xf numFmtId="43" fontId="5" fillId="0" borderId="0" xfId="1" applyFont="1" applyBorder="1" applyAlignment="1">
      <alignment vertical="center"/>
    </xf>
    <xf numFmtId="43" fontId="4" fillId="0" borderId="0" xfId="1" applyFont="1" applyBorder="1" applyAlignment="1">
      <alignment vertical="center"/>
    </xf>
    <xf numFmtId="43" fontId="2" fillId="12" borderId="1" xfId="1" applyFont="1" applyFill="1" applyBorder="1" applyAlignment="1">
      <alignment vertical="center"/>
    </xf>
    <xf numFmtId="43" fontId="3" fillId="0" borderId="1" xfId="1" applyFont="1" applyBorder="1" applyAlignment="1">
      <alignment horizontal="center" vertical="top"/>
    </xf>
    <xf numFmtId="43" fontId="2" fillId="11" borderId="1" xfId="1" applyFont="1" applyFill="1" applyBorder="1" applyAlignment="1">
      <alignment vertical="center"/>
    </xf>
    <xf numFmtId="43" fontId="2" fillId="11" borderId="1" xfId="1" applyFont="1" applyFill="1" applyBorder="1" applyAlignment="1">
      <alignment horizontal="right" vertical="center" wrapText="1"/>
    </xf>
    <xf numFmtId="43" fontId="3" fillId="8" borderId="1" xfId="1" applyFont="1" applyFill="1" applyBorder="1" applyAlignment="1">
      <alignment vertical="top" wrapText="1"/>
    </xf>
    <xf numFmtId="43" fontId="3" fillId="9" borderId="1" xfId="1" applyFont="1" applyFill="1" applyBorder="1" applyAlignment="1">
      <alignment vertical="top" wrapText="1"/>
    </xf>
    <xf numFmtId="43" fontId="3" fillId="0" borderId="1" xfId="1" applyFont="1" applyFill="1" applyBorder="1" applyAlignment="1">
      <alignment horizontal="right" vertical="top" wrapText="1"/>
    </xf>
    <xf numFmtId="43" fontId="32" fillId="0" borderId="1" xfId="1" applyFont="1" applyBorder="1" applyAlignment="1">
      <alignment horizontal="center" vertical="top"/>
    </xf>
    <xf numFmtId="43" fontId="31" fillId="0" borderId="1" xfId="1" applyFont="1" applyBorder="1" applyAlignment="1">
      <alignment horizontal="center" vertical="top" wrapText="1"/>
    </xf>
    <xf numFmtId="43" fontId="2" fillId="8" borderId="1" xfId="1" applyFont="1" applyFill="1" applyBorder="1" applyAlignment="1">
      <alignment vertical="center" wrapText="1"/>
    </xf>
    <xf numFmtId="43" fontId="31" fillId="0" borderId="1" xfId="1" applyFont="1" applyBorder="1" applyAlignment="1">
      <alignment horizontal="center" vertical="top"/>
    </xf>
    <xf numFmtId="43" fontId="4" fillId="0" borderId="0" xfId="1" applyFont="1" applyBorder="1" applyAlignment="1">
      <alignment horizontal="center" vertical="center"/>
    </xf>
    <xf numFmtId="43" fontId="4" fillId="0" borderId="0" xfId="1" applyFont="1" applyBorder="1" applyAlignment="1">
      <alignment horizontal="right" vertical="center"/>
    </xf>
    <xf numFmtId="43" fontId="5" fillId="5" borderId="0" xfId="1" applyFont="1" applyFill="1" applyBorder="1" applyAlignment="1">
      <alignment vertical="center"/>
    </xf>
    <xf numFmtId="43" fontId="2" fillId="0" borderId="0" xfId="1" applyFont="1" applyFill="1" applyBorder="1" applyAlignment="1">
      <alignment horizontal="right" vertical="top"/>
    </xf>
    <xf numFmtId="43" fontId="3" fillId="5" borderId="0" xfId="1" applyFont="1" applyFill="1" applyBorder="1" applyAlignment="1">
      <alignment vertical="top"/>
    </xf>
    <xf numFmtId="43" fontId="2" fillId="2" borderId="1" xfId="1" applyFont="1" applyFill="1" applyBorder="1" applyAlignment="1">
      <alignment horizontal="center" vertical="top"/>
    </xf>
    <xf numFmtId="43" fontId="2" fillId="3" borderId="1" xfId="1" applyFont="1" applyFill="1" applyBorder="1" applyAlignment="1">
      <alignment horizontal="center" vertical="top"/>
    </xf>
    <xf numFmtId="43" fontId="2" fillId="6" borderId="1" xfId="1" applyFont="1" applyFill="1" applyBorder="1" applyAlignment="1">
      <alignment horizontal="center" vertical="top"/>
    </xf>
    <xf numFmtId="43" fontId="2" fillId="7" borderId="1" xfId="1" applyFont="1" applyFill="1" applyBorder="1" applyAlignment="1">
      <alignment horizontal="center" vertical="top"/>
    </xf>
    <xf numFmtId="43" fontId="2" fillId="0" borderId="0" xfId="1" applyFont="1" applyBorder="1" applyAlignment="1">
      <alignment horizontal="left" vertical="center"/>
    </xf>
    <xf numFmtId="43" fontId="32" fillId="0" borderId="1" xfId="1" applyFont="1" applyBorder="1" applyAlignment="1">
      <alignment horizontal="right" vertical="top" wrapText="1"/>
    </xf>
    <xf numFmtId="43" fontId="31" fillId="0" borderId="1" xfId="1" applyFont="1" applyBorder="1" applyAlignment="1">
      <alignment horizontal="right" vertical="top" wrapText="1"/>
    </xf>
    <xf numFmtId="43" fontId="3" fillId="0" borderId="1" xfId="1" applyFont="1" applyBorder="1" applyAlignment="1">
      <alignment horizontal="right" vertical="top" wrapText="1"/>
    </xf>
    <xf numFmtId="43" fontId="32" fillId="0" borderId="1" xfId="1" applyFont="1" applyBorder="1" applyAlignment="1">
      <alignment horizontal="center" vertical="top" wrapText="1"/>
    </xf>
    <xf numFmtId="43" fontId="3" fillId="0" borderId="1" xfId="1" applyFont="1" applyBorder="1" applyAlignment="1">
      <alignment horizontal="center" vertical="top" wrapText="1"/>
    </xf>
    <xf numFmtId="43" fontId="3" fillId="14" borderId="1" xfId="1" applyFont="1" applyFill="1" applyBorder="1" applyAlignment="1">
      <alignment horizontal="left" vertical="top" wrapText="1"/>
    </xf>
    <xf numFmtId="43" fontId="2" fillId="12" borderId="1" xfId="1" applyFont="1" applyFill="1" applyBorder="1" applyAlignment="1">
      <alignment vertical="top"/>
    </xf>
    <xf numFmtId="43" fontId="2" fillId="11" borderId="1" xfId="1" applyFont="1" applyFill="1" applyBorder="1" applyAlignment="1">
      <alignment vertical="top"/>
    </xf>
    <xf numFmtId="43" fontId="2" fillId="11" borderId="1" xfId="1" applyFont="1" applyFill="1" applyBorder="1" applyAlignment="1">
      <alignment horizontal="right" vertical="top" wrapText="1"/>
    </xf>
    <xf numFmtId="43" fontId="2" fillId="0" borderId="0" xfId="1" applyFont="1" applyBorder="1" applyAlignment="1">
      <alignment horizontal="left" vertical="top"/>
    </xf>
    <xf numFmtId="43" fontId="31" fillId="0" borderId="2" xfId="1" applyFont="1" applyBorder="1" applyAlignment="1">
      <alignment vertical="top"/>
    </xf>
    <xf numFmtId="43" fontId="3" fillId="8" borderId="1" xfId="1" applyFont="1" applyFill="1" applyBorder="1" applyAlignment="1">
      <alignment vertical="top"/>
    </xf>
    <xf numFmtId="43" fontId="3" fillId="9" borderId="1" xfId="1" applyFont="1" applyFill="1" applyBorder="1" applyAlignment="1">
      <alignment vertical="top"/>
    </xf>
    <xf numFmtId="43" fontId="3" fillId="0" borderId="1" xfId="1" applyFont="1" applyFill="1" applyBorder="1" applyAlignment="1">
      <alignment horizontal="center" vertical="top"/>
    </xf>
    <xf numFmtId="43" fontId="3" fillId="8" borderId="1" xfId="1" applyFont="1" applyFill="1" applyBorder="1" applyAlignment="1">
      <alignment horizontal="center" vertical="top"/>
    </xf>
    <xf numFmtId="43" fontId="3" fillId="0" borderId="1" xfId="1" applyFont="1" applyBorder="1" applyAlignment="1">
      <alignment vertical="center" wrapText="1"/>
    </xf>
    <xf numFmtId="43" fontId="3" fillId="8" borderId="1" xfId="1" applyFont="1" applyFill="1" applyBorder="1" applyAlignment="1">
      <alignment vertical="center" wrapText="1"/>
    </xf>
    <xf numFmtId="43" fontId="3" fillId="9" borderId="1" xfId="1" applyFont="1" applyFill="1" applyBorder="1" applyAlignment="1">
      <alignment vertical="center" wrapText="1"/>
    </xf>
    <xf numFmtId="43" fontId="3" fillId="0" borderId="1" xfId="1" applyFont="1" applyFill="1" applyBorder="1" applyAlignment="1">
      <alignment horizontal="right" vertical="center" wrapText="1"/>
    </xf>
    <xf numFmtId="43" fontId="3" fillId="5" borderId="1" xfId="1" applyFont="1" applyFill="1" applyBorder="1" applyAlignment="1">
      <alignment horizontal="center" vertical="top"/>
    </xf>
    <xf numFmtId="43" fontId="10" fillId="12" borderId="1" xfId="1" applyFont="1" applyFill="1" applyBorder="1" applyAlignment="1">
      <alignment vertical="center"/>
    </xf>
    <xf numFmtId="43" fontId="3" fillId="0" borderId="0" xfId="1" applyFont="1" applyFill="1" applyBorder="1" applyAlignment="1">
      <alignment horizontal="left" vertical="top"/>
    </xf>
    <xf numFmtId="43" fontId="2" fillId="10" borderId="1" xfId="1" applyFont="1" applyFill="1" applyBorder="1" applyAlignment="1">
      <alignment vertical="center"/>
    </xf>
    <xf numFmtId="43" fontId="2" fillId="9" borderId="1" xfId="1" applyFont="1" applyFill="1" applyBorder="1" applyAlignment="1">
      <alignment vertical="center" wrapText="1"/>
    </xf>
    <xf numFmtId="43" fontId="2" fillId="10" borderId="1" xfId="1" applyFont="1" applyFill="1" applyBorder="1" applyAlignment="1">
      <alignment horizontal="right" vertical="center" wrapText="1"/>
    </xf>
    <xf numFmtId="43" fontId="2" fillId="5" borderId="14" xfId="1" applyFont="1" applyFill="1" applyBorder="1" applyAlignment="1">
      <alignment horizontal="right"/>
    </xf>
    <xf numFmtId="0" fontId="3" fillId="37" borderId="1" xfId="0" applyFont="1" applyFill="1" applyBorder="1" applyAlignment="1">
      <alignment vertical="top" wrapText="1"/>
    </xf>
    <xf numFmtId="0" fontId="3" fillId="37" borderId="1" xfId="0" applyFont="1" applyFill="1" applyBorder="1" applyAlignment="1">
      <alignment horizontal="left" vertical="top" wrapText="1"/>
    </xf>
    <xf numFmtId="43" fontId="2" fillId="5" borderId="14" xfId="1" applyFont="1" applyFill="1" applyBorder="1" applyAlignment="1">
      <alignment horizontal="center"/>
    </xf>
    <xf numFmtId="43" fontId="2" fillId="12" borderId="1" xfId="1" applyFont="1" applyFill="1" applyBorder="1" applyAlignment="1">
      <alignment horizontal="left" vertical="center"/>
    </xf>
    <xf numFmtId="0" fontId="2" fillId="10" borderId="1" xfId="1" applyNumberFormat="1" applyFont="1" applyFill="1" applyBorder="1" applyAlignment="1">
      <alignment horizontal="center" vertical="center"/>
    </xf>
    <xf numFmtId="43" fontId="2" fillId="12" borderId="1" xfId="1" applyFont="1" applyFill="1" applyBorder="1" applyAlignment="1">
      <alignment horizontal="left" vertical="top"/>
    </xf>
    <xf numFmtId="43" fontId="2" fillId="12" borderId="3" xfId="1" applyFont="1" applyFill="1" applyBorder="1" applyAlignment="1">
      <alignment horizontal="left" vertical="center"/>
    </xf>
    <xf numFmtId="43" fontId="2" fillId="12" borderId="4" xfId="1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2" fillId="4" borderId="1" xfId="1" applyNumberFormat="1" applyFont="1" applyFill="1" applyBorder="1" applyAlignment="1">
      <alignment horizontal="center" vertical="center"/>
    </xf>
    <xf numFmtId="43" fontId="2" fillId="4" borderId="1" xfId="1" applyFont="1" applyFill="1" applyBorder="1" applyAlignment="1">
      <alignment horizontal="center" vertical="center"/>
    </xf>
    <xf numFmtId="43" fontId="2" fillId="4" borderId="1" xfId="1" applyFont="1" applyFill="1" applyBorder="1" applyAlignment="1">
      <alignment horizontal="center" vertical="center" wrapText="1"/>
    </xf>
    <xf numFmtId="43" fontId="2" fillId="2" borderId="1" xfId="1" applyFont="1" applyFill="1" applyBorder="1" applyAlignment="1">
      <alignment horizontal="center" vertical="center"/>
    </xf>
    <xf numFmtId="43" fontId="2" fillId="3" borderId="1" xfId="1" applyFont="1" applyFill="1" applyBorder="1" applyAlignment="1">
      <alignment horizontal="center" vertical="center"/>
    </xf>
    <xf numFmtId="43" fontId="2" fillId="6" borderId="1" xfId="1" applyFont="1" applyFill="1" applyBorder="1" applyAlignment="1">
      <alignment horizontal="center" vertical="center"/>
    </xf>
    <xf numFmtId="43" fontId="2" fillId="7" borderId="1" xfId="1" applyFont="1" applyFill="1" applyBorder="1" applyAlignment="1">
      <alignment horizontal="center" vertical="center"/>
    </xf>
    <xf numFmtId="43" fontId="2" fillId="13" borderId="1" xfId="1" applyFont="1" applyFill="1" applyBorder="1" applyAlignment="1">
      <alignment horizontal="center" vertical="center" wrapText="1"/>
    </xf>
    <xf numFmtId="43" fontId="2" fillId="13" borderId="1" xfId="1" applyFont="1" applyFill="1" applyBorder="1" applyAlignment="1">
      <alignment horizontal="center" vertical="center"/>
    </xf>
    <xf numFmtId="43" fontId="2" fillId="5" borderId="1" xfId="1" applyFont="1" applyFill="1" applyBorder="1" applyAlignment="1">
      <alignment horizontal="center" vertical="center"/>
    </xf>
  </cellXfs>
  <cellStyles count="84">
    <cellStyle name="20% - Accent1 2" xfId="7"/>
    <cellStyle name="20% - Accent2 2" xfId="8"/>
    <cellStyle name="20% - Accent3 2" xfId="9"/>
    <cellStyle name="20% - Accent4 2" xfId="10"/>
    <cellStyle name="20% - Accent5 2" xfId="11"/>
    <cellStyle name="20% - Accent6 2" xfId="12"/>
    <cellStyle name="40% - Accent1 2" xfId="13"/>
    <cellStyle name="40% - Accent2 2" xfId="14"/>
    <cellStyle name="40% - Accent3 2" xfId="15"/>
    <cellStyle name="40% - Accent4 2" xfId="16"/>
    <cellStyle name="40% - Accent5 2" xfId="17"/>
    <cellStyle name="40% - Accent6 2" xfId="18"/>
    <cellStyle name="60% - Accent1 2" xfId="19"/>
    <cellStyle name="60% - Accent2 2" xfId="20"/>
    <cellStyle name="60% - Accent3 2" xfId="21"/>
    <cellStyle name="60% - Accent4 2" xfId="22"/>
    <cellStyle name="60% - Accent5 2" xfId="23"/>
    <cellStyle name="60% - Accent6 2" xfId="24"/>
    <cellStyle name="Accent1 2" xfId="25"/>
    <cellStyle name="Accent2 2" xfId="26"/>
    <cellStyle name="Accent3 2" xfId="27"/>
    <cellStyle name="Accent4 2" xfId="28"/>
    <cellStyle name="Accent5 2" xfId="29"/>
    <cellStyle name="Accent6 2" xfId="30"/>
    <cellStyle name="Bad 2" xfId="31"/>
    <cellStyle name="Calculation 2" xfId="32"/>
    <cellStyle name="Check Cell 2" xfId="33"/>
    <cellStyle name="Comma 10" xfId="34"/>
    <cellStyle name="Comma 10 2" xfId="35"/>
    <cellStyle name="Comma 11" xfId="36"/>
    <cellStyle name="Comma 12" xfId="37"/>
    <cellStyle name="Comma 13" xfId="38"/>
    <cellStyle name="Comma 2" xfId="4"/>
    <cellStyle name="Comma 2 2" xfId="39"/>
    <cellStyle name="Comma 2 2 2" xfId="40"/>
    <cellStyle name="Comma 2 3" xfId="41"/>
    <cellStyle name="Comma 3" xfId="5"/>
    <cellStyle name="Comma 3 2" xfId="42"/>
    <cellStyle name="Comma 4" xfId="43"/>
    <cellStyle name="Comma 5" xfId="44"/>
    <cellStyle name="Comma 5 2" xfId="45"/>
    <cellStyle name="Comma 6" xfId="46"/>
    <cellStyle name="Comma 6 2" xfId="47"/>
    <cellStyle name="Comma 7" xfId="48"/>
    <cellStyle name="Comma 8" xfId="49"/>
    <cellStyle name="Comma 9" xfId="50"/>
    <cellStyle name="Explanatory Text 2" xfId="51"/>
    <cellStyle name="Good 2" xfId="52"/>
    <cellStyle name="Heading 1 2" xfId="53"/>
    <cellStyle name="Heading 2 2" xfId="54"/>
    <cellStyle name="Heading 3 2" xfId="55"/>
    <cellStyle name="Heading 4 2" xfId="56"/>
    <cellStyle name="Input 2" xfId="57"/>
    <cellStyle name="Linked Cell 2" xfId="58"/>
    <cellStyle name="Neutral 2" xfId="59"/>
    <cellStyle name="Normal 10" xfId="60"/>
    <cellStyle name="Normal 11" xfId="61"/>
    <cellStyle name="Normal 2" xfId="3"/>
    <cellStyle name="Normal 2 2" xfId="62"/>
    <cellStyle name="Normal 2 2 2" xfId="63"/>
    <cellStyle name="Normal 2 3" xfId="64"/>
    <cellStyle name="Normal 3" xfId="65"/>
    <cellStyle name="Normal 3 2" xfId="66"/>
    <cellStyle name="Normal 4" xfId="67"/>
    <cellStyle name="Normal 5" xfId="68"/>
    <cellStyle name="Normal 5 2" xfId="6"/>
    <cellStyle name="Normal 5 2 2" xfId="69"/>
    <cellStyle name="Normal 5 2 3" xfId="70"/>
    <cellStyle name="Normal 6" xfId="71"/>
    <cellStyle name="Normal 7" xfId="72"/>
    <cellStyle name="Normal 8" xfId="73"/>
    <cellStyle name="Normal 9" xfId="74"/>
    <cellStyle name="Note 2" xfId="75"/>
    <cellStyle name="Output 2" xfId="76"/>
    <cellStyle name="Percent 2" xfId="77"/>
    <cellStyle name="Percent 3" xfId="78"/>
    <cellStyle name="Percent 4" xfId="79"/>
    <cellStyle name="Title 2" xfId="80"/>
    <cellStyle name="Total 2" xfId="81"/>
    <cellStyle name="Warning Text 2" xfId="82"/>
    <cellStyle name="เครื่องหมายจุลภาค" xfId="1" builtinId="3"/>
    <cellStyle name="เครื่องหมายจุลภาค 2" xfId="2"/>
    <cellStyle name="เครื่องหมายจุลภาค 2 2" xfId="83"/>
    <cellStyle name="ปกติ" xfId="0" builtinId="0"/>
  </cellStyles>
  <dxfs count="0"/>
  <tableStyles count="0" defaultTableStyle="TableStyleMedium9" defaultPivotStyle="PivotStyleLight16"/>
  <colors>
    <mruColors>
      <color rgb="FF0033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224"/>
  <sheetViews>
    <sheetView tabSelected="1" topLeftCell="C40" zoomScale="110" zoomScaleNormal="110" workbookViewId="0">
      <selection activeCell="L46" sqref="L46"/>
    </sheetView>
  </sheetViews>
  <sheetFormatPr defaultColWidth="9" defaultRowHeight="11.25"/>
  <cols>
    <col min="1" max="1" width="2.75" style="3" customWidth="1"/>
    <col min="2" max="2" width="28.25" style="4" customWidth="1"/>
    <col min="3" max="3" width="11.125" style="1" bestFit="1" customWidth="1"/>
    <col min="4" max="5" width="9.875" style="1" bestFit="1" customWidth="1"/>
    <col min="6" max="7" width="11.125" style="1" bestFit="1" customWidth="1"/>
    <col min="8" max="8" width="9.875" style="1" bestFit="1" customWidth="1"/>
    <col min="9" max="11" width="11.125" style="1" bestFit="1" customWidth="1"/>
    <col min="12" max="19" width="9.875" style="1" customWidth="1"/>
    <col min="20" max="20" width="11.125" style="1" bestFit="1" customWidth="1"/>
    <col min="21" max="21" width="10.875" style="40" bestFit="1" customWidth="1"/>
    <col min="22" max="22" width="9.875" style="1" bestFit="1" customWidth="1"/>
    <col min="23" max="16384" width="9" style="1"/>
  </cols>
  <sheetData>
    <row r="1" spans="1:22" s="23" customFormat="1" ht="24.75" customHeight="1">
      <c r="A1" s="21" t="s">
        <v>12</v>
      </c>
      <c r="B1" s="22"/>
      <c r="C1" s="36"/>
      <c r="D1" s="36"/>
      <c r="E1" s="36"/>
      <c r="F1" s="36"/>
      <c r="G1" s="36"/>
      <c r="H1" s="37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8"/>
    </row>
    <row r="2" spans="1:22" s="24" customFormat="1" ht="39" customHeight="1">
      <c r="A2" s="80" t="s">
        <v>51</v>
      </c>
      <c r="B2" s="80"/>
      <c r="C2" s="80"/>
      <c r="D2" s="80"/>
      <c r="E2" s="80"/>
      <c r="F2" s="80"/>
      <c r="G2" s="80"/>
      <c r="H2" s="80"/>
      <c r="I2" s="80"/>
      <c r="J2" s="80"/>
      <c r="K2" s="80"/>
      <c r="L2" s="80"/>
      <c r="M2" s="80"/>
      <c r="N2" s="80"/>
      <c r="O2" s="80"/>
      <c r="P2" s="80"/>
      <c r="Q2" s="80"/>
      <c r="R2" s="80"/>
      <c r="S2" s="80"/>
      <c r="T2" s="80"/>
      <c r="U2" s="80"/>
    </row>
    <row r="3" spans="1:22" ht="15" customHeight="1">
      <c r="A3" s="10"/>
      <c r="B3" s="8"/>
      <c r="C3" s="9"/>
      <c r="D3" s="9"/>
      <c r="E3" s="9"/>
      <c r="F3" s="9"/>
      <c r="G3" s="9"/>
      <c r="H3" s="3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</row>
    <row r="4" spans="1:22" s="2" customFormat="1" ht="14.25" customHeight="1">
      <c r="A4" s="81" t="s">
        <v>2</v>
      </c>
      <c r="B4" s="82" t="s">
        <v>13</v>
      </c>
      <c r="C4" s="83" t="s">
        <v>3</v>
      </c>
      <c r="D4" s="84" t="s">
        <v>4</v>
      </c>
      <c r="E4" s="84"/>
      <c r="F4" s="84"/>
      <c r="G4" s="84"/>
      <c r="H4" s="85" t="s">
        <v>5</v>
      </c>
      <c r="I4" s="85"/>
      <c r="J4" s="85"/>
      <c r="K4" s="85"/>
      <c r="L4" s="86" t="s">
        <v>6</v>
      </c>
      <c r="M4" s="86"/>
      <c r="N4" s="86"/>
      <c r="O4" s="86"/>
      <c r="P4" s="87" t="s">
        <v>7</v>
      </c>
      <c r="Q4" s="87"/>
      <c r="R4" s="87"/>
      <c r="S4" s="87"/>
      <c r="T4" s="88" t="s">
        <v>39</v>
      </c>
      <c r="U4" s="90" t="s">
        <v>1</v>
      </c>
    </row>
    <row r="5" spans="1:22" s="7" customFormat="1" ht="14.25" customHeight="1">
      <c r="A5" s="81"/>
      <c r="B5" s="82"/>
      <c r="C5" s="83"/>
      <c r="D5" s="41" t="s">
        <v>40</v>
      </c>
      <c r="E5" s="41" t="s">
        <v>41</v>
      </c>
      <c r="F5" s="41" t="s">
        <v>42</v>
      </c>
      <c r="G5" s="41" t="s">
        <v>0</v>
      </c>
      <c r="H5" s="42" t="s">
        <v>43</v>
      </c>
      <c r="I5" s="42" t="s">
        <v>44</v>
      </c>
      <c r="J5" s="42" t="s">
        <v>45</v>
      </c>
      <c r="K5" s="42" t="s">
        <v>0</v>
      </c>
      <c r="L5" s="43" t="s">
        <v>46</v>
      </c>
      <c r="M5" s="43" t="s">
        <v>47</v>
      </c>
      <c r="N5" s="43" t="s">
        <v>48</v>
      </c>
      <c r="O5" s="43" t="s">
        <v>0</v>
      </c>
      <c r="P5" s="44" t="s">
        <v>44</v>
      </c>
      <c r="Q5" s="44" t="s">
        <v>49</v>
      </c>
      <c r="R5" s="44" t="s">
        <v>50</v>
      </c>
      <c r="S5" s="44" t="s">
        <v>0</v>
      </c>
      <c r="T5" s="89"/>
      <c r="U5" s="90"/>
    </row>
    <row r="6" spans="1:22" s="11" customFormat="1" ht="18.75" customHeight="1">
      <c r="A6" s="75" t="s">
        <v>8</v>
      </c>
      <c r="B6" s="75"/>
      <c r="C6" s="25">
        <f>SUM(C7:C15)</f>
        <v>1985484</v>
      </c>
      <c r="D6" s="25">
        <f>SUM(D7:D15)</f>
        <v>106005</v>
      </c>
      <c r="E6" s="25">
        <f>SUM(E7:E15)</f>
        <v>106005</v>
      </c>
      <c r="F6" s="25">
        <f>SUM(F7:F15)</f>
        <v>119641.36</v>
      </c>
      <c r="G6" s="27">
        <f>SUM(D6:F6)</f>
        <v>331651.36</v>
      </c>
      <c r="H6" s="25">
        <f>SUM(H7:H15)</f>
        <v>172457</v>
      </c>
      <c r="I6" s="25">
        <f>SUM(I7:I15)</f>
        <v>174957</v>
      </c>
      <c r="J6" s="25">
        <f>SUM(J7:J15)</f>
        <v>174957</v>
      </c>
      <c r="K6" s="25">
        <f>SUM(H6:J6)</f>
        <v>522371</v>
      </c>
      <c r="L6" s="25">
        <f>SUM(L7:L15)</f>
        <v>174957</v>
      </c>
      <c r="M6" s="25">
        <f>SUM(M7:M15)</f>
        <v>174957</v>
      </c>
      <c r="N6" s="25">
        <f>SUM(N7:N15)</f>
        <v>184957</v>
      </c>
      <c r="O6" s="25">
        <f>SUM(L6:N6)</f>
        <v>534871</v>
      </c>
      <c r="P6" s="25">
        <f>SUM(P7:P15)</f>
        <v>184957</v>
      </c>
      <c r="Q6" s="25">
        <f>SUM(Q7:Q15)</f>
        <v>184957</v>
      </c>
      <c r="R6" s="25">
        <f>SUM(R7:R15)</f>
        <v>226676.64</v>
      </c>
      <c r="S6" s="25">
        <f>SUM(P6:R6)</f>
        <v>596590.64</v>
      </c>
      <c r="T6" s="28">
        <f>SUM(S6,O6,K6,G6)</f>
        <v>1985484</v>
      </c>
      <c r="U6" s="28">
        <f>C6-T6</f>
        <v>0</v>
      </c>
      <c r="V6" s="45"/>
    </row>
    <row r="7" spans="1:22" s="4" customFormat="1" ht="21" customHeight="1">
      <c r="A7" s="12">
        <v>1</v>
      </c>
      <c r="B7" s="13" t="s">
        <v>14</v>
      </c>
      <c r="C7" s="20">
        <v>328260</v>
      </c>
      <c r="D7" s="46">
        <f>26604+750</f>
        <v>27354</v>
      </c>
      <c r="E7" s="46">
        <f>26604+750</f>
        <v>27354</v>
      </c>
      <c r="F7" s="47">
        <f>26604+750</f>
        <v>27354</v>
      </c>
      <c r="G7" s="29">
        <f>SUM(D7:F7)</f>
        <v>82062</v>
      </c>
      <c r="H7" s="48">
        <v>27355</v>
      </c>
      <c r="I7" s="48">
        <v>27355</v>
      </c>
      <c r="J7" s="48">
        <v>27355</v>
      </c>
      <c r="K7" s="30">
        <f t="shared" ref="K7:K29" si="0">SUM(H7:J7)</f>
        <v>82065</v>
      </c>
      <c r="L7" s="48">
        <v>27355</v>
      </c>
      <c r="M7" s="48">
        <v>27355</v>
      </c>
      <c r="N7" s="48">
        <v>27355</v>
      </c>
      <c r="O7" s="30">
        <f t="shared" ref="O7:O29" si="1">SUM(L7:N7)</f>
        <v>82065</v>
      </c>
      <c r="P7" s="48">
        <v>27355</v>
      </c>
      <c r="Q7" s="48">
        <v>27355</v>
      </c>
      <c r="R7" s="48">
        <f>27355+3</f>
        <v>27358</v>
      </c>
      <c r="S7" s="30">
        <f t="shared" ref="S7:S37" si="2">SUM(P7:R7)</f>
        <v>82068</v>
      </c>
      <c r="T7" s="31">
        <f t="shared" ref="T7:T24" si="3">SUM(S7,O7,K7,G7)</f>
        <v>328260</v>
      </c>
      <c r="U7" s="31">
        <f t="shared" ref="U7:U67" si="4">C7-T7</f>
        <v>0</v>
      </c>
    </row>
    <row r="8" spans="1:22" s="4" customFormat="1" ht="21" customHeight="1">
      <c r="A8" s="12">
        <v>2</v>
      </c>
      <c r="B8" s="13" t="s">
        <v>15</v>
      </c>
      <c r="C8" s="20">
        <v>368880</v>
      </c>
      <c r="D8" s="49">
        <f>29990+750</f>
        <v>30740</v>
      </c>
      <c r="E8" s="49">
        <f>29990+750</f>
        <v>30740</v>
      </c>
      <c r="F8" s="33">
        <f>29990+750</f>
        <v>30740</v>
      </c>
      <c r="G8" s="29">
        <f t="shared" ref="G8:G29" si="5">SUM(D8:F8)</f>
        <v>92220</v>
      </c>
      <c r="H8" s="50">
        <v>30740</v>
      </c>
      <c r="I8" s="50">
        <v>30740</v>
      </c>
      <c r="J8" s="50">
        <v>30740</v>
      </c>
      <c r="K8" s="30">
        <f t="shared" si="0"/>
        <v>92220</v>
      </c>
      <c r="L8" s="50">
        <v>30740</v>
      </c>
      <c r="M8" s="50">
        <v>30740</v>
      </c>
      <c r="N8" s="50">
        <v>30740</v>
      </c>
      <c r="O8" s="30">
        <f t="shared" si="1"/>
        <v>92220</v>
      </c>
      <c r="P8" s="50">
        <v>30740</v>
      </c>
      <c r="Q8" s="50">
        <v>30740</v>
      </c>
      <c r="R8" s="50">
        <v>30740</v>
      </c>
      <c r="S8" s="30">
        <f t="shared" si="2"/>
        <v>92220</v>
      </c>
      <c r="T8" s="31">
        <f t="shared" si="3"/>
        <v>368880</v>
      </c>
      <c r="U8" s="31">
        <f t="shared" si="4"/>
        <v>0</v>
      </c>
    </row>
    <row r="9" spans="1:22" s="4" customFormat="1" ht="21" customHeight="1">
      <c r="A9" s="12">
        <v>3</v>
      </c>
      <c r="B9" s="13" t="s">
        <v>16</v>
      </c>
      <c r="C9" s="20">
        <v>285120</v>
      </c>
      <c r="D9" s="49">
        <f>23009+750</f>
        <v>23759</v>
      </c>
      <c r="E9" s="49">
        <f>23009+750</f>
        <v>23759</v>
      </c>
      <c r="F9" s="33">
        <f>23009+750</f>
        <v>23759</v>
      </c>
      <c r="G9" s="29">
        <f t="shared" si="5"/>
        <v>71277</v>
      </c>
      <c r="H9" s="50">
        <v>23760</v>
      </c>
      <c r="I9" s="50">
        <v>23760</v>
      </c>
      <c r="J9" s="50">
        <v>23760</v>
      </c>
      <c r="K9" s="30">
        <f t="shared" si="0"/>
        <v>71280</v>
      </c>
      <c r="L9" s="50">
        <v>23760</v>
      </c>
      <c r="M9" s="50">
        <v>23760</v>
      </c>
      <c r="N9" s="50">
        <v>23760</v>
      </c>
      <c r="O9" s="30">
        <f t="shared" si="1"/>
        <v>71280</v>
      </c>
      <c r="P9" s="50">
        <v>23760</v>
      </c>
      <c r="Q9" s="50">
        <v>23760</v>
      </c>
      <c r="R9" s="50">
        <f>23760+3</f>
        <v>23763</v>
      </c>
      <c r="S9" s="30">
        <f t="shared" si="2"/>
        <v>71283</v>
      </c>
      <c r="T9" s="31">
        <f t="shared" si="3"/>
        <v>285120</v>
      </c>
      <c r="U9" s="31">
        <f t="shared" si="4"/>
        <v>0</v>
      </c>
    </row>
    <row r="10" spans="1:22" s="4" customFormat="1" ht="22.5">
      <c r="A10" s="14">
        <v>4</v>
      </c>
      <c r="B10" s="15" t="s">
        <v>17</v>
      </c>
      <c r="C10" s="51">
        <v>307224</v>
      </c>
      <c r="D10" s="49">
        <f>23402+750</f>
        <v>24152</v>
      </c>
      <c r="E10" s="49">
        <f>23402+750</f>
        <v>24152</v>
      </c>
      <c r="F10" s="33">
        <f>23402+750</f>
        <v>24152</v>
      </c>
      <c r="G10" s="29">
        <f t="shared" si="5"/>
        <v>72456</v>
      </c>
      <c r="H10" s="50">
        <v>25602</v>
      </c>
      <c r="I10" s="50">
        <v>25602</v>
      </c>
      <c r="J10" s="50">
        <v>25602</v>
      </c>
      <c r="K10" s="30">
        <f t="shared" si="0"/>
        <v>76806</v>
      </c>
      <c r="L10" s="50">
        <v>25602</v>
      </c>
      <c r="M10" s="50">
        <v>25602</v>
      </c>
      <c r="N10" s="50">
        <v>25602</v>
      </c>
      <c r="O10" s="30">
        <f t="shared" si="1"/>
        <v>76806</v>
      </c>
      <c r="P10" s="50">
        <v>25602</v>
      </c>
      <c r="Q10" s="50">
        <v>25602</v>
      </c>
      <c r="R10" s="50">
        <f>25602+4350</f>
        <v>29952</v>
      </c>
      <c r="S10" s="30">
        <f t="shared" si="2"/>
        <v>81156</v>
      </c>
      <c r="T10" s="31">
        <f t="shared" si="3"/>
        <v>307224</v>
      </c>
      <c r="U10" s="31">
        <f t="shared" si="4"/>
        <v>0</v>
      </c>
    </row>
    <row r="11" spans="1:22" s="4" customFormat="1" ht="21" customHeight="1">
      <c r="A11" s="12">
        <v>5</v>
      </c>
      <c r="B11" s="15" t="s">
        <v>18</v>
      </c>
      <c r="C11" s="51">
        <v>240000</v>
      </c>
      <c r="D11" s="50"/>
      <c r="E11" s="50"/>
      <c r="F11" s="33">
        <f>12954.36+682</f>
        <v>13636.36</v>
      </c>
      <c r="G11" s="29">
        <f t="shared" si="5"/>
        <v>13636.36</v>
      </c>
      <c r="H11" s="50">
        <v>25000</v>
      </c>
      <c r="I11" s="50">
        <v>25000</v>
      </c>
      <c r="J11" s="50">
        <f>25000</f>
        <v>25000</v>
      </c>
      <c r="K11" s="30">
        <f t="shared" si="0"/>
        <v>75000</v>
      </c>
      <c r="L11" s="50">
        <v>25000</v>
      </c>
      <c r="M11" s="50">
        <v>25000</v>
      </c>
      <c r="N11" s="50">
        <v>25000</v>
      </c>
      <c r="O11" s="30">
        <f t="shared" si="1"/>
        <v>75000</v>
      </c>
      <c r="P11" s="50">
        <v>25000</v>
      </c>
      <c r="Q11" s="50">
        <v>25000</v>
      </c>
      <c r="R11" s="50">
        <f>25000+1363.64</f>
        <v>26363.64</v>
      </c>
      <c r="S11" s="30">
        <f t="shared" si="2"/>
        <v>76363.64</v>
      </c>
      <c r="T11" s="31">
        <f t="shared" si="3"/>
        <v>240000</v>
      </c>
      <c r="U11" s="31">
        <f t="shared" si="4"/>
        <v>0</v>
      </c>
    </row>
    <row r="12" spans="1:22" s="4" customFormat="1" ht="21" customHeight="1">
      <c r="A12" s="12">
        <v>6</v>
      </c>
      <c r="B12" s="15" t="s">
        <v>19</v>
      </c>
      <c r="C12" s="51">
        <v>0</v>
      </c>
      <c r="D12" s="50"/>
      <c r="E12" s="50"/>
      <c r="F12" s="33">
        <v>0</v>
      </c>
      <c r="G12" s="29">
        <f>SUM(D12:F12)</f>
        <v>0</v>
      </c>
      <c r="H12" s="50"/>
      <c r="I12" s="50"/>
      <c r="J12" s="50"/>
      <c r="K12" s="30">
        <f t="shared" si="0"/>
        <v>0</v>
      </c>
      <c r="L12" s="50"/>
      <c r="M12" s="50"/>
      <c r="N12" s="50"/>
      <c r="O12" s="30">
        <f t="shared" si="1"/>
        <v>0</v>
      </c>
      <c r="P12" s="50"/>
      <c r="Q12" s="50"/>
      <c r="R12" s="50"/>
      <c r="S12" s="30">
        <f t="shared" si="2"/>
        <v>0</v>
      </c>
      <c r="T12" s="31">
        <f t="shared" si="3"/>
        <v>0</v>
      </c>
      <c r="U12" s="31">
        <f t="shared" si="4"/>
        <v>0</v>
      </c>
    </row>
    <row r="13" spans="1:22" s="4" customFormat="1" ht="21" customHeight="1">
      <c r="A13" s="12">
        <v>7</v>
      </c>
      <c r="B13" s="15" t="s">
        <v>20</v>
      </c>
      <c r="C13" s="51">
        <v>216000</v>
      </c>
      <c r="D13" s="50"/>
      <c r="E13" s="50"/>
      <c r="F13" s="50">
        <v>0</v>
      </c>
      <c r="G13" s="29">
        <f t="shared" si="5"/>
        <v>0</v>
      </c>
      <c r="H13" s="50">
        <v>20000</v>
      </c>
      <c r="I13" s="50">
        <v>20000</v>
      </c>
      <c r="J13" s="50">
        <v>20000</v>
      </c>
      <c r="K13" s="30">
        <f t="shared" si="0"/>
        <v>60000</v>
      </c>
      <c r="L13" s="50">
        <v>20000</v>
      </c>
      <c r="M13" s="50">
        <v>20000</v>
      </c>
      <c r="N13" s="50">
        <v>20000</v>
      </c>
      <c r="O13" s="30">
        <f t="shared" si="1"/>
        <v>60000</v>
      </c>
      <c r="P13" s="50">
        <v>20000</v>
      </c>
      <c r="Q13" s="50">
        <v>20000</v>
      </c>
      <c r="R13" s="50">
        <f>20000+36000</f>
        <v>56000</v>
      </c>
      <c r="S13" s="30">
        <f t="shared" si="2"/>
        <v>96000</v>
      </c>
      <c r="T13" s="31">
        <f t="shared" si="3"/>
        <v>216000</v>
      </c>
      <c r="U13" s="31">
        <f t="shared" si="4"/>
        <v>0</v>
      </c>
    </row>
    <row r="14" spans="1:22" s="4" customFormat="1" ht="21" customHeight="1">
      <c r="A14" s="14">
        <v>8</v>
      </c>
      <c r="B14" s="15" t="s">
        <v>21</v>
      </c>
      <c r="C14" s="51">
        <v>220000</v>
      </c>
      <c r="D14" s="50"/>
      <c r="E14" s="50"/>
      <c r="F14" s="50"/>
      <c r="G14" s="29">
        <f t="shared" ref="G14" si="6">SUM(D14:F14)</f>
        <v>0</v>
      </c>
      <c r="H14" s="50">
        <v>20000</v>
      </c>
      <c r="I14" s="50">
        <v>20000</v>
      </c>
      <c r="J14" s="50">
        <v>20000</v>
      </c>
      <c r="K14" s="30">
        <f t="shared" ref="K14" si="7">SUM(H14:J14)</f>
        <v>60000</v>
      </c>
      <c r="L14" s="50">
        <v>20000</v>
      </c>
      <c r="M14" s="50">
        <v>20000</v>
      </c>
      <c r="N14" s="50">
        <v>30000</v>
      </c>
      <c r="O14" s="30">
        <f t="shared" ref="O14" si="8">SUM(L14:N14)</f>
        <v>70000</v>
      </c>
      <c r="P14" s="50">
        <v>30000</v>
      </c>
      <c r="Q14" s="50">
        <v>30000</v>
      </c>
      <c r="R14" s="50">
        <v>30000</v>
      </c>
      <c r="S14" s="30">
        <f t="shared" ref="S14" si="9">SUM(P14:R14)</f>
        <v>90000</v>
      </c>
      <c r="T14" s="31">
        <f t="shared" ref="T14" si="10">SUM(S14,O14,K14,G14)</f>
        <v>220000</v>
      </c>
      <c r="U14" s="31">
        <f t="shared" si="4"/>
        <v>0</v>
      </c>
    </row>
    <row r="15" spans="1:22" s="4" customFormat="1" ht="21" customHeight="1">
      <c r="A15" s="12">
        <v>9</v>
      </c>
      <c r="B15" s="15" t="s">
        <v>54</v>
      </c>
      <c r="C15" s="51">
        <v>20000</v>
      </c>
      <c r="D15" s="50"/>
      <c r="E15" s="50"/>
      <c r="F15" s="50"/>
      <c r="G15" s="29">
        <f t="shared" si="5"/>
        <v>0</v>
      </c>
      <c r="H15" s="50"/>
      <c r="I15" s="50">
        <v>2500</v>
      </c>
      <c r="J15" s="50">
        <v>2500</v>
      </c>
      <c r="K15" s="30">
        <f t="shared" si="0"/>
        <v>5000</v>
      </c>
      <c r="L15" s="50">
        <v>2500</v>
      </c>
      <c r="M15" s="50">
        <v>2500</v>
      </c>
      <c r="N15" s="50">
        <v>2500</v>
      </c>
      <c r="O15" s="30">
        <f t="shared" si="1"/>
        <v>7500</v>
      </c>
      <c r="P15" s="50">
        <v>2500</v>
      </c>
      <c r="Q15" s="50">
        <v>2500</v>
      </c>
      <c r="R15" s="50">
        <v>2500</v>
      </c>
      <c r="S15" s="30">
        <f t="shared" si="2"/>
        <v>7500</v>
      </c>
      <c r="T15" s="31">
        <f t="shared" si="3"/>
        <v>20000</v>
      </c>
      <c r="U15" s="31">
        <f t="shared" si="4"/>
        <v>0</v>
      </c>
    </row>
    <row r="16" spans="1:22" s="6" customFormat="1" ht="19.5" customHeight="1">
      <c r="A16" s="77" t="s">
        <v>9</v>
      </c>
      <c r="B16" s="77"/>
      <c r="C16" s="52">
        <f>SUM(C17:C24)</f>
        <v>66000</v>
      </c>
      <c r="D16" s="53">
        <f>SUM(D17:D24)</f>
        <v>3000</v>
      </c>
      <c r="E16" s="53">
        <f>SUM(E17:E24)</f>
        <v>3000</v>
      </c>
      <c r="F16" s="53">
        <f>SUM(F17:F24)</f>
        <v>3682</v>
      </c>
      <c r="G16" s="53">
        <f t="shared" si="5"/>
        <v>9682</v>
      </c>
      <c r="H16" s="53">
        <f>SUM(H17:H24)</f>
        <v>4500</v>
      </c>
      <c r="I16" s="52">
        <f>SUM(I17:I24)</f>
        <v>4500</v>
      </c>
      <c r="J16" s="52">
        <f>SUM(J17:J24)</f>
        <v>4500</v>
      </c>
      <c r="K16" s="52">
        <f t="shared" si="0"/>
        <v>13500</v>
      </c>
      <c r="L16" s="52">
        <f>SUM(L17:L24)</f>
        <v>4500</v>
      </c>
      <c r="M16" s="52">
        <f>SUM(M17:M24)</f>
        <v>4500</v>
      </c>
      <c r="N16" s="52">
        <f>SUM(N17:N24)</f>
        <v>4500</v>
      </c>
      <c r="O16" s="52">
        <f t="shared" si="1"/>
        <v>13500</v>
      </c>
      <c r="P16" s="52">
        <f>SUM(P17:P24)</f>
        <v>16500</v>
      </c>
      <c r="Q16" s="52">
        <f>SUM(Q17:Q24)</f>
        <v>4500</v>
      </c>
      <c r="R16" s="52">
        <f>SUM(R17:R24)</f>
        <v>8318</v>
      </c>
      <c r="S16" s="52">
        <f t="shared" si="2"/>
        <v>29318</v>
      </c>
      <c r="T16" s="54">
        <f t="shared" si="3"/>
        <v>66000</v>
      </c>
      <c r="U16" s="54">
        <f t="shared" si="4"/>
        <v>0</v>
      </c>
      <c r="V16" s="55"/>
    </row>
    <row r="17" spans="1:22" ht="23.25" customHeight="1">
      <c r="A17" s="12">
        <v>1</v>
      </c>
      <c r="B17" s="13" t="s">
        <v>14</v>
      </c>
      <c r="C17" s="20">
        <v>9000</v>
      </c>
      <c r="D17" s="32">
        <v>750</v>
      </c>
      <c r="E17" s="32">
        <v>750</v>
      </c>
      <c r="F17" s="56">
        <v>750</v>
      </c>
      <c r="G17" s="57">
        <f t="shared" si="5"/>
        <v>2250</v>
      </c>
      <c r="H17" s="26">
        <v>750</v>
      </c>
      <c r="I17" s="26">
        <v>750</v>
      </c>
      <c r="J17" s="26">
        <v>750</v>
      </c>
      <c r="K17" s="58">
        <f t="shared" si="0"/>
        <v>2250</v>
      </c>
      <c r="L17" s="26">
        <v>750</v>
      </c>
      <c r="M17" s="26">
        <v>750</v>
      </c>
      <c r="N17" s="26">
        <v>750</v>
      </c>
      <c r="O17" s="58">
        <f t="shared" si="1"/>
        <v>2250</v>
      </c>
      <c r="P17" s="26">
        <v>750</v>
      </c>
      <c r="Q17" s="26">
        <v>750</v>
      </c>
      <c r="R17" s="26">
        <v>750</v>
      </c>
      <c r="S17" s="58">
        <f t="shared" si="2"/>
        <v>2250</v>
      </c>
      <c r="T17" s="31">
        <f t="shared" si="3"/>
        <v>9000</v>
      </c>
      <c r="U17" s="31">
        <f t="shared" si="4"/>
        <v>0</v>
      </c>
    </row>
    <row r="18" spans="1:22" ht="23.25" customHeight="1">
      <c r="A18" s="12">
        <v>2</v>
      </c>
      <c r="B18" s="13" t="s">
        <v>15</v>
      </c>
      <c r="C18" s="20">
        <v>9000</v>
      </c>
      <c r="D18" s="32">
        <v>750</v>
      </c>
      <c r="E18" s="32">
        <v>750</v>
      </c>
      <c r="F18" s="56">
        <v>750</v>
      </c>
      <c r="G18" s="57">
        <f t="shared" si="5"/>
        <v>2250</v>
      </c>
      <c r="H18" s="26">
        <v>750</v>
      </c>
      <c r="I18" s="26">
        <v>750</v>
      </c>
      <c r="J18" s="26">
        <v>750</v>
      </c>
      <c r="K18" s="58">
        <f t="shared" si="0"/>
        <v>2250</v>
      </c>
      <c r="L18" s="26">
        <v>750</v>
      </c>
      <c r="M18" s="26">
        <v>750</v>
      </c>
      <c r="N18" s="26">
        <v>750</v>
      </c>
      <c r="O18" s="58">
        <f t="shared" si="1"/>
        <v>2250</v>
      </c>
      <c r="P18" s="26">
        <v>750</v>
      </c>
      <c r="Q18" s="26">
        <v>750</v>
      </c>
      <c r="R18" s="26">
        <v>750</v>
      </c>
      <c r="S18" s="58">
        <f t="shared" si="2"/>
        <v>2250</v>
      </c>
      <c r="T18" s="31">
        <f t="shared" si="3"/>
        <v>9000</v>
      </c>
      <c r="U18" s="31">
        <f t="shared" si="4"/>
        <v>0</v>
      </c>
    </row>
    <row r="19" spans="1:22" ht="23.25" customHeight="1">
      <c r="A19" s="12">
        <v>3</v>
      </c>
      <c r="B19" s="13" t="s">
        <v>16</v>
      </c>
      <c r="C19" s="20">
        <v>9000</v>
      </c>
      <c r="D19" s="32">
        <v>750</v>
      </c>
      <c r="E19" s="32">
        <v>750</v>
      </c>
      <c r="F19" s="56">
        <v>750</v>
      </c>
      <c r="G19" s="57">
        <f t="shared" si="5"/>
        <v>2250</v>
      </c>
      <c r="H19" s="26">
        <v>750</v>
      </c>
      <c r="I19" s="26">
        <v>750</v>
      </c>
      <c r="J19" s="26">
        <v>750</v>
      </c>
      <c r="K19" s="58">
        <f t="shared" si="0"/>
        <v>2250</v>
      </c>
      <c r="L19" s="26">
        <v>750</v>
      </c>
      <c r="M19" s="26">
        <v>750</v>
      </c>
      <c r="N19" s="26">
        <v>750</v>
      </c>
      <c r="O19" s="58">
        <f t="shared" si="1"/>
        <v>2250</v>
      </c>
      <c r="P19" s="26">
        <v>750</v>
      </c>
      <c r="Q19" s="26">
        <v>750</v>
      </c>
      <c r="R19" s="26">
        <v>750</v>
      </c>
      <c r="S19" s="58">
        <f t="shared" si="2"/>
        <v>2250</v>
      </c>
      <c r="T19" s="31">
        <f t="shared" si="3"/>
        <v>9000</v>
      </c>
      <c r="U19" s="31">
        <f t="shared" si="4"/>
        <v>0</v>
      </c>
    </row>
    <row r="20" spans="1:22" ht="23.25" customHeight="1">
      <c r="A20" s="12">
        <v>4</v>
      </c>
      <c r="B20" s="15" t="s">
        <v>17</v>
      </c>
      <c r="C20" s="20">
        <v>9000</v>
      </c>
      <c r="D20" s="32">
        <v>750</v>
      </c>
      <c r="E20" s="32">
        <v>750</v>
      </c>
      <c r="F20" s="56">
        <v>750</v>
      </c>
      <c r="G20" s="57">
        <f t="shared" si="5"/>
        <v>2250</v>
      </c>
      <c r="H20" s="26">
        <v>750</v>
      </c>
      <c r="I20" s="26">
        <v>750</v>
      </c>
      <c r="J20" s="26">
        <v>750</v>
      </c>
      <c r="K20" s="58">
        <f t="shared" si="0"/>
        <v>2250</v>
      </c>
      <c r="L20" s="26">
        <v>750</v>
      </c>
      <c r="M20" s="26">
        <v>750</v>
      </c>
      <c r="N20" s="26">
        <v>750</v>
      </c>
      <c r="O20" s="58">
        <f t="shared" si="1"/>
        <v>2250</v>
      </c>
      <c r="P20" s="26">
        <v>750</v>
      </c>
      <c r="Q20" s="26">
        <v>750</v>
      </c>
      <c r="R20" s="26">
        <v>750</v>
      </c>
      <c r="S20" s="58">
        <f t="shared" si="2"/>
        <v>2250</v>
      </c>
      <c r="T20" s="31">
        <f t="shared" si="3"/>
        <v>9000</v>
      </c>
      <c r="U20" s="31">
        <f t="shared" si="4"/>
        <v>0</v>
      </c>
    </row>
    <row r="21" spans="1:22" ht="23.25" customHeight="1">
      <c r="A21" s="12">
        <v>5</v>
      </c>
      <c r="B21" s="15" t="s">
        <v>18</v>
      </c>
      <c r="C21" s="20">
        <v>9000</v>
      </c>
      <c r="D21" s="26"/>
      <c r="E21" s="26"/>
      <c r="F21" s="56">
        <v>682</v>
      </c>
      <c r="G21" s="57">
        <f t="shared" si="5"/>
        <v>682</v>
      </c>
      <c r="H21" s="26">
        <v>750</v>
      </c>
      <c r="I21" s="26">
        <v>750</v>
      </c>
      <c r="J21" s="26">
        <v>750</v>
      </c>
      <c r="K21" s="58">
        <f t="shared" si="0"/>
        <v>2250</v>
      </c>
      <c r="L21" s="26">
        <v>750</v>
      </c>
      <c r="M21" s="26">
        <v>750</v>
      </c>
      <c r="N21" s="26">
        <v>750</v>
      </c>
      <c r="O21" s="58">
        <f t="shared" si="1"/>
        <v>2250</v>
      </c>
      <c r="P21" s="26">
        <v>750</v>
      </c>
      <c r="Q21" s="26">
        <v>750</v>
      </c>
      <c r="R21" s="26">
        <f>750+750+750+68</f>
        <v>2318</v>
      </c>
      <c r="S21" s="58">
        <f t="shared" si="2"/>
        <v>3818</v>
      </c>
      <c r="T21" s="31">
        <f t="shared" si="3"/>
        <v>9000</v>
      </c>
      <c r="U21" s="31">
        <f t="shared" si="4"/>
        <v>0</v>
      </c>
    </row>
    <row r="22" spans="1:22" ht="23.25" customHeight="1">
      <c r="A22" s="12">
        <v>6</v>
      </c>
      <c r="B22" s="15" t="s">
        <v>19</v>
      </c>
      <c r="C22" s="20">
        <v>0</v>
      </c>
      <c r="D22" s="26"/>
      <c r="E22" s="26"/>
      <c r="F22" s="26"/>
      <c r="G22" s="57">
        <f t="shared" si="5"/>
        <v>0</v>
      </c>
      <c r="H22" s="26"/>
      <c r="I22" s="26"/>
      <c r="J22" s="26"/>
      <c r="K22" s="58">
        <f t="shared" si="0"/>
        <v>0</v>
      </c>
      <c r="L22" s="26"/>
      <c r="M22" s="26"/>
      <c r="N22" s="26"/>
      <c r="O22" s="58">
        <f t="shared" si="1"/>
        <v>0</v>
      </c>
      <c r="P22" s="26"/>
      <c r="Q22" s="26"/>
      <c r="R22" s="26"/>
      <c r="S22" s="58">
        <f t="shared" si="2"/>
        <v>0</v>
      </c>
      <c r="T22" s="31">
        <f t="shared" si="3"/>
        <v>0</v>
      </c>
      <c r="U22" s="31">
        <f t="shared" si="4"/>
        <v>0</v>
      </c>
    </row>
    <row r="23" spans="1:22" ht="23.25" customHeight="1">
      <c r="A23" s="12">
        <v>7</v>
      </c>
      <c r="B23" s="15" t="s">
        <v>20</v>
      </c>
      <c r="C23" s="20">
        <v>9000</v>
      </c>
      <c r="D23" s="26"/>
      <c r="E23" s="26"/>
      <c r="F23" s="26"/>
      <c r="G23" s="57">
        <f t="shared" si="5"/>
        <v>0</v>
      </c>
      <c r="H23" s="26">
        <v>750</v>
      </c>
      <c r="I23" s="26">
        <v>750</v>
      </c>
      <c r="J23" s="26">
        <v>750</v>
      </c>
      <c r="K23" s="58">
        <f t="shared" si="0"/>
        <v>2250</v>
      </c>
      <c r="L23" s="26">
        <v>750</v>
      </c>
      <c r="M23" s="26">
        <v>750</v>
      </c>
      <c r="N23" s="26">
        <v>750</v>
      </c>
      <c r="O23" s="58">
        <f t="shared" si="1"/>
        <v>2250</v>
      </c>
      <c r="P23" s="26">
        <v>750</v>
      </c>
      <c r="Q23" s="26">
        <v>750</v>
      </c>
      <c r="R23" s="26">
        <f>750+750+750+750</f>
        <v>3000</v>
      </c>
      <c r="S23" s="58">
        <f t="shared" si="2"/>
        <v>4500</v>
      </c>
      <c r="T23" s="31">
        <f t="shared" si="3"/>
        <v>9000</v>
      </c>
      <c r="U23" s="31">
        <f t="shared" si="4"/>
        <v>0</v>
      </c>
    </row>
    <row r="24" spans="1:22" ht="23.25" customHeight="1">
      <c r="A24" s="12">
        <v>8</v>
      </c>
      <c r="B24" s="13" t="s">
        <v>22</v>
      </c>
      <c r="C24" s="20">
        <v>12000</v>
      </c>
      <c r="D24" s="26"/>
      <c r="E24" s="26"/>
      <c r="F24" s="26">
        <v>0</v>
      </c>
      <c r="G24" s="57">
        <f t="shared" si="5"/>
        <v>0</v>
      </c>
      <c r="H24" s="26">
        <v>0</v>
      </c>
      <c r="I24" s="26">
        <v>0</v>
      </c>
      <c r="J24" s="26">
        <v>0</v>
      </c>
      <c r="K24" s="58">
        <f t="shared" si="0"/>
        <v>0</v>
      </c>
      <c r="L24" s="26">
        <v>0</v>
      </c>
      <c r="M24" s="26">
        <v>0</v>
      </c>
      <c r="N24" s="26">
        <v>0</v>
      </c>
      <c r="O24" s="58">
        <f t="shared" si="1"/>
        <v>0</v>
      </c>
      <c r="P24" s="26">
        <v>12000</v>
      </c>
      <c r="Q24" s="26">
        <v>0</v>
      </c>
      <c r="R24" s="26">
        <v>0</v>
      </c>
      <c r="S24" s="58">
        <f t="shared" si="2"/>
        <v>12000</v>
      </c>
      <c r="T24" s="31">
        <f t="shared" si="3"/>
        <v>12000</v>
      </c>
      <c r="U24" s="31">
        <f>C24-T24</f>
        <v>0</v>
      </c>
    </row>
    <row r="25" spans="1:22" s="11" customFormat="1" ht="17.25" customHeight="1">
      <c r="A25" s="78" t="s">
        <v>10</v>
      </c>
      <c r="B25" s="79"/>
      <c r="C25" s="25">
        <f>SUM(C26:C35)</f>
        <v>2800000</v>
      </c>
      <c r="D25" s="27">
        <f>SUM(D26:D35)</f>
        <v>0</v>
      </c>
      <c r="E25" s="27">
        <f>SUM(E26:E35)</f>
        <v>45900</v>
      </c>
      <c r="F25" s="27">
        <f>SUM(F26:F35)</f>
        <v>1184100</v>
      </c>
      <c r="G25" s="27">
        <f>SUM(D25:F25)</f>
        <v>1230000</v>
      </c>
      <c r="H25" s="27">
        <f>SUM(H26:H35)</f>
        <v>280000</v>
      </c>
      <c r="I25" s="25">
        <f>SUM(I26:I35)</f>
        <v>525000</v>
      </c>
      <c r="J25" s="25">
        <f>SUM(J26:J35)</f>
        <v>765000</v>
      </c>
      <c r="K25" s="25">
        <f>SUM(H25:J25)</f>
        <v>1570000</v>
      </c>
      <c r="L25" s="25">
        <f>SUM(L26:L35)</f>
        <v>0</v>
      </c>
      <c r="M25" s="25">
        <f>SUM(M26:M35)</f>
        <v>0</v>
      </c>
      <c r="N25" s="25">
        <f>SUM(N26:N35)</f>
        <v>0</v>
      </c>
      <c r="O25" s="25">
        <f t="shared" si="1"/>
        <v>0</v>
      </c>
      <c r="P25" s="25">
        <f>SUM(P26:P35)</f>
        <v>0</v>
      </c>
      <c r="Q25" s="25">
        <f>SUM(Q26:Q35)</f>
        <v>0</v>
      </c>
      <c r="R25" s="25">
        <f>SUM(R26:R35)</f>
        <v>0</v>
      </c>
      <c r="S25" s="25">
        <f t="shared" si="2"/>
        <v>0</v>
      </c>
      <c r="T25" s="28">
        <f>SUM(S25,O25,K25,G25)</f>
        <v>2800000</v>
      </c>
      <c r="U25" s="28">
        <f>C25-T25</f>
        <v>0</v>
      </c>
      <c r="V25" s="45"/>
    </row>
    <row r="26" spans="1:22" ht="33.75">
      <c r="A26" s="14">
        <v>1</v>
      </c>
      <c r="B26" s="15" t="s">
        <v>23</v>
      </c>
      <c r="C26" s="51">
        <v>1230000</v>
      </c>
      <c r="D26" s="26"/>
      <c r="E26" s="32">
        <f>45900</f>
        <v>45900</v>
      </c>
      <c r="F26" s="32">
        <f>1017600+166500</f>
        <v>1184100</v>
      </c>
      <c r="G26" s="57">
        <f t="shared" si="5"/>
        <v>1230000</v>
      </c>
      <c r="H26" s="26"/>
      <c r="I26" s="26"/>
      <c r="J26" s="26"/>
      <c r="K26" s="58">
        <f t="shared" si="0"/>
        <v>0</v>
      </c>
      <c r="L26" s="59"/>
      <c r="M26" s="26"/>
      <c r="N26" s="26"/>
      <c r="O26" s="58">
        <f t="shared" si="1"/>
        <v>0</v>
      </c>
      <c r="P26" s="17">
        <v>0</v>
      </c>
      <c r="Q26" s="17">
        <v>0</v>
      </c>
      <c r="R26" s="17">
        <v>0</v>
      </c>
      <c r="S26" s="58">
        <f t="shared" si="2"/>
        <v>0</v>
      </c>
      <c r="T26" s="31">
        <f>SUM(S26,O26,K26,G26)</f>
        <v>1230000</v>
      </c>
      <c r="U26" s="31">
        <f t="shared" si="4"/>
        <v>0</v>
      </c>
    </row>
    <row r="27" spans="1:22" ht="22.5">
      <c r="A27" s="14">
        <v>2</v>
      </c>
      <c r="B27" s="15" t="s">
        <v>24</v>
      </c>
      <c r="C27" s="51">
        <v>525000</v>
      </c>
      <c r="D27" s="26"/>
      <c r="E27" s="26"/>
      <c r="F27" s="26"/>
      <c r="G27" s="57">
        <f t="shared" si="5"/>
        <v>0</v>
      </c>
      <c r="H27" s="26"/>
      <c r="I27" s="26">
        <v>525000</v>
      </c>
      <c r="J27" s="59"/>
      <c r="K27" s="58">
        <f t="shared" si="0"/>
        <v>525000</v>
      </c>
      <c r="L27" s="59"/>
      <c r="M27" s="26"/>
      <c r="N27" s="26"/>
      <c r="O27" s="58">
        <f t="shared" si="1"/>
        <v>0</v>
      </c>
      <c r="P27" s="17">
        <v>0</v>
      </c>
      <c r="Q27" s="17">
        <v>0</v>
      </c>
      <c r="R27" s="17">
        <v>0</v>
      </c>
      <c r="S27" s="58">
        <f t="shared" si="2"/>
        <v>0</v>
      </c>
      <c r="T27" s="31">
        <f t="shared" ref="T27:T47" si="11">SUM(S27,O27,K27,G27)</f>
        <v>525000</v>
      </c>
      <c r="U27" s="31">
        <f t="shared" si="4"/>
        <v>0</v>
      </c>
    </row>
    <row r="28" spans="1:22" ht="33.75">
      <c r="A28" s="14">
        <v>3</v>
      </c>
      <c r="B28" s="15" t="s">
        <v>25</v>
      </c>
      <c r="C28" s="51">
        <v>42000</v>
      </c>
      <c r="D28" s="26"/>
      <c r="E28" s="26"/>
      <c r="F28" s="26"/>
      <c r="G28" s="57">
        <f t="shared" si="5"/>
        <v>0</v>
      </c>
      <c r="H28" s="26"/>
      <c r="I28" s="26"/>
      <c r="J28" s="26">
        <v>42000</v>
      </c>
      <c r="K28" s="58">
        <f t="shared" si="0"/>
        <v>42000</v>
      </c>
      <c r="L28" s="59"/>
      <c r="M28" s="26"/>
      <c r="N28" s="26"/>
      <c r="O28" s="58">
        <f t="shared" si="1"/>
        <v>0</v>
      </c>
      <c r="P28" s="17">
        <v>0</v>
      </c>
      <c r="Q28" s="17">
        <v>0</v>
      </c>
      <c r="R28" s="17">
        <v>0</v>
      </c>
      <c r="S28" s="58">
        <f t="shared" si="2"/>
        <v>0</v>
      </c>
      <c r="T28" s="31">
        <f t="shared" si="11"/>
        <v>42000</v>
      </c>
      <c r="U28" s="31">
        <f t="shared" si="4"/>
        <v>0</v>
      </c>
    </row>
    <row r="29" spans="1:22" ht="39.75" customHeight="1">
      <c r="A29" s="14">
        <v>4</v>
      </c>
      <c r="B29" s="15" t="s">
        <v>26</v>
      </c>
      <c r="C29" s="51">
        <v>280000</v>
      </c>
      <c r="D29" s="26"/>
      <c r="E29" s="26"/>
      <c r="F29" s="26"/>
      <c r="G29" s="57">
        <f t="shared" si="5"/>
        <v>0</v>
      </c>
      <c r="H29" s="26">
        <v>280000</v>
      </c>
      <c r="I29" s="26"/>
      <c r="J29" s="59"/>
      <c r="K29" s="58">
        <f t="shared" si="0"/>
        <v>280000</v>
      </c>
      <c r="L29" s="26"/>
      <c r="M29" s="26"/>
      <c r="N29" s="26"/>
      <c r="O29" s="58">
        <f t="shared" si="1"/>
        <v>0</v>
      </c>
      <c r="P29" s="17">
        <v>0</v>
      </c>
      <c r="Q29" s="17">
        <v>0</v>
      </c>
      <c r="R29" s="17">
        <v>0</v>
      </c>
      <c r="S29" s="58">
        <f t="shared" si="2"/>
        <v>0</v>
      </c>
      <c r="T29" s="31">
        <f t="shared" si="11"/>
        <v>280000</v>
      </c>
      <c r="U29" s="31">
        <f t="shared" si="4"/>
        <v>0</v>
      </c>
    </row>
    <row r="30" spans="1:22" ht="35.25" customHeight="1">
      <c r="A30" s="14">
        <v>5</v>
      </c>
      <c r="B30" s="15" t="s">
        <v>27</v>
      </c>
      <c r="C30" s="51">
        <v>0</v>
      </c>
      <c r="D30" s="26"/>
      <c r="E30" s="26"/>
      <c r="F30" s="26"/>
      <c r="G30" s="57">
        <f>SUM(D30:F30)</f>
        <v>0</v>
      </c>
      <c r="H30" s="26"/>
      <c r="I30" s="26"/>
      <c r="J30" s="59"/>
      <c r="K30" s="58">
        <f>SUM(H30:J30)</f>
        <v>0</v>
      </c>
      <c r="L30" s="60"/>
      <c r="M30" s="26"/>
      <c r="N30" s="26"/>
      <c r="O30" s="58">
        <f>SUM(L30:N30)</f>
        <v>0</v>
      </c>
      <c r="P30" s="17">
        <v>0</v>
      </c>
      <c r="Q30" s="17">
        <v>0</v>
      </c>
      <c r="R30" s="17">
        <v>0</v>
      </c>
      <c r="S30" s="58">
        <f t="shared" si="2"/>
        <v>0</v>
      </c>
      <c r="T30" s="31">
        <f t="shared" si="11"/>
        <v>0</v>
      </c>
      <c r="U30" s="31">
        <f t="shared" si="4"/>
        <v>0</v>
      </c>
    </row>
    <row r="31" spans="1:22" ht="22.5">
      <c r="A31" s="14">
        <v>6</v>
      </c>
      <c r="B31" s="15" t="s">
        <v>28</v>
      </c>
      <c r="C31" s="51">
        <v>0</v>
      </c>
      <c r="D31" s="26"/>
      <c r="E31" s="26"/>
      <c r="F31" s="26"/>
      <c r="G31" s="57">
        <f>SUM(D31:F31)</f>
        <v>0</v>
      </c>
      <c r="H31" s="60"/>
      <c r="I31" s="60"/>
      <c r="J31" s="60"/>
      <c r="K31" s="58">
        <f>SUM(H31:J31)</f>
        <v>0</v>
      </c>
      <c r="L31" s="59"/>
      <c r="M31" s="26"/>
      <c r="N31" s="26"/>
      <c r="O31" s="58">
        <f>SUM(L31:N31)</f>
        <v>0</v>
      </c>
      <c r="P31" s="17">
        <v>0</v>
      </c>
      <c r="Q31" s="17">
        <v>0</v>
      </c>
      <c r="R31" s="17">
        <v>0</v>
      </c>
      <c r="S31" s="58">
        <f t="shared" ref="S31:S34" si="12">SUM(P31:R31)</f>
        <v>0</v>
      </c>
      <c r="T31" s="31">
        <f t="shared" si="11"/>
        <v>0</v>
      </c>
      <c r="U31" s="31">
        <f t="shared" si="4"/>
        <v>0</v>
      </c>
    </row>
    <row r="32" spans="1:22" ht="22.5">
      <c r="A32" s="14">
        <v>7</v>
      </c>
      <c r="B32" s="15" t="s">
        <v>55</v>
      </c>
      <c r="C32" s="51">
        <v>0</v>
      </c>
      <c r="D32" s="26"/>
      <c r="E32" s="26"/>
      <c r="F32" s="26"/>
      <c r="G32" s="57">
        <f t="shared" ref="G32:G34" si="13">SUM(D32:F32)</f>
        <v>0</v>
      </c>
      <c r="H32" s="26"/>
      <c r="I32" s="26"/>
      <c r="J32" s="59"/>
      <c r="K32" s="58">
        <f t="shared" ref="K32:K34" si="14">SUM(H32:J32)</f>
        <v>0</v>
      </c>
      <c r="L32" s="59"/>
      <c r="M32" s="26"/>
      <c r="N32" s="26"/>
      <c r="O32" s="58">
        <f t="shared" ref="O32:O34" si="15">SUM(L32:N32)</f>
        <v>0</v>
      </c>
      <c r="P32" s="17"/>
      <c r="Q32" s="17"/>
      <c r="R32" s="17"/>
      <c r="S32" s="58">
        <f t="shared" si="12"/>
        <v>0</v>
      </c>
      <c r="T32" s="31">
        <f t="shared" si="11"/>
        <v>0</v>
      </c>
      <c r="U32" s="31">
        <f t="shared" si="4"/>
        <v>0</v>
      </c>
    </row>
    <row r="33" spans="1:22" ht="45">
      <c r="A33" s="14">
        <v>8</v>
      </c>
      <c r="B33" s="15" t="s">
        <v>56</v>
      </c>
      <c r="C33" s="51">
        <v>648000</v>
      </c>
      <c r="D33" s="26"/>
      <c r="E33" s="26"/>
      <c r="F33" s="26"/>
      <c r="G33" s="57">
        <f t="shared" si="13"/>
        <v>0</v>
      </c>
      <c r="H33" s="26"/>
      <c r="I33" s="26"/>
      <c r="J33" s="59">
        <v>648000</v>
      </c>
      <c r="K33" s="58">
        <f t="shared" si="14"/>
        <v>648000</v>
      </c>
      <c r="L33" s="59"/>
      <c r="M33" s="26"/>
      <c r="N33" s="26"/>
      <c r="O33" s="58">
        <f t="shared" si="15"/>
        <v>0</v>
      </c>
      <c r="P33" s="17"/>
      <c r="Q33" s="17"/>
      <c r="R33" s="17"/>
      <c r="S33" s="58">
        <f t="shared" si="12"/>
        <v>0</v>
      </c>
      <c r="T33" s="31">
        <f t="shared" si="11"/>
        <v>648000</v>
      </c>
      <c r="U33" s="31">
        <f t="shared" si="4"/>
        <v>0</v>
      </c>
    </row>
    <row r="34" spans="1:22" ht="45">
      <c r="A34" s="14">
        <v>9</v>
      </c>
      <c r="B34" s="15" t="s">
        <v>57</v>
      </c>
      <c r="C34" s="51">
        <v>55000</v>
      </c>
      <c r="D34" s="26"/>
      <c r="E34" s="26"/>
      <c r="F34" s="26"/>
      <c r="G34" s="57">
        <f t="shared" si="13"/>
        <v>0</v>
      </c>
      <c r="H34" s="26"/>
      <c r="I34" s="26"/>
      <c r="J34" s="59">
        <v>55000</v>
      </c>
      <c r="K34" s="58">
        <f t="shared" si="14"/>
        <v>55000</v>
      </c>
      <c r="L34" s="59"/>
      <c r="M34" s="26"/>
      <c r="N34" s="26"/>
      <c r="O34" s="58">
        <f t="shared" si="15"/>
        <v>0</v>
      </c>
      <c r="P34" s="17"/>
      <c r="Q34" s="17"/>
      <c r="R34" s="17"/>
      <c r="S34" s="58">
        <f t="shared" si="12"/>
        <v>0</v>
      </c>
      <c r="T34" s="31">
        <f t="shared" si="11"/>
        <v>55000</v>
      </c>
      <c r="U34" s="31">
        <f t="shared" si="4"/>
        <v>0</v>
      </c>
    </row>
    <row r="35" spans="1:22" ht="30.75" customHeight="1">
      <c r="A35" s="14">
        <v>10</v>
      </c>
      <c r="B35" s="15" t="s">
        <v>58</v>
      </c>
      <c r="C35" s="51">
        <v>20000</v>
      </c>
      <c r="D35" s="26"/>
      <c r="E35" s="26"/>
      <c r="F35" s="26"/>
      <c r="G35" s="57">
        <f>SUM(D35:F35)</f>
        <v>0</v>
      </c>
      <c r="H35" s="59"/>
      <c r="I35" s="59"/>
      <c r="J35" s="59">
        <v>20000</v>
      </c>
      <c r="K35" s="58">
        <f>SUM(H35:J35)</f>
        <v>20000</v>
      </c>
      <c r="L35" s="59"/>
      <c r="M35" s="26"/>
      <c r="N35" s="26"/>
      <c r="O35" s="58">
        <f>SUM(L35:N35)</f>
        <v>0</v>
      </c>
      <c r="P35" s="17">
        <v>0</v>
      </c>
      <c r="Q35" s="17">
        <v>0</v>
      </c>
      <c r="R35" s="17">
        <v>0</v>
      </c>
      <c r="S35" s="58">
        <f t="shared" si="2"/>
        <v>0</v>
      </c>
      <c r="T35" s="31">
        <f t="shared" si="11"/>
        <v>20000</v>
      </c>
      <c r="U35" s="31">
        <f t="shared" si="4"/>
        <v>0</v>
      </c>
    </row>
    <row r="36" spans="1:22" s="11" customFormat="1" ht="15.75" customHeight="1">
      <c r="A36" s="75" t="s">
        <v>32</v>
      </c>
      <c r="B36" s="79"/>
      <c r="C36" s="25">
        <f>SUM(C37:C38)</f>
        <v>170284</v>
      </c>
      <c r="D36" s="25">
        <f>SUM(D37:D38)</f>
        <v>0</v>
      </c>
      <c r="E36" s="25">
        <f>SUM(E37:E38)</f>
        <v>0</v>
      </c>
      <c r="F36" s="25">
        <f>SUM(F37:F38)</f>
        <v>0</v>
      </c>
      <c r="G36" s="27">
        <f>SUM(D36:F36)</f>
        <v>0</v>
      </c>
      <c r="H36" s="25">
        <f>SUM(H37:H38)</f>
        <v>0</v>
      </c>
      <c r="I36" s="25">
        <f t="shared" ref="I36:J36" si="16">SUM(I37:I38)</f>
        <v>0</v>
      </c>
      <c r="J36" s="25">
        <f t="shared" si="16"/>
        <v>170284</v>
      </c>
      <c r="K36" s="25">
        <f t="shared" ref="K36:K67" si="17">SUM(H36:J36)</f>
        <v>170284</v>
      </c>
      <c r="L36" s="25">
        <f>SUM(L37:L37)</f>
        <v>0</v>
      </c>
      <c r="M36" s="25">
        <f>SUM(M37:M37)</f>
        <v>0</v>
      </c>
      <c r="N36" s="25">
        <f>SUM(N37:N37)</f>
        <v>0</v>
      </c>
      <c r="O36" s="25">
        <f t="shared" ref="O36:O67" si="18">SUM(L36:N36)</f>
        <v>0</v>
      </c>
      <c r="P36" s="25">
        <f>SUM(P37:P37)</f>
        <v>0</v>
      </c>
      <c r="Q36" s="25">
        <f>SUM(Q37:Q37)</f>
        <v>0</v>
      </c>
      <c r="R36" s="25">
        <f>SUM(R37:R37)</f>
        <v>0</v>
      </c>
      <c r="S36" s="25">
        <f t="shared" si="2"/>
        <v>0</v>
      </c>
      <c r="T36" s="25">
        <f t="shared" si="11"/>
        <v>170284</v>
      </c>
      <c r="U36" s="28">
        <f t="shared" si="4"/>
        <v>0</v>
      </c>
      <c r="V36" s="45"/>
    </row>
    <row r="37" spans="1:22" s="5" customFormat="1" ht="22.5" customHeight="1">
      <c r="A37" s="14">
        <v>1</v>
      </c>
      <c r="B37" s="15" t="s">
        <v>52</v>
      </c>
      <c r="C37" s="51">
        <v>120000</v>
      </c>
      <c r="D37" s="61">
        <v>0</v>
      </c>
      <c r="E37" s="61">
        <v>0</v>
      </c>
      <c r="F37" s="61">
        <v>0</v>
      </c>
      <c r="G37" s="62">
        <f t="shared" ref="G37:G38" si="19">SUM(D37:F37)</f>
        <v>0</v>
      </c>
      <c r="H37" s="61">
        <v>0</v>
      </c>
      <c r="I37" s="61"/>
      <c r="J37" s="61">
        <v>120000</v>
      </c>
      <c r="K37" s="63">
        <f t="shared" si="17"/>
        <v>120000</v>
      </c>
      <c r="L37" s="61">
        <v>0</v>
      </c>
      <c r="M37" s="61">
        <v>0</v>
      </c>
      <c r="N37" s="61">
        <v>0</v>
      </c>
      <c r="O37" s="63">
        <f t="shared" si="18"/>
        <v>0</v>
      </c>
      <c r="P37" s="61">
        <v>0</v>
      </c>
      <c r="Q37" s="61">
        <v>0</v>
      </c>
      <c r="R37" s="61">
        <v>0</v>
      </c>
      <c r="S37" s="63">
        <f t="shared" si="2"/>
        <v>0</v>
      </c>
      <c r="T37" s="64">
        <f t="shared" si="11"/>
        <v>120000</v>
      </c>
      <c r="U37" s="64">
        <f t="shared" si="4"/>
        <v>0</v>
      </c>
    </row>
    <row r="38" spans="1:22" s="5" customFormat="1" ht="22.5" customHeight="1">
      <c r="A38" s="14">
        <v>2</v>
      </c>
      <c r="B38" s="15" t="s">
        <v>29</v>
      </c>
      <c r="C38" s="51">
        <v>50284</v>
      </c>
      <c r="D38" s="61">
        <v>0</v>
      </c>
      <c r="E38" s="61">
        <v>0</v>
      </c>
      <c r="F38" s="61">
        <v>0</v>
      </c>
      <c r="G38" s="62">
        <f t="shared" si="19"/>
        <v>0</v>
      </c>
      <c r="H38" s="61">
        <v>0</v>
      </c>
      <c r="I38" s="61"/>
      <c r="J38" s="61">
        <v>50284</v>
      </c>
      <c r="K38" s="63">
        <f t="shared" si="17"/>
        <v>50284</v>
      </c>
      <c r="L38" s="61">
        <v>0</v>
      </c>
      <c r="M38" s="61">
        <v>0</v>
      </c>
      <c r="N38" s="61">
        <v>0</v>
      </c>
      <c r="O38" s="63">
        <f t="shared" si="18"/>
        <v>0</v>
      </c>
      <c r="P38" s="61">
        <v>0</v>
      </c>
      <c r="Q38" s="61">
        <v>0</v>
      </c>
      <c r="R38" s="61">
        <v>0</v>
      </c>
      <c r="S38" s="63"/>
      <c r="T38" s="64">
        <f t="shared" si="11"/>
        <v>50284</v>
      </c>
      <c r="U38" s="64">
        <f t="shared" si="4"/>
        <v>0</v>
      </c>
    </row>
    <row r="39" spans="1:22" s="11" customFormat="1" ht="15.75" customHeight="1">
      <c r="A39" s="75" t="s">
        <v>33</v>
      </c>
      <c r="B39" s="75"/>
      <c r="C39" s="25">
        <f>SUM(C40:C45)</f>
        <v>1153716</v>
      </c>
      <c r="D39" s="25">
        <f>SUM(D40:D45)</f>
        <v>0</v>
      </c>
      <c r="E39" s="25">
        <f>SUM(E40:E45)</f>
        <v>0</v>
      </c>
      <c r="F39" s="25">
        <f t="shared" ref="F39" si="20">SUM(F40:F45)</f>
        <v>0</v>
      </c>
      <c r="G39" s="27">
        <f>SUM(D39:F39)</f>
        <v>0</v>
      </c>
      <c r="H39" s="25">
        <f>SUM(H40:H45)</f>
        <v>33716</v>
      </c>
      <c r="I39" s="25">
        <f t="shared" ref="I39:J39" si="21">SUM(I40:I45)</f>
        <v>0</v>
      </c>
      <c r="J39" s="25">
        <f t="shared" si="21"/>
        <v>40000</v>
      </c>
      <c r="K39" s="25">
        <f>SUM(H39:J39)</f>
        <v>73716</v>
      </c>
      <c r="L39" s="25">
        <f>SUM(L40:L45)</f>
        <v>1020000</v>
      </c>
      <c r="M39" s="25">
        <f t="shared" ref="M39:N39" si="22">SUM(M40:M45)</f>
        <v>40000</v>
      </c>
      <c r="N39" s="25">
        <f t="shared" si="22"/>
        <v>0</v>
      </c>
      <c r="O39" s="25">
        <f t="shared" si="18"/>
        <v>1060000</v>
      </c>
      <c r="P39" s="25">
        <f>SUM(P40:P45)</f>
        <v>0</v>
      </c>
      <c r="Q39" s="25">
        <f t="shared" ref="Q39:R39" si="23">SUM(Q40:Q45)</f>
        <v>20000</v>
      </c>
      <c r="R39" s="25">
        <f t="shared" si="23"/>
        <v>0</v>
      </c>
      <c r="S39" s="25">
        <f t="shared" ref="S39:S67" si="24">SUM(P39:R39)</f>
        <v>20000</v>
      </c>
      <c r="T39" s="25">
        <f t="shared" si="11"/>
        <v>1153716</v>
      </c>
      <c r="U39" s="28">
        <f>C39-T39</f>
        <v>0</v>
      </c>
      <c r="V39" s="45"/>
    </row>
    <row r="40" spans="1:22" s="4" customFormat="1" ht="22.5" customHeight="1">
      <c r="A40" s="12">
        <v>1</v>
      </c>
      <c r="B40" s="16" t="s">
        <v>30</v>
      </c>
      <c r="C40" s="18">
        <v>100000</v>
      </c>
      <c r="D40" s="26"/>
      <c r="E40" s="26"/>
      <c r="F40" s="26"/>
      <c r="G40" s="29">
        <f t="shared" ref="G40:G67" si="25">SUM(D40:F40)</f>
        <v>0</v>
      </c>
      <c r="H40" s="18"/>
      <c r="I40" s="18"/>
      <c r="J40" s="18">
        <v>40000</v>
      </c>
      <c r="K40" s="30">
        <f t="shared" si="17"/>
        <v>40000</v>
      </c>
      <c r="L40" s="18">
        <v>0</v>
      </c>
      <c r="M40" s="18">
        <v>40000</v>
      </c>
      <c r="N40" s="18">
        <v>0</v>
      </c>
      <c r="O40" s="30">
        <f t="shared" si="18"/>
        <v>40000</v>
      </c>
      <c r="P40" s="18"/>
      <c r="Q40" s="18">
        <v>20000</v>
      </c>
      <c r="R40" s="18"/>
      <c r="S40" s="30">
        <f t="shared" si="24"/>
        <v>20000</v>
      </c>
      <c r="T40" s="31">
        <f t="shared" si="11"/>
        <v>100000</v>
      </c>
      <c r="U40" s="31">
        <f t="shared" si="4"/>
        <v>0</v>
      </c>
    </row>
    <row r="41" spans="1:22" s="4" customFormat="1" ht="22.5" customHeight="1">
      <c r="A41" s="12">
        <v>2</v>
      </c>
      <c r="B41" s="16" t="s">
        <v>31</v>
      </c>
      <c r="C41" s="18">
        <v>33716</v>
      </c>
      <c r="D41" s="26"/>
      <c r="E41" s="26"/>
      <c r="F41" s="26"/>
      <c r="G41" s="29">
        <f t="shared" si="25"/>
        <v>0</v>
      </c>
      <c r="H41" s="26">
        <v>33716</v>
      </c>
      <c r="I41" s="18"/>
      <c r="J41" s="18"/>
      <c r="K41" s="30">
        <f t="shared" si="17"/>
        <v>33716</v>
      </c>
      <c r="L41" s="18"/>
      <c r="M41" s="18"/>
      <c r="N41" s="18"/>
      <c r="O41" s="30">
        <f t="shared" si="18"/>
        <v>0</v>
      </c>
      <c r="P41" s="18"/>
      <c r="Q41" s="18"/>
      <c r="R41" s="18"/>
      <c r="S41" s="30">
        <f t="shared" si="24"/>
        <v>0</v>
      </c>
      <c r="T41" s="31">
        <f t="shared" si="11"/>
        <v>33716</v>
      </c>
      <c r="U41" s="31">
        <f t="shared" si="4"/>
        <v>0</v>
      </c>
    </row>
    <row r="42" spans="1:22" s="4" customFormat="1" ht="22.5" customHeight="1">
      <c r="A42" s="12">
        <v>3</v>
      </c>
      <c r="B42" s="72" t="s">
        <v>71</v>
      </c>
      <c r="C42" s="18">
        <v>0</v>
      </c>
      <c r="D42" s="26"/>
      <c r="E42" s="26"/>
      <c r="F42" s="26"/>
      <c r="G42" s="29">
        <f t="shared" si="25"/>
        <v>0</v>
      </c>
      <c r="H42" s="26"/>
      <c r="I42" s="18"/>
      <c r="J42" s="18"/>
      <c r="K42" s="30">
        <f t="shared" si="17"/>
        <v>0</v>
      </c>
      <c r="L42" s="18"/>
      <c r="M42" s="18"/>
      <c r="N42" s="18"/>
      <c r="O42" s="30">
        <f t="shared" si="18"/>
        <v>0</v>
      </c>
      <c r="P42" s="18"/>
      <c r="Q42" s="18"/>
      <c r="R42" s="18"/>
      <c r="S42" s="30">
        <f t="shared" si="24"/>
        <v>0</v>
      </c>
      <c r="T42" s="31">
        <f t="shared" si="11"/>
        <v>0</v>
      </c>
      <c r="U42" s="31">
        <f t="shared" si="4"/>
        <v>0</v>
      </c>
    </row>
    <row r="43" spans="1:22" s="4" customFormat="1" ht="22.5" customHeight="1">
      <c r="A43" s="12">
        <v>4</v>
      </c>
      <c r="B43" s="72" t="s">
        <v>70</v>
      </c>
      <c r="C43" s="18">
        <v>0</v>
      </c>
      <c r="D43" s="26"/>
      <c r="E43" s="26"/>
      <c r="F43" s="65"/>
      <c r="G43" s="29">
        <f t="shared" si="25"/>
        <v>0</v>
      </c>
      <c r="H43" s="26"/>
      <c r="I43" s="18"/>
      <c r="J43" s="18"/>
      <c r="K43" s="30">
        <f t="shared" si="17"/>
        <v>0</v>
      </c>
      <c r="L43" s="18"/>
      <c r="M43" s="18"/>
      <c r="N43" s="18"/>
      <c r="O43" s="30">
        <f t="shared" si="18"/>
        <v>0</v>
      </c>
      <c r="P43" s="18"/>
      <c r="Q43" s="18"/>
      <c r="R43" s="18"/>
      <c r="S43" s="30">
        <f t="shared" si="24"/>
        <v>0</v>
      </c>
      <c r="T43" s="31">
        <f t="shared" si="11"/>
        <v>0</v>
      </c>
      <c r="U43" s="31">
        <f t="shared" si="4"/>
        <v>0</v>
      </c>
    </row>
    <row r="44" spans="1:22" s="4" customFormat="1" ht="22.5" customHeight="1">
      <c r="A44" s="12">
        <v>5</v>
      </c>
      <c r="B44" s="72" t="s">
        <v>69</v>
      </c>
      <c r="C44" s="18">
        <v>100000</v>
      </c>
      <c r="D44" s="59"/>
      <c r="E44" s="59"/>
      <c r="F44" s="65"/>
      <c r="G44" s="29">
        <f t="shared" si="25"/>
        <v>0</v>
      </c>
      <c r="H44" s="65"/>
      <c r="I44" s="59"/>
      <c r="J44" s="18"/>
      <c r="K44" s="30">
        <f t="shared" si="17"/>
        <v>0</v>
      </c>
      <c r="L44" s="18">
        <v>100000</v>
      </c>
      <c r="M44" s="18"/>
      <c r="N44" s="18"/>
      <c r="O44" s="30">
        <f t="shared" si="18"/>
        <v>100000</v>
      </c>
      <c r="P44" s="18"/>
      <c r="Q44" s="18"/>
      <c r="R44" s="18"/>
      <c r="S44" s="30">
        <f t="shared" si="24"/>
        <v>0</v>
      </c>
      <c r="T44" s="31">
        <f t="shared" si="11"/>
        <v>100000</v>
      </c>
      <c r="U44" s="31">
        <f t="shared" si="4"/>
        <v>0</v>
      </c>
    </row>
    <row r="45" spans="1:22" s="4" customFormat="1" ht="22.5" customHeight="1">
      <c r="A45" s="12">
        <v>6</v>
      </c>
      <c r="B45" s="72" t="s">
        <v>68</v>
      </c>
      <c r="C45" s="18">
        <v>920000</v>
      </c>
      <c r="D45" s="26"/>
      <c r="E45" s="59"/>
      <c r="F45" s="65"/>
      <c r="G45" s="29">
        <f t="shared" si="25"/>
        <v>0</v>
      </c>
      <c r="H45" s="65"/>
      <c r="I45" s="59"/>
      <c r="J45" s="18"/>
      <c r="K45" s="30">
        <f t="shared" si="17"/>
        <v>0</v>
      </c>
      <c r="L45" s="18">
        <v>920000</v>
      </c>
      <c r="M45" s="18"/>
      <c r="N45" s="18"/>
      <c r="O45" s="30">
        <f t="shared" si="18"/>
        <v>920000</v>
      </c>
      <c r="P45" s="18"/>
      <c r="Q45" s="18"/>
      <c r="R45" s="18"/>
      <c r="S45" s="30">
        <f t="shared" si="24"/>
        <v>0</v>
      </c>
      <c r="T45" s="31">
        <f t="shared" si="11"/>
        <v>920000</v>
      </c>
      <c r="U45" s="31">
        <f t="shared" si="4"/>
        <v>0</v>
      </c>
    </row>
    <row r="46" spans="1:22" s="11" customFormat="1" ht="15.75" customHeight="1">
      <c r="A46" s="75" t="s">
        <v>53</v>
      </c>
      <c r="B46" s="75"/>
      <c r="C46" s="25">
        <f>SUM(C47:C47)</f>
        <v>0</v>
      </c>
      <c r="D46" s="25">
        <f>SUM(D47:D47)</f>
        <v>0</v>
      </c>
      <c r="E46" s="25">
        <f>SUM(E47:E47)</f>
        <v>0</v>
      </c>
      <c r="F46" s="25">
        <f>SUM(F47:F47)</f>
        <v>0</v>
      </c>
      <c r="G46" s="27">
        <f>SUM(D46:F46)</f>
        <v>0</v>
      </c>
      <c r="H46" s="25"/>
      <c r="I46" s="25"/>
      <c r="J46" s="25"/>
      <c r="K46" s="25">
        <f t="shared" si="17"/>
        <v>0</v>
      </c>
      <c r="L46" s="25">
        <f>SUM(L47:L47)</f>
        <v>0</v>
      </c>
      <c r="M46" s="25">
        <f>SUM(M47:M47)</f>
        <v>0</v>
      </c>
      <c r="N46" s="25">
        <f>SUM(N47:N47)</f>
        <v>0</v>
      </c>
      <c r="O46" s="25">
        <f t="shared" si="18"/>
        <v>0</v>
      </c>
      <c r="P46" s="25">
        <f>SUM(P47:P47)</f>
        <v>0</v>
      </c>
      <c r="Q46" s="25">
        <f>SUM(Q47:Q47)</f>
        <v>0</v>
      </c>
      <c r="R46" s="25">
        <f>SUM(R47:R47)</f>
        <v>0</v>
      </c>
      <c r="S46" s="25">
        <f t="shared" si="24"/>
        <v>0</v>
      </c>
      <c r="T46" s="66">
        <f t="shared" si="11"/>
        <v>0</v>
      </c>
      <c r="U46" s="28">
        <f t="shared" si="4"/>
        <v>0</v>
      </c>
      <c r="V46" s="45"/>
    </row>
    <row r="47" spans="1:22" s="4" customFormat="1" ht="22.5">
      <c r="A47" s="14">
        <v>1</v>
      </c>
      <c r="B47" s="15" t="s">
        <v>34</v>
      </c>
      <c r="C47" s="51">
        <v>0</v>
      </c>
      <c r="D47" s="18">
        <v>0</v>
      </c>
      <c r="E47" s="18">
        <v>0</v>
      </c>
      <c r="F47" s="18">
        <v>0</v>
      </c>
      <c r="G47" s="29">
        <f t="shared" ref="G47" si="26">SUM(D47:F47)</f>
        <v>0</v>
      </c>
      <c r="H47" s="18">
        <v>0</v>
      </c>
      <c r="I47" s="18">
        <v>0</v>
      </c>
      <c r="J47" s="18">
        <v>0</v>
      </c>
      <c r="K47" s="30">
        <f t="shared" si="17"/>
        <v>0</v>
      </c>
      <c r="L47" s="18">
        <v>0</v>
      </c>
      <c r="M47" s="18">
        <v>0</v>
      </c>
      <c r="N47" s="18">
        <v>0</v>
      </c>
      <c r="O47" s="30">
        <f t="shared" si="18"/>
        <v>0</v>
      </c>
      <c r="P47" s="18">
        <v>0</v>
      </c>
      <c r="Q47" s="18">
        <v>0</v>
      </c>
      <c r="R47" s="18">
        <v>0</v>
      </c>
      <c r="S47" s="30">
        <f t="shared" si="24"/>
        <v>0</v>
      </c>
      <c r="T47" s="31">
        <f t="shared" si="11"/>
        <v>0</v>
      </c>
      <c r="U47" s="31">
        <f t="shared" si="4"/>
        <v>0</v>
      </c>
    </row>
    <row r="48" spans="1:22" s="11" customFormat="1" ht="15.75" customHeight="1">
      <c r="A48" s="75" t="s">
        <v>11</v>
      </c>
      <c r="B48" s="75"/>
      <c r="C48" s="25">
        <f>SUM(C49:C66)</f>
        <v>973193.21</v>
      </c>
      <c r="D48" s="25">
        <f>SUM(D49:D66)</f>
        <v>802.5</v>
      </c>
      <c r="E48" s="25">
        <f t="shared" ref="E48:F48" si="27">SUM(E49:E66)</f>
        <v>24902.5</v>
      </c>
      <c r="F48" s="25">
        <f t="shared" si="27"/>
        <v>90999</v>
      </c>
      <c r="G48" s="27">
        <f>SUM(D48:F48)</f>
        <v>116704</v>
      </c>
      <c r="H48" s="25">
        <f>SUM(H49:H66)</f>
        <v>191125</v>
      </c>
      <c r="I48" s="25">
        <f t="shared" ref="I48:J48" si="28">SUM(I49:I66)</f>
        <v>206899</v>
      </c>
      <c r="J48" s="25">
        <f t="shared" si="28"/>
        <v>352379</v>
      </c>
      <c r="K48" s="25">
        <f>SUM(H48:J48)</f>
        <v>750403</v>
      </c>
      <c r="L48" s="25">
        <f>SUM(L49:L66)</f>
        <v>101386.21</v>
      </c>
      <c r="M48" s="25">
        <f t="shared" ref="M48:N48" si="29">SUM(M49:M66)</f>
        <v>899</v>
      </c>
      <c r="N48" s="25">
        <f t="shared" si="29"/>
        <v>899</v>
      </c>
      <c r="O48" s="25">
        <f>SUM(L48:N48)</f>
        <v>103184.21</v>
      </c>
      <c r="P48" s="25">
        <f>SUM(P49:P66)</f>
        <v>899</v>
      </c>
      <c r="Q48" s="25">
        <f t="shared" ref="Q48:R48" si="30">SUM(Q49:Q66)</f>
        <v>899</v>
      </c>
      <c r="R48" s="25">
        <f t="shared" si="30"/>
        <v>1104</v>
      </c>
      <c r="S48" s="25">
        <f t="shared" si="24"/>
        <v>2902</v>
      </c>
      <c r="T48" s="28">
        <f>SUM(S48,O48,K48,G48)</f>
        <v>973193.21</v>
      </c>
      <c r="U48" s="28">
        <f t="shared" si="4"/>
        <v>0</v>
      </c>
      <c r="V48" s="45"/>
    </row>
    <row r="49" spans="1:22" s="19" customFormat="1" ht="22.5">
      <c r="A49" s="14">
        <v>1</v>
      </c>
      <c r="B49" s="15" t="s">
        <v>38</v>
      </c>
      <c r="C49" s="51">
        <v>10800</v>
      </c>
      <c r="D49" s="32">
        <v>802.5</v>
      </c>
      <c r="E49" s="32">
        <v>802.5</v>
      </c>
      <c r="F49" s="35">
        <v>899</v>
      </c>
      <c r="G49" s="29">
        <f>SUM(D49:F49)</f>
        <v>2504</v>
      </c>
      <c r="H49" s="26">
        <v>899</v>
      </c>
      <c r="I49" s="26">
        <v>899</v>
      </c>
      <c r="J49" s="26">
        <v>899</v>
      </c>
      <c r="K49" s="30">
        <f>SUM(H49:J49)</f>
        <v>2697</v>
      </c>
      <c r="L49" s="26">
        <v>899</v>
      </c>
      <c r="M49" s="26">
        <v>899</v>
      </c>
      <c r="N49" s="26">
        <v>899</v>
      </c>
      <c r="O49" s="30">
        <f>SUM(L49:N49)</f>
        <v>2697</v>
      </c>
      <c r="P49" s="26">
        <v>899</v>
      </c>
      <c r="Q49" s="26">
        <v>899</v>
      </c>
      <c r="R49" s="26">
        <f>1104</f>
        <v>1104</v>
      </c>
      <c r="S49" s="30">
        <f>SUM(P49:R49)</f>
        <v>2902</v>
      </c>
      <c r="T49" s="31">
        <f>SUM(S49,O49,K49,G49)</f>
        <v>10800</v>
      </c>
      <c r="U49" s="31">
        <f t="shared" si="4"/>
        <v>0</v>
      </c>
      <c r="V49" s="67"/>
    </row>
    <row r="50" spans="1:22" s="19" customFormat="1" ht="33.75">
      <c r="A50" s="14">
        <v>2</v>
      </c>
      <c r="B50" s="15" t="s">
        <v>35</v>
      </c>
      <c r="C50" s="51">
        <v>302290</v>
      </c>
      <c r="D50" s="26"/>
      <c r="E50" s="32">
        <v>16900</v>
      </c>
      <c r="F50" s="32">
        <f>11400+47500</f>
        <v>58900</v>
      </c>
      <c r="G50" s="29">
        <f t="shared" ref="G50:G66" si="31">SUM(D50:F50)</f>
        <v>75800</v>
      </c>
      <c r="H50" s="26">
        <v>120000</v>
      </c>
      <c r="I50" s="26">
        <v>100000</v>
      </c>
      <c r="J50" s="26">
        <v>6490</v>
      </c>
      <c r="K50" s="30">
        <f t="shared" ref="K50:K66" si="32">SUM(H50:J50)</f>
        <v>226490</v>
      </c>
      <c r="L50" s="59"/>
      <c r="M50" s="26"/>
      <c r="N50" s="26"/>
      <c r="O50" s="30">
        <f t="shared" ref="O50:O66" si="33">SUM(L50:N50)</f>
        <v>0</v>
      </c>
      <c r="P50" s="26"/>
      <c r="Q50" s="26"/>
      <c r="R50" s="26"/>
      <c r="S50" s="30">
        <f t="shared" ref="S50:S66" si="34">SUM(P50:R50)</f>
        <v>0</v>
      </c>
      <c r="T50" s="31">
        <f t="shared" ref="T50:T66" si="35">SUM(S50,O50,K50,G50)</f>
        <v>302290</v>
      </c>
      <c r="U50" s="31">
        <f t="shared" si="4"/>
        <v>0</v>
      </c>
      <c r="V50" s="67"/>
    </row>
    <row r="51" spans="1:22" s="19" customFormat="1" ht="22.5">
      <c r="A51" s="14">
        <v>3</v>
      </c>
      <c r="B51" s="15" t="s">
        <v>24</v>
      </c>
      <c r="C51" s="51">
        <v>106000</v>
      </c>
      <c r="D51" s="26"/>
      <c r="E51" s="26"/>
      <c r="F51" s="26"/>
      <c r="G51" s="29">
        <f t="shared" si="31"/>
        <v>0</v>
      </c>
      <c r="H51" s="26"/>
      <c r="I51" s="26">
        <v>106000</v>
      </c>
      <c r="J51" s="26"/>
      <c r="K51" s="30">
        <f t="shared" si="32"/>
        <v>106000</v>
      </c>
      <c r="L51" s="59"/>
      <c r="M51" s="26"/>
      <c r="N51" s="26"/>
      <c r="O51" s="30">
        <f t="shared" si="33"/>
        <v>0</v>
      </c>
      <c r="P51" s="26"/>
      <c r="Q51" s="26"/>
      <c r="R51" s="26"/>
      <c r="S51" s="30">
        <f t="shared" si="34"/>
        <v>0</v>
      </c>
      <c r="T51" s="31">
        <f t="shared" si="35"/>
        <v>106000</v>
      </c>
      <c r="U51" s="31">
        <f t="shared" si="4"/>
        <v>0</v>
      </c>
      <c r="V51" s="67"/>
    </row>
    <row r="52" spans="1:22" ht="33.75">
      <c r="A52" s="14">
        <v>4</v>
      </c>
      <c r="B52" s="15" t="s">
        <v>25</v>
      </c>
      <c r="C52" s="51">
        <v>26500</v>
      </c>
      <c r="D52" s="26"/>
      <c r="E52" s="26"/>
      <c r="F52" s="26"/>
      <c r="G52" s="29">
        <f t="shared" si="31"/>
        <v>0</v>
      </c>
      <c r="H52" s="26"/>
      <c r="I52" s="26"/>
      <c r="J52" s="26">
        <v>26500</v>
      </c>
      <c r="K52" s="30">
        <f t="shared" si="32"/>
        <v>26500</v>
      </c>
      <c r="L52" s="59"/>
      <c r="M52" s="26"/>
      <c r="N52" s="26"/>
      <c r="O52" s="30">
        <f t="shared" si="33"/>
        <v>0</v>
      </c>
      <c r="P52" s="26"/>
      <c r="Q52" s="26"/>
      <c r="R52" s="26"/>
      <c r="S52" s="30">
        <f t="shared" si="34"/>
        <v>0</v>
      </c>
      <c r="T52" s="31">
        <f t="shared" si="35"/>
        <v>26500</v>
      </c>
      <c r="U52" s="31">
        <f t="shared" si="4"/>
        <v>0</v>
      </c>
    </row>
    <row r="53" spans="1:22" ht="22.5">
      <c r="A53" s="14">
        <v>5</v>
      </c>
      <c r="B53" s="15" t="s">
        <v>36</v>
      </c>
      <c r="C53" s="51">
        <v>108626</v>
      </c>
      <c r="D53" s="26"/>
      <c r="E53" s="32">
        <v>7200</v>
      </c>
      <c r="F53" s="32">
        <f>10200+(21000)</f>
        <v>31200</v>
      </c>
      <c r="G53" s="29">
        <f t="shared" si="31"/>
        <v>38400</v>
      </c>
      <c r="H53" s="26">
        <v>70226</v>
      </c>
      <c r="I53" s="26"/>
      <c r="J53" s="26"/>
      <c r="K53" s="30">
        <f t="shared" si="32"/>
        <v>70226</v>
      </c>
      <c r="L53" s="59"/>
      <c r="M53" s="26"/>
      <c r="N53" s="26"/>
      <c r="O53" s="30">
        <f t="shared" si="33"/>
        <v>0</v>
      </c>
      <c r="P53" s="26"/>
      <c r="Q53" s="26"/>
      <c r="R53" s="26"/>
      <c r="S53" s="30">
        <f t="shared" si="34"/>
        <v>0</v>
      </c>
      <c r="T53" s="31">
        <f t="shared" si="35"/>
        <v>108626</v>
      </c>
      <c r="U53" s="31">
        <f t="shared" si="4"/>
        <v>0</v>
      </c>
    </row>
    <row r="54" spans="1:22" ht="33" customHeight="1">
      <c r="A54" s="14">
        <v>6</v>
      </c>
      <c r="B54" s="15" t="s">
        <v>27</v>
      </c>
      <c r="C54" s="51">
        <v>0</v>
      </c>
      <c r="D54" s="26"/>
      <c r="E54" s="26"/>
      <c r="F54" s="26"/>
      <c r="G54" s="29">
        <f t="shared" si="31"/>
        <v>0</v>
      </c>
      <c r="H54" s="26"/>
      <c r="I54" s="26"/>
      <c r="J54" s="59"/>
      <c r="K54" s="30">
        <f t="shared" si="32"/>
        <v>0</v>
      </c>
      <c r="L54" s="59"/>
      <c r="M54" s="59"/>
      <c r="N54" s="26"/>
      <c r="O54" s="30">
        <f t="shared" si="33"/>
        <v>0</v>
      </c>
      <c r="P54" s="26"/>
      <c r="Q54" s="26"/>
      <c r="R54" s="26"/>
      <c r="S54" s="30">
        <f t="shared" si="34"/>
        <v>0</v>
      </c>
      <c r="T54" s="31">
        <f t="shared" si="35"/>
        <v>0</v>
      </c>
      <c r="U54" s="31">
        <f t="shared" si="4"/>
        <v>0</v>
      </c>
    </row>
    <row r="55" spans="1:22" ht="22.5">
      <c r="A55" s="14">
        <v>7</v>
      </c>
      <c r="B55" s="15" t="s">
        <v>28</v>
      </c>
      <c r="C55" s="51">
        <v>0</v>
      </c>
      <c r="D55" s="26"/>
      <c r="E55" s="26"/>
      <c r="F55" s="26"/>
      <c r="G55" s="29">
        <f t="shared" si="31"/>
        <v>0</v>
      </c>
      <c r="H55" s="26"/>
      <c r="I55" s="26"/>
      <c r="J55" s="59"/>
      <c r="K55" s="30">
        <f t="shared" si="32"/>
        <v>0</v>
      </c>
      <c r="L55" s="59"/>
      <c r="M55" s="59"/>
      <c r="N55" s="26"/>
      <c r="O55" s="30">
        <f t="shared" si="33"/>
        <v>0</v>
      </c>
      <c r="P55" s="26"/>
      <c r="Q55" s="26"/>
      <c r="R55" s="26"/>
      <c r="S55" s="30">
        <f t="shared" si="34"/>
        <v>0</v>
      </c>
      <c r="T55" s="31">
        <f t="shared" si="35"/>
        <v>0</v>
      </c>
      <c r="U55" s="31">
        <f t="shared" si="4"/>
        <v>0</v>
      </c>
    </row>
    <row r="56" spans="1:22" ht="33.75">
      <c r="A56" s="14">
        <v>8</v>
      </c>
      <c r="B56" s="73" t="s">
        <v>67</v>
      </c>
      <c r="C56" s="51">
        <v>0</v>
      </c>
      <c r="D56" s="26"/>
      <c r="E56" s="26"/>
      <c r="F56" s="26"/>
      <c r="G56" s="29">
        <f t="shared" si="31"/>
        <v>0</v>
      </c>
      <c r="H56" s="26"/>
      <c r="I56" s="26"/>
      <c r="J56" s="59"/>
      <c r="K56" s="30">
        <f t="shared" si="32"/>
        <v>0</v>
      </c>
      <c r="L56" s="59"/>
      <c r="M56" s="59"/>
      <c r="N56" s="26"/>
      <c r="O56" s="30">
        <f t="shared" si="33"/>
        <v>0</v>
      </c>
      <c r="P56" s="26"/>
      <c r="Q56" s="26"/>
      <c r="R56" s="26"/>
      <c r="S56" s="30">
        <f t="shared" si="34"/>
        <v>0</v>
      </c>
      <c r="T56" s="31">
        <f t="shared" si="35"/>
        <v>0</v>
      </c>
      <c r="U56" s="31">
        <f t="shared" si="4"/>
        <v>0</v>
      </c>
    </row>
    <row r="57" spans="1:22" ht="22.5">
      <c r="A57" s="14">
        <v>9</v>
      </c>
      <c r="B57" s="73" t="s">
        <v>66</v>
      </c>
      <c r="C57" s="51">
        <v>0</v>
      </c>
      <c r="D57" s="26"/>
      <c r="E57" s="26"/>
      <c r="F57" s="26"/>
      <c r="G57" s="29">
        <f t="shared" si="31"/>
        <v>0</v>
      </c>
      <c r="H57" s="26"/>
      <c r="I57" s="26"/>
      <c r="J57" s="59"/>
      <c r="K57" s="30">
        <f t="shared" si="32"/>
        <v>0</v>
      </c>
      <c r="L57" s="59"/>
      <c r="M57" s="59"/>
      <c r="N57" s="26"/>
      <c r="O57" s="30">
        <f t="shared" si="33"/>
        <v>0</v>
      </c>
      <c r="P57" s="26"/>
      <c r="Q57" s="26"/>
      <c r="R57" s="26"/>
      <c r="S57" s="30">
        <f t="shared" si="34"/>
        <v>0</v>
      </c>
      <c r="T57" s="31">
        <f t="shared" si="35"/>
        <v>0</v>
      </c>
      <c r="U57" s="31">
        <f t="shared" si="4"/>
        <v>0</v>
      </c>
    </row>
    <row r="58" spans="1:22" ht="33.75">
      <c r="A58" s="14">
        <v>10</v>
      </c>
      <c r="B58" s="73" t="s">
        <v>65</v>
      </c>
      <c r="C58" s="51">
        <v>0</v>
      </c>
      <c r="D58" s="26"/>
      <c r="E58" s="26"/>
      <c r="F58" s="26"/>
      <c r="G58" s="29">
        <f t="shared" si="31"/>
        <v>0</v>
      </c>
      <c r="H58" s="26"/>
      <c r="I58" s="60"/>
      <c r="J58" s="26"/>
      <c r="K58" s="30">
        <f t="shared" si="32"/>
        <v>0</v>
      </c>
      <c r="L58" s="59"/>
      <c r="M58" s="26"/>
      <c r="N58" s="26"/>
      <c r="O58" s="30">
        <f t="shared" si="33"/>
        <v>0</v>
      </c>
      <c r="P58" s="26"/>
      <c r="Q58" s="26"/>
      <c r="R58" s="26"/>
      <c r="S58" s="30">
        <f t="shared" si="34"/>
        <v>0</v>
      </c>
      <c r="T58" s="31">
        <f t="shared" si="35"/>
        <v>0</v>
      </c>
      <c r="U58" s="31">
        <f t="shared" si="4"/>
        <v>0</v>
      </c>
    </row>
    <row r="59" spans="1:22" ht="33.75">
      <c r="A59" s="14">
        <v>11</v>
      </c>
      <c r="B59" s="73" t="s">
        <v>64</v>
      </c>
      <c r="C59" s="51">
        <v>0</v>
      </c>
      <c r="D59" s="26"/>
      <c r="E59" s="26"/>
      <c r="F59" s="26"/>
      <c r="G59" s="29">
        <f t="shared" si="31"/>
        <v>0</v>
      </c>
      <c r="H59" s="26"/>
      <c r="I59" s="26"/>
      <c r="J59" s="26"/>
      <c r="K59" s="30">
        <f t="shared" si="32"/>
        <v>0</v>
      </c>
      <c r="L59" s="59"/>
      <c r="M59" s="26"/>
      <c r="N59" s="26"/>
      <c r="O59" s="30">
        <f t="shared" si="33"/>
        <v>0</v>
      </c>
      <c r="P59" s="26"/>
      <c r="Q59" s="26"/>
      <c r="R59" s="26"/>
      <c r="S59" s="30">
        <f t="shared" si="34"/>
        <v>0</v>
      </c>
      <c r="T59" s="31">
        <f t="shared" si="35"/>
        <v>0</v>
      </c>
      <c r="U59" s="31">
        <f t="shared" si="4"/>
        <v>0</v>
      </c>
    </row>
    <row r="60" spans="1:22" ht="33.75">
      <c r="A60" s="14">
        <v>12</v>
      </c>
      <c r="B60" s="73" t="s">
        <v>63</v>
      </c>
      <c r="C60" s="51">
        <v>0</v>
      </c>
      <c r="D60" s="26"/>
      <c r="E60" s="26"/>
      <c r="F60" s="26"/>
      <c r="G60" s="29">
        <f t="shared" si="31"/>
        <v>0</v>
      </c>
      <c r="H60" s="26"/>
      <c r="I60" s="26"/>
      <c r="J60" s="26"/>
      <c r="K60" s="30">
        <f t="shared" si="32"/>
        <v>0</v>
      </c>
      <c r="L60" s="59"/>
      <c r="M60" s="26"/>
      <c r="N60" s="26"/>
      <c r="O60" s="30">
        <f t="shared" si="33"/>
        <v>0</v>
      </c>
      <c r="P60" s="26"/>
      <c r="Q60" s="26"/>
      <c r="R60" s="26"/>
      <c r="S60" s="30">
        <f t="shared" si="34"/>
        <v>0</v>
      </c>
      <c r="T60" s="31">
        <f t="shared" si="35"/>
        <v>0</v>
      </c>
      <c r="U60" s="31">
        <f t="shared" si="4"/>
        <v>0</v>
      </c>
    </row>
    <row r="61" spans="1:22" ht="22.5">
      <c r="A61" s="14">
        <v>13</v>
      </c>
      <c r="B61" s="73" t="s">
        <v>62</v>
      </c>
      <c r="C61" s="51">
        <v>0</v>
      </c>
      <c r="D61" s="26"/>
      <c r="E61" s="26"/>
      <c r="F61" s="26"/>
      <c r="G61" s="29">
        <f t="shared" si="31"/>
        <v>0</v>
      </c>
      <c r="H61" s="26"/>
      <c r="I61" s="26"/>
      <c r="J61" s="26"/>
      <c r="K61" s="30">
        <f t="shared" si="32"/>
        <v>0</v>
      </c>
      <c r="L61" s="59"/>
      <c r="M61" s="26"/>
      <c r="N61" s="59"/>
      <c r="O61" s="30">
        <f t="shared" si="33"/>
        <v>0</v>
      </c>
      <c r="P61" s="26"/>
      <c r="Q61" s="26"/>
      <c r="R61" s="26"/>
      <c r="S61" s="30">
        <f t="shared" si="34"/>
        <v>0</v>
      </c>
      <c r="T61" s="31">
        <f t="shared" si="35"/>
        <v>0</v>
      </c>
      <c r="U61" s="31">
        <f t="shared" si="4"/>
        <v>0</v>
      </c>
    </row>
    <row r="62" spans="1:22" ht="22.5">
      <c r="A62" s="14">
        <v>14</v>
      </c>
      <c r="B62" s="15" t="s">
        <v>55</v>
      </c>
      <c r="C62" s="51"/>
      <c r="D62" s="26"/>
      <c r="E62" s="26"/>
      <c r="F62" s="26"/>
      <c r="G62" s="29">
        <f t="shared" si="31"/>
        <v>0</v>
      </c>
      <c r="H62" s="26"/>
      <c r="I62" s="26"/>
      <c r="J62" s="26"/>
      <c r="K62" s="30">
        <f t="shared" si="32"/>
        <v>0</v>
      </c>
      <c r="L62" s="59"/>
      <c r="M62" s="26"/>
      <c r="N62" s="59"/>
      <c r="O62" s="30">
        <f t="shared" si="33"/>
        <v>0</v>
      </c>
      <c r="P62" s="26"/>
      <c r="Q62" s="26"/>
      <c r="R62" s="26"/>
      <c r="S62" s="30">
        <f t="shared" si="34"/>
        <v>0</v>
      </c>
      <c r="T62" s="31">
        <f t="shared" si="35"/>
        <v>0</v>
      </c>
      <c r="U62" s="31">
        <f t="shared" si="4"/>
        <v>0</v>
      </c>
    </row>
    <row r="63" spans="1:22" ht="19.5" customHeight="1">
      <c r="A63" s="14">
        <v>15</v>
      </c>
      <c r="B63" s="15" t="s">
        <v>59</v>
      </c>
      <c r="C63" s="51"/>
      <c r="D63" s="26"/>
      <c r="E63" s="26"/>
      <c r="F63" s="26"/>
      <c r="G63" s="29">
        <f t="shared" si="31"/>
        <v>0</v>
      </c>
      <c r="H63" s="26"/>
      <c r="I63" s="26"/>
      <c r="J63" s="26"/>
      <c r="K63" s="30">
        <f t="shared" si="32"/>
        <v>0</v>
      </c>
      <c r="L63" s="59"/>
      <c r="M63" s="26"/>
      <c r="N63" s="59"/>
      <c r="O63" s="30">
        <f t="shared" si="33"/>
        <v>0</v>
      </c>
      <c r="P63" s="26"/>
      <c r="Q63" s="26"/>
      <c r="R63" s="26"/>
      <c r="S63" s="30">
        <f t="shared" si="34"/>
        <v>0</v>
      </c>
      <c r="T63" s="31">
        <f t="shared" si="35"/>
        <v>0</v>
      </c>
      <c r="U63" s="31">
        <f t="shared" si="4"/>
        <v>0</v>
      </c>
    </row>
    <row r="64" spans="1:22" ht="33.75">
      <c r="A64" s="14">
        <v>16</v>
      </c>
      <c r="B64" s="15" t="s">
        <v>60</v>
      </c>
      <c r="C64" s="51">
        <v>308000</v>
      </c>
      <c r="D64" s="26"/>
      <c r="E64" s="26"/>
      <c r="F64" s="26"/>
      <c r="G64" s="29">
        <f t="shared" si="31"/>
        <v>0</v>
      </c>
      <c r="H64" s="26"/>
      <c r="I64" s="26"/>
      <c r="J64" s="26">
        <v>308000</v>
      </c>
      <c r="K64" s="30">
        <f t="shared" si="32"/>
        <v>308000</v>
      </c>
      <c r="L64" s="59"/>
      <c r="M64" s="26"/>
      <c r="N64" s="59"/>
      <c r="O64" s="30">
        <f t="shared" si="33"/>
        <v>0</v>
      </c>
      <c r="P64" s="26"/>
      <c r="Q64" s="26"/>
      <c r="R64" s="26"/>
      <c r="S64" s="30">
        <f t="shared" si="34"/>
        <v>0</v>
      </c>
      <c r="T64" s="31">
        <f t="shared" si="35"/>
        <v>308000</v>
      </c>
      <c r="U64" s="31">
        <f t="shared" si="4"/>
        <v>0</v>
      </c>
    </row>
    <row r="65" spans="1:21" ht="45">
      <c r="A65" s="14">
        <v>17</v>
      </c>
      <c r="B65" s="15" t="s">
        <v>61</v>
      </c>
      <c r="C65" s="51">
        <v>10490</v>
      </c>
      <c r="D65" s="26"/>
      <c r="E65" s="26"/>
      <c r="F65" s="26"/>
      <c r="G65" s="29">
        <f t="shared" si="31"/>
        <v>0</v>
      </c>
      <c r="H65" s="26"/>
      <c r="I65" s="26"/>
      <c r="J65" s="26">
        <v>10490</v>
      </c>
      <c r="K65" s="30">
        <f t="shared" si="32"/>
        <v>10490</v>
      </c>
      <c r="L65" s="59"/>
      <c r="M65" s="26"/>
      <c r="N65" s="59"/>
      <c r="O65" s="30">
        <f t="shared" si="33"/>
        <v>0</v>
      </c>
      <c r="P65" s="26"/>
      <c r="Q65" s="26"/>
      <c r="R65" s="26"/>
      <c r="S65" s="30">
        <f t="shared" si="34"/>
        <v>0</v>
      </c>
      <c r="T65" s="31">
        <f t="shared" si="35"/>
        <v>10490</v>
      </c>
      <c r="U65" s="31">
        <f t="shared" si="4"/>
        <v>0</v>
      </c>
    </row>
    <row r="66" spans="1:21" ht="22.5" customHeight="1">
      <c r="A66" s="14">
        <v>18</v>
      </c>
      <c r="B66" s="15" t="s">
        <v>37</v>
      </c>
      <c r="C66" s="51">
        <v>100487.21</v>
      </c>
      <c r="D66" s="26"/>
      <c r="E66" s="59"/>
      <c r="F66" s="26"/>
      <c r="G66" s="29">
        <f t="shared" si="31"/>
        <v>0</v>
      </c>
      <c r="H66" s="26"/>
      <c r="I66" s="26"/>
      <c r="J66" s="26"/>
      <c r="K66" s="30">
        <f t="shared" si="32"/>
        <v>0</v>
      </c>
      <c r="L66" s="26">
        <v>100487.21</v>
      </c>
      <c r="M66" s="26"/>
      <c r="N66" s="26"/>
      <c r="O66" s="30">
        <f t="shared" si="33"/>
        <v>100487.21</v>
      </c>
      <c r="P66" s="26"/>
      <c r="Q66" s="26"/>
      <c r="R66" s="26"/>
      <c r="S66" s="30">
        <f t="shared" si="34"/>
        <v>0</v>
      </c>
      <c r="T66" s="31">
        <f t="shared" si="35"/>
        <v>100487.21</v>
      </c>
      <c r="U66" s="31">
        <f t="shared" si="4"/>
        <v>0</v>
      </c>
    </row>
    <row r="67" spans="1:21" s="11" customFormat="1" ht="18" customHeight="1">
      <c r="A67" s="76" t="s">
        <v>0</v>
      </c>
      <c r="B67" s="76"/>
      <c r="C67" s="68">
        <f>SUM(C6,C16,C25,C36,C39,C46,C48)</f>
        <v>7148677.21</v>
      </c>
      <c r="D67" s="68">
        <f t="shared" ref="D67:T67" si="36">SUM(D6,D16,D25,D36,D39,D46,D48)</f>
        <v>109807.5</v>
      </c>
      <c r="E67" s="68">
        <f t="shared" si="36"/>
        <v>179807.5</v>
      </c>
      <c r="F67" s="68">
        <f t="shared" si="36"/>
        <v>1398422.36</v>
      </c>
      <c r="G67" s="34">
        <f t="shared" si="25"/>
        <v>1688037.36</v>
      </c>
      <c r="H67" s="68">
        <f t="shared" si="36"/>
        <v>681798</v>
      </c>
      <c r="I67" s="68">
        <f t="shared" si="36"/>
        <v>911356</v>
      </c>
      <c r="J67" s="68">
        <f t="shared" si="36"/>
        <v>1507120</v>
      </c>
      <c r="K67" s="69">
        <f t="shared" si="17"/>
        <v>3100274</v>
      </c>
      <c r="L67" s="68">
        <f t="shared" si="36"/>
        <v>1300843.21</v>
      </c>
      <c r="M67" s="68">
        <f t="shared" si="36"/>
        <v>220356</v>
      </c>
      <c r="N67" s="68">
        <f t="shared" si="36"/>
        <v>190356</v>
      </c>
      <c r="O67" s="69">
        <f t="shared" si="18"/>
        <v>1711555.21</v>
      </c>
      <c r="P67" s="68">
        <f t="shared" si="36"/>
        <v>202356</v>
      </c>
      <c r="Q67" s="68">
        <f t="shared" si="36"/>
        <v>210356</v>
      </c>
      <c r="R67" s="68">
        <f t="shared" si="36"/>
        <v>236098.64</v>
      </c>
      <c r="S67" s="69">
        <f t="shared" si="24"/>
        <v>648810.64</v>
      </c>
      <c r="T67" s="68">
        <f t="shared" si="36"/>
        <v>7148677.21</v>
      </c>
      <c r="U67" s="70">
        <f t="shared" si="4"/>
        <v>0</v>
      </c>
    </row>
    <row r="68" spans="1:21" ht="17.25" customHeight="1">
      <c r="C68" s="71"/>
      <c r="D68" s="74"/>
      <c r="E68" s="74"/>
      <c r="U68" s="1"/>
    </row>
    <row r="69" spans="1:21">
      <c r="U69" s="1"/>
    </row>
    <row r="70" spans="1:21">
      <c r="U70" s="1"/>
    </row>
    <row r="71" spans="1:21">
      <c r="U71" s="1"/>
    </row>
    <row r="72" spans="1:21">
      <c r="U72" s="1"/>
    </row>
    <row r="73" spans="1:21">
      <c r="U73" s="1"/>
    </row>
    <row r="74" spans="1:21">
      <c r="U74" s="1"/>
    </row>
    <row r="75" spans="1:21">
      <c r="U75" s="1"/>
    </row>
    <row r="76" spans="1:21">
      <c r="U76" s="1"/>
    </row>
    <row r="77" spans="1:21">
      <c r="U77" s="1"/>
    </row>
    <row r="78" spans="1:21">
      <c r="U78" s="1"/>
    </row>
    <row r="79" spans="1:21">
      <c r="U79" s="1"/>
    </row>
    <row r="80" spans="1:21">
      <c r="U80" s="1"/>
    </row>
    <row r="81" spans="21:21">
      <c r="U81" s="1"/>
    </row>
    <row r="82" spans="21:21">
      <c r="U82" s="1"/>
    </row>
    <row r="83" spans="21:21">
      <c r="U83" s="1"/>
    </row>
    <row r="84" spans="21:21">
      <c r="U84" s="1"/>
    </row>
    <row r="85" spans="21:21">
      <c r="U85" s="1"/>
    </row>
    <row r="86" spans="21:21">
      <c r="U86" s="1"/>
    </row>
    <row r="87" spans="21:21">
      <c r="U87" s="1"/>
    </row>
    <row r="88" spans="21:21">
      <c r="U88" s="1"/>
    </row>
    <row r="89" spans="21:21">
      <c r="U89" s="1"/>
    </row>
    <row r="90" spans="21:21">
      <c r="U90" s="1"/>
    </row>
    <row r="91" spans="21:21">
      <c r="U91" s="1"/>
    </row>
    <row r="92" spans="21:21">
      <c r="U92" s="1"/>
    </row>
    <row r="93" spans="21:21">
      <c r="U93" s="1"/>
    </row>
    <row r="94" spans="21:21">
      <c r="U94" s="1"/>
    </row>
    <row r="95" spans="21:21">
      <c r="U95" s="1"/>
    </row>
    <row r="96" spans="21:21">
      <c r="U96" s="1"/>
    </row>
    <row r="97" spans="21:21">
      <c r="U97" s="1"/>
    </row>
    <row r="98" spans="21:21">
      <c r="U98" s="1"/>
    </row>
    <row r="99" spans="21:21">
      <c r="U99" s="1"/>
    </row>
    <row r="100" spans="21:21">
      <c r="U100" s="1"/>
    </row>
    <row r="101" spans="21:21">
      <c r="U101" s="1"/>
    </row>
    <row r="102" spans="21:21">
      <c r="U102" s="1"/>
    </row>
    <row r="103" spans="21:21">
      <c r="U103" s="1"/>
    </row>
    <row r="104" spans="21:21">
      <c r="U104" s="1"/>
    </row>
    <row r="105" spans="21:21">
      <c r="U105" s="1"/>
    </row>
    <row r="106" spans="21:21">
      <c r="U106" s="1"/>
    </row>
    <row r="107" spans="21:21">
      <c r="U107" s="1"/>
    </row>
    <row r="108" spans="21:21">
      <c r="U108" s="1"/>
    </row>
    <row r="109" spans="21:21">
      <c r="U109" s="1"/>
    </row>
    <row r="110" spans="21:21">
      <c r="U110" s="1"/>
    </row>
    <row r="111" spans="21:21">
      <c r="U111" s="1"/>
    </row>
    <row r="112" spans="21:21">
      <c r="U112" s="1"/>
    </row>
    <row r="113" spans="21:21">
      <c r="U113" s="1"/>
    </row>
    <row r="114" spans="21:21">
      <c r="U114" s="1"/>
    </row>
    <row r="115" spans="21:21">
      <c r="U115" s="1"/>
    </row>
    <row r="116" spans="21:21">
      <c r="U116" s="1"/>
    </row>
    <row r="117" spans="21:21">
      <c r="U117" s="1"/>
    </row>
    <row r="118" spans="21:21">
      <c r="U118" s="1"/>
    </row>
    <row r="119" spans="21:21">
      <c r="U119" s="1"/>
    </row>
    <row r="120" spans="21:21">
      <c r="U120" s="1"/>
    </row>
    <row r="121" spans="21:21">
      <c r="U121" s="1"/>
    </row>
    <row r="122" spans="21:21">
      <c r="U122" s="1"/>
    </row>
    <row r="123" spans="21:21">
      <c r="U123" s="1"/>
    </row>
    <row r="124" spans="21:21">
      <c r="U124" s="1"/>
    </row>
    <row r="125" spans="21:21">
      <c r="U125" s="1"/>
    </row>
    <row r="126" spans="21:21">
      <c r="U126" s="1"/>
    </row>
    <row r="127" spans="21:21">
      <c r="U127" s="1"/>
    </row>
    <row r="128" spans="21:21">
      <c r="U128" s="1"/>
    </row>
    <row r="129" spans="21:21">
      <c r="U129" s="1"/>
    </row>
    <row r="130" spans="21:21">
      <c r="U130" s="1"/>
    </row>
    <row r="131" spans="21:21">
      <c r="U131" s="1"/>
    </row>
    <row r="132" spans="21:21">
      <c r="U132" s="1"/>
    </row>
    <row r="133" spans="21:21">
      <c r="U133" s="1"/>
    </row>
    <row r="134" spans="21:21">
      <c r="U134" s="1"/>
    </row>
    <row r="135" spans="21:21">
      <c r="U135" s="1"/>
    </row>
    <row r="136" spans="21:21">
      <c r="U136" s="1"/>
    </row>
    <row r="137" spans="21:21">
      <c r="U137" s="1"/>
    </row>
    <row r="138" spans="21:21">
      <c r="U138" s="1"/>
    </row>
    <row r="139" spans="21:21">
      <c r="U139" s="1"/>
    </row>
    <row r="140" spans="21:21">
      <c r="U140" s="1"/>
    </row>
    <row r="141" spans="21:21">
      <c r="U141" s="1"/>
    </row>
    <row r="142" spans="21:21">
      <c r="U142" s="1"/>
    </row>
    <row r="143" spans="21:21">
      <c r="U143" s="1"/>
    </row>
    <row r="144" spans="21:21">
      <c r="U144" s="1"/>
    </row>
    <row r="145" spans="21:21">
      <c r="U145" s="1"/>
    </row>
    <row r="146" spans="21:21">
      <c r="U146" s="1"/>
    </row>
    <row r="147" spans="21:21">
      <c r="U147" s="1"/>
    </row>
    <row r="148" spans="21:21">
      <c r="U148" s="1"/>
    </row>
    <row r="149" spans="21:21">
      <c r="U149" s="1"/>
    </row>
    <row r="150" spans="21:21">
      <c r="U150" s="1"/>
    </row>
    <row r="151" spans="21:21">
      <c r="U151" s="1"/>
    </row>
    <row r="152" spans="21:21">
      <c r="U152" s="1"/>
    </row>
    <row r="153" spans="21:21">
      <c r="U153" s="1"/>
    </row>
    <row r="154" spans="21:21">
      <c r="U154" s="1"/>
    </row>
    <row r="155" spans="21:21">
      <c r="U155" s="1"/>
    </row>
    <row r="156" spans="21:21">
      <c r="U156" s="1"/>
    </row>
    <row r="157" spans="21:21">
      <c r="U157" s="1"/>
    </row>
    <row r="158" spans="21:21">
      <c r="U158" s="1"/>
    </row>
    <row r="159" spans="21:21">
      <c r="U159" s="1"/>
    </row>
    <row r="160" spans="21:21">
      <c r="U160" s="1"/>
    </row>
    <row r="161" spans="21:21">
      <c r="U161" s="1"/>
    </row>
    <row r="162" spans="21:21">
      <c r="U162" s="1"/>
    </row>
    <row r="163" spans="21:21">
      <c r="U163" s="1"/>
    </row>
    <row r="164" spans="21:21">
      <c r="U164" s="1"/>
    </row>
    <row r="165" spans="21:21">
      <c r="U165" s="1"/>
    </row>
    <row r="166" spans="21:21">
      <c r="U166" s="1"/>
    </row>
    <row r="167" spans="21:21">
      <c r="U167" s="1"/>
    </row>
    <row r="168" spans="21:21">
      <c r="U168" s="1"/>
    </row>
    <row r="169" spans="21:21">
      <c r="U169" s="1"/>
    </row>
    <row r="170" spans="21:21">
      <c r="U170" s="1"/>
    </row>
    <row r="171" spans="21:21">
      <c r="U171" s="1"/>
    </row>
    <row r="172" spans="21:21">
      <c r="U172" s="1"/>
    </row>
    <row r="173" spans="21:21">
      <c r="U173" s="1"/>
    </row>
    <row r="174" spans="21:21">
      <c r="U174" s="1"/>
    </row>
    <row r="175" spans="21:21">
      <c r="U175" s="1"/>
    </row>
    <row r="176" spans="21:21">
      <c r="U176" s="1"/>
    </row>
    <row r="177" spans="21:21">
      <c r="U177" s="1"/>
    </row>
    <row r="178" spans="21:21">
      <c r="U178" s="1"/>
    </row>
    <row r="179" spans="21:21">
      <c r="U179" s="1"/>
    </row>
    <row r="180" spans="21:21">
      <c r="U180" s="1"/>
    </row>
    <row r="181" spans="21:21">
      <c r="U181" s="1"/>
    </row>
    <row r="182" spans="21:21">
      <c r="U182" s="1"/>
    </row>
    <row r="183" spans="21:21">
      <c r="U183" s="1"/>
    </row>
    <row r="184" spans="21:21">
      <c r="U184" s="1"/>
    </row>
    <row r="185" spans="21:21">
      <c r="U185" s="1"/>
    </row>
    <row r="186" spans="21:21">
      <c r="U186" s="1"/>
    </row>
    <row r="187" spans="21:21">
      <c r="U187" s="1"/>
    </row>
    <row r="188" spans="21:21">
      <c r="U188" s="1"/>
    </row>
    <row r="189" spans="21:21">
      <c r="U189" s="1"/>
    </row>
    <row r="190" spans="21:21">
      <c r="U190" s="1"/>
    </row>
    <row r="191" spans="21:21">
      <c r="U191" s="1"/>
    </row>
    <row r="192" spans="21:21">
      <c r="U192" s="1"/>
    </row>
    <row r="193" spans="21:21">
      <c r="U193" s="1"/>
    </row>
    <row r="194" spans="21:21">
      <c r="U194" s="1"/>
    </row>
    <row r="195" spans="21:21">
      <c r="U195" s="1"/>
    </row>
    <row r="196" spans="21:21">
      <c r="U196" s="1"/>
    </row>
    <row r="197" spans="21:21">
      <c r="U197" s="1"/>
    </row>
    <row r="198" spans="21:21">
      <c r="U198" s="1"/>
    </row>
    <row r="199" spans="21:21">
      <c r="U199" s="1"/>
    </row>
    <row r="200" spans="21:21">
      <c r="U200" s="1"/>
    </row>
    <row r="201" spans="21:21">
      <c r="U201" s="1"/>
    </row>
    <row r="202" spans="21:21">
      <c r="U202" s="1"/>
    </row>
    <row r="203" spans="21:21">
      <c r="U203" s="1"/>
    </row>
    <row r="204" spans="21:21">
      <c r="U204" s="1"/>
    </row>
    <row r="205" spans="21:21">
      <c r="U205" s="1"/>
    </row>
    <row r="206" spans="21:21">
      <c r="U206" s="1"/>
    </row>
    <row r="207" spans="21:21">
      <c r="U207" s="1"/>
    </row>
    <row r="208" spans="21:21">
      <c r="U208" s="1"/>
    </row>
    <row r="209" spans="21:21">
      <c r="U209" s="1"/>
    </row>
    <row r="210" spans="21:21">
      <c r="U210" s="1"/>
    </row>
    <row r="211" spans="21:21">
      <c r="U211" s="1"/>
    </row>
    <row r="212" spans="21:21">
      <c r="U212" s="1"/>
    </row>
    <row r="213" spans="21:21">
      <c r="U213" s="1"/>
    </row>
    <row r="214" spans="21:21">
      <c r="U214" s="1"/>
    </row>
    <row r="215" spans="21:21">
      <c r="U215" s="1"/>
    </row>
    <row r="216" spans="21:21">
      <c r="U216" s="1"/>
    </row>
    <row r="217" spans="21:21">
      <c r="U217" s="1"/>
    </row>
    <row r="218" spans="21:21">
      <c r="U218" s="1"/>
    </row>
    <row r="219" spans="21:21">
      <c r="U219" s="1"/>
    </row>
    <row r="220" spans="21:21">
      <c r="U220" s="1"/>
    </row>
    <row r="221" spans="21:21">
      <c r="U221" s="1"/>
    </row>
    <row r="222" spans="21:21">
      <c r="U222" s="1"/>
    </row>
    <row r="223" spans="21:21">
      <c r="U223" s="1"/>
    </row>
    <row r="224" spans="21:21">
      <c r="U224" s="1"/>
    </row>
  </sheetData>
  <mergeCells count="19">
    <mergeCell ref="A2:U2"/>
    <mergeCell ref="A4:A5"/>
    <mergeCell ref="B4:B5"/>
    <mergeCell ref="C4:C5"/>
    <mergeCell ref="D4:G4"/>
    <mergeCell ref="H4:K4"/>
    <mergeCell ref="L4:O4"/>
    <mergeCell ref="P4:S4"/>
    <mergeCell ref="T4:T5"/>
    <mergeCell ref="U4:U5"/>
    <mergeCell ref="D68:E68"/>
    <mergeCell ref="A48:B48"/>
    <mergeCell ref="A67:B67"/>
    <mergeCell ref="A6:B6"/>
    <mergeCell ref="A16:B16"/>
    <mergeCell ref="A25:B25"/>
    <mergeCell ref="A36:B36"/>
    <mergeCell ref="A39:B39"/>
    <mergeCell ref="A46:B46"/>
  </mergeCells>
  <pageMargins left="0.2" right="0.2" top="0.3" bottom="0.2" header="0.3" footer="0.3"/>
  <pageSetup paperSize="9" scale="78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แผ่นงาน</vt:lpstr>
      </vt:variant>
      <vt:variant>
        <vt:i4>1</vt:i4>
      </vt:variant>
      <vt:variant>
        <vt:lpstr>ช่วงที่มีชื่อ</vt:lpstr>
      </vt:variant>
      <vt:variant>
        <vt:i4>2</vt:i4>
      </vt:variant>
    </vt:vector>
  </HeadingPairs>
  <TitlesOfParts>
    <vt:vector size="3" baseType="lpstr">
      <vt:lpstr>Budget plan 2018</vt:lpstr>
      <vt:lpstr>'Budget plan 2018'!Print_Area</vt:lpstr>
      <vt:lpstr>'Budget plan 2018'!Print_Titles</vt:lpstr>
    </vt:vector>
  </TitlesOfParts>
  <Company>HIVQUAL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KANJANA</dc:creator>
  <cp:lastModifiedBy>Windows User</cp:lastModifiedBy>
  <cp:lastPrinted>2017-11-30T07:15:56Z</cp:lastPrinted>
  <dcterms:created xsi:type="dcterms:W3CDTF">2012-11-12T03:47:39Z</dcterms:created>
  <dcterms:modified xsi:type="dcterms:W3CDTF">2017-12-19T03:54:34Z</dcterms:modified>
</cp:coreProperties>
</file>