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9780"/>
  </bookViews>
  <sheets>
    <sheet name="randomdata" sheetId="1" r:id="rId1"/>
    <sheet name="DV-IDENTITY-0" sheetId="2" state="veryHidden" r:id="rId2"/>
  </sheets>
  <calcPr calcId="144525"/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</calcChain>
</file>

<file path=xl/sharedStrings.xml><?xml version="1.0" encoding="utf-8"?>
<sst xmlns="http://schemas.openxmlformats.org/spreadsheetml/2006/main" count="810" uniqueCount="764">
  <si>
    <t>customer_ID</t>
  </si>
  <si>
    <t>customer_Address_Line_1</t>
  </si>
  <si>
    <t>customer_Address_Line_2</t>
  </si>
  <si>
    <t>customer_Address_Line_3</t>
  </si>
  <si>
    <t>town_city</t>
  </si>
  <si>
    <t>state</t>
  </si>
  <si>
    <t>email_Adress</t>
  </si>
  <si>
    <t>phone_Number</t>
  </si>
  <si>
    <t>customer_Other_Details</t>
  </si>
  <si>
    <t>410 Pellentesque Av.</t>
  </si>
  <si>
    <t>485-2752 Et Street</t>
  </si>
  <si>
    <t>P.O. Box 752, 5996 Enim Rd.</t>
  </si>
  <si>
    <t>Saukville</t>
  </si>
  <si>
    <t>California</t>
  </si>
  <si>
    <t>Ut@elementum.edu</t>
  </si>
  <si>
    <t>5182-2409</t>
  </si>
  <si>
    <t>semper cursus. Integer</t>
  </si>
  <si>
    <t>Ap #981-9950 Turpis Ave</t>
  </si>
  <si>
    <t>P.O. Box 384, 342 Etiam Road</t>
  </si>
  <si>
    <t>P.O. Box 465, 8387 Habitant Ave</t>
  </si>
  <si>
    <t>Abilene</t>
  </si>
  <si>
    <t>ID</t>
  </si>
  <si>
    <t>Maecenas.malesuada.fringilla@anteMaecenas.org</t>
  </si>
  <si>
    <t>9953-1005</t>
  </si>
  <si>
    <t>augue</t>
  </si>
  <si>
    <t>P.O. Box 519, 5035 Elementum Rd.</t>
  </si>
  <si>
    <t>Ap #401-524 Mattis St.</t>
  </si>
  <si>
    <t>910-182 Nascetur Ave</t>
  </si>
  <si>
    <t>Augusta</t>
  </si>
  <si>
    <t>Nebraska</t>
  </si>
  <si>
    <t>blandit.at@anteipsum.org</t>
  </si>
  <si>
    <t>5715-8209</t>
  </si>
  <si>
    <t>nascetur ridiculus mus. Proin</t>
  </si>
  <si>
    <t>P.O. Box 260, 9915 Neque Avenue</t>
  </si>
  <si>
    <t>805-9410 Enim Avenue</t>
  </si>
  <si>
    <t>101-9289 Amet, Road</t>
  </si>
  <si>
    <t>El Paso</t>
  </si>
  <si>
    <t>Northwest Territories</t>
  </si>
  <si>
    <t>ipsum@Nullam.org</t>
  </si>
  <si>
    <t>4761-3415</t>
  </si>
  <si>
    <t>risus. Donec egestas. Aliquam</t>
  </si>
  <si>
    <t>Ap #256-5502 Nisl. Rd.</t>
  </si>
  <si>
    <t>850 Nisi Rd.</t>
  </si>
  <si>
    <t>941-8555 Mattis St.</t>
  </si>
  <si>
    <t>Nampa</t>
  </si>
  <si>
    <t>tellus@laoreetipsum.org</t>
  </si>
  <si>
    <t>9374-1886</t>
  </si>
  <si>
    <t>aliquet nec, imperdiet</t>
  </si>
  <si>
    <t>Ap #192-5791 Lacus. Rd.</t>
  </si>
  <si>
    <t>P.O. Box 970, 1162 Vehicula Street</t>
  </si>
  <si>
    <t>P.O. Box 243, 9991 Eget Avenue</t>
  </si>
  <si>
    <t>Yakima</t>
  </si>
  <si>
    <t>Nova Scotia</t>
  </si>
  <si>
    <t>ultrices.Vivamus@enimCurabiturmassa.ca</t>
  </si>
  <si>
    <t>8742-7672</t>
  </si>
  <si>
    <t>ac arcu. Nunc mauris.</t>
  </si>
  <si>
    <t>304-1201 Aptent St.</t>
  </si>
  <si>
    <t>226-1494 Nec, St.</t>
  </si>
  <si>
    <t>Ap #875-8488 Sapien Rd.</t>
  </si>
  <si>
    <t>San Marino</t>
  </si>
  <si>
    <t>NU</t>
  </si>
  <si>
    <t>euismod.in@laciniaorciconsectetuer.org</t>
  </si>
  <si>
    <t>4481-7110</t>
  </si>
  <si>
    <t>lorem, luctus</t>
  </si>
  <si>
    <t>Ap #227-6724 Sit Rd.</t>
  </si>
  <si>
    <t>696-5387 Lacinia Ave</t>
  </si>
  <si>
    <t>P.O. Box 839, 2996 Mollis St.</t>
  </si>
  <si>
    <t>Healdsburg</t>
  </si>
  <si>
    <t>AK</t>
  </si>
  <si>
    <t>nunc.risus@faucibusidlibero.edu</t>
  </si>
  <si>
    <t>1713-1195</t>
  </si>
  <si>
    <t>Praesent interdum</t>
  </si>
  <si>
    <t>183 At, Avenue</t>
  </si>
  <si>
    <t>P.O. Box 624, 8258 Ultrices St.</t>
  </si>
  <si>
    <t>P.O. Box 638, 848 Sed Avenue</t>
  </si>
  <si>
    <t>Christiansted</t>
  </si>
  <si>
    <t>Mauris.eu.turpis@convallisincursus.ca</t>
  </si>
  <si>
    <t>9075-3282</t>
  </si>
  <si>
    <t>lectus</t>
  </si>
  <si>
    <t>3601 Ligula. St.</t>
  </si>
  <si>
    <t>243-8411 Purus Street</t>
  </si>
  <si>
    <t>966-9282 Malesuada Street</t>
  </si>
  <si>
    <t>Saint Cloud</t>
  </si>
  <si>
    <t>Connecticut</t>
  </si>
  <si>
    <t>vitae.dolor.Donec@lacusEtiam.org</t>
  </si>
  <si>
    <t>8950-2483</t>
  </si>
  <si>
    <t>in, tempus</t>
  </si>
  <si>
    <t>Ap #553-4241 Lacinia Rd.</t>
  </si>
  <si>
    <t>8781 Quisque Av.</t>
  </si>
  <si>
    <t>P.O. Box 467, 7463 Vitae Rd.</t>
  </si>
  <si>
    <t>Clemson</t>
  </si>
  <si>
    <t>PE</t>
  </si>
  <si>
    <t>torquent.per.conubia@ornare.com</t>
  </si>
  <si>
    <t>4927-3418</t>
  </si>
  <si>
    <t>massa non ante bibendum ullamcorper.</t>
  </si>
  <si>
    <t>141-7240 Nec, Av.</t>
  </si>
  <si>
    <t>6141 Lobortis Rd.</t>
  </si>
  <si>
    <t>Ap #155-2495 Auctor Avenue</t>
  </si>
  <si>
    <t>Wisconsin Dells</t>
  </si>
  <si>
    <t>Oklahoma</t>
  </si>
  <si>
    <t>luctus.ipsum@duiin.ca</t>
  </si>
  <si>
    <t>8206-2699</t>
  </si>
  <si>
    <t>Fusce</t>
  </si>
  <si>
    <t>Ap #514-8928 Nunc Street</t>
  </si>
  <si>
    <t>100-6484 Nunc Road</t>
  </si>
  <si>
    <t>6568 Sollicitudin Road</t>
  </si>
  <si>
    <t>Calabasas</t>
  </si>
  <si>
    <t>New Brunswick</t>
  </si>
  <si>
    <t>vel@elit.org</t>
  </si>
  <si>
    <t>4853-9402</t>
  </si>
  <si>
    <t>ultrices</t>
  </si>
  <si>
    <t>5328 Ut Avenue</t>
  </si>
  <si>
    <t>4137 Laoreet Rd.</t>
  </si>
  <si>
    <t>Ap #929-8367 Proin Rd.</t>
  </si>
  <si>
    <t>Saratoga Springs</t>
  </si>
  <si>
    <t>Saskatchewan</t>
  </si>
  <si>
    <t>urna@morbitristique.edu</t>
  </si>
  <si>
    <t>8968-2633</t>
  </si>
  <si>
    <t>amet ornare lectus justo</t>
  </si>
  <si>
    <t>7720 Lorem. Rd.</t>
  </si>
  <si>
    <t>646-1767 Neque. Street</t>
  </si>
  <si>
    <t>P.O. Box 161, 4255 Phasellus Road</t>
  </si>
  <si>
    <t>Crown Point</t>
  </si>
  <si>
    <t>ND</t>
  </si>
  <si>
    <t>et.rutrum.eu@estacfacilisis.com</t>
  </si>
  <si>
    <t>9272-9006</t>
  </si>
  <si>
    <t>Quisque imperdiet, erat nonummy ultricies</t>
  </si>
  <si>
    <t>P.O. Box 364, 3416 Nunc St.</t>
  </si>
  <si>
    <t>Ap #483-1407 Quam Ave</t>
  </si>
  <si>
    <t>5839 Nec Rd.</t>
  </si>
  <si>
    <t>Evansville</t>
  </si>
  <si>
    <t>augue@Vivamusnibh.com</t>
  </si>
  <si>
    <t>4029-9061</t>
  </si>
  <si>
    <t>vitae, aliquet</t>
  </si>
  <si>
    <t>Ap #982-504 Enim Rd.</t>
  </si>
  <si>
    <t>Ap #627-3195 Ut Ave</t>
  </si>
  <si>
    <t>7180 Justo St.</t>
  </si>
  <si>
    <t>Cranston</t>
  </si>
  <si>
    <t>MI</t>
  </si>
  <si>
    <t>feugiat.tellus@Duisami.ca</t>
  </si>
  <si>
    <t>8858-2437</t>
  </si>
  <si>
    <t>P.O. Box 508, 5774 Imperdiet, Avenue</t>
  </si>
  <si>
    <t>Ap #288-1082 Semper Road</t>
  </si>
  <si>
    <t>969 Feugiat Street</t>
  </si>
  <si>
    <t>Parker</t>
  </si>
  <si>
    <t>bibendum.Donec@eu.com</t>
  </si>
  <si>
    <t>4361-5904</t>
  </si>
  <si>
    <t>odio a purus. Duis elementum,</t>
  </si>
  <si>
    <t>6780 Mollis. Street</t>
  </si>
  <si>
    <t>Ap #774-9269 Montes, Avenue</t>
  </si>
  <si>
    <t>Ap #271-9392 Dictum Road</t>
  </si>
  <si>
    <t>Hutchinson</t>
  </si>
  <si>
    <t>non@Inat.org</t>
  </si>
  <si>
    <t>9754-7940</t>
  </si>
  <si>
    <t>semper. Nam tempor diam dictum</t>
  </si>
  <si>
    <t>Ap #373-6802 Cras Ave</t>
  </si>
  <si>
    <t>478-6749 Luctus Ave</t>
  </si>
  <si>
    <t>6795 Mauris St.</t>
  </si>
  <si>
    <t>Taunton</t>
  </si>
  <si>
    <t>Missouri</t>
  </si>
  <si>
    <t>est.Nunc.laoreet@euelit.ca</t>
  </si>
  <si>
    <t>2121-9477</t>
  </si>
  <si>
    <t>vehicula</t>
  </si>
  <si>
    <t>8426 Pellentesque Street</t>
  </si>
  <si>
    <t>Ap #742-3879 Ac Road</t>
  </si>
  <si>
    <t>274-7886 Lacinia Rd.</t>
  </si>
  <si>
    <t>Washington</t>
  </si>
  <si>
    <t>IN</t>
  </si>
  <si>
    <t>Cras@hendreritnequeIn.org</t>
  </si>
  <si>
    <t>8936-9302</t>
  </si>
  <si>
    <t>risus</t>
  </si>
  <si>
    <t>Ap #703-9299 Vel, Rd.</t>
  </si>
  <si>
    <t>178-616 Euismod Street</t>
  </si>
  <si>
    <t>Ap #710-2290 Duis Avenue</t>
  </si>
  <si>
    <t>Downey</t>
  </si>
  <si>
    <t>ON</t>
  </si>
  <si>
    <t>quam.vel.sapien@atpretium.edu</t>
  </si>
  <si>
    <t>8649-5450</t>
  </si>
  <si>
    <t>ipsum</t>
  </si>
  <si>
    <t>747 Neque Road</t>
  </si>
  <si>
    <t>P.O. Box 973, 8356 Eleifend, St.</t>
  </si>
  <si>
    <t>Ap #881-3401 Curae; St.</t>
  </si>
  <si>
    <t>Belleville</t>
  </si>
  <si>
    <t>NY</t>
  </si>
  <si>
    <t>blandit.at@Pellentesquehabitant.org</t>
  </si>
  <si>
    <t>2502-6529</t>
  </si>
  <si>
    <t>imperdiet ornare.</t>
  </si>
  <si>
    <t>460-3659 Neque Rd.</t>
  </si>
  <si>
    <t>P.O. Box 444, 9450 At, Rd.</t>
  </si>
  <si>
    <t>536-1138 Cursus Rd.</t>
  </si>
  <si>
    <t>Decatur</t>
  </si>
  <si>
    <t>Ontario</t>
  </si>
  <si>
    <t>faucibus.id.libero@auctor.edu</t>
  </si>
  <si>
    <t>7420-7669</t>
  </si>
  <si>
    <t>Sed</t>
  </si>
  <si>
    <t>P.O. Box 870, 6349 Ipsum Ave</t>
  </si>
  <si>
    <t>6653 Id Street</t>
  </si>
  <si>
    <t>Ap #149-9617 Consequat St.</t>
  </si>
  <si>
    <t>South Portland</t>
  </si>
  <si>
    <t>YT</t>
  </si>
  <si>
    <t>Integer.mollis.Integer@aliquetnec.edu</t>
  </si>
  <si>
    <t>2671-7764</t>
  </si>
  <si>
    <t>ac tellus. Suspendisse sed</t>
  </si>
  <si>
    <t>9523 Pulvinar Avenue</t>
  </si>
  <si>
    <t>P.O. Box 393, 3272 Tellus Street</t>
  </si>
  <si>
    <t>Ap #979-6585 Pulvinar St.</t>
  </si>
  <si>
    <t>Sutter Creek</t>
  </si>
  <si>
    <t>Newfoundland and Labrador</t>
  </si>
  <si>
    <t>sed@tincidunt.edu</t>
  </si>
  <si>
    <t>7661-4113</t>
  </si>
  <si>
    <t>sem</t>
  </si>
  <si>
    <t>P.O. Box 310, 5917 Enim. Street</t>
  </si>
  <si>
    <t>P.O. Box 327, 742 Pellentesque Road</t>
  </si>
  <si>
    <t>930-174 Gravida Road</t>
  </si>
  <si>
    <t>Santa Fe</t>
  </si>
  <si>
    <t>Virginia</t>
  </si>
  <si>
    <t>sociis.natoque@nibhlacinia.ca</t>
  </si>
  <si>
    <t>7817-1102</t>
  </si>
  <si>
    <t>lectus. Nullam</t>
  </si>
  <si>
    <t>Ap #819-8119 Egestas Ave</t>
  </si>
  <si>
    <t>623-1775 Sed St.</t>
  </si>
  <si>
    <t>P.O. Box 894, 5343 Et Rd.</t>
  </si>
  <si>
    <t>Vincennes</t>
  </si>
  <si>
    <t>Delaware</t>
  </si>
  <si>
    <t>erat@tellus.edu</t>
  </si>
  <si>
    <t>3935-6932</t>
  </si>
  <si>
    <t>ullamcorper magna. Sed eu</t>
  </si>
  <si>
    <t>563-409 Felis, Av.</t>
  </si>
  <si>
    <t>P.O. Box 391, 6652 Vel St.</t>
  </si>
  <si>
    <t>Ap #544-9014 Purus, Ave</t>
  </si>
  <si>
    <t>North Las Vegas</t>
  </si>
  <si>
    <t>Yukon</t>
  </si>
  <si>
    <t>Donec.est.Nunc@sedturpis.com</t>
  </si>
  <si>
    <t>3859-9483</t>
  </si>
  <si>
    <t>cursus</t>
  </si>
  <si>
    <t>1209 Et St.</t>
  </si>
  <si>
    <t>5126 Fringilla Avenue</t>
  </si>
  <si>
    <t>P.O. Box 236, 7136 A, Ave</t>
  </si>
  <si>
    <t>Utica</t>
  </si>
  <si>
    <t>sagittis.augue@enimcondimentum.com</t>
  </si>
  <si>
    <t>4281-6804</t>
  </si>
  <si>
    <t>4144 Dictum Av.</t>
  </si>
  <si>
    <t>P.O. Box 535, 4771 Tristique Street</t>
  </si>
  <si>
    <t>658-3106 Euismod Road</t>
  </si>
  <si>
    <t>Thousand Oaks</t>
  </si>
  <si>
    <t>Prince Edward Island</t>
  </si>
  <si>
    <t>nunc@sapiengravida.org</t>
  </si>
  <si>
    <t>9964-9697</t>
  </si>
  <si>
    <t>quis, tristique ac,</t>
  </si>
  <si>
    <t>Ap #625-3179 Nec Av.</t>
  </si>
  <si>
    <t>Ap #155-2936 Est Avenue</t>
  </si>
  <si>
    <t>P.O. Box 342, 8741 Ultricies Av.</t>
  </si>
  <si>
    <t>Burlington</t>
  </si>
  <si>
    <t>Massachusetts</t>
  </si>
  <si>
    <t>natoque.penatibus@consectetueripsum.com</t>
  </si>
  <si>
    <t>2807-3157</t>
  </si>
  <si>
    <t>malesuada fames ac turpis</t>
  </si>
  <si>
    <t>355-9842 Nonummy. Ave</t>
  </si>
  <si>
    <t>P.O. Box 372, 9394 Risus. St.</t>
  </si>
  <si>
    <t>P.O. Box 675, 1292 Enim. Ave</t>
  </si>
  <si>
    <t>Chesapeake</t>
  </si>
  <si>
    <t>Alaska</t>
  </si>
  <si>
    <t>libero.Morbi.accumsan@faucibusleoin.edu</t>
  </si>
  <si>
    <t>8195-9124</t>
  </si>
  <si>
    <t>ut quam vel</t>
  </si>
  <si>
    <t>844-4253 Nisl. Rd.</t>
  </si>
  <si>
    <t>Ap #184-6539 Interdum. Rd.</t>
  </si>
  <si>
    <t>P.O. Box 587, 2577 Mi St.</t>
  </si>
  <si>
    <t>Santa Rosa</t>
  </si>
  <si>
    <t>BC</t>
  </si>
  <si>
    <t>in.felis@urna.edu</t>
  </si>
  <si>
    <t>3267-6228</t>
  </si>
  <si>
    <t>libero.</t>
  </si>
  <si>
    <t>471-2184 Donec Rd.</t>
  </si>
  <si>
    <t>691-8829 Ullamcorper Rd.</t>
  </si>
  <si>
    <t>P.O. Box 702, 1549 Eros. St.</t>
  </si>
  <si>
    <t>Fort Lauderdale</t>
  </si>
  <si>
    <t>Colorado</t>
  </si>
  <si>
    <t>augue.ut.lacus@Cras.ca</t>
  </si>
  <si>
    <t>4784-4196</t>
  </si>
  <si>
    <t>In mi pede,</t>
  </si>
  <si>
    <t>Ap #500-830 Libero St.</t>
  </si>
  <si>
    <t>P.O. Box 369, 6945 Id, Rd.</t>
  </si>
  <si>
    <t>P.O. Box 906, 5021 A Road</t>
  </si>
  <si>
    <t>Mequon</t>
  </si>
  <si>
    <t>Fusce@cursusetmagna.com</t>
  </si>
  <si>
    <t>8503-8852</t>
  </si>
  <si>
    <t>lorem fringilla</t>
  </si>
  <si>
    <t>2326 Lectus Av.</t>
  </si>
  <si>
    <t>Ap #578-795 Vehicula St.</t>
  </si>
  <si>
    <t>217 Vulputate St.</t>
  </si>
  <si>
    <t>Shreveport</t>
  </si>
  <si>
    <t>WY</t>
  </si>
  <si>
    <t>metus.Vivamus@nonenim.com</t>
  </si>
  <si>
    <t>8923-3401</t>
  </si>
  <si>
    <t>pharetra, felis</t>
  </si>
  <si>
    <t>121 Velit. Av.</t>
  </si>
  <si>
    <t>P.O. Box 465, 8419 Cum St.</t>
  </si>
  <si>
    <t>121 Lorem Street</t>
  </si>
  <si>
    <t>Del Rio</t>
  </si>
  <si>
    <t>GA</t>
  </si>
  <si>
    <t>et.magna.Praesent@euismodetcommodo.ca</t>
  </si>
  <si>
    <t>2122-3506</t>
  </si>
  <si>
    <t>scelerisque sed,</t>
  </si>
  <si>
    <t>P.O. Box 812, 998 Lectus. Ave</t>
  </si>
  <si>
    <t>820-9231 Suspendisse Avenue</t>
  </si>
  <si>
    <t>422-8433 Augue Rd.</t>
  </si>
  <si>
    <t>Kona</t>
  </si>
  <si>
    <t>NT</t>
  </si>
  <si>
    <t>odio.tristique@justoProin.org</t>
  </si>
  <si>
    <t>1624-7918</t>
  </si>
  <si>
    <t>tempus eu, ligula. Aenean</t>
  </si>
  <si>
    <t>Ap #601-6092 Sagittis. Ave</t>
  </si>
  <si>
    <t>P.O. Box 507, 517 Arcu. St.</t>
  </si>
  <si>
    <t>801-9744 Nec Ave</t>
  </si>
  <si>
    <t>Pine Bluff</t>
  </si>
  <si>
    <t>RI</t>
  </si>
  <si>
    <t>varius@urna.edu</t>
  </si>
  <si>
    <t>2899-1665</t>
  </si>
  <si>
    <t>Sed molestie.</t>
  </si>
  <si>
    <t>210-4976 Ultricies Rd.</t>
  </si>
  <si>
    <t>6819 Consequat, Avenue</t>
  </si>
  <si>
    <t>1823 Convallis Rd.</t>
  </si>
  <si>
    <t>Sugar Land</t>
  </si>
  <si>
    <t>augue.ac.ipsum@nislNulla.edu</t>
  </si>
  <si>
    <t>5781-3049</t>
  </si>
  <si>
    <t>eget ipsum. Suspendisse</t>
  </si>
  <si>
    <t>Ap #987-9791 Sit St.</t>
  </si>
  <si>
    <t>Ap #264-335 Eu Av.</t>
  </si>
  <si>
    <t>P.O. Box 698, 8756 Nisi. Av.</t>
  </si>
  <si>
    <t>Laguna Niguel</t>
  </si>
  <si>
    <t>Alberta</t>
  </si>
  <si>
    <t>nibh.dolor@lectus.edu</t>
  </si>
  <si>
    <t>1026-8364</t>
  </si>
  <si>
    <t>lobortis tellus</t>
  </si>
  <si>
    <t>P.O. Box 109, 1863 Porta St.</t>
  </si>
  <si>
    <t>485-6998 Nunc Av.</t>
  </si>
  <si>
    <t>7973 Ipsum Avenue</t>
  </si>
  <si>
    <t>Claremont</t>
  </si>
  <si>
    <t>Wisconsin</t>
  </si>
  <si>
    <t>netus.et@eu.org</t>
  </si>
  <si>
    <t>9934-2923</t>
  </si>
  <si>
    <t>lorem,</t>
  </si>
  <si>
    <t>P.O. Box 870, 3547 Luctus. Avenue</t>
  </si>
  <si>
    <t>578-4393 Lorem Rd.</t>
  </si>
  <si>
    <t>Ap #636-4740 Sit Rd.</t>
  </si>
  <si>
    <t>Redding</t>
  </si>
  <si>
    <t>convallis.est.vitae@vitaenibh.org</t>
  </si>
  <si>
    <t>4305-6556</t>
  </si>
  <si>
    <t>et netus et</t>
  </si>
  <si>
    <t>P.O. Box 993, 5255 Ante St.</t>
  </si>
  <si>
    <t>303-9538 Libero. Rd.</t>
  </si>
  <si>
    <t>842-7487 Et St.</t>
  </si>
  <si>
    <t>Pittsfield</t>
  </si>
  <si>
    <t>OH</t>
  </si>
  <si>
    <t>et.malesuada@fermentumarcuVestibulum.org</t>
  </si>
  <si>
    <t>5739-6807</t>
  </si>
  <si>
    <t>mauris sapien, cursus in, hendrerit</t>
  </si>
  <si>
    <t>5888 Quam Street</t>
  </si>
  <si>
    <t>7691 Egestas. Av.</t>
  </si>
  <si>
    <t>318-7350 Aliquam Rd.</t>
  </si>
  <si>
    <t>Paterson</t>
  </si>
  <si>
    <t>Alabama</t>
  </si>
  <si>
    <t>massa.lobortis@arcu.edu</t>
  </si>
  <si>
    <t>1891-6779</t>
  </si>
  <si>
    <t>372-1440 Euismod Road</t>
  </si>
  <si>
    <t>Ap #418-5615 Pellentesque. Av.</t>
  </si>
  <si>
    <t>P.O. Box 659, 2986 Auctor Street</t>
  </si>
  <si>
    <t>Rancho Cordova</t>
  </si>
  <si>
    <t>mi.enim.condimentum@velitegetlaoreet.ca</t>
  </si>
  <si>
    <t>7688-3326</t>
  </si>
  <si>
    <t>dignissim lacus. Aliquam rutrum</t>
  </si>
  <si>
    <t>1474 Adipiscing Rd.</t>
  </si>
  <si>
    <t>306-8686 Mollis. Street</t>
  </si>
  <si>
    <t>P.O. Box 734, 7799 Tincidunt Avenue</t>
  </si>
  <si>
    <t>Lock Haven</t>
  </si>
  <si>
    <t>Pennsylvania</t>
  </si>
  <si>
    <t>amet.dapibus.id@Craseget.com</t>
  </si>
  <si>
    <t>6952-6900</t>
  </si>
  <si>
    <t>ipsum. Phasellus vitae mauris sit</t>
  </si>
  <si>
    <t>Ap #430-9886 Nibh. St.</t>
  </si>
  <si>
    <t>P.O. Box 140, 1161 Rhoncus. Street</t>
  </si>
  <si>
    <t>3598 Ultricies Av.</t>
  </si>
  <si>
    <t>Missoula</t>
  </si>
  <si>
    <t>Oregon</t>
  </si>
  <si>
    <t>odio.tristique@lacusQuisque.org</t>
  </si>
  <si>
    <t>2962-8839</t>
  </si>
  <si>
    <t>luctus et ultrices</t>
  </si>
  <si>
    <t>P.O. Box 961, 8620 Mattis Av.</t>
  </si>
  <si>
    <t>Ap #932-8484 Consequat Rd.</t>
  </si>
  <si>
    <t>3359 Posuere Street</t>
  </si>
  <si>
    <t>Beaumont</t>
  </si>
  <si>
    <t>CA</t>
  </si>
  <si>
    <t>Vestibulum@vestibulumloremsit.com</t>
  </si>
  <si>
    <t>5584-9538</t>
  </si>
  <si>
    <t>urna. Nullam lobortis quam</t>
  </si>
  <si>
    <t>3551 Lectus. Ave</t>
  </si>
  <si>
    <t>Ap #118-6164 Vivamus Ave</t>
  </si>
  <si>
    <t>P.O. Box 725, 4974 Nunc St.</t>
  </si>
  <si>
    <t>Dover</t>
  </si>
  <si>
    <t>NS</t>
  </si>
  <si>
    <t>elit.sed.consequat@primisinfaucibus.edu</t>
  </si>
  <si>
    <t>7265-8916</t>
  </si>
  <si>
    <t>gravida molestie arcu. Sed eu</t>
  </si>
  <si>
    <t>P.O. Box 424, 1481 Ligula Rd.</t>
  </si>
  <si>
    <t>767-9416 Pede. Rd.</t>
  </si>
  <si>
    <t>995-4384 Sed Street</t>
  </si>
  <si>
    <t>MB</t>
  </si>
  <si>
    <t>enim@ultrices.ca</t>
  </si>
  <si>
    <t>1648-2733</t>
  </si>
  <si>
    <t>rutrum</t>
  </si>
  <si>
    <t>1383 Neque. Rd.</t>
  </si>
  <si>
    <t>964-3291 Penatibus Street</t>
  </si>
  <si>
    <t>P.O. Box 971, 8830 Laoreet, Rd.</t>
  </si>
  <si>
    <t>Suffolk</t>
  </si>
  <si>
    <t>orci.sem@Aliquam.edu</t>
  </si>
  <si>
    <t>3766-8104</t>
  </si>
  <si>
    <t>enim. Mauris quis turpis vitae</t>
  </si>
  <si>
    <t>Ap #946-5682 Non, Street</t>
  </si>
  <si>
    <t>2709 Sit Rd.</t>
  </si>
  <si>
    <t>Ap #350-4498 Velit. Rd.</t>
  </si>
  <si>
    <t>Astoria</t>
  </si>
  <si>
    <t>PA</t>
  </si>
  <si>
    <t>elementum.at.egestas@pedeultricesa.org</t>
  </si>
  <si>
    <t>6471-4805</t>
  </si>
  <si>
    <t>dolor. Quisque</t>
  </si>
  <si>
    <t>Ap #946-9257 Suspendisse Rd.</t>
  </si>
  <si>
    <t>Ap #294-601 Lacus. Rd.</t>
  </si>
  <si>
    <t>P.O. Box 142, 6332 Facilisis Av.</t>
  </si>
  <si>
    <t>Bangor</t>
  </si>
  <si>
    <t>molestie.tortor@magna.ca</t>
  </si>
  <si>
    <t>9632-7592</t>
  </si>
  <si>
    <t>sem egestas blandit.</t>
  </si>
  <si>
    <t>432-1478 Turpis St.</t>
  </si>
  <si>
    <t>P.O. Box 161, 8842 Etiam Street</t>
  </si>
  <si>
    <t>Ap #157-8634 Placerat, Av.</t>
  </si>
  <si>
    <t>Troy</t>
  </si>
  <si>
    <t>ante.ipsum.primis@tempordiam.com</t>
  </si>
  <si>
    <t>1065-9763</t>
  </si>
  <si>
    <t>lacus.</t>
  </si>
  <si>
    <t>4460 Mauris Road</t>
  </si>
  <si>
    <t>844-3216 Vehicula. Street</t>
  </si>
  <si>
    <t>4576 Odio. Ave</t>
  </si>
  <si>
    <t>Parma</t>
  </si>
  <si>
    <t>Nunavut</t>
  </si>
  <si>
    <t>Fusce.dolor.quam@vitae.org</t>
  </si>
  <si>
    <t>8644-1523</t>
  </si>
  <si>
    <t>Mauris molestie pharetra nibh. Aliquam</t>
  </si>
  <si>
    <t>Ap #177-639 Lorem. Street</t>
  </si>
  <si>
    <t>6892 Egestas. St.</t>
  </si>
  <si>
    <t>Ap #332-161 Magna. Rd.</t>
  </si>
  <si>
    <t>Douglas</t>
  </si>
  <si>
    <t>Aenean.egestas.hendrerit@Morbi.ca</t>
  </si>
  <si>
    <t>2925-8530</t>
  </si>
  <si>
    <t>eleifend,</t>
  </si>
  <si>
    <t>Ap #939-6273 Leo Avenue</t>
  </si>
  <si>
    <t>P.O. Box 587, 4103 Sapien Road</t>
  </si>
  <si>
    <t>P.O. Box 762, 6225 Quis Avenue</t>
  </si>
  <si>
    <t>Los Alamitos</t>
  </si>
  <si>
    <t>British Columbia</t>
  </si>
  <si>
    <t>posuere.vulputate.lacus@Fuscemollis.ca</t>
  </si>
  <si>
    <t>8599-1096</t>
  </si>
  <si>
    <t>enim. Etiam gravida molestie arcu.</t>
  </si>
  <si>
    <t>4740 Mi, Road</t>
  </si>
  <si>
    <t>883-9475 Elit. St.</t>
  </si>
  <si>
    <t>Ap #233-9863 Sapien. Road</t>
  </si>
  <si>
    <t>Norman</t>
  </si>
  <si>
    <t>Nevada</t>
  </si>
  <si>
    <t>tempor.bibendum@acarcu.com</t>
  </si>
  <si>
    <t>5331-3816</t>
  </si>
  <si>
    <t>non, hendrerit id,</t>
  </si>
  <si>
    <t>P.O. Box 415, 7552 Sagittis Av.</t>
  </si>
  <si>
    <t>275-7204 Nunc Ave</t>
  </si>
  <si>
    <t>620-9798 Curabitur Road</t>
  </si>
  <si>
    <t>Hattiesburg</t>
  </si>
  <si>
    <t>eros.non@augue.ca</t>
  </si>
  <si>
    <t>9755-3033</t>
  </si>
  <si>
    <t>sem ut cursus</t>
  </si>
  <si>
    <t>Ap #605-8584 Quis, St.</t>
  </si>
  <si>
    <t>185-9611 Natoque Avenue</t>
  </si>
  <si>
    <t>602-2994 Metus. St.</t>
  </si>
  <si>
    <t>Dana Point</t>
  </si>
  <si>
    <t>NM</t>
  </si>
  <si>
    <t>Morbi.metus@leo.org</t>
  </si>
  <si>
    <t>4397-5399</t>
  </si>
  <si>
    <t>Lorem ipsum dolor sit amet,</t>
  </si>
  <si>
    <t>P.O. Box 647, 8576 Dapibus Avenue</t>
  </si>
  <si>
    <t>P.O. Box 355, 9544 Ipsum Rd.</t>
  </si>
  <si>
    <t>8213 Auctor Street</t>
  </si>
  <si>
    <t>Class.aptent.taciti@massaVestibulum.edu</t>
  </si>
  <si>
    <t>9299-2740</t>
  </si>
  <si>
    <t>sed, facilisis vitae, orci. Phasellus</t>
  </si>
  <si>
    <t>Ap #252-8365 Velit Rd.</t>
  </si>
  <si>
    <t>P.O. Box 538, 4496 Magna Rd.</t>
  </si>
  <si>
    <t>Ap #345-9295 Gravida St.</t>
  </si>
  <si>
    <t>Mauris@egestas.org</t>
  </si>
  <si>
    <t>9567-6532</t>
  </si>
  <si>
    <t>cursus. Nunc mauris elit,</t>
  </si>
  <si>
    <t>505-7936 A, Road</t>
  </si>
  <si>
    <t>627-4325 Duis Rd.</t>
  </si>
  <si>
    <t>Ap #413-8926 Aliquam Av.</t>
  </si>
  <si>
    <t>Spokane Valley</t>
  </si>
  <si>
    <t>magna@pharetrafelis.org</t>
  </si>
  <si>
    <t>9197-4906</t>
  </si>
  <si>
    <t>fringilla cursus</t>
  </si>
  <si>
    <t>586-2847 Euismod Av.</t>
  </si>
  <si>
    <t>7682 Magna. Street</t>
  </si>
  <si>
    <t>P.O. Box 531, 8119 Sed Ave</t>
  </si>
  <si>
    <t>Santa Barbara</t>
  </si>
  <si>
    <t>ante.ipsum@duiquisaccumsan.com</t>
  </si>
  <si>
    <t>2358-7375</t>
  </si>
  <si>
    <t>gravida nunc sed pede.</t>
  </si>
  <si>
    <t>Ap #762-8115 Erat St.</t>
  </si>
  <si>
    <t>P.O. Box 407, 3000 Malesuada Rd.</t>
  </si>
  <si>
    <t>P.O. Box 763, 3754 Magna, Rd.</t>
  </si>
  <si>
    <t>Sandy Springs</t>
  </si>
  <si>
    <t>aliquam.arcu.Aliquam@Cum.ca</t>
  </si>
  <si>
    <t>4430-7203</t>
  </si>
  <si>
    <t>nibh. Phasellus nulla. Integer vulputate,</t>
  </si>
  <si>
    <t>6012 Id Road</t>
  </si>
  <si>
    <t>P.O. Box 865, 5422 Pharetra. Av.</t>
  </si>
  <si>
    <t>7004 Leo, Rd.</t>
  </si>
  <si>
    <t>Fajardo</t>
  </si>
  <si>
    <t>fringilla.est.Mauris@liberoestcongue.ca</t>
  </si>
  <si>
    <t>7997-3865</t>
  </si>
  <si>
    <t>et, magna.</t>
  </si>
  <si>
    <t>457-8877 Sem St.</t>
  </si>
  <si>
    <t>Ap #749-6996 Ornare, Avenue</t>
  </si>
  <si>
    <t>9263 Egestas. Street</t>
  </si>
  <si>
    <t>Sierra Vista</t>
  </si>
  <si>
    <t>UT</t>
  </si>
  <si>
    <t>rutrum.non.hendrerit@CrasinterdumNunc.com</t>
  </si>
  <si>
    <t>1896-2581</t>
  </si>
  <si>
    <t>lorem semper auctor. Mauris vel</t>
  </si>
  <si>
    <t>P.O. Box 656, 6242 Arcu. Avenue</t>
  </si>
  <si>
    <t>8252 Et, Road</t>
  </si>
  <si>
    <t>P.O. Box 134, 9225 Quis, Ave</t>
  </si>
  <si>
    <t>Tustin</t>
  </si>
  <si>
    <t>quis.urna.Nunc@metusInlorem.com</t>
  </si>
  <si>
    <t>8410-4312</t>
  </si>
  <si>
    <t>posuere cubilia Curae;</t>
  </si>
  <si>
    <t>P.O. Box 793, 2678 Neque Road</t>
  </si>
  <si>
    <t>619-3923 Sed Rd.</t>
  </si>
  <si>
    <t>714-1080 Sit Rd.</t>
  </si>
  <si>
    <t>Cape Girardeau</t>
  </si>
  <si>
    <t>Quebec</t>
  </si>
  <si>
    <t>ligula.Donec@Nunc.edu</t>
  </si>
  <si>
    <t>6842-5367</t>
  </si>
  <si>
    <t>Curabitur</t>
  </si>
  <si>
    <t>P.O. Box 839, 9914 Vitae, Rd.</t>
  </si>
  <si>
    <t>158-3849 Nullam Street</t>
  </si>
  <si>
    <t>P.O. Box 306, 9363 Aliquet Rd.</t>
  </si>
  <si>
    <t>Great Falls</t>
  </si>
  <si>
    <t>NH</t>
  </si>
  <si>
    <t>Vivamus@penatibus.ca</t>
  </si>
  <si>
    <t>7168-1842</t>
  </si>
  <si>
    <t>arcu. Curabitur ut odio</t>
  </si>
  <si>
    <t>Ap #720-3394 Tellus. Avenue</t>
  </si>
  <si>
    <t>Ap #428-2157 Aenean Street</t>
  </si>
  <si>
    <t>5375 Erat Street</t>
  </si>
  <si>
    <t>Scottsdale</t>
  </si>
  <si>
    <t>eleifend@aliquetlobortis.org</t>
  </si>
  <si>
    <t>6518-3541</t>
  </si>
  <si>
    <t>diam dictum</t>
  </si>
  <si>
    <t>134-7720 Nisi. Road</t>
  </si>
  <si>
    <t>P.O. Box 576, 4491 Bibendum Avenue</t>
  </si>
  <si>
    <t>123-4456 Ut Street</t>
  </si>
  <si>
    <t>Opelousas</t>
  </si>
  <si>
    <t>SD</t>
  </si>
  <si>
    <t>nulla.Integer.urna@et.org</t>
  </si>
  <si>
    <t>6078-2325</t>
  </si>
  <si>
    <t>risus. Nulla</t>
  </si>
  <si>
    <t>P.O. Box 742, 6954 Malesuada Street</t>
  </si>
  <si>
    <t>9140 Pede St.</t>
  </si>
  <si>
    <t>P.O. Box 761, 8383 Ipsum Rd.</t>
  </si>
  <si>
    <t>Spartanburg</t>
  </si>
  <si>
    <t>Mauris.molestie.pharetra@non.edu</t>
  </si>
  <si>
    <t>4949-3414</t>
  </si>
  <si>
    <t>Nullam scelerisque neque</t>
  </si>
  <si>
    <t>1846 Felis. Road</t>
  </si>
  <si>
    <t>3302 Ullamcorper, Road</t>
  </si>
  <si>
    <t>P.O. Box 782, 2731 Amet Rd.</t>
  </si>
  <si>
    <t>Hot Springs</t>
  </si>
  <si>
    <t>lacus.varius.et@congue.com</t>
  </si>
  <si>
    <t>1971-5206</t>
  </si>
  <si>
    <t>tortor at risus. Nunc</t>
  </si>
  <si>
    <t>716-2352 Blandit. Avenue</t>
  </si>
  <si>
    <t>220-6171 Dapibus Road</t>
  </si>
  <si>
    <t>P.O. Box 123, 3447 Mattis. Rd.</t>
  </si>
  <si>
    <t>Richmond</t>
  </si>
  <si>
    <t>leo.in.lobortis@Quisque.edu</t>
  </si>
  <si>
    <t>5071-9602</t>
  </si>
  <si>
    <t>luctus ut,</t>
  </si>
  <si>
    <t>Ap #773-2940 Duis Ave</t>
  </si>
  <si>
    <t>529-6814 Eu Road</t>
  </si>
  <si>
    <t>9260 Non, Road</t>
  </si>
  <si>
    <t>Waycross</t>
  </si>
  <si>
    <t>eget.lacus@nequeseddictum.com</t>
  </si>
  <si>
    <t>8030-4660</t>
  </si>
  <si>
    <t>turpis. Nulla</t>
  </si>
  <si>
    <t>Ap #744-1952 A Ave</t>
  </si>
  <si>
    <t>Ap #388-7504 Sed Av.</t>
  </si>
  <si>
    <t>Ap #123-4772 In Ave</t>
  </si>
  <si>
    <t>Fort Wayne</t>
  </si>
  <si>
    <t>ante.dictum.cursus@pharetraut.org</t>
  </si>
  <si>
    <t>9662-1097</t>
  </si>
  <si>
    <t>id, mollis nec, cursus</t>
  </si>
  <si>
    <t>Ap #521-3005 Luctus, Rd.</t>
  </si>
  <si>
    <t>1769 Nec, Street</t>
  </si>
  <si>
    <t>3964 Lobortis, St.</t>
  </si>
  <si>
    <t>Eatontown</t>
  </si>
  <si>
    <t>Ut@mauriserateget.com</t>
  </si>
  <si>
    <t>1739-5016</t>
  </si>
  <si>
    <t>pellentesque, tellus sem mollis</t>
  </si>
  <si>
    <t>3442 A, Avenue</t>
  </si>
  <si>
    <t>P.O. Box 871, 9477 Congue. St.</t>
  </si>
  <si>
    <t>8453 Vestibulum, St.</t>
  </si>
  <si>
    <t>Fontana</t>
  </si>
  <si>
    <t>arcu@velmauris.com</t>
  </si>
  <si>
    <t>4455-1131</t>
  </si>
  <si>
    <t>sapien</t>
  </si>
  <si>
    <t>616-7040 Cras Av.</t>
  </si>
  <si>
    <t>2397 Vel St.</t>
  </si>
  <si>
    <t>537-5650 Tristique St.</t>
  </si>
  <si>
    <t>Ada</t>
  </si>
  <si>
    <t>Louisiana</t>
  </si>
  <si>
    <t>vitae.risus@nunc.com</t>
  </si>
  <si>
    <t>3274-4992</t>
  </si>
  <si>
    <t>magna. Duis</t>
  </si>
  <si>
    <t>Ap #775-9379 Vulputate, Ave</t>
  </si>
  <si>
    <t>P.O. Box 910, 4306 Cras Av.</t>
  </si>
  <si>
    <t>P.O. Box 370, 1811 Lobortis Av.</t>
  </si>
  <si>
    <t>Tuscaloosa</t>
  </si>
  <si>
    <t>Cras.lorem@tristique.org</t>
  </si>
  <si>
    <t>1783-4809</t>
  </si>
  <si>
    <t>Ut tincidunt vehicula</t>
  </si>
  <si>
    <t>P.O. Box 304, 8510 Natoque Road</t>
  </si>
  <si>
    <t>P.O. Box 759, 2183 Varius St.</t>
  </si>
  <si>
    <t>P.O. Box 117, 5592 Leo. Rd.</t>
  </si>
  <si>
    <t>Lockport</t>
  </si>
  <si>
    <t>gravida.Aliquam@vulputate.com</t>
  </si>
  <si>
    <t>2016-1512</t>
  </si>
  <si>
    <t>sem elit, pharetra ut,</t>
  </si>
  <si>
    <t>4634 Vestibulum Ave</t>
  </si>
  <si>
    <t>P.O. Box 242, 9607 Tellus, Avenue</t>
  </si>
  <si>
    <t>466-2028 Lobortis Rd.</t>
  </si>
  <si>
    <t>Klamath Falls</t>
  </si>
  <si>
    <t>DC</t>
  </si>
  <si>
    <t>auctor.ullamcorper@ipsumacmi.ca</t>
  </si>
  <si>
    <t>7300-1078</t>
  </si>
  <si>
    <t>consequat</t>
  </si>
  <si>
    <t>966-9523 Imperdiet, Avenue</t>
  </si>
  <si>
    <t>373-8216 Morbi Rd.</t>
  </si>
  <si>
    <t>Ap #187-3260 Congue St.</t>
  </si>
  <si>
    <t>Duarte</t>
  </si>
  <si>
    <t>NV</t>
  </si>
  <si>
    <t>lorem.eget.mollis@ligulatortordictum.ca</t>
  </si>
  <si>
    <t>7577-8570</t>
  </si>
  <si>
    <t>faucibus orci luctus</t>
  </si>
  <si>
    <t>3027 Eget St.</t>
  </si>
  <si>
    <t>586-8122 Neque Ave</t>
  </si>
  <si>
    <t>Ap #441-7331 Lorem Av.</t>
  </si>
  <si>
    <t>Brockton</t>
  </si>
  <si>
    <t>neque.Nullam.nisl@acorciUt.edu</t>
  </si>
  <si>
    <t>6296-8669</t>
  </si>
  <si>
    <t>odio, auctor vitae, aliquet</t>
  </si>
  <si>
    <t>540-2063 Quis, Road</t>
  </si>
  <si>
    <t>Ap #614-118 Augue Street</t>
  </si>
  <si>
    <t>871-2054 Egestas Rd.</t>
  </si>
  <si>
    <t>Paducah</t>
  </si>
  <si>
    <t>MO</t>
  </si>
  <si>
    <t>sit@velpedeblandit.org</t>
  </si>
  <si>
    <t>4450-4548</t>
  </si>
  <si>
    <t>venenatis</t>
  </si>
  <si>
    <t>620-2862 Integer Street</t>
  </si>
  <si>
    <t>Ap #207-3250 Litora St.</t>
  </si>
  <si>
    <t>8645 Semper Avenue</t>
  </si>
  <si>
    <t>Jackson</t>
  </si>
  <si>
    <t>Maine</t>
  </si>
  <si>
    <t>aliquet.odio.Etiam@tristique.ca</t>
  </si>
  <si>
    <t>5822-9921</t>
  </si>
  <si>
    <t>sem egestas</t>
  </si>
  <si>
    <t>1825 Non, Rd.</t>
  </si>
  <si>
    <t>Ap #690-2109 Scelerisque Street</t>
  </si>
  <si>
    <t>3608 Vel St.</t>
  </si>
  <si>
    <t>Fairfield</t>
  </si>
  <si>
    <t>ultrices.Duis@tristiquepharetra.edu</t>
  </si>
  <si>
    <t>8210-4498</t>
  </si>
  <si>
    <t>mattis</t>
  </si>
  <si>
    <t>P.O. Box 630, 4996 Ullamcorper. Av.</t>
  </si>
  <si>
    <t>Ap #369-3903 Sed St.</t>
  </si>
  <si>
    <t>946-5798 Nullam Rd.</t>
  </si>
  <si>
    <t>La Puente</t>
  </si>
  <si>
    <t>OR</t>
  </si>
  <si>
    <t>ullamcorper.eu.euismod@Curabiturconsequatlectus.com</t>
  </si>
  <si>
    <t>2813-8110</t>
  </si>
  <si>
    <t>natoque penatibus et magnis</t>
  </si>
  <si>
    <t>P.O. Box 761, 2105 Consequat Av.</t>
  </si>
  <si>
    <t>Ap #112-8624 Ut Street</t>
  </si>
  <si>
    <t>152-1456 Phasellus Road</t>
  </si>
  <si>
    <t>Valdez</t>
  </si>
  <si>
    <t>cursus.diam.at@ataugue.com</t>
  </si>
  <si>
    <t>8336-9841</t>
  </si>
  <si>
    <t>Cras dolor dolor,</t>
  </si>
  <si>
    <t>P.O. Box 351, 7198 Conubia Av.</t>
  </si>
  <si>
    <t>P.O. Box 409, 8251 Adipiscing. Ave</t>
  </si>
  <si>
    <t>5944 Interdum. St.</t>
  </si>
  <si>
    <t>Wilson</t>
  </si>
  <si>
    <t>elit.elit.fermentum@scelerisquenequeNullam.com</t>
  </si>
  <si>
    <t>9281-8436</t>
  </si>
  <si>
    <t>placerat, orci lacus vestibulum</t>
  </si>
  <si>
    <t>450-3539 Ac, St.</t>
  </si>
  <si>
    <t>Ap #183-9202 Id Street</t>
  </si>
  <si>
    <t>218-4376 Ultricies Rd.</t>
  </si>
  <si>
    <t>Aguadilla</t>
  </si>
  <si>
    <t>Curae;.Donec.tincidunt@iderat.org</t>
  </si>
  <si>
    <t>1417-1574</t>
  </si>
  <si>
    <t>semper cursus. Integer mollis. Integer</t>
  </si>
  <si>
    <t>Ap #730-1936 Nulla. Street</t>
  </si>
  <si>
    <t>Ap #372-5853 Aliquet St.</t>
  </si>
  <si>
    <t>5362 Tempor Road</t>
  </si>
  <si>
    <t>Visalia</t>
  </si>
  <si>
    <t>nec@IntegerurnaVivamus.org</t>
  </si>
  <si>
    <t>9943-8591</t>
  </si>
  <si>
    <t>natoque</t>
  </si>
  <si>
    <t>8707 Non, Road</t>
  </si>
  <si>
    <t>167-2367 Magna. Road</t>
  </si>
  <si>
    <t>Ap #457-6775 Proin St.</t>
  </si>
  <si>
    <t>Port Washington</t>
  </si>
  <si>
    <t>SK</t>
  </si>
  <si>
    <t>montes.nascetur@justo.edu</t>
  </si>
  <si>
    <t>1491-6649</t>
  </si>
  <si>
    <t>natoque penatibus et</t>
  </si>
  <si>
    <t>7273 Mus. Avenue</t>
  </si>
  <si>
    <t>Ap #863-1340 Aenean Ave</t>
  </si>
  <si>
    <t>2831 A Rd.</t>
  </si>
  <si>
    <t>Fayetteville</t>
  </si>
  <si>
    <t>KS</t>
  </si>
  <si>
    <t>dignissim.lacus.Aliquam@gravidasagittisDuis.com</t>
  </si>
  <si>
    <t>8803-8564</t>
  </si>
  <si>
    <t>augue ut lacus.</t>
  </si>
  <si>
    <t>P.O. Box 921, 4112 Elit, Rd.</t>
  </si>
  <si>
    <t>2341 Augue. Street</t>
  </si>
  <si>
    <t>1239 Quis Street</t>
  </si>
  <si>
    <t>Anchorage</t>
  </si>
  <si>
    <t>New Jersey</t>
  </si>
  <si>
    <t>posuere.vulputate.lacus@natoquepenatibus.ca</t>
  </si>
  <si>
    <t>7443-9871</t>
  </si>
  <si>
    <t>elementum, lorem ut</t>
  </si>
  <si>
    <t>P.O. Box 417, 8275 Nulla Av.</t>
  </si>
  <si>
    <t>P.O. Box 302, 729 Volutpat Avenue</t>
  </si>
  <si>
    <t>8233 Dictum. Rd.</t>
  </si>
  <si>
    <t>Batavia</t>
  </si>
  <si>
    <t>neque.vitae.semper@bibendumsedest.org</t>
  </si>
  <si>
    <t>8349-7296</t>
  </si>
  <si>
    <t>eu arcu.</t>
  </si>
  <si>
    <t>P.O. Box 583, 8889 Amet, Rd.</t>
  </si>
  <si>
    <t>256-4764 Nec, Rd.</t>
  </si>
  <si>
    <t>P.O. Box 471, 2816 Aliquet Rd.</t>
  </si>
  <si>
    <t>Manhattan Beach</t>
  </si>
  <si>
    <t>non@interdumenimnon.ca</t>
  </si>
  <si>
    <t>1044-3905</t>
  </si>
  <si>
    <t>Proin mi. Aliquam</t>
  </si>
  <si>
    <t>AAAAAGv+p/w=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</si>
</sst>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EFEF"/>
        <bgColor rgb="FF000000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DDDDDD"/>
      </left>
      <right/>
      <top style="thick">
        <color rgb="FFDDDDDD"/>
      </top>
      <bottom/>
      <diagonal/>
    </border>
    <border>
      <left/>
      <right/>
      <top style="thick">
        <color rgb="FFDDDDDD"/>
      </top>
      <bottom/>
      <diagonal/>
    </border>
    <border>
      <left/>
      <right style="thick">
        <color rgb="FFDDDDDD"/>
      </right>
      <top style="thick">
        <color rgb="FFDDDDDD"/>
      </top>
      <bottom/>
      <diagonal/>
    </border>
    <border>
      <left style="thick">
        <color rgb="FFDDDDDD"/>
      </left>
      <right/>
      <top/>
      <bottom/>
      <diagonal/>
    </border>
    <border>
      <left/>
      <right style="thick">
        <color rgb="FFDDDDDD"/>
      </right>
      <top/>
      <bottom/>
      <diagonal/>
    </border>
    <border>
      <left style="thick">
        <color rgb="FFDDDDDD"/>
      </left>
      <right/>
      <top/>
      <bottom style="thick">
        <color rgb="FFDDDDDD"/>
      </bottom>
      <diagonal/>
    </border>
    <border>
      <left/>
      <right/>
      <top/>
      <bottom style="thick">
        <color rgb="FFDDDDDD"/>
      </bottom>
      <diagonal/>
    </border>
    <border>
      <left/>
      <right style="thick">
        <color rgb="FFDDDDDD"/>
      </right>
      <top/>
      <bottom style="thick">
        <color rgb="FFDDDDDD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0" fontId="18" fillId="33" borderId="0" xfId="0" applyFont="1" applyFill="1" applyAlignment="1">
      <alignment horizontal="left" indent="1"/>
    </xf>
    <xf numFmtId="49" fontId="19" fillId="33" borderId="11" xfId="0" applyNumberFormat="1" applyFont="1" applyFill="1" applyBorder="1" applyAlignment="1">
      <alignment horizontal="center" vertical="center" wrapText="1"/>
    </xf>
    <xf numFmtId="49" fontId="19" fillId="33" borderId="12" xfId="0" applyNumberFormat="1" applyFont="1" applyFill="1" applyBorder="1" applyAlignment="1">
      <alignment horizontal="center" vertical="center" wrapText="1"/>
    </xf>
    <xf numFmtId="49" fontId="18" fillId="34" borderId="0" xfId="0" applyNumberFormat="1" applyFont="1" applyFill="1" applyAlignment="1">
      <alignment horizontal="left" wrapText="1" indent="1"/>
    </xf>
    <xf numFmtId="49" fontId="18" fillId="34" borderId="14" xfId="0" applyNumberFormat="1" applyFont="1" applyFill="1" applyBorder="1" applyAlignment="1">
      <alignment horizontal="left" wrapText="1" indent="1"/>
    </xf>
    <xf numFmtId="49" fontId="18" fillId="34" borderId="16" xfId="0" applyNumberFormat="1" applyFont="1" applyFill="1" applyBorder="1" applyAlignment="1">
      <alignment horizontal="left" wrapText="1" indent="1"/>
    </xf>
    <xf numFmtId="49" fontId="18" fillId="34" borderId="17" xfId="0" applyNumberFormat="1" applyFont="1" applyFill="1" applyBorder="1" applyAlignment="1">
      <alignment horizontal="left" wrapText="1" indent="1"/>
    </xf>
    <xf numFmtId="1" fontId="19" fillId="33" borderId="10" xfId="0" applyNumberFormat="1" applyFont="1" applyFill="1" applyBorder="1" applyAlignment="1">
      <alignment horizontal="center" vertical="center" wrapText="1"/>
    </xf>
    <xf numFmtId="1" fontId="18" fillId="34" borderId="13" xfId="0" applyNumberFormat="1" applyFont="1" applyFill="1" applyBorder="1" applyAlignment="1">
      <alignment horizontal="left" wrapText="1" indent="1"/>
    </xf>
    <xf numFmtId="1" fontId="18" fillId="34" borderId="15" xfId="0" applyNumberFormat="1" applyFont="1" applyFill="1" applyBorder="1" applyAlignment="1">
      <alignment horizontal="left" wrapText="1" indent="1"/>
    </xf>
    <xf numFmtId="1" fontId="0" fillId="0" borderId="0" xfId="0" applyNumberFormat="1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2"/>
  <sheetViews>
    <sheetView showGridLines="0" tabSelected="1" workbookViewId="0">
      <selection activeCell="B21" sqref="B21"/>
    </sheetView>
  </sheetViews>
  <sheetFormatPr baseColWidth="10" defaultRowHeight="15" x14ac:dyDescent="0.25"/>
  <cols>
    <col min="1" max="1" width="11" style="13" customWidth="1"/>
    <col min="2" max="2" width="28.85546875" style="2" customWidth="1"/>
    <col min="3" max="3" width="29" style="2" customWidth="1"/>
    <col min="4" max="4" width="28.42578125" style="2" customWidth="1"/>
    <col min="5" max="5" width="14.28515625" style="2" customWidth="1"/>
    <col min="6" max="6" width="22.42578125" style="2" customWidth="1"/>
    <col min="7" max="7" width="42" style="2" customWidth="1"/>
    <col min="8" max="8" width="13.140625" style="2" customWidth="1"/>
    <col min="9" max="9" width="31.28515625" style="2" customWidth="1"/>
    <col min="10" max="16384" width="11.42578125" style="1"/>
  </cols>
  <sheetData>
    <row r="1" spans="1:9" s="3" customFormat="1" ht="12" thickTop="1" x14ac:dyDescent="0.2">
      <c r="A1" s="10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s="3" customFormat="1" ht="11.25" x14ac:dyDescent="0.2">
      <c r="A2" s="11">
        <v>1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7" t="s">
        <v>16</v>
      </c>
    </row>
    <row r="3" spans="1:9" s="3" customFormat="1" ht="11.25" x14ac:dyDescent="0.2">
      <c r="A3" s="11">
        <v>2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7" t="s">
        <v>24</v>
      </c>
    </row>
    <row r="4" spans="1:9" s="3" customFormat="1" ht="11.25" x14ac:dyDescent="0.2">
      <c r="A4" s="11">
        <v>3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7" t="s">
        <v>32</v>
      </c>
    </row>
    <row r="5" spans="1:9" s="3" customFormat="1" ht="11.25" x14ac:dyDescent="0.2">
      <c r="A5" s="11">
        <v>4</v>
      </c>
      <c r="B5" s="6" t="s">
        <v>33</v>
      </c>
      <c r="C5" s="6" t="s">
        <v>34</v>
      </c>
      <c r="D5" s="6" t="s">
        <v>35</v>
      </c>
      <c r="E5" s="6" t="s">
        <v>36</v>
      </c>
      <c r="F5" s="6" t="s">
        <v>37</v>
      </c>
      <c r="G5" s="6" t="s">
        <v>38</v>
      </c>
      <c r="H5" s="6" t="s">
        <v>39</v>
      </c>
      <c r="I5" s="7" t="s">
        <v>40</v>
      </c>
    </row>
    <row r="6" spans="1:9" s="3" customFormat="1" ht="11.25" x14ac:dyDescent="0.2">
      <c r="A6" s="11">
        <v>5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13</v>
      </c>
      <c r="G6" s="6" t="s">
        <v>45</v>
      </c>
      <c r="H6" s="6" t="s">
        <v>46</v>
      </c>
      <c r="I6" s="7" t="s">
        <v>47</v>
      </c>
    </row>
    <row r="7" spans="1:9" s="3" customFormat="1" ht="11.25" x14ac:dyDescent="0.2">
      <c r="A7" s="11">
        <v>6</v>
      </c>
      <c r="B7" s="6" t="s">
        <v>48</v>
      </c>
      <c r="C7" s="6" t="s">
        <v>49</v>
      </c>
      <c r="D7" s="6" t="s">
        <v>50</v>
      </c>
      <c r="E7" s="6" t="s">
        <v>51</v>
      </c>
      <c r="F7" s="6" t="s">
        <v>52</v>
      </c>
      <c r="G7" s="6" t="s">
        <v>53</v>
      </c>
      <c r="H7" s="6" t="s">
        <v>54</v>
      </c>
      <c r="I7" s="7" t="s">
        <v>55</v>
      </c>
    </row>
    <row r="8" spans="1:9" s="3" customFormat="1" ht="11.25" x14ac:dyDescent="0.2">
      <c r="A8" s="11">
        <v>7</v>
      </c>
      <c r="B8" s="6" t="s">
        <v>56</v>
      </c>
      <c r="C8" s="6" t="s">
        <v>57</v>
      </c>
      <c r="D8" s="6" t="s">
        <v>58</v>
      </c>
      <c r="E8" s="6" t="s">
        <v>59</v>
      </c>
      <c r="F8" s="6" t="s">
        <v>60</v>
      </c>
      <c r="G8" s="6" t="s">
        <v>61</v>
      </c>
      <c r="H8" s="6" t="s">
        <v>62</v>
      </c>
      <c r="I8" s="7" t="s">
        <v>63</v>
      </c>
    </row>
    <row r="9" spans="1:9" s="3" customFormat="1" ht="11.25" x14ac:dyDescent="0.2">
      <c r="A9" s="11">
        <v>8</v>
      </c>
      <c r="B9" s="6" t="s">
        <v>64</v>
      </c>
      <c r="C9" s="6" t="s">
        <v>65</v>
      </c>
      <c r="D9" s="6" t="s">
        <v>66</v>
      </c>
      <c r="E9" s="6" t="s">
        <v>67</v>
      </c>
      <c r="F9" s="6" t="s">
        <v>68</v>
      </c>
      <c r="G9" s="6" t="s">
        <v>69</v>
      </c>
      <c r="H9" s="6" t="s">
        <v>70</v>
      </c>
      <c r="I9" s="7" t="s">
        <v>71</v>
      </c>
    </row>
    <row r="10" spans="1:9" s="3" customFormat="1" ht="11.25" x14ac:dyDescent="0.2">
      <c r="A10" s="11">
        <v>9</v>
      </c>
      <c r="B10" s="6" t="s">
        <v>72</v>
      </c>
      <c r="C10" s="6" t="s">
        <v>73</v>
      </c>
      <c r="D10" s="6" t="s">
        <v>74</v>
      </c>
      <c r="E10" s="6" t="s">
        <v>75</v>
      </c>
      <c r="F10" s="6" t="s">
        <v>60</v>
      </c>
      <c r="G10" s="6" t="s">
        <v>76</v>
      </c>
      <c r="H10" s="6" t="s">
        <v>77</v>
      </c>
      <c r="I10" s="7" t="s">
        <v>78</v>
      </c>
    </row>
    <row r="11" spans="1:9" s="3" customFormat="1" ht="11.25" x14ac:dyDescent="0.2">
      <c r="A11" s="11">
        <v>10</v>
      </c>
      <c r="B11" s="6" t="s">
        <v>79</v>
      </c>
      <c r="C11" s="6" t="s">
        <v>80</v>
      </c>
      <c r="D11" s="6" t="s">
        <v>81</v>
      </c>
      <c r="E11" s="6" t="s">
        <v>82</v>
      </c>
      <c r="F11" s="6" t="s">
        <v>83</v>
      </c>
      <c r="G11" s="6" t="s">
        <v>84</v>
      </c>
      <c r="H11" s="6" t="s">
        <v>85</v>
      </c>
      <c r="I11" s="7" t="s">
        <v>86</v>
      </c>
    </row>
    <row r="12" spans="1:9" s="3" customFormat="1" ht="11.25" x14ac:dyDescent="0.2">
      <c r="A12" s="11">
        <v>11</v>
      </c>
      <c r="B12" s="6" t="s">
        <v>87</v>
      </c>
      <c r="C12" s="6" t="s">
        <v>88</v>
      </c>
      <c r="D12" s="6" t="s">
        <v>89</v>
      </c>
      <c r="E12" s="6" t="s">
        <v>90</v>
      </c>
      <c r="F12" s="6" t="s">
        <v>91</v>
      </c>
      <c r="G12" s="6" t="s">
        <v>92</v>
      </c>
      <c r="H12" s="6" t="s">
        <v>93</v>
      </c>
      <c r="I12" s="7" t="s">
        <v>94</v>
      </c>
    </row>
    <row r="13" spans="1:9" s="3" customFormat="1" ht="11.25" x14ac:dyDescent="0.2">
      <c r="A13" s="11">
        <v>12</v>
      </c>
      <c r="B13" s="6" t="s">
        <v>95</v>
      </c>
      <c r="C13" s="6" t="s">
        <v>96</v>
      </c>
      <c r="D13" s="6" t="s">
        <v>97</v>
      </c>
      <c r="E13" s="6" t="s">
        <v>98</v>
      </c>
      <c r="F13" s="6" t="s">
        <v>99</v>
      </c>
      <c r="G13" s="6" t="s">
        <v>100</v>
      </c>
      <c r="H13" s="6" t="s">
        <v>101</v>
      </c>
      <c r="I13" s="7" t="s">
        <v>102</v>
      </c>
    </row>
    <row r="14" spans="1:9" s="3" customFormat="1" ht="11.25" x14ac:dyDescent="0.2">
      <c r="A14" s="11">
        <v>13</v>
      </c>
      <c r="B14" s="6" t="s">
        <v>103</v>
      </c>
      <c r="C14" s="6" t="s">
        <v>104</v>
      </c>
      <c r="D14" s="6" t="s">
        <v>105</v>
      </c>
      <c r="E14" s="6" t="s">
        <v>106</v>
      </c>
      <c r="F14" s="6" t="s">
        <v>107</v>
      </c>
      <c r="G14" s="6" t="s">
        <v>108</v>
      </c>
      <c r="H14" s="6" t="s">
        <v>109</v>
      </c>
      <c r="I14" s="7" t="s">
        <v>110</v>
      </c>
    </row>
    <row r="15" spans="1:9" s="3" customFormat="1" ht="11.25" x14ac:dyDescent="0.2">
      <c r="A15" s="11">
        <v>14</v>
      </c>
      <c r="B15" s="6" t="s">
        <v>111</v>
      </c>
      <c r="C15" s="6" t="s">
        <v>112</v>
      </c>
      <c r="D15" s="6" t="s">
        <v>113</v>
      </c>
      <c r="E15" s="6" t="s">
        <v>114</v>
      </c>
      <c r="F15" s="6" t="s">
        <v>115</v>
      </c>
      <c r="G15" s="6" t="s">
        <v>116</v>
      </c>
      <c r="H15" s="6" t="s">
        <v>117</v>
      </c>
      <c r="I15" s="7" t="s">
        <v>118</v>
      </c>
    </row>
    <row r="16" spans="1:9" s="3" customFormat="1" ht="11.25" x14ac:dyDescent="0.2">
      <c r="A16" s="11">
        <v>15</v>
      </c>
      <c r="B16" s="6" t="s">
        <v>119</v>
      </c>
      <c r="C16" s="6" t="s">
        <v>120</v>
      </c>
      <c r="D16" s="6" t="s">
        <v>121</v>
      </c>
      <c r="E16" s="6" t="s">
        <v>122</v>
      </c>
      <c r="F16" s="6" t="s">
        <v>123</v>
      </c>
      <c r="G16" s="6" t="s">
        <v>124</v>
      </c>
      <c r="H16" s="6" t="s">
        <v>125</v>
      </c>
      <c r="I16" s="7" t="s">
        <v>126</v>
      </c>
    </row>
    <row r="17" spans="1:9" s="3" customFormat="1" ht="11.25" x14ac:dyDescent="0.2">
      <c r="A17" s="11">
        <v>16</v>
      </c>
      <c r="B17" s="6" t="s">
        <v>127</v>
      </c>
      <c r="C17" s="6" t="s">
        <v>128</v>
      </c>
      <c r="D17" s="6" t="s">
        <v>129</v>
      </c>
      <c r="E17" s="6" t="s">
        <v>130</v>
      </c>
      <c r="F17" s="6" t="s">
        <v>60</v>
      </c>
      <c r="G17" s="6" t="s">
        <v>131</v>
      </c>
      <c r="H17" s="6" t="s">
        <v>132</v>
      </c>
      <c r="I17" s="7" t="s">
        <v>133</v>
      </c>
    </row>
    <row r="18" spans="1:9" s="3" customFormat="1" ht="11.25" x14ac:dyDescent="0.2">
      <c r="A18" s="11">
        <v>17</v>
      </c>
      <c r="B18" s="6" t="s">
        <v>134</v>
      </c>
      <c r="C18" s="6" t="s">
        <v>135</v>
      </c>
      <c r="D18" s="6" t="s">
        <v>136</v>
      </c>
      <c r="E18" s="6" t="s">
        <v>137</v>
      </c>
      <c r="F18" s="6" t="s">
        <v>138</v>
      </c>
      <c r="G18" s="6" t="s">
        <v>139</v>
      </c>
      <c r="H18" s="6" t="s">
        <v>140</v>
      </c>
      <c r="I18" s="7" t="s">
        <v>78</v>
      </c>
    </row>
    <row r="19" spans="1:9" s="3" customFormat="1" ht="11.25" x14ac:dyDescent="0.2">
      <c r="A19" s="11">
        <v>18</v>
      </c>
      <c r="B19" s="6" t="s">
        <v>141</v>
      </c>
      <c r="C19" s="6" t="s">
        <v>142</v>
      </c>
      <c r="D19" s="6" t="s">
        <v>143</v>
      </c>
      <c r="E19" s="6" t="s">
        <v>144</v>
      </c>
      <c r="F19" s="6" t="s">
        <v>60</v>
      </c>
      <c r="G19" s="6" t="s">
        <v>145</v>
      </c>
      <c r="H19" s="6" t="s">
        <v>146</v>
      </c>
      <c r="I19" s="7" t="s">
        <v>147</v>
      </c>
    </row>
    <row r="20" spans="1:9" s="3" customFormat="1" ht="11.25" x14ac:dyDescent="0.2">
      <c r="A20" s="11">
        <v>19</v>
      </c>
      <c r="B20" s="6" t="s">
        <v>148</v>
      </c>
      <c r="C20" s="6" t="s">
        <v>149</v>
      </c>
      <c r="D20" s="6" t="s">
        <v>150</v>
      </c>
      <c r="E20" s="6" t="s">
        <v>151</v>
      </c>
      <c r="F20" s="6" t="s">
        <v>107</v>
      </c>
      <c r="G20" s="6" t="s">
        <v>152</v>
      </c>
      <c r="H20" s="6" t="s">
        <v>153</v>
      </c>
      <c r="I20" s="7" t="s">
        <v>154</v>
      </c>
    </row>
    <row r="21" spans="1:9" s="3" customFormat="1" ht="11.25" x14ac:dyDescent="0.2">
      <c r="A21" s="11">
        <v>20</v>
      </c>
      <c r="B21" s="6" t="s">
        <v>155</v>
      </c>
      <c r="C21" s="6" t="s">
        <v>156</v>
      </c>
      <c r="D21" s="6" t="s">
        <v>157</v>
      </c>
      <c r="E21" s="6" t="s">
        <v>158</v>
      </c>
      <c r="F21" s="6" t="s">
        <v>159</v>
      </c>
      <c r="G21" s="6" t="s">
        <v>160</v>
      </c>
      <c r="H21" s="6" t="s">
        <v>161</v>
      </c>
      <c r="I21" s="7" t="s">
        <v>162</v>
      </c>
    </row>
    <row r="22" spans="1:9" s="3" customFormat="1" ht="11.25" x14ac:dyDescent="0.2">
      <c r="A22" s="11">
        <v>21</v>
      </c>
      <c r="B22" s="6" t="s">
        <v>163</v>
      </c>
      <c r="C22" s="6" t="s">
        <v>164</v>
      </c>
      <c r="D22" s="6" t="s">
        <v>165</v>
      </c>
      <c r="E22" s="6" t="s">
        <v>166</v>
      </c>
      <c r="F22" s="6" t="s">
        <v>167</v>
      </c>
      <c r="G22" s="6" t="s">
        <v>168</v>
      </c>
      <c r="H22" s="6" t="s">
        <v>169</v>
      </c>
      <c r="I22" s="7" t="s">
        <v>170</v>
      </c>
    </row>
    <row r="23" spans="1:9" s="3" customFormat="1" ht="11.25" x14ac:dyDescent="0.2">
      <c r="A23" s="11">
        <v>22</v>
      </c>
      <c r="B23" s="6" t="s">
        <v>171</v>
      </c>
      <c r="C23" s="6" t="s">
        <v>172</v>
      </c>
      <c r="D23" s="6" t="s">
        <v>173</v>
      </c>
      <c r="E23" s="6" t="s">
        <v>174</v>
      </c>
      <c r="F23" s="6" t="s">
        <v>175</v>
      </c>
      <c r="G23" s="6" t="s">
        <v>176</v>
      </c>
      <c r="H23" s="6" t="s">
        <v>177</v>
      </c>
      <c r="I23" s="7" t="s">
        <v>178</v>
      </c>
    </row>
    <row r="24" spans="1:9" s="3" customFormat="1" ht="11.25" x14ac:dyDescent="0.2">
      <c r="A24" s="11">
        <v>23</v>
      </c>
      <c r="B24" s="6" t="s">
        <v>179</v>
      </c>
      <c r="C24" s="6" t="s">
        <v>180</v>
      </c>
      <c r="D24" s="6" t="s">
        <v>181</v>
      </c>
      <c r="E24" s="6" t="s">
        <v>182</v>
      </c>
      <c r="F24" s="6" t="s">
        <v>183</v>
      </c>
      <c r="G24" s="6" t="s">
        <v>184</v>
      </c>
      <c r="H24" s="6" t="s">
        <v>185</v>
      </c>
      <c r="I24" s="7" t="s">
        <v>186</v>
      </c>
    </row>
    <row r="25" spans="1:9" s="3" customFormat="1" ht="11.25" x14ac:dyDescent="0.2">
      <c r="A25" s="11">
        <v>24</v>
      </c>
      <c r="B25" s="6" t="s">
        <v>187</v>
      </c>
      <c r="C25" s="6" t="s">
        <v>188</v>
      </c>
      <c r="D25" s="6" t="s">
        <v>189</v>
      </c>
      <c r="E25" s="6" t="s">
        <v>190</v>
      </c>
      <c r="F25" s="6" t="s">
        <v>191</v>
      </c>
      <c r="G25" s="6" t="s">
        <v>192</v>
      </c>
      <c r="H25" s="6" t="s">
        <v>193</v>
      </c>
      <c r="I25" s="7" t="s">
        <v>194</v>
      </c>
    </row>
    <row r="26" spans="1:9" s="3" customFormat="1" ht="11.25" x14ac:dyDescent="0.2">
      <c r="A26" s="11">
        <v>25</v>
      </c>
      <c r="B26" s="6" t="s">
        <v>195</v>
      </c>
      <c r="C26" s="6" t="s">
        <v>196</v>
      </c>
      <c r="D26" s="6" t="s">
        <v>197</v>
      </c>
      <c r="E26" s="6" t="s">
        <v>198</v>
      </c>
      <c r="F26" s="6" t="s">
        <v>199</v>
      </c>
      <c r="G26" s="6" t="s">
        <v>200</v>
      </c>
      <c r="H26" s="6" t="s">
        <v>201</v>
      </c>
      <c r="I26" s="7" t="s">
        <v>202</v>
      </c>
    </row>
    <row r="27" spans="1:9" s="3" customFormat="1" ht="11.25" x14ac:dyDescent="0.2">
      <c r="A27" s="11">
        <v>26</v>
      </c>
      <c r="B27" s="6" t="s">
        <v>203</v>
      </c>
      <c r="C27" s="6" t="s">
        <v>204</v>
      </c>
      <c r="D27" s="6" t="s">
        <v>205</v>
      </c>
      <c r="E27" s="6" t="s">
        <v>206</v>
      </c>
      <c r="F27" s="6" t="s">
        <v>207</v>
      </c>
      <c r="G27" s="6" t="s">
        <v>208</v>
      </c>
      <c r="H27" s="6" t="s">
        <v>209</v>
      </c>
      <c r="I27" s="7" t="s">
        <v>210</v>
      </c>
    </row>
    <row r="28" spans="1:9" s="3" customFormat="1" ht="11.25" x14ac:dyDescent="0.2">
      <c r="A28" s="11">
        <v>27</v>
      </c>
      <c r="B28" s="6" t="s">
        <v>211</v>
      </c>
      <c r="C28" s="6" t="s">
        <v>212</v>
      </c>
      <c r="D28" s="6" t="s">
        <v>213</v>
      </c>
      <c r="E28" s="6" t="s">
        <v>214</v>
      </c>
      <c r="F28" s="6" t="s">
        <v>215</v>
      </c>
      <c r="G28" s="6" t="s">
        <v>216</v>
      </c>
      <c r="H28" s="6" t="s">
        <v>217</v>
      </c>
      <c r="I28" s="7" t="s">
        <v>218</v>
      </c>
    </row>
    <row r="29" spans="1:9" s="3" customFormat="1" ht="11.25" x14ac:dyDescent="0.2">
      <c r="A29" s="11">
        <v>28</v>
      </c>
      <c r="B29" s="6" t="s">
        <v>219</v>
      </c>
      <c r="C29" s="6" t="s">
        <v>220</v>
      </c>
      <c r="D29" s="6" t="s">
        <v>221</v>
      </c>
      <c r="E29" s="6" t="s">
        <v>222</v>
      </c>
      <c r="F29" s="6" t="s">
        <v>223</v>
      </c>
      <c r="G29" s="6" t="s">
        <v>224</v>
      </c>
      <c r="H29" s="6" t="s">
        <v>225</v>
      </c>
      <c r="I29" s="7" t="s">
        <v>226</v>
      </c>
    </row>
    <row r="30" spans="1:9" s="3" customFormat="1" ht="11.25" x14ac:dyDescent="0.2">
      <c r="A30" s="11">
        <v>29</v>
      </c>
      <c r="B30" s="6" t="s">
        <v>227</v>
      </c>
      <c r="C30" s="6" t="s">
        <v>228</v>
      </c>
      <c r="D30" s="6" t="s">
        <v>229</v>
      </c>
      <c r="E30" s="6" t="s">
        <v>230</v>
      </c>
      <c r="F30" s="6" t="s">
        <v>231</v>
      </c>
      <c r="G30" s="6" t="s">
        <v>232</v>
      </c>
      <c r="H30" s="6" t="s">
        <v>233</v>
      </c>
      <c r="I30" s="7" t="s">
        <v>234</v>
      </c>
    </row>
    <row r="31" spans="1:9" s="3" customFormat="1" ht="11.25" x14ac:dyDescent="0.2">
      <c r="A31" s="11">
        <v>30</v>
      </c>
      <c r="B31" s="6" t="s">
        <v>235</v>
      </c>
      <c r="C31" s="6" t="s">
        <v>236</v>
      </c>
      <c r="D31" s="6" t="s">
        <v>237</v>
      </c>
      <c r="E31" s="6" t="s">
        <v>238</v>
      </c>
      <c r="F31" s="6" t="s">
        <v>91</v>
      </c>
      <c r="G31" s="6" t="s">
        <v>239</v>
      </c>
      <c r="H31" s="6" t="s">
        <v>240</v>
      </c>
      <c r="I31" s="7" t="s">
        <v>170</v>
      </c>
    </row>
    <row r="32" spans="1:9" s="3" customFormat="1" ht="11.25" x14ac:dyDescent="0.2">
      <c r="A32" s="11">
        <v>31</v>
      </c>
      <c r="B32" s="6" t="s">
        <v>241</v>
      </c>
      <c r="C32" s="6" t="s">
        <v>242</v>
      </c>
      <c r="D32" s="6" t="s">
        <v>243</v>
      </c>
      <c r="E32" s="6" t="s">
        <v>244</v>
      </c>
      <c r="F32" s="6" t="s">
        <v>245</v>
      </c>
      <c r="G32" s="6" t="s">
        <v>246</v>
      </c>
      <c r="H32" s="6" t="s">
        <v>247</v>
      </c>
      <c r="I32" s="7" t="s">
        <v>248</v>
      </c>
    </row>
    <row r="33" spans="1:9" s="3" customFormat="1" ht="11.25" x14ac:dyDescent="0.2">
      <c r="A33" s="11">
        <v>32</v>
      </c>
      <c r="B33" s="6" t="s">
        <v>249</v>
      </c>
      <c r="C33" s="6" t="s">
        <v>250</v>
      </c>
      <c r="D33" s="6" t="s">
        <v>251</v>
      </c>
      <c r="E33" s="6" t="s">
        <v>252</v>
      </c>
      <c r="F33" s="6" t="s">
        <v>253</v>
      </c>
      <c r="G33" s="6" t="s">
        <v>254</v>
      </c>
      <c r="H33" s="6" t="s">
        <v>255</v>
      </c>
      <c r="I33" s="7" t="s">
        <v>256</v>
      </c>
    </row>
    <row r="34" spans="1:9" s="3" customFormat="1" ht="11.25" x14ac:dyDescent="0.2">
      <c r="A34" s="11">
        <v>33</v>
      </c>
      <c r="B34" s="6" t="s">
        <v>257</v>
      </c>
      <c r="C34" s="6" t="s">
        <v>258</v>
      </c>
      <c r="D34" s="6" t="s">
        <v>259</v>
      </c>
      <c r="E34" s="6" t="s">
        <v>260</v>
      </c>
      <c r="F34" s="6" t="s">
        <v>261</v>
      </c>
      <c r="G34" s="6" t="s">
        <v>262</v>
      </c>
      <c r="H34" s="6" t="s">
        <v>263</v>
      </c>
      <c r="I34" s="7" t="s">
        <v>264</v>
      </c>
    </row>
    <row r="35" spans="1:9" s="3" customFormat="1" ht="11.25" x14ac:dyDescent="0.2">
      <c r="A35" s="11">
        <v>34</v>
      </c>
      <c r="B35" s="6" t="s">
        <v>265</v>
      </c>
      <c r="C35" s="6" t="s">
        <v>266</v>
      </c>
      <c r="D35" s="6" t="s">
        <v>267</v>
      </c>
      <c r="E35" s="6" t="s">
        <v>268</v>
      </c>
      <c r="F35" s="6" t="s">
        <v>269</v>
      </c>
      <c r="G35" s="6" t="s">
        <v>270</v>
      </c>
      <c r="H35" s="6" t="s">
        <v>271</v>
      </c>
      <c r="I35" s="7" t="s">
        <v>272</v>
      </c>
    </row>
    <row r="36" spans="1:9" s="3" customFormat="1" ht="11.25" x14ac:dyDescent="0.2">
      <c r="A36" s="11">
        <v>35</v>
      </c>
      <c r="B36" s="6" t="s">
        <v>273</v>
      </c>
      <c r="C36" s="6" t="s">
        <v>274</v>
      </c>
      <c r="D36" s="6" t="s">
        <v>275</v>
      </c>
      <c r="E36" s="6" t="s">
        <v>276</v>
      </c>
      <c r="F36" s="6" t="s">
        <v>277</v>
      </c>
      <c r="G36" s="6" t="s">
        <v>278</v>
      </c>
      <c r="H36" s="6" t="s">
        <v>279</v>
      </c>
      <c r="I36" s="7" t="s">
        <v>280</v>
      </c>
    </row>
    <row r="37" spans="1:9" s="3" customFormat="1" ht="11.25" x14ac:dyDescent="0.2">
      <c r="A37" s="11">
        <v>36</v>
      </c>
      <c r="B37" s="6" t="s">
        <v>281</v>
      </c>
      <c r="C37" s="6" t="s">
        <v>282</v>
      </c>
      <c r="D37" s="6" t="s">
        <v>283</v>
      </c>
      <c r="E37" s="6" t="s">
        <v>284</v>
      </c>
      <c r="F37" s="6" t="s">
        <v>21</v>
      </c>
      <c r="G37" s="6" t="s">
        <v>285</v>
      </c>
      <c r="H37" s="6" t="s">
        <v>286</v>
      </c>
      <c r="I37" s="7" t="s">
        <v>287</v>
      </c>
    </row>
    <row r="38" spans="1:9" s="3" customFormat="1" ht="11.25" x14ac:dyDescent="0.2">
      <c r="A38" s="11">
        <v>37</v>
      </c>
      <c r="B38" s="6" t="s">
        <v>288</v>
      </c>
      <c r="C38" s="6" t="s">
        <v>289</v>
      </c>
      <c r="D38" s="6" t="s">
        <v>290</v>
      </c>
      <c r="E38" s="6" t="s">
        <v>291</v>
      </c>
      <c r="F38" s="6" t="s">
        <v>292</v>
      </c>
      <c r="G38" s="6" t="s">
        <v>293</v>
      </c>
      <c r="H38" s="6" t="s">
        <v>294</v>
      </c>
      <c r="I38" s="7" t="s">
        <v>295</v>
      </c>
    </row>
    <row r="39" spans="1:9" s="3" customFormat="1" ht="11.25" x14ac:dyDescent="0.2">
      <c r="A39" s="11">
        <v>38</v>
      </c>
      <c r="B39" s="6" t="s">
        <v>296</v>
      </c>
      <c r="C39" s="6" t="s">
        <v>297</v>
      </c>
      <c r="D39" s="6" t="s">
        <v>298</v>
      </c>
      <c r="E39" s="6" t="s">
        <v>299</v>
      </c>
      <c r="F39" s="6" t="s">
        <v>300</v>
      </c>
      <c r="G39" s="6" t="s">
        <v>301</v>
      </c>
      <c r="H39" s="6" t="s">
        <v>302</v>
      </c>
      <c r="I39" s="7" t="s">
        <v>303</v>
      </c>
    </row>
    <row r="40" spans="1:9" s="3" customFormat="1" ht="11.25" x14ac:dyDescent="0.2">
      <c r="A40" s="11">
        <v>39</v>
      </c>
      <c r="B40" s="6" t="s">
        <v>304</v>
      </c>
      <c r="C40" s="6" t="s">
        <v>305</v>
      </c>
      <c r="D40" s="6" t="s">
        <v>306</v>
      </c>
      <c r="E40" s="6" t="s">
        <v>307</v>
      </c>
      <c r="F40" s="6" t="s">
        <v>308</v>
      </c>
      <c r="G40" s="6" t="s">
        <v>309</v>
      </c>
      <c r="H40" s="6" t="s">
        <v>310</v>
      </c>
      <c r="I40" s="7" t="s">
        <v>311</v>
      </c>
    </row>
    <row r="41" spans="1:9" s="3" customFormat="1" ht="11.25" x14ac:dyDescent="0.2">
      <c r="A41" s="11">
        <v>40</v>
      </c>
      <c r="B41" s="6" t="s">
        <v>312</v>
      </c>
      <c r="C41" s="6" t="s">
        <v>313</v>
      </c>
      <c r="D41" s="6" t="s">
        <v>314</v>
      </c>
      <c r="E41" s="6" t="s">
        <v>315</v>
      </c>
      <c r="F41" s="6" t="s">
        <v>316</v>
      </c>
      <c r="G41" s="6" t="s">
        <v>317</v>
      </c>
      <c r="H41" s="6" t="s">
        <v>318</v>
      </c>
      <c r="I41" s="7" t="s">
        <v>319</v>
      </c>
    </row>
    <row r="42" spans="1:9" s="3" customFormat="1" ht="11.25" x14ac:dyDescent="0.2">
      <c r="A42" s="11">
        <v>41</v>
      </c>
      <c r="B42" s="6" t="s">
        <v>320</v>
      </c>
      <c r="C42" s="6" t="s">
        <v>321</v>
      </c>
      <c r="D42" s="6" t="s">
        <v>322</v>
      </c>
      <c r="E42" s="6" t="s">
        <v>323</v>
      </c>
      <c r="F42" s="6" t="s">
        <v>269</v>
      </c>
      <c r="G42" s="6" t="s">
        <v>324</v>
      </c>
      <c r="H42" s="6" t="s">
        <v>325</v>
      </c>
      <c r="I42" s="7" t="s">
        <v>326</v>
      </c>
    </row>
    <row r="43" spans="1:9" s="3" customFormat="1" ht="11.25" x14ac:dyDescent="0.2">
      <c r="A43" s="11">
        <v>42</v>
      </c>
      <c r="B43" s="6" t="s">
        <v>327</v>
      </c>
      <c r="C43" s="6" t="s">
        <v>328</v>
      </c>
      <c r="D43" s="6" t="s">
        <v>329</v>
      </c>
      <c r="E43" s="6" t="s">
        <v>330</v>
      </c>
      <c r="F43" s="6" t="s">
        <v>331</v>
      </c>
      <c r="G43" s="6" t="s">
        <v>332</v>
      </c>
      <c r="H43" s="6" t="s">
        <v>333</v>
      </c>
      <c r="I43" s="7" t="s">
        <v>334</v>
      </c>
    </row>
    <row r="44" spans="1:9" s="3" customFormat="1" ht="11.25" x14ac:dyDescent="0.2">
      <c r="A44" s="11">
        <v>43</v>
      </c>
      <c r="B44" s="6" t="s">
        <v>335</v>
      </c>
      <c r="C44" s="6" t="s">
        <v>336</v>
      </c>
      <c r="D44" s="6" t="s">
        <v>337</v>
      </c>
      <c r="E44" s="6" t="s">
        <v>338</v>
      </c>
      <c r="F44" s="6" t="s">
        <v>339</v>
      </c>
      <c r="G44" s="6" t="s">
        <v>340</v>
      </c>
      <c r="H44" s="6" t="s">
        <v>341</v>
      </c>
      <c r="I44" s="7" t="s">
        <v>342</v>
      </c>
    </row>
    <row r="45" spans="1:9" s="3" customFormat="1" ht="11.25" x14ac:dyDescent="0.2">
      <c r="A45" s="11">
        <v>44</v>
      </c>
      <c r="B45" s="6" t="s">
        <v>343</v>
      </c>
      <c r="C45" s="6" t="s">
        <v>344</v>
      </c>
      <c r="D45" s="6" t="s">
        <v>345</v>
      </c>
      <c r="E45" s="6" t="s">
        <v>346</v>
      </c>
      <c r="F45" s="6" t="s">
        <v>52</v>
      </c>
      <c r="G45" s="6" t="s">
        <v>347</v>
      </c>
      <c r="H45" s="6" t="s">
        <v>348</v>
      </c>
      <c r="I45" s="7" t="s">
        <v>349</v>
      </c>
    </row>
    <row r="46" spans="1:9" s="3" customFormat="1" ht="11.25" x14ac:dyDescent="0.2">
      <c r="A46" s="11">
        <v>45</v>
      </c>
      <c r="B46" s="6" t="s">
        <v>350</v>
      </c>
      <c r="C46" s="6" t="s">
        <v>351</v>
      </c>
      <c r="D46" s="6" t="s">
        <v>352</v>
      </c>
      <c r="E46" s="6" t="s">
        <v>353</v>
      </c>
      <c r="F46" s="6" t="s">
        <v>354</v>
      </c>
      <c r="G46" s="6" t="s">
        <v>355</v>
      </c>
      <c r="H46" s="6" t="s">
        <v>356</v>
      </c>
      <c r="I46" s="7" t="s">
        <v>357</v>
      </c>
    </row>
    <row r="47" spans="1:9" s="3" customFormat="1" ht="11.25" x14ac:dyDescent="0.2">
      <c r="A47" s="11">
        <v>46</v>
      </c>
      <c r="B47" s="6" t="s">
        <v>358</v>
      </c>
      <c r="C47" s="6" t="s">
        <v>359</v>
      </c>
      <c r="D47" s="6" t="s">
        <v>360</v>
      </c>
      <c r="E47" s="6" t="s">
        <v>361</v>
      </c>
      <c r="F47" s="6" t="s">
        <v>362</v>
      </c>
      <c r="G47" s="6" t="s">
        <v>363</v>
      </c>
      <c r="H47" s="6" t="s">
        <v>364</v>
      </c>
      <c r="I47" s="7" t="s">
        <v>24</v>
      </c>
    </row>
    <row r="48" spans="1:9" s="3" customFormat="1" ht="11.25" x14ac:dyDescent="0.2">
      <c r="A48" s="11">
        <v>47</v>
      </c>
      <c r="B48" s="6" t="s">
        <v>365</v>
      </c>
      <c r="C48" s="6" t="s">
        <v>366</v>
      </c>
      <c r="D48" s="6" t="s">
        <v>367</v>
      </c>
      <c r="E48" s="6" t="s">
        <v>368</v>
      </c>
      <c r="F48" s="6" t="s">
        <v>231</v>
      </c>
      <c r="G48" s="6" t="s">
        <v>369</v>
      </c>
      <c r="H48" s="6" t="s">
        <v>370</v>
      </c>
      <c r="I48" s="7" t="s">
        <v>371</v>
      </c>
    </row>
    <row r="49" spans="1:9" s="3" customFormat="1" ht="11.25" x14ac:dyDescent="0.2">
      <c r="A49" s="11">
        <v>48</v>
      </c>
      <c r="B49" s="6" t="s">
        <v>372</v>
      </c>
      <c r="C49" s="6" t="s">
        <v>373</v>
      </c>
      <c r="D49" s="6" t="s">
        <v>374</v>
      </c>
      <c r="E49" s="6" t="s">
        <v>375</v>
      </c>
      <c r="F49" s="6" t="s">
        <v>376</v>
      </c>
      <c r="G49" s="6" t="s">
        <v>377</v>
      </c>
      <c r="H49" s="6" t="s">
        <v>378</v>
      </c>
      <c r="I49" s="7" t="s">
        <v>379</v>
      </c>
    </row>
    <row r="50" spans="1:9" s="3" customFormat="1" ht="11.25" x14ac:dyDescent="0.2">
      <c r="A50" s="11">
        <v>49</v>
      </c>
      <c r="B50" s="6" t="s">
        <v>380</v>
      </c>
      <c r="C50" s="6" t="s">
        <v>381</v>
      </c>
      <c r="D50" s="6" t="s">
        <v>382</v>
      </c>
      <c r="E50" s="6" t="s">
        <v>383</v>
      </c>
      <c r="F50" s="6" t="s">
        <v>384</v>
      </c>
      <c r="G50" s="6" t="s">
        <v>385</v>
      </c>
      <c r="H50" s="6" t="s">
        <v>386</v>
      </c>
      <c r="I50" s="7" t="s">
        <v>387</v>
      </c>
    </row>
    <row r="51" spans="1:9" s="3" customFormat="1" ht="11.25" x14ac:dyDescent="0.2">
      <c r="A51" s="11">
        <v>50</v>
      </c>
      <c r="B51" s="6" t="s">
        <v>388</v>
      </c>
      <c r="C51" s="6" t="s">
        <v>389</v>
      </c>
      <c r="D51" s="6" t="s">
        <v>390</v>
      </c>
      <c r="E51" s="6" t="s">
        <v>391</v>
      </c>
      <c r="F51" s="6" t="s">
        <v>392</v>
      </c>
      <c r="G51" s="6" t="s">
        <v>393</v>
      </c>
      <c r="H51" s="6" t="s">
        <v>394</v>
      </c>
      <c r="I51" s="7" t="s">
        <v>395</v>
      </c>
    </row>
    <row r="52" spans="1:9" s="3" customFormat="1" ht="11.25" x14ac:dyDescent="0.2">
      <c r="A52" s="11">
        <v>51</v>
      </c>
      <c r="B52" s="6" t="s">
        <v>396</v>
      </c>
      <c r="C52" s="6" t="s">
        <v>397</v>
      </c>
      <c r="D52" s="6" t="s">
        <v>398</v>
      </c>
      <c r="E52" s="6" t="s">
        <v>399</v>
      </c>
      <c r="F52" s="6" t="s">
        <v>400</v>
      </c>
      <c r="G52" s="6" t="s">
        <v>401</v>
      </c>
      <c r="H52" s="6" t="s">
        <v>402</v>
      </c>
      <c r="I52" s="7" t="s">
        <v>403</v>
      </c>
    </row>
    <row r="53" spans="1:9" s="3" customFormat="1" ht="11.25" x14ac:dyDescent="0.2">
      <c r="A53" s="11">
        <v>52</v>
      </c>
      <c r="B53" s="6" t="s">
        <v>404</v>
      </c>
      <c r="C53" s="6" t="s">
        <v>405</v>
      </c>
      <c r="D53" s="6" t="s">
        <v>406</v>
      </c>
      <c r="E53" s="6" t="s">
        <v>107</v>
      </c>
      <c r="F53" s="6" t="s">
        <v>407</v>
      </c>
      <c r="G53" s="6" t="s">
        <v>408</v>
      </c>
      <c r="H53" s="6" t="s">
        <v>409</v>
      </c>
      <c r="I53" s="7" t="s">
        <v>410</v>
      </c>
    </row>
    <row r="54" spans="1:9" s="3" customFormat="1" ht="11.25" x14ac:dyDescent="0.2">
      <c r="A54" s="11">
        <v>53</v>
      </c>
      <c r="B54" s="6" t="s">
        <v>411</v>
      </c>
      <c r="C54" s="6" t="s">
        <v>412</v>
      </c>
      <c r="D54" s="6" t="s">
        <v>413</v>
      </c>
      <c r="E54" s="6" t="s">
        <v>414</v>
      </c>
      <c r="F54" s="6" t="s">
        <v>115</v>
      </c>
      <c r="G54" s="6" t="s">
        <v>415</v>
      </c>
      <c r="H54" s="6" t="s">
        <v>416</v>
      </c>
      <c r="I54" s="7" t="s">
        <v>417</v>
      </c>
    </row>
    <row r="55" spans="1:9" s="3" customFormat="1" ht="11.25" x14ac:dyDescent="0.2">
      <c r="A55" s="11">
        <v>54</v>
      </c>
      <c r="B55" s="6" t="s">
        <v>418</v>
      </c>
      <c r="C55" s="6" t="s">
        <v>419</v>
      </c>
      <c r="D55" s="6" t="s">
        <v>420</v>
      </c>
      <c r="E55" s="6" t="s">
        <v>421</v>
      </c>
      <c r="F55" s="6" t="s">
        <v>422</v>
      </c>
      <c r="G55" s="6" t="s">
        <v>423</v>
      </c>
      <c r="H55" s="6" t="s">
        <v>424</v>
      </c>
      <c r="I55" s="7" t="s">
        <v>425</v>
      </c>
    </row>
    <row r="56" spans="1:9" s="3" customFormat="1" ht="11.25" x14ac:dyDescent="0.2">
      <c r="A56" s="11">
        <v>55</v>
      </c>
      <c r="B56" s="6" t="s">
        <v>426</v>
      </c>
      <c r="C56" s="6" t="s">
        <v>427</v>
      </c>
      <c r="D56" s="6" t="s">
        <v>428</v>
      </c>
      <c r="E56" s="6" t="s">
        <v>429</v>
      </c>
      <c r="F56" s="6" t="s">
        <v>175</v>
      </c>
      <c r="G56" s="6" t="s">
        <v>430</v>
      </c>
      <c r="H56" s="6" t="s">
        <v>431</v>
      </c>
      <c r="I56" s="7" t="s">
        <v>432</v>
      </c>
    </row>
    <row r="57" spans="1:9" s="3" customFormat="1" ht="11.25" x14ac:dyDescent="0.2">
      <c r="A57" s="11">
        <v>56</v>
      </c>
      <c r="B57" s="6" t="s">
        <v>433</v>
      </c>
      <c r="C57" s="6" t="s">
        <v>434</v>
      </c>
      <c r="D57" s="6" t="s">
        <v>435</v>
      </c>
      <c r="E57" s="6" t="s">
        <v>436</v>
      </c>
      <c r="F57" s="6" t="s">
        <v>207</v>
      </c>
      <c r="G57" s="6" t="s">
        <v>437</v>
      </c>
      <c r="H57" s="6" t="s">
        <v>438</v>
      </c>
      <c r="I57" s="7" t="s">
        <v>439</v>
      </c>
    </row>
    <row r="58" spans="1:9" s="3" customFormat="1" ht="11.25" x14ac:dyDescent="0.2">
      <c r="A58" s="11">
        <v>57</v>
      </c>
      <c r="B58" s="6" t="s">
        <v>440</v>
      </c>
      <c r="C58" s="6" t="s">
        <v>441</v>
      </c>
      <c r="D58" s="6" t="s">
        <v>442</v>
      </c>
      <c r="E58" s="6" t="s">
        <v>443</v>
      </c>
      <c r="F58" s="6" t="s">
        <v>444</v>
      </c>
      <c r="G58" s="6" t="s">
        <v>445</v>
      </c>
      <c r="H58" s="6" t="s">
        <v>446</v>
      </c>
      <c r="I58" s="7" t="s">
        <v>447</v>
      </c>
    </row>
    <row r="59" spans="1:9" s="3" customFormat="1" ht="11.25" x14ac:dyDescent="0.2">
      <c r="A59" s="11">
        <v>58</v>
      </c>
      <c r="B59" s="6" t="s">
        <v>448</v>
      </c>
      <c r="C59" s="6" t="s">
        <v>449</v>
      </c>
      <c r="D59" s="6" t="s">
        <v>450</v>
      </c>
      <c r="E59" s="6" t="s">
        <v>451</v>
      </c>
      <c r="F59" s="6" t="s">
        <v>191</v>
      </c>
      <c r="G59" s="6" t="s">
        <v>452</v>
      </c>
      <c r="H59" s="6" t="s">
        <v>453</v>
      </c>
      <c r="I59" s="7" t="s">
        <v>454</v>
      </c>
    </row>
    <row r="60" spans="1:9" s="3" customFormat="1" ht="11.25" x14ac:dyDescent="0.2">
      <c r="A60" s="11">
        <v>59</v>
      </c>
      <c r="B60" s="6" t="s">
        <v>455</v>
      </c>
      <c r="C60" s="6" t="s">
        <v>456</v>
      </c>
      <c r="D60" s="6" t="s">
        <v>457</v>
      </c>
      <c r="E60" s="6" t="s">
        <v>458</v>
      </c>
      <c r="F60" s="6" t="s">
        <v>459</v>
      </c>
      <c r="G60" s="6" t="s">
        <v>460</v>
      </c>
      <c r="H60" s="6" t="s">
        <v>461</v>
      </c>
      <c r="I60" s="7" t="s">
        <v>462</v>
      </c>
    </row>
    <row r="61" spans="1:9" s="3" customFormat="1" ht="11.25" x14ac:dyDescent="0.2">
      <c r="A61" s="11">
        <v>60</v>
      </c>
      <c r="B61" s="6" t="s">
        <v>463</v>
      </c>
      <c r="C61" s="6" t="s">
        <v>464</v>
      </c>
      <c r="D61" s="6" t="s">
        <v>465</v>
      </c>
      <c r="E61" s="6" t="s">
        <v>466</v>
      </c>
      <c r="F61" s="6" t="s">
        <v>467</v>
      </c>
      <c r="G61" s="6" t="s">
        <v>468</v>
      </c>
      <c r="H61" s="6" t="s">
        <v>469</v>
      </c>
      <c r="I61" s="7" t="s">
        <v>470</v>
      </c>
    </row>
    <row r="62" spans="1:9" s="3" customFormat="1" ht="11.25" x14ac:dyDescent="0.2">
      <c r="A62" s="11">
        <v>61</v>
      </c>
      <c r="B62" s="6" t="s">
        <v>471</v>
      </c>
      <c r="C62" s="6" t="s">
        <v>472</v>
      </c>
      <c r="D62" s="6" t="s">
        <v>473</v>
      </c>
      <c r="E62" s="6" t="s">
        <v>474</v>
      </c>
      <c r="F62" s="6" t="s">
        <v>21</v>
      </c>
      <c r="G62" s="6" t="s">
        <v>475</v>
      </c>
      <c r="H62" s="6" t="s">
        <v>476</v>
      </c>
      <c r="I62" s="7" t="s">
        <v>477</v>
      </c>
    </row>
    <row r="63" spans="1:9" s="3" customFormat="1" ht="11.25" x14ac:dyDescent="0.2">
      <c r="A63" s="11">
        <v>62</v>
      </c>
      <c r="B63" s="6" t="s">
        <v>478</v>
      </c>
      <c r="C63" s="6" t="s">
        <v>479</v>
      </c>
      <c r="D63" s="6" t="s">
        <v>480</v>
      </c>
      <c r="E63" s="6" t="s">
        <v>481</v>
      </c>
      <c r="F63" s="6" t="s">
        <v>482</v>
      </c>
      <c r="G63" s="6" t="s">
        <v>483</v>
      </c>
      <c r="H63" s="6" t="s">
        <v>484</v>
      </c>
      <c r="I63" s="7" t="s">
        <v>485</v>
      </c>
    </row>
    <row r="64" spans="1:9" s="3" customFormat="1" ht="11.25" x14ac:dyDescent="0.2">
      <c r="A64" s="11">
        <v>63</v>
      </c>
      <c r="B64" s="6" t="s">
        <v>486</v>
      </c>
      <c r="C64" s="6" t="s">
        <v>487</v>
      </c>
      <c r="D64" s="6" t="s">
        <v>488</v>
      </c>
      <c r="E64" s="6" t="s">
        <v>436</v>
      </c>
      <c r="F64" s="6" t="s">
        <v>407</v>
      </c>
      <c r="G64" s="6" t="s">
        <v>489</v>
      </c>
      <c r="H64" s="6" t="s">
        <v>490</v>
      </c>
      <c r="I64" s="7" t="s">
        <v>491</v>
      </c>
    </row>
    <row r="65" spans="1:9" s="3" customFormat="1" ht="11.25" x14ac:dyDescent="0.2">
      <c r="A65" s="11">
        <v>64</v>
      </c>
      <c r="B65" s="6" t="s">
        <v>492</v>
      </c>
      <c r="C65" s="6" t="s">
        <v>493</v>
      </c>
      <c r="D65" s="6" t="s">
        <v>494</v>
      </c>
      <c r="E65" s="6" t="s">
        <v>346</v>
      </c>
      <c r="F65" s="6" t="s">
        <v>407</v>
      </c>
      <c r="G65" s="6" t="s">
        <v>495</v>
      </c>
      <c r="H65" s="6" t="s">
        <v>496</v>
      </c>
      <c r="I65" s="7" t="s">
        <v>497</v>
      </c>
    </row>
    <row r="66" spans="1:9" s="3" customFormat="1" ht="11.25" x14ac:dyDescent="0.2">
      <c r="A66" s="11">
        <v>65</v>
      </c>
      <c r="B66" s="6" t="s">
        <v>498</v>
      </c>
      <c r="C66" s="6" t="s">
        <v>499</v>
      </c>
      <c r="D66" s="6" t="s">
        <v>500</v>
      </c>
      <c r="E66" s="6" t="s">
        <v>501</v>
      </c>
      <c r="F66" s="6" t="s">
        <v>467</v>
      </c>
      <c r="G66" s="6" t="s">
        <v>502</v>
      </c>
      <c r="H66" s="6" t="s">
        <v>503</v>
      </c>
      <c r="I66" s="7" t="s">
        <v>504</v>
      </c>
    </row>
    <row r="67" spans="1:9" s="3" customFormat="1" ht="11.25" x14ac:dyDescent="0.2">
      <c r="A67" s="11">
        <v>66</v>
      </c>
      <c r="B67" s="6" t="s">
        <v>505</v>
      </c>
      <c r="C67" s="6" t="s">
        <v>506</v>
      </c>
      <c r="D67" s="6" t="s">
        <v>507</v>
      </c>
      <c r="E67" s="6" t="s">
        <v>508</v>
      </c>
      <c r="F67" s="6" t="s">
        <v>384</v>
      </c>
      <c r="G67" s="6" t="s">
        <v>509</v>
      </c>
      <c r="H67" s="6" t="s">
        <v>510</v>
      </c>
      <c r="I67" s="7" t="s">
        <v>511</v>
      </c>
    </row>
    <row r="68" spans="1:9" s="3" customFormat="1" ht="11.25" x14ac:dyDescent="0.2">
      <c r="A68" s="11">
        <v>67</v>
      </c>
      <c r="B68" s="6" t="s">
        <v>512</v>
      </c>
      <c r="C68" s="6" t="s">
        <v>513</v>
      </c>
      <c r="D68" s="6" t="s">
        <v>514</v>
      </c>
      <c r="E68" s="6" t="s">
        <v>515</v>
      </c>
      <c r="F68" s="6" t="s">
        <v>99</v>
      </c>
      <c r="G68" s="6" t="s">
        <v>516</v>
      </c>
      <c r="H68" s="6" t="s">
        <v>517</v>
      </c>
      <c r="I68" s="7" t="s">
        <v>518</v>
      </c>
    </row>
    <row r="69" spans="1:9" s="3" customFormat="1" ht="11.25" x14ac:dyDescent="0.2">
      <c r="A69" s="11">
        <v>68</v>
      </c>
      <c r="B69" s="6" t="s">
        <v>519</v>
      </c>
      <c r="C69" s="6" t="s">
        <v>520</v>
      </c>
      <c r="D69" s="6" t="s">
        <v>521</v>
      </c>
      <c r="E69" s="6" t="s">
        <v>522</v>
      </c>
      <c r="F69" s="6" t="s">
        <v>107</v>
      </c>
      <c r="G69" s="6" t="s">
        <v>523</v>
      </c>
      <c r="H69" s="6" t="s">
        <v>524</v>
      </c>
      <c r="I69" s="7" t="s">
        <v>525</v>
      </c>
    </row>
    <row r="70" spans="1:9" s="3" customFormat="1" ht="11.25" x14ac:dyDescent="0.2">
      <c r="A70" s="11">
        <v>69</v>
      </c>
      <c r="B70" s="6" t="s">
        <v>526</v>
      </c>
      <c r="C70" s="6" t="s">
        <v>527</v>
      </c>
      <c r="D70" s="6" t="s">
        <v>528</v>
      </c>
      <c r="E70" s="6" t="s">
        <v>529</v>
      </c>
      <c r="F70" s="6" t="s">
        <v>530</v>
      </c>
      <c r="G70" s="6" t="s">
        <v>531</v>
      </c>
      <c r="H70" s="6" t="s">
        <v>532</v>
      </c>
      <c r="I70" s="7" t="s">
        <v>533</v>
      </c>
    </row>
    <row r="71" spans="1:9" s="3" customFormat="1" ht="11.25" x14ac:dyDescent="0.2">
      <c r="A71" s="11">
        <v>70</v>
      </c>
      <c r="B71" s="6" t="s">
        <v>534</v>
      </c>
      <c r="C71" s="6" t="s">
        <v>535</v>
      </c>
      <c r="D71" s="6" t="s">
        <v>536</v>
      </c>
      <c r="E71" s="6" t="s">
        <v>537</v>
      </c>
      <c r="F71" s="6" t="s">
        <v>183</v>
      </c>
      <c r="G71" s="6" t="s">
        <v>538</v>
      </c>
      <c r="H71" s="6" t="s">
        <v>539</v>
      </c>
      <c r="I71" s="7" t="s">
        <v>540</v>
      </c>
    </row>
    <row r="72" spans="1:9" s="3" customFormat="1" ht="11.25" x14ac:dyDescent="0.2">
      <c r="A72" s="11">
        <v>71</v>
      </c>
      <c r="B72" s="6" t="s">
        <v>541</v>
      </c>
      <c r="C72" s="6" t="s">
        <v>542</v>
      </c>
      <c r="D72" s="6" t="s">
        <v>543</v>
      </c>
      <c r="E72" s="6" t="s">
        <v>544</v>
      </c>
      <c r="F72" s="6" t="s">
        <v>545</v>
      </c>
      <c r="G72" s="6" t="s">
        <v>546</v>
      </c>
      <c r="H72" s="6" t="s">
        <v>547</v>
      </c>
      <c r="I72" s="7" t="s">
        <v>548</v>
      </c>
    </row>
    <row r="73" spans="1:9" s="3" customFormat="1" ht="11.25" x14ac:dyDescent="0.2">
      <c r="A73" s="11">
        <v>72</v>
      </c>
      <c r="B73" s="6" t="s">
        <v>549</v>
      </c>
      <c r="C73" s="6" t="s">
        <v>550</v>
      </c>
      <c r="D73" s="6" t="s">
        <v>551</v>
      </c>
      <c r="E73" s="6" t="s">
        <v>552</v>
      </c>
      <c r="F73" s="6" t="s">
        <v>553</v>
      </c>
      <c r="G73" s="6" t="s">
        <v>554</v>
      </c>
      <c r="H73" s="6" t="s">
        <v>555</v>
      </c>
      <c r="I73" s="7" t="s">
        <v>556</v>
      </c>
    </row>
    <row r="74" spans="1:9" s="3" customFormat="1" ht="11.25" x14ac:dyDescent="0.2">
      <c r="A74" s="11">
        <v>73</v>
      </c>
      <c r="B74" s="6" t="s">
        <v>557</v>
      </c>
      <c r="C74" s="6" t="s">
        <v>558</v>
      </c>
      <c r="D74" s="6" t="s">
        <v>559</v>
      </c>
      <c r="E74" s="6" t="s">
        <v>560</v>
      </c>
      <c r="F74" s="6" t="s">
        <v>115</v>
      </c>
      <c r="G74" s="6" t="s">
        <v>561</v>
      </c>
      <c r="H74" s="6" t="s">
        <v>562</v>
      </c>
      <c r="I74" s="7" t="s">
        <v>563</v>
      </c>
    </row>
    <row r="75" spans="1:9" s="3" customFormat="1" ht="11.25" x14ac:dyDescent="0.2">
      <c r="A75" s="11">
        <v>74</v>
      </c>
      <c r="B75" s="6" t="s">
        <v>564</v>
      </c>
      <c r="C75" s="6" t="s">
        <v>565</v>
      </c>
      <c r="D75" s="6" t="s">
        <v>566</v>
      </c>
      <c r="E75" s="6" t="s">
        <v>567</v>
      </c>
      <c r="F75" s="6" t="s">
        <v>568</v>
      </c>
      <c r="G75" s="6" t="s">
        <v>569</v>
      </c>
      <c r="H75" s="6" t="s">
        <v>570</v>
      </c>
      <c r="I75" s="7" t="s">
        <v>571</v>
      </c>
    </row>
    <row r="76" spans="1:9" s="3" customFormat="1" ht="11.25" x14ac:dyDescent="0.2">
      <c r="A76" s="11">
        <v>75</v>
      </c>
      <c r="B76" s="6" t="s">
        <v>572</v>
      </c>
      <c r="C76" s="6" t="s">
        <v>573</v>
      </c>
      <c r="D76" s="6" t="s">
        <v>574</v>
      </c>
      <c r="E76" s="6" t="s">
        <v>575</v>
      </c>
      <c r="F76" s="6" t="s">
        <v>60</v>
      </c>
      <c r="G76" s="6" t="s">
        <v>576</v>
      </c>
      <c r="H76" s="6" t="s">
        <v>577</v>
      </c>
      <c r="I76" s="7" t="s">
        <v>578</v>
      </c>
    </row>
    <row r="77" spans="1:9" s="3" customFormat="1" ht="11.25" x14ac:dyDescent="0.2">
      <c r="A77" s="11">
        <v>76</v>
      </c>
      <c r="B77" s="6" t="s">
        <v>579</v>
      </c>
      <c r="C77" s="6" t="s">
        <v>580</v>
      </c>
      <c r="D77" s="6" t="s">
        <v>581</v>
      </c>
      <c r="E77" s="6" t="s">
        <v>582</v>
      </c>
      <c r="F77" s="6" t="s">
        <v>422</v>
      </c>
      <c r="G77" s="6" t="s">
        <v>583</v>
      </c>
      <c r="H77" s="6" t="s">
        <v>584</v>
      </c>
      <c r="I77" s="7" t="s">
        <v>585</v>
      </c>
    </row>
    <row r="78" spans="1:9" s="3" customFormat="1" ht="11.25" x14ac:dyDescent="0.2">
      <c r="A78" s="11">
        <v>77</v>
      </c>
      <c r="B78" s="6" t="s">
        <v>586</v>
      </c>
      <c r="C78" s="6" t="s">
        <v>587</v>
      </c>
      <c r="D78" s="6" t="s">
        <v>588</v>
      </c>
      <c r="E78" s="6" t="s">
        <v>589</v>
      </c>
      <c r="F78" s="6" t="s">
        <v>482</v>
      </c>
      <c r="G78" s="6" t="s">
        <v>590</v>
      </c>
      <c r="H78" s="6" t="s">
        <v>591</v>
      </c>
      <c r="I78" s="7" t="s">
        <v>592</v>
      </c>
    </row>
    <row r="79" spans="1:9" s="3" customFormat="1" ht="11.25" x14ac:dyDescent="0.2">
      <c r="A79" s="11">
        <v>78</v>
      </c>
      <c r="B79" s="6" t="s">
        <v>593</v>
      </c>
      <c r="C79" s="6" t="s">
        <v>594</v>
      </c>
      <c r="D79" s="6" t="s">
        <v>595</v>
      </c>
      <c r="E79" s="6" t="s">
        <v>596</v>
      </c>
      <c r="F79" s="6" t="s">
        <v>99</v>
      </c>
      <c r="G79" s="6" t="s">
        <v>597</v>
      </c>
      <c r="H79" s="6" t="s">
        <v>598</v>
      </c>
      <c r="I79" s="7" t="s">
        <v>599</v>
      </c>
    </row>
    <row r="80" spans="1:9" s="3" customFormat="1" ht="11.25" x14ac:dyDescent="0.2">
      <c r="A80" s="11">
        <v>79</v>
      </c>
      <c r="B80" s="6" t="s">
        <v>600</v>
      </c>
      <c r="C80" s="6" t="s">
        <v>601</v>
      </c>
      <c r="D80" s="6" t="s">
        <v>602</v>
      </c>
      <c r="E80" s="6" t="s">
        <v>603</v>
      </c>
      <c r="F80" s="6" t="s">
        <v>191</v>
      </c>
      <c r="G80" s="6" t="s">
        <v>604</v>
      </c>
      <c r="H80" s="6" t="s">
        <v>605</v>
      </c>
      <c r="I80" s="7" t="s">
        <v>606</v>
      </c>
    </row>
    <row r="81" spans="1:9" s="3" customFormat="1" ht="11.25" x14ac:dyDescent="0.2">
      <c r="A81" s="11">
        <v>80</v>
      </c>
      <c r="B81" s="6" t="s">
        <v>607</v>
      </c>
      <c r="C81" s="6" t="s">
        <v>608</v>
      </c>
      <c r="D81" s="6" t="s">
        <v>609</v>
      </c>
      <c r="E81" s="6" t="s">
        <v>610</v>
      </c>
      <c r="F81" s="6" t="s">
        <v>83</v>
      </c>
      <c r="G81" s="6" t="s">
        <v>611</v>
      </c>
      <c r="H81" s="6" t="s">
        <v>612</v>
      </c>
      <c r="I81" s="7" t="s">
        <v>613</v>
      </c>
    </row>
    <row r="82" spans="1:9" s="3" customFormat="1" ht="11.25" x14ac:dyDescent="0.2">
      <c r="A82" s="11">
        <v>81</v>
      </c>
      <c r="B82" s="6" t="s">
        <v>614</v>
      </c>
      <c r="C82" s="6" t="s">
        <v>615</v>
      </c>
      <c r="D82" s="6" t="s">
        <v>616</v>
      </c>
      <c r="E82" s="6" t="s">
        <v>617</v>
      </c>
      <c r="F82" s="6" t="s">
        <v>191</v>
      </c>
      <c r="G82" s="6" t="s">
        <v>618</v>
      </c>
      <c r="H82" s="6" t="s">
        <v>619</v>
      </c>
      <c r="I82" s="7" t="s">
        <v>620</v>
      </c>
    </row>
    <row r="83" spans="1:9" s="3" customFormat="1" ht="11.25" x14ac:dyDescent="0.2">
      <c r="A83" s="11">
        <v>82</v>
      </c>
      <c r="B83" s="6" t="s">
        <v>621</v>
      </c>
      <c r="C83" s="6" t="s">
        <v>622</v>
      </c>
      <c r="D83" s="6" t="s">
        <v>623</v>
      </c>
      <c r="E83" s="6" t="s">
        <v>624</v>
      </c>
      <c r="F83" s="6" t="s">
        <v>625</v>
      </c>
      <c r="G83" s="6" t="s">
        <v>626</v>
      </c>
      <c r="H83" s="6" t="s">
        <v>627</v>
      </c>
      <c r="I83" s="7" t="s">
        <v>628</v>
      </c>
    </row>
    <row r="84" spans="1:9" s="3" customFormat="1" ht="11.25" x14ac:dyDescent="0.2">
      <c r="A84" s="11">
        <v>83</v>
      </c>
      <c r="B84" s="6" t="s">
        <v>629</v>
      </c>
      <c r="C84" s="6" t="s">
        <v>630</v>
      </c>
      <c r="D84" s="6" t="s">
        <v>631</v>
      </c>
      <c r="E84" s="6" t="s">
        <v>632</v>
      </c>
      <c r="F84" s="6" t="s">
        <v>231</v>
      </c>
      <c r="G84" s="6" t="s">
        <v>633</v>
      </c>
      <c r="H84" s="6" t="s">
        <v>634</v>
      </c>
      <c r="I84" s="7" t="s">
        <v>635</v>
      </c>
    </row>
    <row r="85" spans="1:9" s="3" customFormat="1" ht="11.25" x14ac:dyDescent="0.2">
      <c r="A85" s="11">
        <v>84</v>
      </c>
      <c r="B85" s="6" t="s">
        <v>636</v>
      </c>
      <c r="C85" s="6" t="s">
        <v>637</v>
      </c>
      <c r="D85" s="6" t="s">
        <v>638</v>
      </c>
      <c r="E85" s="6" t="s">
        <v>639</v>
      </c>
      <c r="F85" s="6" t="s">
        <v>545</v>
      </c>
      <c r="G85" s="6" t="s">
        <v>640</v>
      </c>
      <c r="H85" s="6" t="s">
        <v>641</v>
      </c>
      <c r="I85" s="7" t="s">
        <v>642</v>
      </c>
    </row>
    <row r="86" spans="1:9" s="3" customFormat="1" ht="11.25" x14ac:dyDescent="0.2">
      <c r="A86" s="11">
        <v>85</v>
      </c>
      <c r="B86" s="6" t="s">
        <v>643</v>
      </c>
      <c r="C86" s="6" t="s">
        <v>644</v>
      </c>
      <c r="D86" s="6" t="s">
        <v>645</v>
      </c>
      <c r="E86" s="6" t="s">
        <v>646</v>
      </c>
      <c r="F86" s="6" t="s">
        <v>647</v>
      </c>
      <c r="G86" s="6" t="s">
        <v>648</v>
      </c>
      <c r="H86" s="6" t="s">
        <v>649</v>
      </c>
      <c r="I86" s="7" t="s">
        <v>650</v>
      </c>
    </row>
    <row r="87" spans="1:9" s="3" customFormat="1" ht="11.25" x14ac:dyDescent="0.2">
      <c r="A87" s="11">
        <v>86</v>
      </c>
      <c r="B87" s="6" t="s">
        <v>651</v>
      </c>
      <c r="C87" s="6" t="s">
        <v>652</v>
      </c>
      <c r="D87" s="6" t="s">
        <v>653</v>
      </c>
      <c r="E87" s="6" t="s">
        <v>654</v>
      </c>
      <c r="F87" s="6" t="s">
        <v>655</v>
      </c>
      <c r="G87" s="6" t="s">
        <v>656</v>
      </c>
      <c r="H87" s="6" t="s">
        <v>657</v>
      </c>
      <c r="I87" s="7" t="s">
        <v>658</v>
      </c>
    </row>
    <row r="88" spans="1:9" s="3" customFormat="1" ht="11.25" x14ac:dyDescent="0.2">
      <c r="A88" s="11">
        <v>87</v>
      </c>
      <c r="B88" s="6" t="s">
        <v>659</v>
      </c>
      <c r="C88" s="6" t="s">
        <v>660</v>
      </c>
      <c r="D88" s="6" t="s">
        <v>661</v>
      </c>
      <c r="E88" s="6" t="s">
        <v>662</v>
      </c>
      <c r="F88" s="6" t="s">
        <v>308</v>
      </c>
      <c r="G88" s="6" t="s">
        <v>663</v>
      </c>
      <c r="H88" s="6" t="s">
        <v>664</v>
      </c>
      <c r="I88" s="7" t="s">
        <v>665</v>
      </c>
    </row>
    <row r="89" spans="1:9" s="3" customFormat="1" ht="11.25" x14ac:dyDescent="0.2">
      <c r="A89" s="11">
        <v>88</v>
      </c>
      <c r="B89" s="6" t="s">
        <v>666</v>
      </c>
      <c r="C89" s="6" t="s">
        <v>667</v>
      </c>
      <c r="D89" s="6" t="s">
        <v>668</v>
      </c>
      <c r="E89" s="6" t="s">
        <v>669</v>
      </c>
      <c r="F89" s="6" t="s">
        <v>670</v>
      </c>
      <c r="G89" s="6" t="s">
        <v>671</v>
      </c>
      <c r="H89" s="6" t="s">
        <v>672</v>
      </c>
      <c r="I89" s="7" t="s">
        <v>673</v>
      </c>
    </row>
    <row r="90" spans="1:9" s="3" customFormat="1" ht="11.25" x14ac:dyDescent="0.2">
      <c r="A90" s="11">
        <v>89</v>
      </c>
      <c r="B90" s="6" t="s">
        <v>674</v>
      </c>
      <c r="C90" s="6" t="s">
        <v>675</v>
      </c>
      <c r="D90" s="6" t="s">
        <v>676</v>
      </c>
      <c r="E90" s="6" t="s">
        <v>677</v>
      </c>
      <c r="F90" s="6" t="s">
        <v>678</v>
      </c>
      <c r="G90" s="6" t="s">
        <v>679</v>
      </c>
      <c r="H90" s="6" t="s">
        <v>680</v>
      </c>
      <c r="I90" s="7" t="s">
        <v>681</v>
      </c>
    </row>
    <row r="91" spans="1:9" s="3" customFormat="1" ht="11.25" x14ac:dyDescent="0.2">
      <c r="A91" s="11">
        <v>90</v>
      </c>
      <c r="B91" s="6" t="s">
        <v>682</v>
      </c>
      <c r="C91" s="6" t="s">
        <v>683</v>
      </c>
      <c r="D91" s="6" t="s">
        <v>684</v>
      </c>
      <c r="E91" s="6" t="s">
        <v>685</v>
      </c>
      <c r="F91" s="6" t="s">
        <v>331</v>
      </c>
      <c r="G91" s="6" t="s">
        <v>686</v>
      </c>
      <c r="H91" s="6" t="s">
        <v>687</v>
      </c>
      <c r="I91" s="7" t="s">
        <v>688</v>
      </c>
    </row>
    <row r="92" spans="1:9" s="3" customFormat="1" ht="11.25" x14ac:dyDescent="0.2">
      <c r="A92" s="11">
        <v>91</v>
      </c>
      <c r="B92" s="6" t="s">
        <v>689</v>
      </c>
      <c r="C92" s="6" t="s">
        <v>690</v>
      </c>
      <c r="D92" s="6" t="s">
        <v>691</v>
      </c>
      <c r="E92" s="6" t="s">
        <v>692</v>
      </c>
      <c r="F92" s="6" t="s">
        <v>693</v>
      </c>
      <c r="G92" s="6" t="s">
        <v>694</v>
      </c>
      <c r="H92" s="6" t="s">
        <v>695</v>
      </c>
      <c r="I92" s="7" t="s">
        <v>696</v>
      </c>
    </row>
    <row r="93" spans="1:9" s="3" customFormat="1" ht="11.25" x14ac:dyDescent="0.2">
      <c r="A93" s="11">
        <v>92</v>
      </c>
      <c r="B93" s="6" t="s">
        <v>697</v>
      </c>
      <c r="C93" s="6" t="s">
        <v>698</v>
      </c>
      <c r="D93" s="6" t="s">
        <v>699</v>
      </c>
      <c r="E93" s="6" t="s">
        <v>700</v>
      </c>
      <c r="F93" s="6" t="s">
        <v>459</v>
      </c>
      <c r="G93" s="6" t="s">
        <v>701</v>
      </c>
      <c r="H93" s="6" t="s">
        <v>702</v>
      </c>
      <c r="I93" s="7" t="s">
        <v>703</v>
      </c>
    </row>
    <row r="94" spans="1:9" s="3" customFormat="1" ht="11.25" x14ac:dyDescent="0.2">
      <c r="A94" s="11">
        <v>93</v>
      </c>
      <c r="B94" s="6" t="s">
        <v>704</v>
      </c>
      <c r="C94" s="6" t="s">
        <v>705</v>
      </c>
      <c r="D94" s="6" t="s">
        <v>706</v>
      </c>
      <c r="E94" s="6" t="s">
        <v>707</v>
      </c>
      <c r="F94" s="6" t="s">
        <v>292</v>
      </c>
      <c r="G94" s="6" t="s">
        <v>708</v>
      </c>
      <c r="H94" s="6" t="s">
        <v>709</v>
      </c>
      <c r="I94" s="7" t="s">
        <v>710</v>
      </c>
    </row>
    <row r="95" spans="1:9" s="3" customFormat="1" ht="11.25" x14ac:dyDescent="0.2">
      <c r="A95" s="11">
        <v>94</v>
      </c>
      <c r="B95" s="6" t="s">
        <v>711</v>
      </c>
      <c r="C95" s="6" t="s">
        <v>712</v>
      </c>
      <c r="D95" s="6" t="s">
        <v>713</v>
      </c>
      <c r="E95" s="6" t="s">
        <v>714</v>
      </c>
      <c r="F95" s="6" t="s">
        <v>670</v>
      </c>
      <c r="G95" s="6" t="s">
        <v>715</v>
      </c>
      <c r="H95" s="6" t="s">
        <v>716</v>
      </c>
      <c r="I95" s="7" t="s">
        <v>717</v>
      </c>
    </row>
    <row r="96" spans="1:9" s="3" customFormat="1" ht="11.25" x14ac:dyDescent="0.2">
      <c r="A96" s="11">
        <v>95</v>
      </c>
      <c r="B96" s="6" t="s">
        <v>718</v>
      </c>
      <c r="C96" s="6" t="s">
        <v>719</v>
      </c>
      <c r="D96" s="6" t="s">
        <v>720</v>
      </c>
      <c r="E96" s="6" t="s">
        <v>721</v>
      </c>
      <c r="F96" s="6" t="s">
        <v>37</v>
      </c>
      <c r="G96" s="6" t="s">
        <v>722</v>
      </c>
      <c r="H96" s="6" t="s">
        <v>723</v>
      </c>
      <c r="I96" s="7" t="s">
        <v>724</v>
      </c>
    </row>
    <row r="97" spans="1:9" s="3" customFormat="1" ht="11.25" x14ac:dyDescent="0.2">
      <c r="A97" s="11">
        <v>96</v>
      </c>
      <c r="B97" s="6" t="s">
        <v>725</v>
      </c>
      <c r="C97" s="6" t="s">
        <v>726</v>
      </c>
      <c r="D97" s="6" t="s">
        <v>727</v>
      </c>
      <c r="E97" s="6" t="s">
        <v>728</v>
      </c>
      <c r="F97" s="6" t="s">
        <v>729</v>
      </c>
      <c r="G97" s="6" t="s">
        <v>730</v>
      </c>
      <c r="H97" s="6" t="s">
        <v>731</v>
      </c>
      <c r="I97" s="7" t="s">
        <v>732</v>
      </c>
    </row>
    <row r="98" spans="1:9" s="3" customFormat="1" ht="11.25" x14ac:dyDescent="0.2">
      <c r="A98" s="11">
        <v>97</v>
      </c>
      <c r="B98" s="6" t="s">
        <v>733</v>
      </c>
      <c r="C98" s="6" t="s">
        <v>734</v>
      </c>
      <c r="D98" s="6" t="s">
        <v>735</v>
      </c>
      <c r="E98" s="6" t="s">
        <v>736</v>
      </c>
      <c r="F98" s="6" t="s">
        <v>737</v>
      </c>
      <c r="G98" s="6" t="s">
        <v>738</v>
      </c>
      <c r="H98" s="6" t="s">
        <v>739</v>
      </c>
      <c r="I98" s="7" t="s">
        <v>740</v>
      </c>
    </row>
    <row r="99" spans="1:9" s="3" customFormat="1" ht="11.25" x14ac:dyDescent="0.2">
      <c r="A99" s="11">
        <v>98</v>
      </c>
      <c r="B99" s="6" t="s">
        <v>741</v>
      </c>
      <c r="C99" s="6" t="s">
        <v>742</v>
      </c>
      <c r="D99" s="6" t="s">
        <v>743</v>
      </c>
      <c r="E99" s="6" t="s">
        <v>744</v>
      </c>
      <c r="F99" s="6" t="s">
        <v>745</v>
      </c>
      <c r="G99" s="6" t="s">
        <v>746</v>
      </c>
      <c r="H99" s="6" t="s">
        <v>747</v>
      </c>
      <c r="I99" s="7" t="s">
        <v>748</v>
      </c>
    </row>
    <row r="100" spans="1:9" s="3" customFormat="1" ht="11.25" x14ac:dyDescent="0.2">
      <c r="A100" s="11">
        <v>99</v>
      </c>
      <c r="B100" s="6" t="s">
        <v>749</v>
      </c>
      <c r="C100" s="6" t="s">
        <v>750</v>
      </c>
      <c r="D100" s="6" t="s">
        <v>751</v>
      </c>
      <c r="E100" s="6" t="s">
        <v>752</v>
      </c>
      <c r="F100" s="6" t="s">
        <v>175</v>
      </c>
      <c r="G100" s="6" t="s">
        <v>753</v>
      </c>
      <c r="H100" s="6" t="s">
        <v>754</v>
      </c>
      <c r="I100" s="7" t="s">
        <v>755</v>
      </c>
    </row>
    <row r="101" spans="1:9" s="3" customFormat="1" ht="12" thickBot="1" x14ac:dyDescent="0.25">
      <c r="A101" s="12">
        <v>100</v>
      </c>
      <c r="B101" s="8" t="s">
        <v>756</v>
      </c>
      <c r="C101" s="8" t="s">
        <v>757</v>
      </c>
      <c r="D101" s="8" t="s">
        <v>758</v>
      </c>
      <c r="E101" s="8" t="s">
        <v>759</v>
      </c>
      <c r="F101" s="8" t="s">
        <v>175</v>
      </c>
      <c r="G101" s="8" t="s">
        <v>760</v>
      </c>
      <c r="H101" s="8" t="s">
        <v>761</v>
      </c>
      <c r="I101" s="9" t="s">
        <v>762</v>
      </c>
    </row>
    <row r="102" spans="1:9" ht="15.75" thickTop="1" x14ac:dyDescent="0.25"/>
  </sheetData>
  <pageMargins left="0.75" right="0.75" top="1" bottom="1" header="0.5" footer="0.5"/>
  <pageSetup orientation="portrait" r:id="rId1"/>
  <customProperties>
    <customPr name="DVSECTION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V4"/>
  <sheetViews>
    <sheetView workbookViewId="0">
      <selection activeCell="IS4" sqref="IS4"/>
    </sheetView>
  </sheetViews>
  <sheetFormatPr baseColWidth="10" defaultRowHeight="15" x14ac:dyDescent="0.25"/>
  <sheetData>
    <row r="1" spans="1:256" x14ac:dyDescent="0.25">
      <c r="A1" t="e">
        <f>IF(randomdata!1:1,"AAAAAH3b+QA=",0)</f>
        <v>#VALUE!</v>
      </c>
      <c r="B1" t="e">
        <f>AND(randomdata!A1,"AAAAAH3b+QE=")</f>
        <v>#VALUE!</v>
      </c>
      <c r="C1" t="e">
        <f>AND(randomdata!B1,"AAAAAH3b+QI=")</f>
        <v>#VALUE!</v>
      </c>
      <c r="D1" t="e">
        <f>AND(randomdata!C1,"AAAAAH3b+QM=")</f>
        <v>#VALUE!</v>
      </c>
      <c r="E1" t="e">
        <f>AND(randomdata!D1,"AAAAAH3b+QQ=")</f>
        <v>#VALUE!</v>
      </c>
      <c r="F1" t="e">
        <f>AND(randomdata!E1,"AAAAAH3b+QU=")</f>
        <v>#VALUE!</v>
      </c>
      <c r="G1" t="e">
        <f>AND(randomdata!F1,"AAAAAH3b+QY=")</f>
        <v>#VALUE!</v>
      </c>
      <c r="H1" t="e">
        <f>AND(randomdata!G1,"AAAAAH3b+Qc=")</f>
        <v>#VALUE!</v>
      </c>
      <c r="I1" t="e">
        <f>AND(randomdata!H1,"AAAAAH3b+Qg=")</f>
        <v>#VALUE!</v>
      </c>
      <c r="J1" t="e">
        <f>AND(randomdata!I1,"AAAAAH3b+Qk=")</f>
        <v>#VALUE!</v>
      </c>
      <c r="K1">
        <f>IF(randomdata!2:2,"AAAAAH3b+Qo=",0)</f>
        <v>0</v>
      </c>
      <c r="L1" t="e">
        <f>AND(randomdata!A2,"AAAAAH3b+Qs=")</f>
        <v>#VALUE!</v>
      </c>
      <c r="M1" t="e">
        <f>AND(randomdata!B2,"AAAAAH3b+Qw=")</f>
        <v>#VALUE!</v>
      </c>
      <c r="N1" t="e">
        <f>AND(randomdata!C2,"AAAAAH3b+Q0=")</f>
        <v>#VALUE!</v>
      </c>
      <c r="O1" t="e">
        <f>AND(randomdata!D2,"AAAAAH3b+Q4=")</f>
        <v>#VALUE!</v>
      </c>
      <c r="P1" t="e">
        <f>AND(randomdata!E2,"AAAAAH3b+Q8=")</f>
        <v>#VALUE!</v>
      </c>
      <c r="Q1" t="e">
        <f>AND(randomdata!F2,"AAAAAH3b+RA=")</f>
        <v>#VALUE!</v>
      </c>
      <c r="R1" t="e">
        <f>AND(randomdata!G2,"AAAAAH3b+RE=")</f>
        <v>#VALUE!</v>
      </c>
      <c r="S1" t="e">
        <f>AND(randomdata!H2,"AAAAAH3b+RI=")</f>
        <v>#VALUE!</v>
      </c>
      <c r="T1" t="e">
        <f>AND(randomdata!I2,"AAAAAH3b+RM=")</f>
        <v>#VALUE!</v>
      </c>
      <c r="U1">
        <f>IF(randomdata!3:3,"AAAAAH3b+RQ=",0)</f>
        <v>0</v>
      </c>
      <c r="V1" t="e">
        <f>AND(randomdata!A3,"AAAAAH3b+RU=")</f>
        <v>#VALUE!</v>
      </c>
      <c r="W1" t="e">
        <f>AND(randomdata!B3,"AAAAAH3b+RY=")</f>
        <v>#VALUE!</v>
      </c>
      <c r="X1" t="e">
        <f>AND(randomdata!C3,"AAAAAH3b+Rc=")</f>
        <v>#VALUE!</v>
      </c>
      <c r="Y1" t="e">
        <f>AND(randomdata!D3,"AAAAAH3b+Rg=")</f>
        <v>#VALUE!</v>
      </c>
      <c r="Z1" t="e">
        <f>AND(randomdata!E3,"AAAAAH3b+Rk=")</f>
        <v>#VALUE!</v>
      </c>
      <c r="AA1" t="e">
        <f>AND(randomdata!F3,"AAAAAH3b+Ro=")</f>
        <v>#VALUE!</v>
      </c>
      <c r="AB1" t="e">
        <f>AND(randomdata!G3,"AAAAAH3b+Rs=")</f>
        <v>#VALUE!</v>
      </c>
      <c r="AC1" t="e">
        <f>AND(randomdata!H3,"AAAAAH3b+Rw=")</f>
        <v>#VALUE!</v>
      </c>
      <c r="AD1" t="e">
        <f>AND(randomdata!I3,"AAAAAH3b+R0=")</f>
        <v>#VALUE!</v>
      </c>
      <c r="AE1">
        <f>IF(randomdata!4:4,"AAAAAH3b+R4=",0)</f>
        <v>0</v>
      </c>
      <c r="AF1" t="e">
        <f>AND(randomdata!A4,"AAAAAH3b+R8=")</f>
        <v>#VALUE!</v>
      </c>
      <c r="AG1" t="e">
        <f>AND(randomdata!B4,"AAAAAH3b+SA=")</f>
        <v>#VALUE!</v>
      </c>
      <c r="AH1" t="e">
        <f>AND(randomdata!C4,"AAAAAH3b+SE=")</f>
        <v>#VALUE!</v>
      </c>
      <c r="AI1" t="e">
        <f>AND(randomdata!D4,"AAAAAH3b+SI=")</f>
        <v>#VALUE!</v>
      </c>
      <c r="AJ1" t="e">
        <f>AND(randomdata!E4,"AAAAAH3b+SM=")</f>
        <v>#VALUE!</v>
      </c>
      <c r="AK1" t="e">
        <f>AND(randomdata!F4,"AAAAAH3b+SQ=")</f>
        <v>#VALUE!</v>
      </c>
      <c r="AL1" t="e">
        <f>AND(randomdata!G4,"AAAAAH3b+SU=")</f>
        <v>#VALUE!</v>
      </c>
      <c r="AM1" t="e">
        <f>AND(randomdata!H4,"AAAAAH3b+SY=")</f>
        <v>#VALUE!</v>
      </c>
      <c r="AN1" t="e">
        <f>AND(randomdata!I4,"AAAAAH3b+Sc=")</f>
        <v>#VALUE!</v>
      </c>
      <c r="AO1">
        <f>IF(randomdata!5:5,"AAAAAH3b+Sg=",0)</f>
        <v>0</v>
      </c>
      <c r="AP1" t="e">
        <f>AND(randomdata!A5,"AAAAAH3b+Sk=")</f>
        <v>#VALUE!</v>
      </c>
      <c r="AQ1" t="e">
        <f>AND(randomdata!B5,"AAAAAH3b+So=")</f>
        <v>#VALUE!</v>
      </c>
      <c r="AR1" t="e">
        <f>AND(randomdata!C5,"AAAAAH3b+Ss=")</f>
        <v>#VALUE!</v>
      </c>
      <c r="AS1" t="e">
        <f>AND(randomdata!D5,"AAAAAH3b+Sw=")</f>
        <v>#VALUE!</v>
      </c>
      <c r="AT1" t="e">
        <f>AND(randomdata!E5,"AAAAAH3b+S0=")</f>
        <v>#VALUE!</v>
      </c>
      <c r="AU1" t="e">
        <f>AND(randomdata!F5,"AAAAAH3b+S4=")</f>
        <v>#VALUE!</v>
      </c>
      <c r="AV1" t="e">
        <f>AND(randomdata!G5,"AAAAAH3b+S8=")</f>
        <v>#VALUE!</v>
      </c>
      <c r="AW1" t="e">
        <f>AND(randomdata!H5,"AAAAAH3b+TA=")</f>
        <v>#VALUE!</v>
      </c>
      <c r="AX1" t="e">
        <f>AND(randomdata!I5,"AAAAAH3b+TE=")</f>
        <v>#VALUE!</v>
      </c>
      <c r="AY1">
        <f>IF(randomdata!6:6,"AAAAAH3b+TI=",0)</f>
        <v>0</v>
      </c>
      <c r="AZ1" t="e">
        <f>AND(randomdata!A6,"AAAAAH3b+TM=")</f>
        <v>#VALUE!</v>
      </c>
      <c r="BA1" t="e">
        <f>AND(randomdata!B6,"AAAAAH3b+TQ=")</f>
        <v>#VALUE!</v>
      </c>
      <c r="BB1" t="e">
        <f>AND(randomdata!C6,"AAAAAH3b+TU=")</f>
        <v>#VALUE!</v>
      </c>
      <c r="BC1" t="e">
        <f>AND(randomdata!D6,"AAAAAH3b+TY=")</f>
        <v>#VALUE!</v>
      </c>
      <c r="BD1" t="e">
        <f>AND(randomdata!E6,"AAAAAH3b+Tc=")</f>
        <v>#VALUE!</v>
      </c>
      <c r="BE1" t="e">
        <f>AND(randomdata!F6,"AAAAAH3b+Tg=")</f>
        <v>#VALUE!</v>
      </c>
      <c r="BF1" t="e">
        <f>AND(randomdata!G6,"AAAAAH3b+Tk=")</f>
        <v>#VALUE!</v>
      </c>
      <c r="BG1" t="e">
        <f>AND(randomdata!H6,"AAAAAH3b+To=")</f>
        <v>#VALUE!</v>
      </c>
      <c r="BH1" t="e">
        <f>AND(randomdata!I6,"AAAAAH3b+Ts=")</f>
        <v>#VALUE!</v>
      </c>
      <c r="BI1">
        <f>IF(randomdata!7:7,"AAAAAH3b+Tw=",0)</f>
        <v>0</v>
      </c>
      <c r="BJ1" t="e">
        <f>AND(randomdata!A7,"AAAAAH3b+T0=")</f>
        <v>#VALUE!</v>
      </c>
      <c r="BK1" t="e">
        <f>AND(randomdata!B7,"AAAAAH3b+T4=")</f>
        <v>#VALUE!</v>
      </c>
      <c r="BL1" t="e">
        <f>AND(randomdata!C7,"AAAAAH3b+T8=")</f>
        <v>#VALUE!</v>
      </c>
      <c r="BM1" t="e">
        <f>AND(randomdata!D7,"AAAAAH3b+UA=")</f>
        <v>#VALUE!</v>
      </c>
      <c r="BN1" t="e">
        <f>AND(randomdata!E7,"AAAAAH3b+UE=")</f>
        <v>#VALUE!</v>
      </c>
      <c r="BO1" t="e">
        <f>AND(randomdata!F7,"AAAAAH3b+UI=")</f>
        <v>#VALUE!</v>
      </c>
      <c r="BP1" t="e">
        <f>AND(randomdata!G7,"AAAAAH3b+UM=")</f>
        <v>#VALUE!</v>
      </c>
      <c r="BQ1" t="e">
        <f>AND(randomdata!H7,"AAAAAH3b+UQ=")</f>
        <v>#VALUE!</v>
      </c>
      <c r="BR1" t="e">
        <f>AND(randomdata!I7,"AAAAAH3b+UU=")</f>
        <v>#VALUE!</v>
      </c>
      <c r="BS1">
        <f>IF(randomdata!8:8,"AAAAAH3b+UY=",0)</f>
        <v>0</v>
      </c>
      <c r="BT1" t="e">
        <f>AND(randomdata!A8,"AAAAAH3b+Uc=")</f>
        <v>#VALUE!</v>
      </c>
      <c r="BU1" t="e">
        <f>AND(randomdata!B8,"AAAAAH3b+Ug=")</f>
        <v>#VALUE!</v>
      </c>
      <c r="BV1" t="e">
        <f>AND(randomdata!C8,"AAAAAH3b+Uk=")</f>
        <v>#VALUE!</v>
      </c>
      <c r="BW1" t="e">
        <f>AND(randomdata!D8,"AAAAAH3b+Uo=")</f>
        <v>#VALUE!</v>
      </c>
      <c r="BX1" t="e">
        <f>AND(randomdata!E8,"AAAAAH3b+Us=")</f>
        <v>#VALUE!</v>
      </c>
      <c r="BY1" t="e">
        <f>AND(randomdata!F8,"AAAAAH3b+Uw=")</f>
        <v>#VALUE!</v>
      </c>
      <c r="BZ1" t="e">
        <f>AND(randomdata!G8,"AAAAAH3b+U0=")</f>
        <v>#VALUE!</v>
      </c>
      <c r="CA1" t="e">
        <f>AND(randomdata!H8,"AAAAAH3b+U4=")</f>
        <v>#VALUE!</v>
      </c>
      <c r="CB1" t="e">
        <f>AND(randomdata!I8,"AAAAAH3b+U8=")</f>
        <v>#VALUE!</v>
      </c>
      <c r="CC1">
        <f>IF(randomdata!9:9,"AAAAAH3b+VA=",0)</f>
        <v>0</v>
      </c>
      <c r="CD1" t="e">
        <f>AND(randomdata!A9,"AAAAAH3b+VE=")</f>
        <v>#VALUE!</v>
      </c>
      <c r="CE1" t="e">
        <f>AND(randomdata!B9,"AAAAAH3b+VI=")</f>
        <v>#VALUE!</v>
      </c>
      <c r="CF1" t="e">
        <f>AND(randomdata!C9,"AAAAAH3b+VM=")</f>
        <v>#VALUE!</v>
      </c>
      <c r="CG1" t="e">
        <f>AND(randomdata!D9,"AAAAAH3b+VQ=")</f>
        <v>#VALUE!</v>
      </c>
      <c r="CH1" t="e">
        <f>AND(randomdata!E9,"AAAAAH3b+VU=")</f>
        <v>#VALUE!</v>
      </c>
      <c r="CI1" t="e">
        <f>AND(randomdata!F9,"AAAAAH3b+VY=")</f>
        <v>#VALUE!</v>
      </c>
      <c r="CJ1" t="e">
        <f>AND(randomdata!G9,"AAAAAH3b+Vc=")</f>
        <v>#VALUE!</v>
      </c>
      <c r="CK1" t="e">
        <f>AND(randomdata!H9,"AAAAAH3b+Vg=")</f>
        <v>#VALUE!</v>
      </c>
      <c r="CL1" t="e">
        <f>AND(randomdata!I9,"AAAAAH3b+Vk=")</f>
        <v>#VALUE!</v>
      </c>
      <c r="CM1">
        <f>IF(randomdata!10:10,"AAAAAH3b+Vo=",0)</f>
        <v>0</v>
      </c>
      <c r="CN1" t="e">
        <f>AND(randomdata!A10,"AAAAAH3b+Vs=")</f>
        <v>#VALUE!</v>
      </c>
      <c r="CO1" t="e">
        <f>AND(randomdata!B10,"AAAAAH3b+Vw=")</f>
        <v>#VALUE!</v>
      </c>
      <c r="CP1" t="e">
        <f>AND(randomdata!C10,"AAAAAH3b+V0=")</f>
        <v>#VALUE!</v>
      </c>
      <c r="CQ1" t="e">
        <f>AND(randomdata!D10,"AAAAAH3b+V4=")</f>
        <v>#VALUE!</v>
      </c>
      <c r="CR1" t="e">
        <f>AND(randomdata!E10,"AAAAAH3b+V8=")</f>
        <v>#VALUE!</v>
      </c>
      <c r="CS1" t="e">
        <f>AND(randomdata!F10,"AAAAAH3b+WA=")</f>
        <v>#VALUE!</v>
      </c>
      <c r="CT1" t="e">
        <f>AND(randomdata!G10,"AAAAAH3b+WE=")</f>
        <v>#VALUE!</v>
      </c>
      <c r="CU1" t="e">
        <f>AND(randomdata!H10,"AAAAAH3b+WI=")</f>
        <v>#VALUE!</v>
      </c>
      <c r="CV1" t="e">
        <f>AND(randomdata!I10,"AAAAAH3b+WM=")</f>
        <v>#VALUE!</v>
      </c>
      <c r="CW1">
        <f>IF(randomdata!11:11,"AAAAAH3b+WQ=",0)</f>
        <v>0</v>
      </c>
      <c r="CX1" t="e">
        <f>AND(randomdata!A11,"AAAAAH3b+WU=")</f>
        <v>#VALUE!</v>
      </c>
      <c r="CY1" t="e">
        <f>AND(randomdata!B11,"AAAAAH3b+WY=")</f>
        <v>#VALUE!</v>
      </c>
      <c r="CZ1" t="e">
        <f>AND(randomdata!C11,"AAAAAH3b+Wc=")</f>
        <v>#VALUE!</v>
      </c>
      <c r="DA1" t="e">
        <f>AND(randomdata!D11,"AAAAAH3b+Wg=")</f>
        <v>#VALUE!</v>
      </c>
      <c r="DB1" t="e">
        <f>AND(randomdata!E11,"AAAAAH3b+Wk=")</f>
        <v>#VALUE!</v>
      </c>
      <c r="DC1" t="e">
        <f>AND(randomdata!F11,"AAAAAH3b+Wo=")</f>
        <v>#VALUE!</v>
      </c>
      <c r="DD1" t="e">
        <f>AND(randomdata!G11,"AAAAAH3b+Ws=")</f>
        <v>#VALUE!</v>
      </c>
      <c r="DE1" t="e">
        <f>AND(randomdata!H11,"AAAAAH3b+Ww=")</f>
        <v>#VALUE!</v>
      </c>
      <c r="DF1" t="e">
        <f>AND(randomdata!I11,"AAAAAH3b+W0=")</f>
        <v>#VALUE!</v>
      </c>
      <c r="DG1">
        <f>IF(randomdata!12:12,"AAAAAH3b+W4=",0)</f>
        <v>0</v>
      </c>
      <c r="DH1" t="e">
        <f>AND(randomdata!A12,"AAAAAH3b+W8=")</f>
        <v>#VALUE!</v>
      </c>
      <c r="DI1" t="e">
        <f>AND(randomdata!B12,"AAAAAH3b+XA=")</f>
        <v>#VALUE!</v>
      </c>
      <c r="DJ1" t="e">
        <f>AND(randomdata!C12,"AAAAAH3b+XE=")</f>
        <v>#VALUE!</v>
      </c>
      <c r="DK1" t="e">
        <f>AND(randomdata!D12,"AAAAAH3b+XI=")</f>
        <v>#VALUE!</v>
      </c>
      <c r="DL1" t="e">
        <f>AND(randomdata!E12,"AAAAAH3b+XM=")</f>
        <v>#VALUE!</v>
      </c>
      <c r="DM1" t="e">
        <f>AND(randomdata!F12,"AAAAAH3b+XQ=")</f>
        <v>#VALUE!</v>
      </c>
      <c r="DN1" t="e">
        <f>AND(randomdata!G12,"AAAAAH3b+XU=")</f>
        <v>#VALUE!</v>
      </c>
      <c r="DO1" t="e">
        <f>AND(randomdata!H12,"AAAAAH3b+XY=")</f>
        <v>#VALUE!</v>
      </c>
      <c r="DP1" t="e">
        <f>AND(randomdata!I12,"AAAAAH3b+Xc=")</f>
        <v>#VALUE!</v>
      </c>
      <c r="DQ1">
        <f>IF(randomdata!13:13,"AAAAAH3b+Xg=",0)</f>
        <v>0</v>
      </c>
      <c r="DR1" t="e">
        <f>AND(randomdata!A13,"AAAAAH3b+Xk=")</f>
        <v>#VALUE!</v>
      </c>
      <c r="DS1" t="e">
        <f>AND(randomdata!B13,"AAAAAH3b+Xo=")</f>
        <v>#VALUE!</v>
      </c>
      <c r="DT1" t="e">
        <f>AND(randomdata!C13,"AAAAAH3b+Xs=")</f>
        <v>#VALUE!</v>
      </c>
      <c r="DU1" t="e">
        <f>AND(randomdata!D13,"AAAAAH3b+Xw=")</f>
        <v>#VALUE!</v>
      </c>
      <c r="DV1" t="e">
        <f>AND(randomdata!E13,"AAAAAH3b+X0=")</f>
        <v>#VALUE!</v>
      </c>
      <c r="DW1" t="e">
        <f>AND(randomdata!F13,"AAAAAH3b+X4=")</f>
        <v>#VALUE!</v>
      </c>
      <c r="DX1" t="e">
        <f>AND(randomdata!G13,"AAAAAH3b+X8=")</f>
        <v>#VALUE!</v>
      </c>
      <c r="DY1" t="e">
        <f>AND(randomdata!H13,"AAAAAH3b+YA=")</f>
        <v>#VALUE!</v>
      </c>
      <c r="DZ1" t="e">
        <f>AND(randomdata!I13,"AAAAAH3b+YE=")</f>
        <v>#VALUE!</v>
      </c>
      <c r="EA1">
        <f>IF(randomdata!14:14,"AAAAAH3b+YI=",0)</f>
        <v>0</v>
      </c>
      <c r="EB1" t="e">
        <f>AND(randomdata!A14,"AAAAAH3b+YM=")</f>
        <v>#VALUE!</v>
      </c>
      <c r="EC1" t="e">
        <f>AND(randomdata!B14,"AAAAAH3b+YQ=")</f>
        <v>#VALUE!</v>
      </c>
      <c r="ED1" t="e">
        <f>AND(randomdata!C14,"AAAAAH3b+YU=")</f>
        <v>#VALUE!</v>
      </c>
      <c r="EE1" t="e">
        <f>AND(randomdata!D14,"AAAAAH3b+YY=")</f>
        <v>#VALUE!</v>
      </c>
      <c r="EF1" t="e">
        <f>AND(randomdata!E14,"AAAAAH3b+Yc=")</f>
        <v>#VALUE!</v>
      </c>
      <c r="EG1" t="e">
        <f>AND(randomdata!F14,"AAAAAH3b+Yg=")</f>
        <v>#VALUE!</v>
      </c>
      <c r="EH1" t="e">
        <f>AND(randomdata!G14,"AAAAAH3b+Yk=")</f>
        <v>#VALUE!</v>
      </c>
      <c r="EI1" t="e">
        <f>AND(randomdata!H14,"AAAAAH3b+Yo=")</f>
        <v>#VALUE!</v>
      </c>
      <c r="EJ1" t="e">
        <f>AND(randomdata!I14,"AAAAAH3b+Ys=")</f>
        <v>#VALUE!</v>
      </c>
      <c r="EK1">
        <f>IF(randomdata!15:15,"AAAAAH3b+Yw=",0)</f>
        <v>0</v>
      </c>
      <c r="EL1" t="e">
        <f>AND(randomdata!A15,"AAAAAH3b+Y0=")</f>
        <v>#VALUE!</v>
      </c>
      <c r="EM1" t="e">
        <f>AND(randomdata!B15,"AAAAAH3b+Y4=")</f>
        <v>#VALUE!</v>
      </c>
      <c r="EN1" t="e">
        <f>AND(randomdata!C15,"AAAAAH3b+Y8=")</f>
        <v>#VALUE!</v>
      </c>
      <c r="EO1" t="e">
        <f>AND(randomdata!D15,"AAAAAH3b+ZA=")</f>
        <v>#VALUE!</v>
      </c>
      <c r="EP1" t="e">
        <f>AND(randomdata!E15,"AAAAAH3b+ZE=")</f>
        <v>#VALUE!</v>
      </c>
      <c r="EQ1" t="e">
        <f>AND(randomdata!F15,"AAAAAH3b+ZI=")</f>
        <v>#VALUE!</v>
      </c>
      <c r="ER1" t="e">
        <f>AND(randomdata!G15,"AAAAAH3b+ZM=")</f>
        <v>#VALUE!</v>
      </c>
      <c r="ES1" t="e">
        <f>AND(randomdata!H15,"AAAAAH3b+ZQ=")</f>
        <v>#VALUE!</v>
      </c>
      <c r="ET1" t="e">
        <f>AND(randomdata!I15,"AAAAAH3b+ZU=")</f>
        <v>#VALUE!</v>
      </c>
      <c r="EU1">
        <f>IF(randomdata!16:16,"AAAAAH3b+ZY=",0)</f>
        <v>0</v>
      </c>
      <c r="EV1" t="e">
        <f>AND(randomdata!A16,"AAAAAH3b+Zc=")</f>
        <v>#VALUE!</v>
      </c>
      <c r="EW1" t="e">
        <f>AND(randomdata!B16,"AAAAAH3b+Zg=")</f>
        <v>#VALUE!</v>
      </c>
      <c r="EX1" t="e">
        <f>AND(randomdata!C16,"AAAAAH3b+Zk=")</f>
        <v>#VALUE!</v>
      </c>
      <c r="EY1" t="e">
        <f>AND(randomdata!D16,"AAAAAH3b+Zo=")</f>
        <v>#VALUE!</v>
      </c>
      <c r="EZ1" t="e">
        <f>AND(randomdata!E16,"AAAAAH3b+Zs=")</f>
        <v>#VALUE!</v>
      </c>
      <c r="FA1" t="e">
        <f>AND(randomdata!F16,"AAAAAH3b+Zw=")</f>
        <v>#VALUE!</v>
      </c>
      <c r="FB1" t="e">
        <f>AND(randomdata!G16,"AAAAAH3b+Z0=")</f>
        <v>#VALUE!</v>
      </c>
      <c r="FC1" t="e">
        <f>AND(randomdata!H16,"AAAAAH3b+Z4=")</f>
        <v>#VALUE!</v>
      </c>
      <c r="FD1" t="e">
        <f>AND(randomdata!I16,"AAAAAH3b+Z8=")</f>
        <v>#VALUE!</v>
      </c>
      <c r="FE1">
        <f>IF(randomdata!17:17,"AAAAAH3b+aA=",0)</f>
        <v>0</v>
      </c>
      <c r="FF1" t="e">
        <f>AND(randomdata!A17,"AAAAAH3b+aE=")</f>
        <v>#VALUE!</v>
      </c>
      <c r="FG1" t="e">
        <f>AND(randomdata!B17,"AAAAAH3b+aI=")</f>
        <v>#VALUE!</v>
      </c>
      <c r="FH1" t="e">
        <f>AND(randomdata!C17,"AAAAAH3b+aM=")</f>
        <v>#VALUE!</v>
      </c>
      <c r="FI1" t="e">
        <f>AND(randomdata!D17,"AAAAAH3b+aQ=")</f>
        <v>#VALUE!</v>
      </c>
      <c r="FJ1" t="e">
        <f>AND(randomdata!E17,"AAAAAH3b+aU=")</f>
        <v>#VALUE!</v>
      </c>
      <c r="FK1" t="e">
        <f>AND(randomdata!F17,"AAAAAH3b+aY=")</f>
        <v>#VALUE!</v>
      </c>
      <c r="FL1" t="e">
        <f>AND(randomdata!G17,"AAAAAH3b+ac=")</f>
        <v>#VALUE!</v>
      </c>
      <c r="FM1" t="e">
        <f>AND(randomdata!H17,"AAAAAH3b+ag=")</f>
        <v>#VALUE!</v>
      </c>
      <c r="FN1" t="e">
        <f>AND(randomdata!I17,"AAAAAH3b+ak=")</f>
        <v>#VALUE!</v>
      </c>
      <c r="FO1">
        <f>IF(randomdata!18:18,"AAAAAH3b+ao=",0)</f>
        <v>0</v>
      </c>
      <c r="FP1" t="e">
        <f>AND(randomdata!A18,"AAAAAH3b+as=")</f>
        <v>#VALUE!</v>
      </c>
      <c r="FQ1" t="e">
        <f>AND(randomdata!B18,"AAAAAH3b+aw=")</f>
        <v>#VALUE!</v>
      </c>
      <c r="FR1" t="e">
        <f>AND(randomdata!C18,"AAAAAH3b+a0=")</f>
        <v>#VALUE!</v>
      </c>
      <c r="FS1" t="e">
        <f>AND(randomdata!D18,"AAAAAH3b+a4=")</f>
        <v>#VALUE!</v>
      </c>
      <c r="FT1" t="e">
        <f>AND(randomdata!E18,"AAAAAH3b+a8=")</f>
        <v>#VALUE!</v>
      </c>
      <c r="FU1" t="e">
        <f>AND(randomdata!F18,"AAAAAH3b+bA=")</f>
        <v>#VALUE!</v>
      </c>
      <c r="FV1" t="e">
        <f>AND(randomdata!G18,"AAAAAH3b+bE=")</f>
        <v>#VALUE!</v>
      </c>
      <c r="FW1" t="e">
        <f>AND(randomdata!H18,"AAAAAH3b+bI=")</f>
        <v>#VALUE!</v>
      </c>
      <c r="FX1" t="e">
        <f>AND(randomdata!I18,"AAAAAH3b+bM=")</f>
        <v>#VALUE!</v>
      </c>
      <c r="FY1">
        <f>IF(randomdata!19:19,"AAAAAH3b+bQ=",0)</f>
        <v>0</v>
      </c>
      <c r="FZ1" t="e">
        <f>AND(randomdata!A19,"AAAAAH3b+bU=")</f>
        <v>#VALUE!</v>
      </c>
      <c r="GA1" t="e">
        <f>AND(randomdata!B19,"AAAAAH3b+bY=")</f>
        <v>#VALUE!</v>
      </c>
      <c r="GB1" t="e">
        <f>AND(randomdata!C19,"AAAAAH3b+bc=")</f>
        <v>#VALUE!</v>
      </c>
      <c r="GC1" t="e">
        <f>AND(randomdata!D19,"AAAAAH3b+bg=")</f>
        <v>#VALUE!</v>
      </c>
      <c r="GD1" t="e">
        <f>AND(randomdata!E19,"AAAAAH3b+bk=")</f>
        <v>#VALUE!</v>
      </c>
      <c r="GE1" t="e">
        <f>AND(randomdata!F19,"AAAAAH3b+bo=")</f>
        <v>#VALUE!</v>
      </c>
      <c r="GF1" t="e">
        <f>AND(randomdata!G19,"AAAAAH3b+bs=")</f>
        <v>#VALUE!</v>
      </c>
      <c r="GG1" t="e">
        <f>AND(randomdata!H19,"AAAAAH3b+bw=")</f>
        <v>#VALUE!</v>
      </c>
      <c r="GH1" t="e">
        <f>AND(randomdata!I19,"AAAAAH3b+b0=")</f>
        <v>#VALUE!</v>
      </c>
      <c r="GI1">
        <f>IF(randomdata!20:20,"AAAAAH3b+b4=",0)</f>
        <v>0</v>
      </c>
      <c r="GJ1" t="e">
        <f>AND(randomdata!A20,"AAAAAH3b+b8=")</f>
        <v>#VALUE!</v>
      </c>
      <c r="GK1" t="e">
        <f>AND(randomdata!B20,"AAAAAH3b+cA=")</f>
        <v>#VALUE!</v>
      </c>
      <c r="GL1" t="e">
        <f>AND(randomdata!C20,"AAAAAH3b+cE=")</f>
        <v>#VALUE!</v>
      </c>
      <c r="GM1" t="e">
        <f>AND(randomdata!D20,"AAAAAH3b+cI=")</f>
        <v>#VALUE!</v>
      </c>
      <c r="GN1" t="e">
        <f>AND(randomdata!E20,"AAAAAH3b+cM=")</f>
        <v>#VALUE!</v>
      </c>
      <c r="GO1" t="e">
        <f>AND(randomdata!F20,"AAAAAH3b+cQ=")</f>
        <v>#VALUE!</v>
      </c>
      <c r="GP1" t="e">
        <f>AND(randomdata!G20,"AAAAAH3b+cU=")</f>
        <v>#VALUE!</v>
      </c>
      <c r="GQ1" t="e">
        <f>AND(randomdata!H20,"AAAAAH3b+cY=")</f>
        <v>#VALUE!</v>
      </c>
      <c r="GR1" t="e">
        <f>AND(randomdata!I20,"AAAAAH3b+cc=")</f>
        <v>#VALUE!</v>
      </c>
      <c r="GS1">
        <f>IF(randomdata!21:21,"AAAAAH3b+cg=",0)</f>
        <v>0</v>
      </c>
      <c r="GT1" t="e">
        <f>AND(randomdata!A21,"AAAAAH3b+ck=")</f>
        <v>#VALUE!</v>
      </c>
      <c r="GU1" t="e">
        <f>AND(randomdata!B21,"AAAAAH3b+co=")</f>
        <v>#VALUE!</v>
      </c>
      <c r="GV1" t="e">
        <f>AND(randomdata!C21,"AAAAAH3b+cs=")</f>
        <v>#VALUE!</v>
      </c>
      <c r="GW1" t="e">
        <f>AND(randomdata!D21,"AAAAAH3b+cw=")</f>
        <v>#VALUE!</v>
      </c>
      <c r="GX1" t="e">
        <f>AND(randomdata!E21,"AAAAAH3b+c0=")</f>
        <v>#VALUE!</v>
      </c>
      <c r="GY1" t="e">
        <f>AND(randomdata!F21,"AAAAAH3b+c4=")</f>
        <v>#VALUE!</v>
      </c>
      <c r="GZ1" t="e">
        <f>AND(randomdata!G21,"AAAAAH3b+c8=")</f>
        <v>#VALUE!</v>
      </c>
      <c r="HA1" t="e">
        <f>AND(randomdata!H21,"AAAAAH3b+dA=")</f>
        <v>#VALUE!</v>
      </c>
      <c r="HB1" t="e">
        <f>AND(randomdata!I21,"AAAAAH3b+dE=")</f>
        <v>#VALUE!</v>
      </c>
      <c r="HC1">
        <f>IF(randomdata!22:22,"AAAAAH3b+dI=",0)</f>
        <v>0</v>
      </c>
      <c r="HD1" t="e">
        <f>AND(randomdata!A22,"AAAAAH3b+dM=")</f>
        <v>#VALUE!</v>
      </c>
      <c r="HE1" t="e">
        <f>AND(randomdata!B22,"AAAAAH3b+dQ=")</f>
        <v>#VALUE!</v>
      </c>
      <c r="HF1" t="e">
        <f>AND(randomdata!C22,"AAAAAH3b+dU=")</f>
        <v>#VALUE!</v>
      </c>
      <c r="HG1" t="e">
        <f>AND(randomdata!D22,"AAAAAH3b+dY=")</f>
        <v>#VALUE!</v>
      </c>
      <c r="HH1" t="e">
        <f>AND(randomdata!E22,"AAAAAH3b+dc=")</f>
        <v>#VALUE!</v>
      </c>
      <c r="HI1" t="e">
        <f>AND(randomdata!F22,"AAAAAH3b+dg=")</f>
        <v>#VALUE!</v>
      </c>
      <c r="HJ1" t="e">
        <f>AND(randomdata!G22,"AAAAAH3b+dk=")</f>
        <v>#VALUE!</v>
      </c>
      <c r="HK1" t="e">
        <f>AND(randomdata!H22,"AAAAAH3b+do=")</f>
        <v>#VALUE!</v>
      </c>
      <c r="HL1" t="e">
        <f>AND(randomdata!I22,"AAAAAH3b+ds=")</f>
        <v>#VALUE!</v>
      </c>
      <c r="HM1">
        <f>IF(randomdata!23:23,"AAAAAH3b+dw=",0)</f>
        <v>0</v>
      </c>
      <c r="HN1" t="e">
        <f>AND(randomdata!A23,"AAAAAH3b+d0=")</f>
        <v>#VALUE!</v>
      </c>
      <c r="HO1" t="e">
        <f>AND(randomdata!B23,"AAAAAH3b+d4=")</f>
        <v>#VALUE!</v>
      </c>
      <c r="HP1" t="e">
        <f>AND(randomdata!C23,"AAAAAH3b+d8=")</f>
        <v>#VALUE!</v>
      </c>
      <c r="HQ1" t="e">
        <f>AND(randomdata!D23,"AAAAAH3b+eA=")</f>
        <v>#VALUE!</v>
      </c>
      <c r="HR1" t="e">
        <f>AND(randomdata!E23,"AAAAAH3b+eE=")</f>
        <v>#VALUE!</v>
      </c>
      <c r="HS1" t="e">
        <f>AND(randomdata!F23,"AAAAAH3b+eI=")</f>
        <v>#VALUE!</v>
      </c>
      <c r="HT1" t="e">
        <f>AND(randomdata!G23,"AAAAAH3b+eM=")</f>
        <v>#VALUE!</v>
      </c>
      <c r="HU1" t="e">
        <f>AND(randomdata!H23,"AAAAAH3b+eQ=")</f>
        <v>#VALUE!</v>
      </c>
      <c r="HV1" t="e">
        <f>AND(randomdata!I23,"AAAAAH3b+eU=")</f>
        <v>#VALUE!</v>
      </c>
      <c r="HW1">
        <f>IF(randomdata!24:24,"AAAAAH3b+eY=",0)</f>
        <v>0</v>
      </c>
      <c r="HX1" t="e">
        <f>AND(randomdata!A24,"AAAAAH3b+ec=")</f>
        <v>#VALUE!</v>
      </c>
      <c r="HY1" t="e">
        <f>AND(randomdata!B24,"AAAAAH3b+eg=")</f>
        <v>#VALUE!</v>
      </c>
      <c r="HZ1" t="e">
        <f>AND(randomdata!C24,"AAAAAH3b+ek=")</f>
        <v>#VALUE!</v>
      </c>
      <c r="IA1" t="e">
        <f>AND(randomdata!D24,"AAAAAH3b+eo=")</f>
        <v>#VALUE!</v>
      </c>
      <c r="IB1" t="e">
        <f>AND(randomdata!E24,"AAAAAH3b+es=")</f>
        <v>#VALUE!</v>
      </c>
      <c r="IC1" t="e">
        <f>AND(randomdata!F24,"AAAAAH3b+ew=")</f>
        <v>#VALUE!</v>
      </c>
      <c r="ID1" t="e">
        <f>AND(randomdata!G24,"AAAAAH3b+e0=")</f>
        <v>#VALUE!</v>
      </c>
      <c r="IE1" t="e">
        <f>AND(randomdata!H24,"AAAAAH3b+e4=")</f>
        <v>#VALUE!</v>
      </c>
      <c r="IF1" t="e">
        <f>AND(randomdata!I24,"AAAAAH3b+e8=")</f>
        <v>#VALUE!</v>
      </c>
      <c r="IG1">
        <f>IF(randomdata!25:25,"AAAAAH3b+fA=",0)</f>
        <v>0</v>
      </c>
      <c r="IH1" t="e">
        <f>AND(randomdata!A25,"AAAAAH3b+fE=")</f>
        <v>#VALUE!</v>
      </c>
      <c r="II1" t="e">
        <f>AND(randomdata!B25,"AAAAAH3b+fI=")</f>
        <v>#VALUE!</v>
      </c>
      <c r="IJ1" t="e">
        <f>AND(randomdata!C25,"AAAAAH3b+fM=")</f>
        <v>#VALUE!</v>
      </c>
      <c r="IK1" t="e">
        <f>AND(randomdata!D25,"AAAAAH3b+fQ=")</f>
        <v>#VALUE!</v>
      </c>
      <c r="IL1" t="e">
        <f>AND(randomdata!E25,"AAAAAH3b+fU=")</f>
        <v>#VALUE!</v>
      </c>
      <c r="IM1" t="e">
        <f>AND(randomdata!F25,"AAAAAH3b+fY=")</f>
        <v>#VALUE!</v>
      </c>
      <c r="IN1" t="e">
        <f>AND(randomdata!G25,"AAAAAH3b+fc=")</f>
        <v>#VALUE!</v>
      </c>
      <c r="IO1" t="e">
        <f>AND(randomdata!H25,"AAAAAH3b+fg=")</f>
        <v>#VALUE!</v>
      </c>
      <c r="IP1" t="e">
        <f>AND(randomdata!I25,"AAAAAH3b+fk=")</f>
        <v>#VALUE!</v>
      </c>
      <c r="IQ1">
        <f>IF(randomdata!26:26,"AAAAAH3b+fo=",0)</f>
        <v>0</v>
      </c>
      <c r="IR1" t="e">
        <f>AND(randomdata!A26,"AAAAAH3b+fs=")</f>
        <v>#VALUE!</v>
      </c>
      <c r="IS1" t="e">
        <f>AND(randomdata!B26,"AAAAAH3b+fw=")</f>
        <v>#VALUE!</v>
      </c>
      <c r="IT1" t="e">
        <f>AND(randomdata!C26,"AAAAAH3b+f0=")</f>
        <v>#VALUE!</v>
      </c>
      <c r="IU1" t="e">
        <f>AND(randomdata!D26,"AAAAAH3b+f4=")</f>
        <v>#VALUE!</v>
      </c>
      <c r="IV1" t="e">
        <f>AND(randomdata!E26,"AAAAAH3b+f8=")</f>
        <v>#VALUE!</v>
      </c>
    </row>
    <row r="2" spans="1:256" x14ac:dyDescent="0.25">
      <c r="A2" t="e">
        <f>AND(randomdata!F26,"AAAAAD3DPAA=")</f>
        <v>#VALUE!</v>
      </c>
      <c r="B2" t="e">
        <f>AND(randomdata!G26,"AAAAAD3DPAE=")</f>
        <v>#VALUE!</v>
      </c>
      <c r="C2" t="e">
        <f>AND(randomdata!H26,"AAAAAD3DPAI=")</f>
        <v>#VALUE!</v>
      </c>
      <c r="D2" t="e">
        <f>AND(randomdata!I26,"AAAAAD3DPAM=")</f>
        <v>#VALUE!</v>
      </c>
      <c r="E2" t="e">
        <f>IF(randomdata!27:27,"AAAAAD3DPAQ=",0)</f>
        <v>#VALUE!</v>
      </c>
      <c r="F2" t="e">
        <f>AND(randomdata!A27,"AAAAAD3DPAU=")</f>
        <v>#VALUE!</v>
      </c>
      <c r="G2" t="e">
        <f>AND(randomdata!B27,"AAAAAD3DPAY=")</f>
        <v>#VALUE!</v>
      </c>
      <c r="H2" t="e">
        <f>AND(randomdata!C27,"AAAAAD3DPAc=")</f>
        <v>#VALUE!</v>
      </c>
      <c r="I2" t="e">
        <f>AND(randomdata!D27,"AAAAAD3DPAg=")</f>
        <v>#VALUE!</v>
      </c>
      <c r="J2" t="e">
        <f>AND(randomdata!E27,"AAAAAD3DPAk=")</f>
        <v>#VALUE!</v>
      </c>
      <c r="K2" t="e">
        <f>AND(randomdata!F27,"AAAAAD3DPAo=")</f>
        <v>#VALUE!</v>
      </c>
      <c r="L2" t="e">
        <f>AND(randomdata!G27,"AAAAAD3DPAs=")</f>
        <v>#VALUE!</v>
      </c>
      <c r="M2" t="e">
        <f>AND(randomdata!H27,"AAAAAD3DPAw=")</f>
        <v>#VALUE!</v>
      </c>
      <c r="N2" t="e">
        <f>AND(randomdata!I27,"AAAAAD3DPA0=")</f>
        <v>#VALUE!</v>
      </c>
      <c r="O2">
        <f>IF(randomdata!28:28,"AAAAAD3DPA4=",0)</f>
        <v>0</v>
      </c>
      <c r="P2" t="e">
        <f>AND(randomdata!A28,"AAAAAD3DPA8=")</f>
        <v>#VALUE!</v>
      </c>
      <c r="Q2" t="e">
        <f>AND(randomdata!B28,"AAAAAD3DPBA=")</f>
        <v>#VALUE!</v>
      </c>
      <c r="R2" t="e">
        <f>AND(randomdata!C28,"AAAAAD3DPBE=")</f>
        <v>#VALUE!</v>
      </c>
      <c r="S2" t="e">
        <f>AND(randomdata!D28,"AAAAAD3DPBI=")</f>
        <v>#VALUE!</v>
      </c>
      <c r="T2" t="e">
        <f>AND(randomdata!E28,"AAAAAD3DPBM=")</f>
        <v>#VALUE!</v>
      </c>
      <c r="U2" t="e">
        <f>AND(randomdata!F28,"AAAAAD3DPBQ=")</f>
        <v>#VALUE!</v>
      </c>
      <c r="V2" t="e">
        <f>AND(randomdata!G28,"AAAAAD3DPBU=")</f>
        <v>#VALUE!</v>
      </c>
      <c r="W2" t="e">
        <f>AND(randomdata!H28,"AAAAAD3DPBY=")</f>
        <v>#VALUE!</v>
      </c>
      <c r="X2" t="e">
        <f>AND(randomdata!I28,"AAAAAD3DPBc=")</f>
        <v>#VALUE!</v>
      </c>
      <c r="Y2">
        <f>IF(randomdata!29:29,"AAAAAD3DPBg=",0)</f>
        <v>0</v>
      </c>
      <c r="Z2" t="e">
        <f>AND(randomdata!A29,"AAAAAD3DPBk=")</f>
        <v>#VALUE!</v>
      </c>
      <c r="AA2" t="e">
        <f>AND(randomdata!B29,"AAAAAD3DPBo=")</f>
        <v>#VALUE!</v>
      </c>
      <c r="AB2" t="e">
        <f>AND(randomdata!C29,"AAAAAD3DPBs=")</f>
        <v>#VALUE!</v>
      </c>
      <c r="AC2" t="e">
        <f>AND(randomdata!D29,"AAAAAD3DPBw=")</f>
        <v>#VALUE!</v>
      </c>
      <c r="AD2" t="e">
        <f>AND(randomdata!E29,"AAAAAD3DPB0=")</f>
        <v>#VALUE!</v>
      </c>
      <c r="AE2" t="e">
        <f>AND(randomdata!F29,"AAAAAD3DPB4=")</f>
        <v>#VALUE!</v>
      </c>
      <c r="AF2" t="e">
        <f>AND(randomdata!G29,"AAAAAD3DPB8=")</f>
        <v>#VALUE!</v>
      </c>
      <c r="AG2" t="e">
        <f>AND(randomdata!H29,"AAAAAD3DPCA=")</f>
        <v>#VALUE!</v>
      </c>
      <c r="AH2" t="e">
        <f>AND(randomdata!I29,"AAAAAD3DPCE=")</f>
        <v>#VALUE!</v>
      </c>
      <c r="AI2">
        <f>IF(randomdata!30:30,"AAAAAD3DPCI=",0)</f>
        <v>0</v>
      </c>
      <c r="AJ2" t="e">
        <f>AND(randomdata!A30,"AAAAAD3DPCM=")</f>
        <v>#VALUE!</v>
      </c>
      <c r="AK2" t="e">
        <f>AND(randomdata!B30,"AAAAAD3DPCQ=")</f>
        <v>#VALUE!</v>
      </c>
      <c r="AL2" t="e">
        <f>AND(randomdata!C30,"AAAAAD3DPCU=")</f>
        <v>#VALUE!</v>
      </c>
      <c r="AM2" t="e">
        <f>AND(randomdata!D30,"AAAAAD3DPCY=")</f>
        <v>#VALUE!</v>
      </c>
      <c r="AN2" t="e">
        <f>AND(randomdata!E30,"AAAAAD3DPCc=")</f>
        <v>#VALUE!</v>
      </c>
      <c r="AO2" t="e">
        <f>AND(randomdata!F30,"AAAAAD3DPCg=")</f>
        <v>#VALUE!</v>
      </c>
      <c r="AP2" t="e">
        <f>AND(randomdata!G30,"AAAAAD3DPCk=")</f>
        <v>#VALUE!</v>
      </c>
      <c r="AQ2" t="e">
        <f>AND(randomdata!H30,"AAAAAD3DPCo=")</f>
        <v>#VALUE!</v>
      </c>
      <c r="AR2" t="e">
        <f>AND(randomdata!I30,"AAAAAD3DPCs=")</f>
        <v>#VALUE!</v>
      </c>
      <c r="AS2">
        <f>IF(randomdata!31:31,"AAAAAD3DPCw=",0)</f>
        <v>0</v>
      </c>
      <c r="AT2" t="e">
        <f>AND(randomdata!A31,"AAAAAD3DPC0=")</f>
        <v>#VALUE!</v>
      </c>
      <c r="AU2" t="e">
        <f>AND(randomdata!B31,"AAAAAD3DPC4=")</f>
        <v>#VALUE!</v>
      </c>
      <c r="AV2" t="e">
        <f>AND(randomdata!C31,"AAAAAD3DPC8=")</f>
        <v>#VALUE!</v>
      </c>
      <c r="AW2" t="e">
        <f>AND(randomdata!D31,"AAAAAD3DPDA=")</f>
        <v>#VALUE!</v>
      </c>
      <c r="AX2" t="e">
        <f>AND(randomdata!E31,"AAAAAD3DPDE=")</f>
        <v>#VALUE!</v>
      </c>
      <c r="AY2" t="e">
        <f>AND(randomdata!F31,"AAAAAD3DPDI=")</f>
        <v>#VALUE!</v>
      </c>
      <c r="AZ2" t="e">
        <f>AND(randomdata!G31,"AAAAAD3DPDM=")</f>
        <v>#VALUE!</v>
      </c>
      <c r="BA2" t="e">
        <f>AND(randomdata!H31,"AAAAAD3DPDQ=")</f>
        <v>#VALUE!</v>
      </c>
      <c r="BB2" t="e">
        <f>AND(randomdata!I31,"AAAAAD3DPDU=")</f>
        <v>#VALUE!</v>
      </c>
      <c r="BC2">
        <f>IF(randomdata!32:32,"AAAAAD3DPDY=",0)</f>
        <v>0</v>
      </c>
      <c r="BD2" t="e">
        <f>AND(randomdata!A32,"AAAAAD3DPDc=")</f>
        <v>#VALUE!</v>
      </c>
      <c r="BE2" t="e">
        <f>AND(randomdata!B32,"AAAAAD3DPDg=")</f>
        <v>#VALUE!</v>
      </c>
      <c r="BF2" t="e">
        <f>AND(randomdata!C32,"AAAAAD3DPDk=")</f>
        <v>#VALUE!</v>
      </c>
      <c r="BG2" t="e">
        <f>AND(randomdata!D32,"AAAAAD3DPDo=")</f>
        <v>#VALUE!</v>
      </c>
      <c r="BH2" t="e">
        <f>AND(randomdata!E32,"AAAAAD3DPDs=")</f>
        <v>#VALUE!</v>
      </c>
      <c r="BI2" t="e">
        <f>AND(randomdata!F32,"AAAAAD3DPDw=")</f>
        <v>#VALUE!</v>
      </c>
      <c r="BJ2" t="e">
        <f>AND(randomdata!G32,"AAAAAD3DPD0=")</f>
        <v>#VALUE!</v>
      </c>
      <c r="BK2" t="e">
        <f>AND(randomdata!H32,"AAAAAD3DPD4=")</f>
        <v>#VALUE!</v>
      </c>
      <c r="BL2" t="e">
        <f>AND(randomdata!I32,"AAAAAD3DPD8=")</f>
        <v>#VALUE!</v>
      </c>
      <c r="BM2">
        <f>IF(randomdata!33:33,"AAAAAD3DPEA=",0)</f>
        <v>0</v>
      </c>
      <c r="BN2" t="e">
        <f>AND(randomdata!A33,"AAAAAD3DPEE=")</f>
        <v>#VALUE!</v>
      </c>
      <c r="BO2" t="e">
        <f>AND(randomdata!B33,"AAAAAD3DPEI=")</f>
        <v>#VALUE!</v>
      </c>
      <c r="BP2" t="e">
        <f>AND(randomdata!C33,"AAAAAD3DPEM=")</f>
        <v>#VALUE!</v>
      </c>
      <c r="BQ2" t="e">
        <f>AND(randomdata!D33,"AAAAAD3DPEQ=")</f>
        <v>#VALUE!</v>
      </c>
      <c r="BR2" t="e">
        <f>AND(randomdata!E33,"AAAAAD3DPEU=")</f>
        <v>#VALUE!</v>
      </c>
      <c r="BS2" t="e">
        <f>AND(randomdata!F33,"AAAAAD3DPEY=")</f>
        <v>#VALUE!</v>
      </c>
      <c r="BT2" t="e">
        <f>AND(randomdata!G33,"AAAAAD3DPEc=")</f>
        <v>#VALUE!</v>
      </c>
      <c r="BU2" t="e">
        <f>AND(randomdata!H33,"AAAAAD3DPEg=")</f>
        <v>#VALUE!</v>
      </c>
      <c r="BV2" t="e">
        <f>AND(randomdata!I33,"AAAAAD3DPEk=")</f>
        <v>#VALUE!</v>
      </c>
      <c r="BW2">
        <f>IF(randomdata!34:34,"AAAAAD3DPEo=",0)</f>
        <v>0</v>
      </c>
      <c r="BX2" t="e">
        <f>AND(randomdata!A34,"AAAAAD3DPEs=")</f>
        <v>#VALUE!</v>
      </c>
      <c r="BY2" t="e">
        <f>AND(randomdata!B34,"AAAAAD3DPEw=")</f>
        <v>#VALUE!</v>
      </c>
      <c r="BZ2" t="e">
        <f>AND(randomdata!C34,"AAAAAD3DPE0=")</f>
        <v>#VALUE!</v>
      </c>
      <c r="CA2" t="e">
        <f>AND(randomdata!D34,"AAAAAD3DPE4=")</f>
        <v>#VALUE!</v>
      </c>
      <c r="CB2" t="e">
        <f>AND(randomdata!E34,"AAAAAD3DPE8=")</f>
        <v>#VALUE!</v>
      </c>
      <c r="CC2" t="e">
        <f>AND(randomdata!F34,"AAAAAD3DPFA=")</f>
        <v>#VALUE!</v>
      </c>
      <c r="CD2" t="e">
        <f>AND(randomdata!G34,"AAAAAD3DPFE=")</f>
        <v>#VALUE!</v>
      </c>
      <c r="CE2" t="e">
        <f>AND(randomdata!H34,"AAAAAD3DPFI=")</f>
        <v>#VALUE!</v>
      </c>
      <c r="CF2" t="e">
        <f>AND(randomdata!I34,"AAAAAD3DPFM=")</f>
        <v>#VALUE!</v>
      </c>
      <c r="CG2">
        <f>IF(randomdata!35:35,"AAAAAD3DPFQ=",0)</f>
        <v>0</v>
      </c>
      <c r="CH2" t="e">
        <f>AND(randomdata!A35,"AAAAAD3DPFU=")</f>
        <v>#VALUE!</v>
      </c>
      <c r="CI2" t="e">
        <f>AND(randomdata!B35,"AAAAAD3DPFY=")</f>
        <v>#VALUE!</v>
      </c>
      <c r="CJ2" t="e">
        <f>AND(randomdata!C35,"AAAAAD3DPFc=")</f>
        <v>#VALUE!</v>
      </c>
      <c r="CK2" t="e">
        <f>AND(randomdata!D35,"AAAAAD3DPFg=")</f>
        <v>#VALUE!</v>
      </c>
      <c r="CL2" t="e">
        <f>AND(randomdata!E35,"AAAAAD3DPFk=")</f>
        <v>#VALUE!</v>
      </c>
      <c r="CM2" t="e">
        <f>AND(randomdata!F35,"AAAAAD3DPFo=")</f>
        <v>#VALUE!</v>
      </c>
      <c r="CN2" t="e">
        <f>AND(randomdata!G35,"AAAAAD3DPFs=")</f>
        <v>#VALUE!</v>
      </c>
      <c r="CO2" t="e">
        <f>AND(randomdata!H35,"AAAAAD3DPFw=")</f>
        <v>#VALUE!</v>
      </c>
      <c r="CP2" t="e">
        <f>AND(randomdata!I35,"AAAAAD3DPF0=")</f>
        <v>#VALUE!</v>
      </c>
      <c r="CQ2">
        <f>IF(randomdata!36:36,"AAAAAD3DPF4=",0)</f>
        <v>0</v>
      </c>
      <c r="CR2" t="e">
        <f>AND(randomdata!A36,"AAAAAD3DPF8=")</f>
        <v>#VALUE!</v>
      </c>
      <c r="CS2" t="e">
        <f>AND(randomdata!B36,"AAAAAD3DPGA=")</f>
        <v>#VALUE!</v>
      </c>
      <c r="CT2" t="e">
        <f>AND(randomdata!C36,"AAAAAD3DPGE=")</f>
        <v>#VALUE!</v>
      </c>
      <c r="CU2" t="e">
        <f>AND(randomdata!D36,"AAAAAD3DPGI=")</f>
        <v>#VALUE!</v>
      </c>
      <c r="CV2" t="e">
        <f>AND(randomdata!E36,"AAAAAD3DPGM=")</f>
        <v>#VALUE!</v>
      </c>
      <c r="CW2" t="e">
        <f>AND(randomdata!F36,"AAAAAD3DPGQ=")</f>
        <v>#VALUE!</v>
      </c>
      <c r="CX2" t="e">
        <f>AND(randomdata!G36,"AAAAAD3DPGU=")</f>
        <v>#VALUE!</v>
      </c>
      <c r="CY2" t="e">
        <f>AND(randomdata!H36,"AAAAAD3DPGY=")</f>
        <v>#VALUE!</v>
      </c>
      <c r="CZ2" t="e">
        <f>AND(randomdata!I36,"AAAAAD3DPGc=")</f>
        <v>#VALUE!</v>
      </c>
      <c r="DA2">
        <f>IF(randomdata!37:37,"AAAAAD3DPGg=",0)</f>
        <v>0</v>
      </c>
      <c r="DB2" t="e">
        <f>AND(randomdata!A37,"AAAAAD3DPGk=")</f>
        <v>#VALUE!</v>
      </c>
      <c r="DC2" t="e">
        <f>AND(randomdata!B37,"AAAAAD3DPGo=")</f>
        <v>#VALUE!</v>
      </c>
      <c r="DD2" t="e">
        <f>AND(randomdata!C37,"AAAAAD3DPGs=")</f>
        <v>#VALUE!</v>
      </c>
      <c r="DE2" t="e">
        <f>AND(randomdata!D37,"AAAAAD3DPGw=")</f>
        <v>#VALUE!</v>
      </c>
      <c r="DF2" t="e">
        <f>AND(randomdata!E37,"AAAAAD3DPG0=")</f>
        <v>#VALUE!</v>
      </c>
      <c r="DG2" t="e">
        <f>AND(randomdata!F37,"AAAAAD3DPG4=")</f>
        <v>#VALUE!</v>
      </c>
      <c r="DH2" t="e">
        <f>AND(randomdata!G37,"AAAAAD3DPG8=")</f>
        <v>#VALUE!</v>
      </c>
      <c r="DI2" t="e">
        <f>AND(randomdata!H37,"AAAAAD3DPHA=")</f>
        <v>#VALUE!</v>
      </c>
      <c r="DJ2" t="e">
        <f>AND(randomdata!I37,"AAAAAD3DPHE=")</f>
        <v>#VALUE!</v>
      </c>
      <c r="DK2">
        <f>IF(randomdata!38:38,"AAAAAD3DPHI=",0)</f>
        <v>0</v>
      </c>
      <c r="DL2" t="e">
        <f>AND(randomdata!A38,"AAAAAD3DPHM=")</f>
        <v>#VALUE!</v>
      </c>
      <c r="DM2" t="e">
        <f>AND(randomdata!B38,"AAAAAD3DPHQ=")</f>
        <v>#VALUE!</v>
      </c>
      <c r="DN2" t="e">
        <f>AND(randomdata!C38,"AAAAAD3DPHU=")</f>
        <v>#VALUE!</v>
      </c>
      <c r="DO2" t="e">
        <f>AND(randomdata!D38,"AAAAAD3DPHY=")</f>
        <v>#VALUE!</v>
      </c>
      <c r="DP2" t="e">
        <f>AND(randomdata!E38,"AAAAAD3DPHc=")</f>
        <v>#VALUE!</v>
      </c>
      <c r="DQ2" t="e">
        <f>AND(randomdata!F38,"AAAAAD3DPHg=")</f>
        <v>#VALUE!</v>
      </c>
      <c r="DR2" t="e">
        <f>AND(randomdata!G38,"AAAAAD3DPHk=")</f>
        <v>#VALUE!</v>
      </c>
      <c r="DS2" t="e">
        <f>AND(randomdata!H38,"AAAAAD3DPHo=")</f>
        <v>#VALUE!</v>
      </c>
      <c r="DT2" t="e">
        <f>AND(randomdata!I38,"AAAAAD3DPHs=")</f>
        <v>#VALUE!</v>
      </c>
      <c r="DU2">
        <f>IF(randomdata!39:39,"AAAAAD3DPHw=",0)</f>
        <v>0</v>
      </c>
      <c r="DV2" t="e">
        <f>AND(randomdata!A39,"AAAAAD3DPH0=")</f>
        <v>#VALUE!</v>
      </c>
      <c r="DW2" t="e">
        <f>AND(randomdata!B39,"AAAAAD3DPH4=")</f>
        <v>#VALUE!</v>
      </c>
      <c r="DX2" t="e">
        <f>AND(randomdata!C39,"AAAAAD3DPH8=")</f>
        <v>#VALUE!</v>
      </c>
      <c r="DY2" t="e">
        <f>AND(randomdata!D39,"AAAAAD3DPIA=")</f>
        <v>#VALUE!</v>
      </c>
      <c r="DZ2" t="e">
        <f>AND(randomdata!E39,"AAAAAD3DPIE=")</f>
        <v>#VALUE!</v>
      </c>
      <c r="EA2" t="e">
        <f>AND(randomdata!F39,"AAAAAD3DPII=")</f>
        <v>#VALUE!</v>
      </c>
      <c r="EB2" t="e">
        <f>AND(randomdata!G39,"AAAAAD3DPIM=")</f>
        <v>#VALUE!</v>
      </c>
      <c r="EC2" t="e">
        <f>AND(randomdata!H39,"AAAAAD3DPIQ=")</f>
        <v>#VALUE!</v>
      </c>
      <c r="ED2" t="e">
        <f>AND(randomdata!I39,"AAAAAD3DPIU=")</f>
        <v>#VALUE!</v>
      </c>
      <c r="EE2">
        <f>IF(randomdata!40:40,"AAAAAD3DPIY=",0)</f>
        <v>0</v>
      </c>
      <c r="EF2" t="e">
        <f>AND(randomdata!A40,"AAAAAD3DPIc=")</f>
        <v>#VALUE!</v>
      </c>
      <c r="EG2" t="e">
        <f>AND(randomdata!B40,"AAAAAD3DPIg=")</f>
        <v>#VALUE!</v>
      </c>
      <c r="EH2" t="e">
        <f>AND(randomdata!C40,"AAAAAD3DPIk=")</f>
        <v>#VALUE!</v>
      </c>
      <c r="EI2" t="e">
        <f>AND(randomdata!D40,"AAAAAD3DPIo=")</f>
        <v>#VALUE!</v>
      </c>
      <c r="EJ2" t="e">
        <f>AND(randomdata!E40,"AAAAAD3DPIs=")</f>
        <v>#VALUE!</v>
      </c>
      <c r="EK2" t="e">
        <f>AND(randomdata!F40,"AAAAAD3DPIw=")</f>
        <v>#VALUE!</v>
      </c>
      <c r="EL2" t="e">
        <f>AND(randomdata!G40,"AAAAAD3DPI0=")</f>
        <v>#VALUE!</v>
      </c>
      <c r="EM2" t="e">
        <f>AND(randomdata!H40,"AAAAAD3DPI4=")</f>
        <v>#VALUE!</v>
      </c>
      <c r="EN2" t="e">
        <f>AND(randomdata!I40,"AAAAAD3DPI8=")</f>
        <v>#VALUE!</v>
      </c>
      <c r="EO2">
        <f>IF(randomdata!41:41,"AAAAAD3DPJA=",0)</f>
        <v>0</v>
      </c>
      <c r="EP2" t="e">
        <f>AND(randomdata!A41,"AAAAAD3DPJE=")</f>
        <v>#VALUE!</v>
      </c>
      <c r="EQ2" t="e">
        <f>AND(randomdata!B41,"AAAAAD3DPJI=")</f>
        <v>#VALUE!</v>
      </c>
      <c r="ER2" t="e">
        <f>AND(randomdata!C41,"AAAAAD3DPJM=")</f>
        <v>#VALUE!</v>
      </c>
      <c r="ES2" t="e">
        <f>AND(randomdata!D41,"AAAAAD3DPJQ=")</f>
        <v>#VALUE!</v>
      </c>
      <c r="ET2" t="e">
        <f>AND(randomdata!E41,"AAAAAD3DPJU=")</f>
        <v>#VALUE!</v>
      </c>
      <c r="EU2" t="e">
        <f>AND(randomdata!F41,"AAAAAD3DPJY=")</f>
        <v>#VALUE!</v>
      </c>
      <c r="EV2" t="e">
        <f>AND(randomdata!G41,"AAAAAD3DPJc=")</f>
        <v>#VALUE!</v>
      </c>
      <c r="EW2" t="e">
        <f>AND(randomdata!H41,"AAAAAD3DPJg=")</f>
        <v>#VALUE!</v>
      </c>
      <c r="EX2" t="e">
        <f>AND(randomdata!I41,"AAAAAD3DPJk=")</f>
        <v>#VALUE!</v>
      </c>
      <c r="EY2">
        <f>IF(randomdata!42:42,"AAAAAD3DPJo=",0)</f>
        <v>0</v>
      </c>
      <c r="EZ2" t="e">
        <f>AND(randomdata!A42,"AAAAAD3DPJs=")</f>
        <v>#VALUE!</v>
      </c>
      <c r="FA2" t="e">
        <f>AND(randomdata!B42,"AAAAAD3DPJw=")</f>
        <v>#VALUE!</v>
      </c>
      <c r="FB2" t="e">
        <f>AND(randomdata!C42,"AAAAAD3DPJ0=")</f>
        <v>#VALUE!</v>
      </c>
      <c r="FC2" t="e">
        <f>AND(randomdata!D42,"AAAAAD3DPJ4=")</f>
        <v>#VALUE!</v>
      </c>
      <c r="FD2" t="e">
        <f>AND(randomdata!E42,"AAAAAD3DPJ8=")</f>
        <v>#VALUE!</v>
      </c>
      <c r="FE2" t="e">
        <f>AND(randomdata!F42,"AAAAAD3DPKA=")</f>
        <v>#VALUE!</v>
      </c>
      <c r="FF2" t="e">
        <f>AND(randomdata!G42,"AAAAAD3DPKE=")</f>
        <v>#VALUE!</v>
      </c>
      <c r="FG2" t="e">
        <f>AND(randomdata!H42,"AAAAAD3DPKI=")</f>
        <v>#VALUE!</v>
      </c>
      <c r="FH2" t="e">
        <f>AND(randomdata!I42,"AAAAAD3DPKM=")</f>
        <v>#VALUE!</v>
      </c>
      <c r="FI2">
        <f>IF(randomdata!43:43,"AAAAAD3DPKQ=",0)</f>
        <v>0</v>
      </c>
      <c r="FJ2" t="e">
        <f>AND(randomdata!A43,"AAAAAD3DPKU=")</f>
        <v>#VALUE!</v>
      </c>
      <c r="FK2" t="e">
        <f>AND(randomdata!B43,"AAAAAD3DPKY=")</f>
        <v>#VALUE!</v>
      </c>
      <c r="FL2" t="e">
        <f>AND(randomdata!C43,"AAAAAD3DPKc=")</f>
        <v>#VALUE!</v>
      </c>
      <c r="FM2" t="e">
        <f>AND(randomdata!D43,"AAAAAD3DPKg=")</f>
        <v>#VALUE!</v>
      </c>
      <c r="FN2" t="e">
        <f>AND(randomdata!E43,"AAAAAD3DPKk=")</f>
        <v>#VALUE!</v>
      </c>
      <c r="FO2" t="e">
        <f>AND(randomdata!F43,"AAAAAD3DPKo=")</f>
        <v>#VALUE!</v>
      </c>
      <c r="FP2" t="e">
        <f>AND(randomdata!G43,"AAAAAD3DPKs=")</f>
        <v>#VALUE!</v>
      </c>
      <c r="FQ2" t="e">
        <f>AND(randomdata!H43,"AAAAAD3DPKw=")</f>
        <v>#VALUE!</v>
      </c>
      <c r="FR2" t="e">
        <f>AND(randomdata!I43,"AAAAAD3DPK0=")</f>
        <v>#VALUE!</v>
      </c>
      <c r="FS2">
        <f>IF(randomdata!44:44,"AAAAAD3DPK4=",0)</f>
        <v>0</v>
      </c>
      <c r="FT2" t="e">
        <f>AND(randomdata!A44,"AAAAAD3DPK8=")</f>
        <v>#VALUE!</v>
      </c>
      <c r="FU2" t="e">
        <f>AND(randomdata!B44,"AAAAAD3DPLA=")</f>
        <v>#VALUE!</v>
      </c>
      <c r="FV2" t="e">
        <f>AND(randomdata!C44,"AAAAAD3DPLE=")</f>
        <v>#VALUE!</v>
      </c>
      <c r="FW2" t="e">
        <f>AND(randomdata!D44,"AAAAAD3DPLI=")</f>
        <v>#VALUE!</v>
      </c>
      <c r="FX2" t="e">
        <f>AND(randomdata!E44,"AAAAAD3DPLM=")</f>
        <v>#VALUE!</v>
      </c>
      <c r="FY2" t="e">
        <f>AND(randomdata!F44,"AAAAAD3DPLQ=")</f>
        <v>#VALUE!</v>
      </c>
      <c r="FZ2" t="e">
        <f>AND(randomdata!G44,"AAAAAD3DPLU=")</f>
        <v>#VALUE!</v>
      </c>
      <c r="GA2" t="e">
        <f>AND(randomdata!H44,"AAAAAD3DPLY=")</f>
        <v>#VALUE!</v>
      </c>
      <c r="GB2" t="e">
        <f>AND(randomdata!I44,"AAAAAD3DPLc=")</f>
        <v>#VALUE!</v>
      </c>
      <c r="GC2">
        <f>IF(randomdata!45:45,"AAAAAD3DPLg=",0)</f>
        <v>0</v>
      </c>
      <c r="GD2" t="e">
        <f>AND(randomdata!A45,"AAAAAD3DPLk=")</f>
        <v>#VALUE!</v>
      </c>
      <c r="GE2" t="e">
        <f>AND(randomdata!B45,"AAAAAD3DPLo=")</f>
        <v>#VALUE!</v>
      </c>
      <c r="GF2" t="e">
        <f>AND(randomdata!C45,"AAAAAD3DPLs=")</f>
        <v>#VALUE!</v>
      </c>
      <c r="GG2" t="e">
        <f>AND(randomdata!D45,"AAAAAD3DPLw=")</f>
        <v>#VALUE!</v>
      </c>
      <c r="GH2" t="e">
        <f>AND(randomdata!E45,"AAAAAD3DPL0=")</f>
        <v>#VALUE!</v>
      </c>
      <c r="GI2" t="e">
        <f>AND(randomdata!F45,"AAAAAD3DPL4=")</f>
        <v>#VALUE!</v>
      </c>
      <c r="GJ2" t="e">
        <f>AND(randomdata!G45,"AAAAAD3DPL8=")</f>
        <v>#VALUE!</v>
      </c>
      <c r="GK2" t="e">
        <f>AND(randomdata!H45,"AAAAAD3DPMA=")</f>
        <v>#VALUE!</v>
      </c>
      <c r="GL2" t="e">
        <f>AND(randomdata!I45,"AAAAAD3DPME=")</f>
        <v>#VALUE!</v>
      </c>
      <c r="GM2">
        <f>IF(randomdata!46:46,"AAAAAD3DPMI=",0)</f>
        <v>0</v>
      </c>
      <c r="GN2" t="e">
        <f>AND(randomdata!A46,"AAAAAD3DPMM=")</f>
        <v>#VALUE!</v>
      </c>
      <c r="GO2" t="e">
        <f>AND(randomdata!B46,"AAAAAD3DPMQ=")</f>
        <v>#VALUE!</v>
      </c>
      <c r="GP2" t="e">
        <f>AND(randomdata!C46,"AAAAAD3DPMU=")</f>
        <v>#VALUE!</v>
      </c>
      <c r="GQ2" t="e">
        <f>AND(randomdata!D46,"AAAAAD3DPMY=")</f>
        <v>#VALUE!</v>
      </c>
      <c r="GR2" t="e">
        <f>AND(randomdata!E46,"AAAAAD3DPMc=")</f>
        <v>#VALUE!</v>
      </c>
      <c r="GS2" t="e">
        <f>AND(randomdata!F46,"AAAAAD3DPMg=")</f>
        <v>#VALUE!</v>
      </c>
      <c r="GT2" t="e">
        <f>AND(randomdata!G46,"AAAAAD3DPMk=")</f>
        <v>#VALUE!</v>
      </c>
      <c r="GU2" t="e">
        <f>AND(randomdata!H46,"AAAAAD3DPMo=")</f>
        <v>#VALUE!</v>
      </c>
      <c r="GV2" t="e">
        <f>AND(randomdata!I46,"AAAAAD3DPMs=")</f>
        <v>#VALUE!</v>
      </c>
      <c r="GW2">
        <f>IF(randomdata!47:47,"AAAAAD3DPMw=",0)</f>
        <v>0</v>
      </c>
      <c r="GX2" t="e">
        <f>AND(randomdata!A47,"AAAAAD3DPM0=")</f>
        <v>#VALUE!</v>
      </c>
      <c r="GY2" t="e">
        <f>AND(randomdata!B47,"AAAAAD3DPM4=")</f>
        <v>#VALUE!</v>
      </c>
      <c r="GZ2" t="e">
        <f>AND(randomdata!C47,"AAAAAD3DPM8=")</f>
        <v>#VALUE!</v>
      </c>
      <c r="HA2" t="e">
        <f>AND(randomdata!D47,"AAAAAD3DPNA=")</f>
        <v>#VALUE!</v>
      </c>
      <c r="HB2" t="e">
        <f>AND(randomdata!E47,"AAAAAD3DPNE=")</f>
        <v>#VALUE!</v>
      </c>
      <c r="HC2" t="e">
        <f>AND(randomdata!F47,"AAAAAD3DPNI=")</f>
        <v>#VALUE!</v>
      </c>
      <c r="HD2" t="e">
        <f>AND(randomdata!G47,"AAAAAD3DPNM=")</f>
        <v>#VALUE!</v>
      </c>
      <c r="HE2" t="e">
        <f>AND(randomdata!H47,"AAAAAD3DPNQ=")</f>
        <v>#VALUE!</v>
      </c>
      <c r="HF2" t="e">
        <f>AND(randomdata!I47,"AAAAAD3DPNU=")</f>
        <v>#VALUE!</v>
      </c>
      <c r="HG2">
        <f>IF(randomdata!48:48,"AAAAAD3DPNY=",0)</f>
        <v>0</v>
      </c>
      <c r="HH2" t="e">
        <f>AND(randomdata!A48,"AAAAAD3DPNc=")</f>
        <v>#VALUE!</v>
      </c>
      <c r="HI2" t="e">
        <f>AND(randomdata!B48,"AAAAAD3DPNg=")</f>
        <v>#VALUE!</v>
      </c>
      <c r="HJ2" t="e">
        <f>AND(randomdata!C48,"AAAAAD3DPNk=")</f>
        <v>#VALUE!</v>
      </c>
      <c r="HK2" t="e">
        <f>AND(randomdata!D48,"AAAAAD3DPNo=")</f>
        <v>#VALUE!</v>
      </c>
      <c r="HL2" t="e">
        <f>AND(randomdata!E48,"AAAAAD3DPNs=")</f>
        <v>#VALUE!</v>
      </c>
      <c r="HM2" t="e">
        <f>AND(randomdata!F48,"AAAAAD3DPNw=")</f>
        <v>#VALUE!</v>
      </c>
      <c r="HN2" t="e">
        <f>AND(randomdata!G48,"AAAAAD3DPN0=")</f>
        <v>#VALUE!</v>
      </c>
      <c r="HO2" t="e">
        <f>AND(randomdata!H48,"AAAAAD3DPN4=")</f>
        <v>#VALUE!</v>
      </c>
      <c r="HP2" t="e">
        <f>AND(randomdata!I48,"AAAAAD3DPN8=")</f>
        <v>#VALUE!</v>
      </c>
      <c r="HQ2">
        <f>IF(randomdata!49:49,"AAAAAD3DPOA=",0)</f>
        <v>0</v>
      </c>
      <c r="HR2" t="e">
        <f>AND(randomdata!A49,"AAAAAD3DPOE=")</f>
        <v>#VALUE!</v>
      </c>
      <c r="HS2" t="e">
        <f>AND(randomdata!B49,"AAAAAD3DPOI=")</f>
        <v>#VALUE!</v>
      </c>
      <c r="HT2" t="e">
        <f>AND(randomdata!C49,"AAAAAD3DPOM=")</f>
        <v>#VALUE!</v>
      </c>
      <c r="HU2" t="e">
        <f>AND(randomdata!D49,"AAAAAD3DPOQ=")</f>
        <v>#VALUE!</v>
      </c>
      <c r="HV2" t="e">
        <f>AND(randomdata!E49,"AAAAAD3DPOU=")</f>
        <v>#VALUE!</v>
      </c>
      <c r="HW2" t="e">
        <f>AND(randomdata!F49,"AAAAAD3DPOY=")</f>
        <v>#VALUE!</v>
      </c>
      <c r="HX2" t="e">
        <f>AND(randomdata!G49,"AAAAAD3DPOc=")</f>
        <v>#VALUE!</v>
      </c>
      <c r="HY2" t="e">
        <f>AND(randomdata!H49,"AAAAAD3DPOg=")</f>
        <v>#VALUE!</v>
      </c>
      <c r="HZ2" t="e">
        <f>AND(randomdata!I49,"AAAAAD3DPOk=")</f>
        <v>#VALUE!</v>
      </c>
      <c r="IA2">
        <f>IF(randomdata!50:50,"AAAAAD3DPOo=",0)</f>
        <v>0</v>
      </c>
      <c r="IB2" t="e">
        <f>AND(randomdata!A50,"AAAAAD3DPOs=")</f>
        <v>#VALUE!</v>
      </c>
      <c r="IC2" t="e">
        <f>AND(randomdata!B50,"AAAAAD3DPOw=")</f>
        <v>#VALUE!</v>
      </c>
      <c r="ID2" t="e">
        <f>AND(randomdata!C50,"AAAAAD3DPO0=")</f>
        <v>#VALUE!</v>
      </c>
      <c r="IE2" t="e">
        <f>AND(randomdata!D50,"AAAAAD3DPO4=")</f>
        <v>#VALUE!</v>
      </c>
      <c r="IF2" t="e">
        <f>AND(randomdata!E50,"AAAAAD3DPO8=")</f>
        <v>#VALUE!</v>
      </c>
      <c r="IG2" t="e">
        <f>AND(randomdata!F50,"AAAAAD3DPPA=")</f>
        <v>#VALUE!</v>
      </c>
      <c r="IH2" t="e">
        <f>AND(randomdata!G50,"AAAAAD3DPPE=")</f>
        <v>#VALUE!</v>
      </c>
      <c r="II2" t="e">
        <f>AND(randomdata!H50,"AAAAAD3DPPI=")</f>
        <v>#VALUE!</v>
      </c>
      <c r="IJ2" t="e">
        <f>AND(randomdata!I50,"AAAAAD3DPPM=")</f>
        <v>#VALUE!</v>
      </c>
      <c r="IK2">
        <f>IF(randomdata!51:51,"AAAAAD3DPPQ=",0)</f>
        <v>0</v>
      </c>
      <c r="IL2" t="e">
        <f>AND(randomdata!A51,"AAAAAD3DPPU=")</f>
        <v>#VALUE!</v>
      </c>
      <c r="IM2" t="e">
        <f>AND(randomdata!B51,"AAAAAD3DPPY=")</f>
        <v>#VALUE!</v>
      </c>
      <c r="IN2" t="e">
        <f>AND(randomdata!C51,"AAAAAD3DPPc=")</f>
        <v>#VALUE!</v>
      </c>
      <c r="IO2" t="e">
        <f>AND(randomdata!D51,"AAAAAD3DPPg=")</f>
        <v>#VALUE!</v>
      </c>
      <c r="IP2" t="e">
        <f>AND(randomdata!E51,"AAAAAD3DPPk=")</f>
        <v>#VALUE!</v>
      </c>
      <c r="IQ2" t="e">
        <f>AND(randomdata!F51,"AAAAAD3DPPo=")</f>
        <v>#VALUE!</v>
      </c>
      <c r="IR2" t="e">
        <f>AND(randomdata!G51,"AAAAAD3DPPs=")</f>
        <v>#VALUE!</v>
      </c>
      <c r="IS2" t="e">
        <f>AND(randomdata!H51,"AAAAAD3DPPw=")</f>
        <v>#VALUE!</v>
      </c>
      <c r="IT2" t="e">
        <f>AND(randomdata!I51,"AAAAAD3DPP0=")</f>
        <v>#VALUE!</v>
      </c>
      <c r="IU2">
        <f>IF(randomdata!52:52,"AAAAAD3DPP4=",0)</f>
        <v>0</v>
      </c>
      <c r="IV2" t="e">
        <f>AND(randomdata!A52,"AAAAAD3DPP8=")</f>
        <v>#VALUE!</v>
      </c>
    </row>
    <row r="3" spans="1:256" x14ac:dyDescent="0.25">
      <c r="A3" t="e">
        <f>AND(randomdata!B52,"AAAAAHytUgA=")</f>
        <v>#VALUE!</v>
      </c>
      <c r="B3" t="e">
        <f>AND(randomdata!C52,"AAAAAHytUgE=")</f>
        <v>#VALUE!</v>
      </c>
      <c r="C3" t="e">
        <f>AND(randomdata!D52,"AAAAAHytUgI=")</f>
        <v>#VALUE!</v>
      </c>
      <c r="D3" t="e">
        <f>AND(randomdata!E52,"AAAAAHytUgM=")</f>
        <v>#VALUE!</v>
      </c>
      <c r="E3" t="e">
        <f>AND(randomdata!F52,"AAAAAHytUgQ=")</f>
        <v>#VALUE!</v>
      </c>
      <c r="F3" t="e">
        <f>AND(randomdata!G52,"AAAAAHytUgU=")</f>
        <v>#VALUE!</v>
      </c>
      <c r="G3" t="e">
        <f>AND(randomdata!H52,"AAAAAHytUgY=")</f>
        <v>#VALUE!</v>
      </c>
      <c r="H3" t="e">
        <f>AND(randomdata!I52,"AAAAAHytUgc=")</f>
        <v>#VALUE!</v>
      </c>
      <c r="I3" t="e">
        <f>IF(randomdata!53:53,"AAAAAHytUgg=",0)</f>
        <v>#VALUE!</v>
      </c>
      <c r="J3" t="e">
        <f>AND(randomdata!A53,"AAAAAHytUgk=")</f>
        <v>#VALUE!</v>
      </c>
      <c r="K3" t="e">
        <f>AND(randomdata!B53,"AAAAAHytUgo=")</f>
        <v>#VALUE!</v>
      </c>
      <c r="L3" t="e">
        <f>AND(randomdata!C53,"AAAAAHytUgs=")</f>
        <v>#VALUE!</v>
      </c>
      <c r="M3" t="e">
        <f>AND(randomdata!D53,"AAAAAHytUgw=")</f>
        <v>#VALUE!</v>
      </c>
      <c r="N3" t="e">
        <f>AND(randomdata!E53,"AAAAAHytUg0=")</f>
        <v>#VALUE!</v>
      </c>
      <c r="O3" t="e">
        <f>AND(randomdata!F53,"AAAAAHytUg4=")</f>
        <v>#VALUE!</v>
      </c>
      <c r="P3" t="e">
        <f>AND(randomdata!G53,"AAAAAHytUg8=")</f>
        <v>#VALUE!</v>
      </c>
      <c r="Q3" t="e">
        <f>AND(randomdata!H53,"AAAAAHytUhA=")</f>
        <v>#VALUE!</v>
      </c>
      <c r="R3" t="e">
        <f>AND(randomdata!I53,"AAAAAHytUhE=")</f>
        <v>#VALUE!</v>
      </c>
      <c r="S3">
        <f>IF(randomdata!54:54,"AAAAAHytUhI=",0)</f>
        <v>0</v>
      </c>
      <c r="T3" t="e">
        <f>AND(randomdata!A54,"AAAAAHytUhM=")</f>
        <v>#VALUE!</v>
      </c>
      <c r="U3" t="e">
        <f>AND(randomdata!B54,"AAAAAHytUhQ=")</f>
        <v>#VALUE!</v>
      </c>
      <c r="V3" t="e">
        <f>AND(randomdata!C54,"AAAAAHytUhU=")</f>
        <v>#VALUE!</v>
      </c>
      <c r="W3" t="e">
        <f>AND(randomdata!D54,"AAAAAHytUhY=")</f>
        <v>#VALUE!</v>
      </c>
      <c r="X3" t="e">
        <f>AND(randomdata!E54,"AAAAAHytUhc=")</f>
        <v>#VALUE!</v>
      </c>
      <c r="Y3" t="e">
        <f>AND(randomdata!F54,"AAAAAHytUhg=")</f>
        <v>#VALUE!</v>
      </c>
      <c r="Z3" t="e">
        <f>AND(randomdata!G54,"AAAAAHytUhk=")</f>
        <v>#VALUE!</v>
      </c>
      <c r="AA3" t="e">
        <f>AND(randomdata!H54,"AAAAAHytUho=")</f>
        <v>#VALUE!</v>
      </c>
      <c r="AB3" t="e">
        <f>AND(randomdata!I54,"AAAAAHytUhs=")</f>
        <v>#VALUE!</v>
      </c>
      <c r="AC3">
        <f>IF(randomdata!55:55,"AAAAAHytUhw=",0)</f>
        <v>0</v>
      </c>
      <c r="AD3" t="e">
        <f>AND(randomdata!A55,"AAAAAHytUh0=")</f>
        <v>#VALUE!</v>
      </c>
      <c r="AE3" t="e">
        <f>AND(randomdata!B55,"AAAAAHytUh4=")</f>
        <v>#VALUE!</v>
      </c>
      <c r="AF3" t="e">
        <f>AND(randomdata!C55,"AAAAAHytUh8=")</f>
        <v>#VALUE!</v>
      </c>
      <c r="AG3" t="e">
        <f>AND(randomdata!D55,"AAAAAHytUiA=")</f>
        <v>#VALUE!</v>
      </c>
      <c r="AH3" t="e">
        <f>AND(randomdata!E55,"AAAAAHytUiE=")</f>
        <v>#VALUE!</v>
      </c>
      <c r="AI3" t="e">
        <f>AND(randomdata!F55,"AAAAAHytUiI=")</f>
        <v>#VALUE!</v>
      </c>
      <c r="AJ3" t="e">
        <f>AND(randomdata!G55,"AAAAAHytUiM=")</f>
        <v>#VALUE!</v>
      </c>
      <c r="AK3" t="e">
        <f>AND(randomdata!H55,"AAAAAHytUiQ=")</f>
        <v>#VALUE!</v>
      </c>
      <c r="AL3" t="e">
        <f>AND(randomdata!I55,"AAAAAHytUiU=")</f>
        <v>#VALUE!</v>
      </c>
      <c r="AM3">
        <f>IF(randomdata!56:56,"AAAAAHytUiY=",0)</f>
        <v>0</v>
      </c>
      <c r="AN3" t="e">
        <f>AND(randomdata!A56,"AAAAAHytUic=")</f>
        <v>#VALUE!</v>
      </c>
      <c r="AO3" t="e">
        <f>AND(randomdata!B56,"AAAAAHytUig=")</f>
        <v>#VALUE!</v>
      </c>
      <c r="AP3" t="e">
        <f>AND(randomdata!C56,"AAAAAHytUik=")</f>
        <v>#VALUE!</v>
      </c>
      <c r="AQ3" t="e">
        <f>AND(randomdata!D56,"AAAAAHytUio=")</f>
        <v>#VALUE!</v>
      </c>
      <c r="AR3" t="e">
        <f>AND(randomdata!E56,"AAAAAHytUis=")</f>
        <v>#VALUE!</v>
      </c>
      <c r="AS3" t="e">
        <f>AND(randomdata!F56,"AAAAAHytUiw=")</f>
        <v>#VALUE!</v>
      </c>
      <c r="AT3" t="e">
        <f>AND(randomdata!G56,"AAAAAHytUi0=")</f>
        <v>#VALUE!</v>
      </c>
      <c r="AU3" t="e">
        <f>AND(randomdata!H56,"AAAAAHytUi4=")</f>
        <v>#VALUE!</v>
      </c>
      <c r="AV3" t="e">
        <f>AND(randomdata!I56,"AAAAAHytUi8=")</f>
        <v>#VALUE!</v>
      </c>
      <c r="AW3">
        <f>IF(randomdata!57:57,"AAAAAHytUjA=",0)</f>
        <v>0</v>
      </c>
      <c r="AX3" t="e">
        <f>AND(randomdata!A57,"AAAAAHytUjE=")</f>
        <v>#VALUE!</v>
      </c>
      <c r="AY3" t="e">
        <f>AND(randomdata!B57,"AAAAAHytUjI=")</f>
        <v>#VALUE!</v>
      </c>
      <c r="AZ3" t="e">
        <f>AND(randomdata!C57,"AAAAAHytUjM=")</f>
        <v>#VALUE!</v>
      </c>
      <c r="BA3" t="e">
        <f>AND(randomdata!D57,"AAAAAHytUjQ=")</f>
        <v>#VALUE!</v>
      </c>
      <c r="BB3" t="e">
        <f>AND(randomdata!E57,"AAAAAHytUjU=")</f>
        <v>#VALUE!</v>
      </c>
      <c r="BC3" t="e">
        <f>AND(randomdata!F57,"AAAAAHytUjY=")</f>
        <v>#VALUE!</v>
      </c>
      <c r="BD3" t="e">
        <f>AND(randomdata!G57,"AAAAAHytUjc=")</f>
        <v>#VALUE!</v>
      </c>
      <c r="BE3" t="e">
        <f>AND(randomdata!H57,"AAAAAHytUjg=")</f>
        <v>#VALUE!</v>
      </c>
      <c r="BF3" t="e">
        <f>AND(randomdata!I57,"AAAAAHytUjk=")</f>
        <v>#VALUE!</v>
      </c>
      <c r="BG3">
        <f>IF(randomdata!58:58,"AAAAAHytUjo=",0)</f>
        <v>0</v>
      </c>
      <c r="BH3" t="e">
        <f>AND(randomdata!A58,"AAAAAHytUjs=")</f>
        <v>#VALUE!</v>
      </c>
      <c r="BI3" t="e">
        <f>AND(randomdata!B58,"AAAAAHytUjw=")</f>
        <v>#VALUE!</v>
      </c>
      <c r="BJ3" t="e">
        <f>AND(randomdata!C58,"AAAAAHytUj0=")</f>
        <v>#VALUE!</v>
      </c>
      <c r="BK3" t="e">
        <f>AND(randomdata!D58,"AAAAAHytUj4=")</f>
        <v>#VALUE!</v>
      </c>
      <c r="BL3" t="e">
        <f>AND(randomdata!E58,"AAAAAHytUj8=")</f>
        <v>#VALUE!</v>
      </c>
      <c r="BM3" t="e">
        <f>AND(randomdata!F58,"AAAAAHytUkA=")</f>
        <v>#VALUE!</v>
      </c>
      <c r="BN3" t="e">
        <f>AND(randomdata!G58,"AAAAAHytUkE=")</f>
        <v>#VALUE!</v>
      </c>
      <c r="BO3" t="e">
        <f>AND(randomdata!H58,"AAAAAHytUkI=")</f>
        <v>#VALUE!</v>
      </c>
      <c r="BP3" t="e">
        <f>AND(randomdata!I58,"AAAAAHytUkM=")</f>
        <v>#VALUE!</v>
      </c>
      <c r="BQ3">
        <f>IF(randomdata!59:59,"AAAAAHytUkQ=",0)</f>
        <v>0</v>
      </c>
      <c r="BR3" t="e">
        <f>AND(randomdata!A59,"AAAAAHytUkU=")</f>
        <v>#VALUE!</v>
      </c>
      <c r="BS3" t="e">
        <f>AND(randomdata!B59,"AAAAAHytUkY=")</f>
        <v>#VALUE!</v>
      </c>
      <c r="BT3" t="e">
        <f>AND(randomdata!C59,"AAAAAHytUkc=")</f>
        <v>#VALUE!</v>
      </c>
      <c r="BU3" t="e">
        <f>AND(randomdata!D59,"AAAAAHytUkg=")</f>
        <v>#VALUE!</v>
      </c>
      <c r="BV3" t="e">
        <f>AND(randomdata!E59,"AAAAAHytUkk=")</f>
        <v>#VALUE!</v>
      </c>
      <c r="BW3" t="e">
        <f>AND(randomdata!F59,"AAAAAHytUko=")</f>
        <v>#VALUE!</v>
      </c>
      <c r="BX3" t="e">
        <f>AND(randomdata!G59,"AAAAAHytUks=")</f>
        <v>#VALUE!</v>
      </c>
      <c r="BY3" t="e">
        <f>AND(randomdata!H59,"AAAAAHytUkw=")</f>
        <v>#VALUE!</v>
      </c>
      <c r="BZ3" t="e">
        <f>AND(randomdata!I59,"AAAAAHytUk0=")</f>
        <v>#VALUE!</v>
      </c>
      <c r="CA3">
        <f>IF(randomdata!60:60,"AAAAAHytUk4=",0)</f>
        <v>0</v>
      </c>
      <c r="CB3" t="e">
        <f>AND(randomdata!A60,"AAAAAHytUk8=")</f>
        <v>#VALUE!</v>
      </c>
      <c r="CC3" t="e">
        <f>AND(randomdata!B60,"AAAAAHytUlA=")</f>
        <v>#VALUE!</v>
      </c>
      <c r="CD3" t="e">
        <f>AND(randomdata!C60,"AAAAAHytUlE=")</f>
        <v>#VALUE!</v>
      </c>
      <c r="CE3" t="e">
        <f>AND(randomdata!D60,"AAAAAHytUlI=")</f>
        <v>#VALUE!</v>
      </c>
      <c r="CF3" t="e">
        <f>AND(randomdata!E60,"AAAAAHytUlM=")</f>
        <v>#VALUE!</v>
      </c>
      <c r="CG3" t="e">
        <f>AND(randomdata!F60,"AAAAAHytUlQ=")</f>
        <v>#VALUE!</v>
      </c>
      <c r="CH3" t="e">
        <f>AND(randomdata!G60,"AAAAAHytUlU=")</f>
        <v>#VALUE!</v>
      </c>
      <c r="CI3" t="e">
        <f>AND(randomdata!H60,"AAAAAHytUlY=")</f>
        <v>#VALUE!</v>
      </c>
      <c r="CJ3" t="e">
        <f>AND(randomdata!I60,"AAAAAHytUlc=")</f>
        <v>#VALUE!</v>
      </c>
      <c r="CK3">
        <f>IF(randomdata!61:61,"AAAAAHytUlg=",0)</f>
        <v>0</v>
      </c>
      <c r="CL3" t="e">
        <f>AND(randomdata!A61,"AAAAAHytUlk=")</f>
        <v>#VALUE!</v>
      </c>
      <c r="CM3" t="e">
        <f>AND(randomdata!B61,"AAAAAHytUlo=")</f>
        <v>#VALUE!</v>
      </c>
      <c r="CN3" t="e">
        <f>AND(randomdata!C61,"AAAAAHytUls=")</f>
        <v>#VALUE!</v>
      </c>
      <c r="CO3" t="e">
        <f>AND(randomdata!D61,"AAAAAHytUlw=")</f>
        <v>#VALUE!</v>
      </c>
      <c r="CP3" t="e">
        <f>AND(randomdata!E61,"AAAAAHytUl0=")</f>
        <v>#VALUE!</v>
      </c>
      <c r="CQ3" t="e">
        <f>AND(randomdata!F61,"AAAAAHytUl4=")</f>
        <v>#VALUE!</v>
      </c>
      <c r="CR3" t="e">
        <f>AND(randomdata!G61,"AAAAAHytUl8=")</f>
        <v>#VALUE!</v>
      </c>
      <c r="CS3" t="e">
        <f>AND(randomdata!H61,"AAAAAHytUmA=")</f>
        <v>#VALUE!</v>
      </c>
      <c r="CT3" t="e">
        <f>AND(randomdata!I61,"AAAAAHytUmE=")</f>
        <v>#VALUE!</v>
      </c>
      <c r="CU3">
        <f>IF(randomdata!62:62,"AAAAAHytUmI=",0)</f>
        <v>0</v>
      </c>
      <c r="CV3" t="e">
        <f>AND(randomdata!A62,"AAAAAHytUmM=")</f>
        <v>#VALUE!</v>
      </c>
      <c r="CW3" t="e">
        <f>AND(randomdata!B62,"AAAAAHytUmQ=")</f>
        <v>#VALUE!</v>
      </c>
      <c r="CX3" t="e">
        <f>AND(randomdata!C62,"AAAAAHytUmU=")</f>
        <v>#VALUE!</v>
      </c>
      <c r="CY3" t="e">
        <f>AND(randomdata!D62,"AAAAAHytUmY=")</f>
        <v>#VALUE!</v>
      </c>
      <c r="CZ3" t="e">
        <f>AND(randomdata!E62,"AAAAAHytUmc=")</f>
        <v>#VALUE!</v>
      </c>
      <c r="DA3" t="e">
        <f>AND(randomdata!F62,"AAAAAHytUmg=")</f>
        <v>#VALUE!</v>
      </c>
      <c r="DB3" t="e">
        <f>AND(randomdata!G62,"AAAAAHytUmk=")</f>
        <v>#VALUE!</v>
      </c>
      <c r="DC3" t="e">
        <f>AND(randomdata!H62,"AAAAAHytUmo=")</f>
        <v>#VALUE!</v>
      </c>
      <c r="DD3" t="e">
        <f>AND(randomdata!I62,"AAAAAHytUms=")</f>
        <v>#VALUE!</v>
      </c>
      <c r="DE3">
        <f>IF(randomdata!63:63,"AAAAAHytUmw=",0)</f>
        <v>0</v>
      </c>
      <c r="DF3" t="e">
        <f>AND(randomdata!A63,"AAAAAHytUm0=")</f>
        <v>#VALUE!</v>
      </c>
      <c r="DG3" t="e">
        <f>AND(randomdata!B63,"AAAAAHytUm4=")</f>
        <v>#VALUE!</v>
      </c>
      <c r="DH3" t="e">
        <f>AND(randomdata!C63,"AAAAAHytUm8=")</f>
        <v>#VALUE!</v>
      </c>
      <c r="DI3" t="e">
        <f>AND(randomdata!D63,"AAAAAHytUnA=")</f>
        <v>#VALUE!</v>
      </c>
      <c r="DJ3" t="e">
        <f>AND(randomdata!E63,"AAAAAHytUnE=")</f>
        <v>#VALUE!</v>
      </c>
      <c r="DK3" t="e">
        <f>AND(randomdata!F63,"AAAAAHytUnI=")</f>
        <v>#VALUE!</v>
      </c>
      <c r="DL3" t="e">
        <f>AND(randomdata!G63,"AAAAAHytUnM=")</f>
        <v>#VALUE!</v>
      </c>
      <c r="DM3" t="e">
        <f>AND(randomdata!H63,"AAAAAHytUnQ=")</f>
        <v>#VALUE!</v>
      </c>
      <c r="DN3" t="e">
        <f>AND(randomdata!I63,"AAAAAHytUnU=")</f>
        <v>#VALUE!</v>
      </c>
      <c r="DO3">
        <f>IF(randomdata!64:64,"AAAAAHytUnY=",0)</f>
        <v>0</v>
      </c>
      <c r="DP3" t="e">
        <f>AND(randomdata!A64,"AAAAAHytUnc=")</f>
        <v>#VALUE!</v>
      </c>
      <c r="DQ3" t="e">
        <f>AND(randomdata!B64,"AAAAAHytUng=")</f>
        <v>#VALUE!</v>
      </c>
      <c r="DR3" t="e">
        <f>AND(randomdata!C64,"AAAAAHytUnk=")</f>
        <v>#VALUE!</v>
      </c>
      <c r="DS3" t="e">
        <f>AND(randomdata!D64,"AAAAAHytUno=")</f>
        <v>#VALUE!</v>
      </c>
      <c r="DT3" t="e">
        <f>AND(randomdata!E64,"AAAAAHytUns=")</f>
        <v>#VALUE!</v>
      </c>
      <c r="DU3" t="e">
        <f>AND(randomdata!F64,"AAAAAHytUnw=")</f>
        <v>#VALUE!</v>
      </c>
      <c r="DV3" t="e">
        <f>AND(randomdata!G64,"AAAAAHytUn0=")</f>
        <v>#VALUE!</v>
      </c>
      <c r="DW3" t="e">
        <f>AND(randomdata!H64,"AAAAAHytUn4=")</f>
        <v>#VALUE!</v>
      </c>
      <c r="DX3" t="e">
        <f>AND(randomdata!I64,"AAAAAHytUn8=")</f>
        <v>#VALUE!</v>
      </c>
      <c r="DY3">
        <f>IF(randomdata!65:65,"AAAAAHytUoA=",0)</f>
        <v>0</v>
      </c>
      <c r="DZ3" t="e">
        <f>AND(randomdata!A65,"AAAAAHytUoE=")</f>
        <v>#VALUE!</v>
      </c>
      <c r="EA3" t="e">
        <f>AND(randomdata!B65,"AAAAAHytUoI=")</f>
        <v>#VALUE!</v>
      </c>
      <c r="EB3" t="e">
        <f>AND(randomdata!C65,"AAAAAHytUoM=")</f>
        <v>#VALUE!</v>
      </c>
      <c r="EC3" t="e">
        <f>AND(randomdata!D65,"AAAAAHytUoQ=")</f>
        <v>#VALUE!</v>
      </c>
      <c r="ED3" t="e">
        <f>AND(randomdata!E65,"AAAAAHytUoU=")</f>
        <v>#VALUE!</v>
      </c>
      <c r="EE3" t="e">
        <f>AND(randomdata!F65,"AAAAAHytUoY=")</f>
        <v>#VALUE!</v>
      </c>
      <c r="EF3" t="e">
        <f>AND(randomdata!G65,"AAAAAHytUoc=")</f>
        <v>#VALUE!</v>
      </c>
      <c r="EG3" t="e">
        <f>AND(randomdata!H65,"AAAAAHytUog=")</f>
        <v>#VALUE!</v>
      </c>
      <c r="EH3" t="e">
        <f>AND(randomdata!I65,"AAAAAHytUok=")</f>
        <v>#VALUE!</v>
      </c>
      <c r="EI3">
        <f>IF(randomdata!66:66,"AAAAAHytUoo=",0)</f>
        <v>0</v>
      </c>
      <c r="EJ3" t="e">
        <f>AND(randomdata!A66,"AAAAAHytUos=")</f>
        <v>#VALUE!</v>
      </c>
      <c r="EK3" t="e">
        <f>AND(randomdata!B66,"AAAAAHytUow=")</f>
        <v>#VALUE!</v>
      </c>
      <c r="EL3" t="e">
        <f>AND(randomdata!C66,"AAAAAHytUo0=")</f>
        <v>#VALUE!</v>
      </c>
      <c r="EM3" t="e">
        <f>AND(randomdata!D66,"AAAAAHytUo4=")</f>
        <v>#VALUE!</v>
      </c>
      <c r="EN3" t="e">
        <f>AND(randomdata!E66,"AAAAAHytUo8=")</f>
        <v>#VALUE!</v>
      </c>
      <c r="EO3" t="e">
        <f>AND(randomdata!F66,"AAAAAHytUpA=")</f>
        <v>#VALUE!</v>
      </c>
      <c r="EP3" t="e">
        <f>AND(randomdata!G66,"AAAAAHytUpE=")</f>
        <v>#VALUE!</v>
      </c>
      <c r="EQ3" t="e">
        <f>AND(randomdata!H66,"AAAAAHytUpI=")</f>
        <v>#VALUE!</v>
      </c>
      <c r="ER3" t="e">
        <f>AND(randomdata!I66,"AAAAAHytUpM=")</f>
        <v>#VALUE!</v>
      </c>
      <c r="ES3">
        <f>IF(randomdata!67:67,"AAAAAHytUpQ=",0)</f>
        <v>0</v>
      </c>
      <c r="ET3" t="e">
        <f>AND(randomdata!A67,"AAAAAHytUpU=")</f>
        <v>#VALUE!</v>
      </c>
      <c r="EU3" t="e">
        <f>AND(randomdata!B67,"AAAAAHytUpY=")</f>
        <v>#VALUE!</v>
      </c>
      <c r="EV3" t="e">
        <f>AND(randomdata!C67,"AAAAAHytUpc=")</f>
        <v>#VALUE!</v>
      </c>
      <c r="EW3" t="e">
        <f>AND(randomdata!D67,"AAAAAHytUpg=")</f>
        <v>#VALUE!</v>
      </c>
      <c r="EX3" t="e">
        <f>AND(randomdata!E67,"AAAAAHytUpk=")</f>
        <v>#VALUE!</v>
      </c>
      <c r="EY3" t="e">
        <f>AND(randomdata!F67,"AAAAAHytUpo=")</f>
        <v>#VALUE!</v>
      </c>
      <c r="EZ3" t="e">
        <f>AND(randomdata!G67,"AAAAAHytUps=")</f>
        <v>#VALUE!</v>
      </c>
      <c r="FA3" t="e">
        <f>AND(randomdata!H67,"AAAAAHytUpw=")</f>
        <v>#VALUE!</v>
      </c>
      <c r="FB3" t="e">
        <f>AND(randomdata!I67,"AAAAAHytUp0=")</f>
        <v>#VALUE!</v>
      </c>
      <c r="FC3">
        <f>IF(randomdata!68:68,"AAAAAHytUp4=",0)</f>
        <v>0</v>
      </c>
      <c r="FD3" t="e">
        <f>AND(randomdata!A68,"AAAAAHytUp8=")</f>
        <v>#VALUE!</v>
      </c>
      <c r="FE3" t="e">
        <f>AND(randomdata!B68,"AAAAAHytUqA=")</f>
        <v>#VALUE!</v>
      </c>
      <c r="FF3" t="e">
        <f>AND(randomdata!C68,"AAAAAHytUqE=")</f>
        <v>#VALUE!</v>
      </c>
      <c r="FG3" t="e">
        <f>AND(randomdata!D68,"AAAAAHytUqI=")</f>
        <v>#VALUE!</v>
      </c>
      <c r="FH3" t="e">
        <f>AND(randomdata!E68,"AAAAAHytUqM=")</f>
        <v>#VALUE!</v>
      </c>
      <c r="FI3" t="e">
        <f>AND(randomdata!F68,"AAAAAHytUqQ=")</f>
        <v>#VALUE!</v>
      </c>
      <c r="FJ3" t="e">
        <f>AND(randomdata!G68,"AAAAAHytUqU=")</f>
        <v>#VALUE!</v>
      </c>
      <c r="FK3" t="e">
        <f>AND(randomdata!H68,"AAAAAHytUqY=")</f>
        <v>#VALUE!</v>
      </c>
      <c r="FL3" t="e">
        <f>AND(randomdata!I68,"AAAAAHytUqc=")</f>
        <v>#VALUE!</v>
      </c>
      <c r="FM3">
        <f>IF(randomdata!69:69,"AAAAAHytUqg=",0)</f>
        <v>0</v>
      </c>
      <c r="FN3" t="e">
        <f>AND(randomdata!A69,"AAAAAHytUqk=")</f>
        <v>#VALUE!</v>
      </c>
      <c r="FO3" t="e">
        <f>AND(randomdata!B69,"AAAAAHytUqo=")</f>
        <v>#VALUE!</v>
      </c>
      <c r="FP3" t="e">
        <f>AND(randomdata!C69,"AAAAAHytUqs=")</f>
        <v>#VALUE!</v>
      </c>
      <c r="FQ3" t="e">
        <f>AND(randomdata!D69,"AAAAAHytUqw=")</f>
        <v>#VALUE!</v>
      </c>
      <c r="FR3" t="e">
        <f>AND(randomdata!E69,"AAAAAHytUq0=")</f>
        <v>#VALUE!</v>
      </c>
      <c r="FS3" t="e">
        <f>AND(randomdata!F69,"AAAAAHytUq4=")</f>
        <v>#VALUE!</v>
      </c>
      <c r="FT3" t="e">
        <f>AND(randomdata!G69,"AAAAAHytUq8=")</f>
        <v>#VALUE!</v>
      </c>
      <c r="FU3" t="e">
        <f>AND(randomdata!H69,"AAAAAHytUrA=")</f>
        <v>#VALUE!</v>
      </c>
      <c r="FV3" t="e">
        <f>AND(randomdata!I69,"AAAAAHytUrE=")</f>
        <v>#VALUE!</v>
      </c>
      <c r="FW3">
        <f>IF(randomdata!70:70,"AAAAAHytUrI=",0)</f>
        <v>0</v>
      </c>
      <c r="FX3" t="e">
        <f>AND(randomdata!A70,"AAAAAHytUrM=")</f>
        <v>#VALUE!</v>
      </c>
      <c r="FY3" t="e">
        <f>AND(randomdata!B70,"AAAAAHytUrQ=")</f>
        <v>#VALUE!</v>
      </c>
      <c r="FZ3" t="e">
        <f>AND(randomdata!C70,"AAAAAHytUrU=")</f>
        <v>#VALUE!</v>
      </c>
      <c r="GA3" t="e">
        <f>AND(randomdata!D70,"AAAAAHytUrY=")</f>
        <v>#VALUE!</v>
      </c>
      <c r="GB3" t="e">
        <f>AND(randomdata!E70,"AAAAAHytUrc=")</f>
        <v>#VALUE!</v>
      </c>
      <c r="GC3" t="e">
        <f>AND(randomdata!F70,"AAAAAHytUrg=")</f>
        <v>#VALUE!</v>
      </c>
      <c r="GD3" t="e">
        <f>AND(randomdata!G70,"AAAAAHytUrk=")</f>
        <v>#VALUE!</v>
      </c>
      <c r="GE3" t="e">
        <f>AND(randomdata!H70,"AAAAAHytUro=")</f>
        <v>#VALUE!</v>
      </c>
      <c r="GF3" t="e">
        <f>AND(randomdata!I70,"AAAAAHytUrs=")</f>
        <v>#VALUE!</v>
      </c>
      <c r="GG3">
        <f>IF(randomdata!71:71,"AAAAAHytUrw=",0)</f>
        <v>0</v>
      </c>
      <c r="GH3" t="e">
        <f>AND(randomdata!A71,"AAAAAHytUr0=")</f>
        <v>#VALUE!</v>
      </c>
      <c r="GI3" t="e">
        <f>AND(randomdata!B71,"AAAAAHytUr4=")</f>
        <v>#VALUE!</v>
      </c>
      <c r="GJ3" t="e">
        <f>AND(randomdata!C71,"AAAAAHytUr8=")</f>
        <v>#VALUE!</v>
      </c>
      <c r="GK3" t="e">
        <f>AND(randomdata!D71,"AAAAAHytUsA=")</f>
        <v>#VALUE!</v>
      </c>
      <c r="GL3" t="e">
        <f>AND(randomdata!E71,"AAAAAHytUsE=")</f>
        <v>#VALUE!</v>
      </c>
      <c r="GM3" t="e">
        <f>AND(randomdata!F71,"AAAAAHytUsI=")</f>
        <v>#VALUE!</v>
      </c>
      <c r="GN3" t="e">
        <f>AND(randomdata!G71,"AAAAAHytUsM=")</f>
        <v>#VALUE!</v>
      </c>
      <c r="GO3" t="e">
        <f>AND(randomdata!H71,"AAAAAHytUsQ=")</f>
        <v>#VALUE!</v>
      </c>
      <c r="GP3" t="e">
        <f>AND(randomdata!I71,"AAAAAHytUsU=")</f>
        <v>#VALUE!</v>
      </c>
      <c r="GQ3">
        <f>IF(randomdata!72:72,"AAAAAHytUsY=",0)</f>
        <v>0</v>
      </c>
      <c r="GR3" t="e">
        <f>AND(randomdata!A72,"AAAAAHytUsc=")</f>
        <v>#VALUE!</v>
      </c>
      <c r="GS3" t="e">
        <f>AND(randomdata!B72,"AAAAAHytUsg=")</f>
        <v>#VALUE!</v>
      </c>
      <c r="GT3" t="e">
        <f>AND(randomdata!C72,"AAAAAHytUsk=")</f>
        <v>#VALUE!</v>
      </c>
      <c r="GU3" t="e">
        <f>AND(randomdata!D72,"AAAAAHytUso=")</f>
        <v>#VALUE!</v>
      </c>
      <c r="GV3" t="e">
        <f>AND(randomdata!E72,"AAAAAHytUss=")</f>
        <v>#VALUE!</v>
      </c>
      <c r="GW3" t="e">
        <f>AND(randomdata!F72,"AAAAAHytUsw=")</f>
        <v>#VALUE!</v>
      </c>
      <c r="GX3" t="e">
        <f>AND(randomdata!G72,"AAAAAHytUs0=")</f>
        <v>#VALUE!</v>
      </c>
      <c r="GY3" t="e">
        <f>AND(randomdata!H72,"AAAAAHytUs4=")</f>
        <v>#VALUE!</v>
      </c>
      <c r="GZ3" t="e">
        <f>AND(randomdata!I72,"AAAAAHytUs8=")</f>
        <v>#VALUE!</v>
      </c>
      <c r="HA3">
        <f>IF(randomdata!73:73,"AAAAAHytUtA=",0)</f>
        <v>0</v>
      </c>
      <c r="HB3" t="e">
        <f>AND(randomdata!A73,"AAAAAHytUtE=")</f>
        <v>#VALUE!</v>
      </c>
      <c r="HC3" t="e">
        <f>AND(randomdata!B73,"AAAAAHytUtI=")</f>
        <v>#VALUE!</v>
      </c>
      <c r="HD3" t="e">
        <f>AND(randomdata!C73,"AAAAAHytUtM=")</f>
        <v>#VALUE!</v>
      </c>
      <c r="HE3" t="e">
        <f>AND(randomdata!D73,"AAAAAHytUtQ=")</f>
        <v>#VALUE!</v>
      </c>
      <c r="HF3" t="e">
        <f>AND(randomdata!E73,"AAAAAHytUtU=")</f>
        <v>#VALUE!</v>
      </c>
      <c r="HG3" t="e">
        <f>AND(randomdata!F73,"AAAAAHytUtY=")</f>
        <v>#VALUE!</v>
      </c>
      <c r="HH3" t="e">
        <f>AND(randomdata!G73,"AAAAAHytUtc=")</f>
        <v>#VALUE!</v>
      </c>
      <c r="HI3" t="e">
        <f>AND(randomdata!H73,"AAAAAHytUtg=")</f>
        <v>#VALUE!</v>
      </c>
      <c r="HJ3" t="e">
        <f>AND(randomdata!I73,"AAAAAHytUtk=")</f>
        <v>#VALUE!</v>
      </c>
      <c r="HK3">
        <f>IF(randomdata!74:74,"AAAAAHytUto=",0)</f>
        <v>0</v>
      </c>
      <c r="HL3" t="e">
        <f>AND(randomdata!A74,"AAAAAHytUts=")</f>
        <v>#VALUE!</v>
      </c>
      <c r="HM3" t="e">
        <f>AND(randomdata!B74,"AAAAAHytUtw=")</f>
        <v>#VALUE!</v>
      </c>
      <c r="HN3" t="e">
        <f>AND(randomdata!C74,"AAAAAHytUt0=")</f>
        <v>#VALUE!</v>
      </c>
      <c r="HO3" t="e">
        <f>AND(randomdata!D74,"AAAAAHytUt4=")</f>
        <v>#VALUE!</v>
      </c>
      <c r="HP3" t="e">
        <f>AND(randomdata!E74,"AAAAAHytUt8=")</f>
        <v>#VALUE!</v>
      </c>
      <c r="HQ3" t="e">
        <f>AND(randomdata!F74,"AAAAAHytUuA=")</f>
        <v>#VALUE!</v>
      </c>
      <c r="HR3" t="e">
        <f>AND(randomdata!G74,"AAAAAHytUuE=")</f>
        <v>#VALUE!</v>
      </c>
      <c r="HS3" t="e">
        <f>AND(randomdata!H74,"AAAAAHytUuI=")</f>
        <v>#VALUE!</v>
      </c>
      <c r="HT3" t="e">
        <f>AND(randomdata!I74,"AAAAAHytUuM=")</f>
        <v>#VALUE!</v>
      </c>
      <c r="HU3">
        <f>IF(randomdata!75:75,"AAAAAHytUuQ=",0)</f>
        <v>0</v>
      </c>
      <c r="HV3" t="e">
        <f>AND(randomdata!A75,"AAAAAHytUuU=")</f>
        <v>#VALUE!</v>
      </c>
      <c r="HW3" t="e">
        <f>AND(randomdata!B75,"AAAAAHytUuY=")</f>
        <v>#VALUE!</v>
      </c>
      <c r="HX3" t="e">
        <f>AND(randomdata!C75,"AAAAAHytUuc=")</f>
        <v>#VALUE!</v>
      </c>
      <c r="HY3" t="e">
        <f>AND(randomdata!D75,"AAAAAHytUug=")</f>
        <v>#VALUE!</v>
      </c>
      <c r="HZ3" t="e">
        <f>AND(randomdata!E75,"AAAAAHytUuk=")</f>
        <v>#VALUE!</v>
      </c>
      <c r="IA3" t="e">
        <f>AND(randomdata!F75,"AAAAAHytUuo=")</f>
        <v>#VALUE!</v>
      </c>
      <c r="IB3" t="e">
        <f>AND(randomdata!G75,"AAAAAHytUus=")</f>
        <v>#VALUE!</v>
      </c>
      <c r="IC3" t="e">
        <f>AND(randomdata!H75,"AAAAAHytUuw=")</f>
        <v>#VALUE!</v>
      </c>
      <c r="ID3" t="e">
        <f>AND(randomdata!I75,"AAAAAHytUu0=")</f>
        <v>#VALUE!</v>
      </c>
      <c r="IE3">
        <f>IF(randomdata!76:76,"AAAAAHytUu4=",0)</f>
        <v>0</v>
      </c>
      <c r="IF3" t="e">
        <f>AND(randomdata!A76,"AAAAAHytUu8=")</f>
        <v>#VALUE!</v>
      </c>
      <c r="IG3" t="e">
        <f>AND(randomdata!B76,"AAAAAHytUvA=")</f>
        <v>#VALUE!</v>
      </c>
      <c r="IH3" t="e">
        <f>AND(randomdata!C76,"AAAAAHytUvE=")</f>
        <v>#VALUE!</v>
      </c>
      <c r="II3" t="e">
        <f>AND(randomdata!D76,"AAAAAHytUvI=")</f>
        <v>#VALUE!</v>
      </c>
      <c r="IJ3" t="e">
        <f>AND(randomdata!E76,"AAAAAHytUvM=")</f>
        <v>#VALUE!</v>
      </c>
      <c r="IK3" t="e">
        <f>AND(randomdata!F76,"AAAAAHytUvQ=")</f>
        <v>#VALUE!</v>
      </c>
      <c r="IL3" t="e">
        <f>AND(randomdata!G76,"AAAAAHytUvU=")</f>
        <v>#VALUE!</v>
      </c>
      <c r="IM3" t="e">
        <f>AND(randomdata!H76,"AAAAAHytUvY=")</f>
        <v>#VALUE!</v>
      </c>
      <c r="IN3" t="e">
        <f>AND(randomdata!I76,"AAAAAHytUvc=")</f>
        <v>#VALUE!</v>
      </c>
      <c r="IO3">
        <f>IF(randomdata!77:77,"AAAAAHytUvg=",0)</f>
        <v>0</v>
      </c>
      <c r="IP3" t="e">
        <f>AND(randomdata!A77,"AAAAAHytUvk=")</f>
        <v>#VALUE!</v>
      </c>
      <c r="IQ3" t="e">
        <f>AND(randomdata!B77,"AAAAAHytUvo=")</f>
        <v>#VALUE!</v>
      </c>
      <c r="IR3" t="e">
        <f>AND(randomdata!C77,"AAAAAHytUvs=")</f>
        <v>#VALUE!</v>
      </c>
      <c r="IS3" t="e">
        <f>AND(randomdata!D77,"AAAAAHytUvw=")</f>
        <v>#VALUE!</v>
      </c>
      <c r="IT3" t="e">
        <f>AND(randomdata!E77,"AAAAAHytUv0=")</f>
        <v>#VALUE!</v>
      </c>
      <c r="IU3" t="e">
        <f>AND(randomdata!F77,"AAAAAHytUv4=")</f>
        <v>#VALUE!</v>
      </c>
      <c r="IV3" t="e">
        <f>AND(randomdata!G77,"AAAAAHytUv8=")</f>
        <v>#VALUE!</v>
      </c>
    </row>
    <row r="4" spans="1:256" x14ac:dyDescent="0.25">
      <c r="A4" t="e">
        <f>AND(randomdata!H77,"AAAAAGv+pwA=")</f>
        <v>#VALUE!</v>
      </c>
      <c r="B4" t="e">
        <f>AND(randomdata!I77,"AAAAAGv+pwE=")</f>
        <v>#VALUE!</v>
      </c>
      <c r="C4" t="e">
        <f>IF(randomdata!78:78,"AAAAAGv+pwI=",0)</f>
        <v>#VALUE!</v>
      </c>
      <c r="D4" t="e">
        <f>AND(randomdata!A78,"AAAAAGv+pwM=")</f>
        <v>#VALUE!</v>
      </c>
      <c r="E4" t="e">
        <f>AND(randomdata!B78,"AAAAAGv+pwQ=")</f>
        <v>#VALUE!</v>
      </c>
      <c r="F4" t="e">
        <f>AND(randomdata!C78,"AAAAAGv+pwU=")</f>
        <v>#VALUE!</v>
      </c>
      <c r="G4" t="e">
        <f>AND(randomdata!D78,"AAAAAGv+pwY=")</f>
        <v>#VALUE!</v>
      </c>
      <c r="H4" t="e">
        <f>AND(randomdata!E78,"AAAAAGv+pwc=")</f>
        <v>#VALUE!</v>
      </c>
      <c r="I4" t="e">
        <f>AND(randomdata!F78,"AAAAAGv+pwg=")</f>
        <v>#VALUE!</v>
      </c>
      <c r="J4" t="e">
        <f>AND(randomdata!G78,"AAAAAGv+pwk=")</f>
        <v>#VALUE!</v>
      </c>
      <c r="K4" t="e">
        <f>AND(randomdata!H78,"AAAAAGv+pwo=")</f>
        <v>#VALUE!</v>
      </c>
      <c r="L4" t="e">
        <f>AND(randomdata!I78,"AAAAAGv+pws=")</f>
        <v>#VALUE!</v>
      </c>
      <c r="M4">
        <f>IF(randomdata!79:79,"AAAAAGv+pww=",0)</f>
        <v>0</v>
      </c>
      <c r="N4" t="e">
        <f>AND(randomdata!A79,"AAAAAGv+pw0=")</f>
        <v>#VALUE!</v>
      </c>
      <c r="O4" t="e">
        <f>AND(randomdata!B79,"AAAAAGv+pw4=")</f>
        <v>#VALUE!</v>
      </c>
      <c r="P4" t="e">
        <f>AND(randomdata!C79,"AAAAAGv+pw8=")</f>
        <v>#VALUE!</v>
      </c>
      <c r="Q4" t="e">
        <f>AND(randomdata!D79,"AAAAAGv+pxA=")</f>
        <v>#VALUE!</v>
      </c>
      <c r="R4" t="e">
        <f>AND(randomdata!E79,"AAAAAGv+pxE=")</f>
        <v>#VALUE!</v>
      </c>
      <c r="S4" t="e">
        <f>AND(randomdata!F79,"AAAAAGv+pxI=")</f>
        <v>#VALUE!</v>
      </c>
      <c r="T4" t="e">
        <f>AND(randomdata!G79,"AAAAAGv+pxM=")</f>
        <v>#VALUE!</v>
      </c>
      <c r="U4" t="e">
        <f>AND(randomdata!H79,"AAAAAGv+pxQ=")</f>
        <v>#VALUE!</v>
      </c>
      <c r="V4" t="e">
        <f>AND(randomdata!I79,"AAAAAGv+pxU=")</f>
        <v>#VALUE!</v>
      </c>
      <c r="W4">
        <f>IF(randomdata!80:80,"AAAAAGv+pxY=",0)</f>
        <v>0</v>
      </c>
      <c r="X4" t="e">
        <f>AND(randomdata!A80,"AAAAAGv+pxc=")</f>
        <v>#VALUE!</v>
      </c>
      <c r="Y4" t="e">
        <f>AND(randomdata!B80,"AAAAAGv+pxg=")</f>
        <v>#VALUE!</v>
      </c>
      <c r="Z4" t="e">
        <f>AND(randomdata!C80,"AAAAAGv+pxk=")</f>
        <v>#VALUE!</v>
      </c>
      <c r="AA4" t="e">
        <f>AND(randomdata!D80,"AAAAAGv+pxo=")</f>
        <v>#VALUE!</v>
      </c>
      <c r="AB4" t="e">
        <f>AND(randomdata!E80,"AAAAAGv+pxs=")</f>
        <v>#VALUE!</v>
      </c>
      <c r="AC4" t="e">
        <f>AND(randomdata!F80,"AAAAAGv+pxw=")</f>
        <v>#VALUE!</v>
      </c>
      <c r="AD4" t="e">
        <f>AND(randomdata!G80,"AAAAAGv+px0=")</f>
        <v>#VALUE!</v>
      </c>
      <c r="AE4" t="e">
        <f>AND(randomdata!H80,"AAAAAGv+px4=")</f>
        <v>#VALUE!</v>
      </c>
      <c r="AF4" t="e">
        <f>AND(randomdata!I80,"AAAAAGv+px8=")</f>
        <v>#VALUE!</v>
      </c>
      <c r="AG4">
        <f>IF(randomdata!81:81,"AAAAAGv+pyA=",0)</f>
        <v>0</v>
      </c>
      <c r="AH4" t="e">
        <f>AND(randomdata!A81,"AAAAAGv+pyE=")</f>
        <v>#VALUE!</v>
      </c>
      <c r="AI4" t="e">
        <f>AND(randomdata!B81,"AAAAAGv+pyI=")</f>
        <v>#VALUE!</v>
      </c>
      <c r="AJ4" t="e">
        <f>AND(randomdata!C81,"AAAAAGv+pyM=")</f>
        <v>#VALUE!</v>
      </c>
      <c r="AK4" t="e">
        <f>AND(randomdata!D81,"AAAAAGv+pyQ=")</f>
        <v>#VALUE!</v>
      </c>
      <c r="AL4" t="e">
        <f>AND(randomdata!E81,"AAAAAGv+pyU=")</f>
        <v>#VALUE!</v>
      </c>
      <c r="AM4" t="e">
        <f>AND(randomdata!F81,"AAAAAGv+pyY=")</f>
        <v>#VALUE!</v>
      </c>
      <c r="AN4" t="e">
        <f>AND(randomdata!G81,"AAAAAGv+pyc=")</f>
        <v>#VALUE!</v>
      </c>
      <c r="AO4" t="e">
        <f>AND(randomdata!H81,"AAAAAGv+pyg=")</f>
        <v>#VALUE!</v>
      </c>
      <c r="AP4" t="e">
        <f>AND(randomdata!I81,"AAAAAGv+pyk=")</f>
        <v>#VALUE!</v>
      </c>
      <c r="AQ4">
        <f>IF(randomdata!82:82,"AAAAAGv+pyo=",0)</f>
        <v>0</v>
      </c>
      <c r="AR4" t="e">
        <f>AND(randomdata!A82,"AAAAAGv+pys=")</f>
        <v>#VALUE!</v>
      </c>
      <c r="AS4" t="e">
        <f>AND(randomdata!B82,"AAAAAGv+pyw=")</f>
        <v>#VALUE!</v>
      </c>
      <c r="AT4" t="e">
        <f>AND(randomdata!C82,"AAAAAGv+py0=")</f>
        <v>#VALUE!</v>
      </c>
      <c r="AU4" t="e">
        <f>AND(randomdata!D82,"AAAAAGv+py4=")</f>
        <v>#VALUE!</v>
      </c>
      <c r="AV4" t="e">
        <f>AND(randomdata!E82,"AAAAAGv+py8=")</f>
        <v>#VALUE!</v>
      </c>
      <c r="AW4" t="e">
        <f>AND(randomdata!F82,"AAAAAGv+pzA=")</f>
        <v>#VALUE!</v>
      </c>
      <c r="AX4" t="e">
        <f>AND(randomdata!G82,"AAAAAGv+pzE=")</f>
        <v>#VALUE!</v>
      </c>
      <c r="AY4" t="e">
        <f>AND(randomdata!H82,"AAAAAGv+pzI=")</f>
        <v>#VALUE!</v>
      </c>
      <c r="AZ4" t="e">
        <f>AND(randomdata!I82,"AAAAAGv+pzM=")</f>
        <v>#VALUE!</v>
      </c>
      <c r="BA4">
        <f>IF(randomdata!83:83,"AAAAAGv+pzQ=",0)</f>
        <v>0</v>
      </c>
      <c r="BB4" t="e">
        <f>AND(randomdata!A83,"AAAAAGv+pzU=")</f>
        <v>#VALUE!</v>
      </c>
      <c r="BC4" t="e">
        <f>AND(randomdata!B83,"AAAAAGv+pzY=")</f>
        <v>#VALUE!</v>
      </c>
      <c r="BD4" t="e">
        <f>AND(randomdata!C83,"AAAAAGv+pzc=")</f>
        <v>#VALUE!</v>
      </c>
      <c r="BE4" t="e">
        <f>AND(randomdata!D83,"AAAAAGv+pzg=")</f>
        <v>#VALUE!</v>
      </c>
      <c r="BF4" t="e">
        <f>AND(randomdata!E83,"AAAAAGv+pzk=")</f>
        <v>#VALUE!</v>
      </c>
      <c r="BG4" t="e">
        <f>AND(randomdata!F83,"AAAAAGv+pzo=")</f>
        <v>#VALUE!</v>
      </c>
      <c r="BH4" t="e">
        <f>AND(randomdata!G83,"AAAAAGv+pzs=")</f>
        <v>#VALUE!</v>
      </c>
      <c r="BI4" t="e">
        <f>AND(randomdata!H83,"AAAAAGv+pzw=")</f>
        <v>#VALUE!</v>
      </c>
      <c r="BJ4" t="e">
        <f>AND(randomdata!I83,"AAAAAGv+pz0=")</f>
        <v>#VALUE!</v>
      </c>
      <c r="BK4">
        <f>IF(randomdata!84:84,"AAAAAGv+pz4=",0)</f>
        <v>0</v>
      </c>
      <c r="BL4" t="e">
        <f>AND(randomdata!A84,"AAAAAGv+pz8=")</f>
        <v>#VALUE!</v>
      </c>
      <c r="BM4" t="e">
        <f>AND(randomdata!B84,"AAAAAGv+p0A=")</f>
        <v>#VALUE!</v>
      </c>
      <c r="BN4" t="e">
        <f>AND(randomdata!C84,"AAAAAGv+p0E=")</f>
        <v>#VALUE!</v>
      </c>
      <c r="BO4" t="e">
        <f>AND(randomdata!D84,"AAAAAGv+p0I=")</f>
        <v>#VALUE!</v>
      </c>
      <c r="BP4" t="e">
        <f>AND(randomdata!E84,"AAAAAGv+p0M=")</f>
        <v>#VALUE!</v>
      </c>
      <c r="BQ4" t="e">
        <f>AND(randomdata!F84,"AAAAAGv+p0Q=")</f>
        <v>#VALUE!</v>
      </c>
      <c r="BR4" t="e">
        <f>AND(randomdata!G84,"AAAAAGv+p0U=")</f>
        <v>#VALUE!</v>
      </c>
      <c r="BS4" t="e">
        <f>AND(randomdata!H84,"AAAAAGv+p0Y=")</f>
        <v>#VALUE!</v>
      </c>
      <c r="BT4" t="e">
        <f>AND(randomdata!I84,"AAAAAGv+p0c=")</f>
        <v>#VALUE!</v>
      </c>
      <c r="BU4">
        <f>IF(randomdata!85:85,"AAAAAGv+p0g=",0)</f>
        <v>0</v>
      </c>
      <c r="BV4" t="e">
        <f>AND(randomdata!A85,"AAAAAGv+p0k=")</f>
        <v>#VALUE!</v>
      </c>
      <c r="BW4" t="e">
        <f>AND(randomdata!B85,"AAAAAGv+p0o=")</f>
        <v>#VALUE!</v>
      </c>
      <c r="BX4" t="e">
        <f>AND(randomdata!C85,"AAAAAGv+p0s=")</f>
        <v>#VALUE!</v>
      </c>
      <c r="BY4" t="e">
        <f>AND(randomdata!D85,"AAAAAGv+p0w=")</f>
        <v>#VALUE!</v>
      </c>
      <c r="BZ4" t="e">
        <f>AND(randomdata!E85,"AAAAAGv+p00=")</f>
        <v>#VALUE!</v>
      </c>
      <c r="CA4" t="e">
        <f>AND(randomdata!F85,"AAAAAGv+p04=")</f>
        <v>#VALUE!</v>
      </c>
      <c r="CB4" t="e">
        <f>AND(randomdata!G85,"AAAAAGv+p08=")</f>
        <v>#VALUE!</v>
      </c>
      <c r="CC4" t="e">
        <f>AND(randomdata!H85,"AAAAAGv+p1A=")</f>
        <v>#VALUE!</v>
      </c>
      <c r="CD4" t="e">
        <f>AND(randomdata!I85,"AAAAAGv+p1E=")</f>
        <v>#VALUE!</v>
      </c>
      <c r="CE4">
        <f>IF(randomdata!86:86,"AAAAAGv+p1I=",0)</f>
        <v>0</v>
      </c>
      <c r="CF4" t="e">
        <f>AND(randomdata!A86,"AAAAAGv+p1M=")</f>
        <v>#VALUE!</v>
      </c>
      <c r="CG4" t="e">
        <f>AND(randomdata!B86,"AAAAAGv+p1Q=")</f>
        <v>#VALUE!</v>
      </c>
      <c r="CH4" t="e">
        <f>AND(randomdata!C86,"AAAAAGv+p1U=")</f>
        <v>#VALUE!</v>
      </c>
      <c r="CI4" t="e">
        <f>AND(randomdata!D86,"AAAAAGv+p1Y=")</f>
        <v>#VALUE!</v>
      </c>
      <c r="CJ4" t="e">
        <f>AND(randomdata!E86,"AAAAAGv+p1c=")</f>
        <v>#VALUE!</v>
      </c>
      <c r="CK4" t="e">
        <f>AND(randomdata!F86,"AAAAAGv+p1g=")</f>
        <v>#VALUE!</v>
      </c>
      <c r="CL4" t="e">
        <f>AND(randomdata!G86,"AAAAAGv+p1k=")</f>
        <v>#VALUE!</v>
      </c>
      <c r="CM4" t="e">
        <f>AND(randomdata!H86,"AAAAAGv+p1o=")</f>
        <v>#VALUE!</v>
      </c>
      <c r="CN4" t="e">
        <f>AND(randomdata!I86,"AAAAAGv+p1s=")</f>
        <v>#VALUE!</v>
      </c>
      <c r="CO4">
        <f>IF(randomdata!87:87,"AAAAAGv+p1w=",0)</f>
        <v>0</v>
      </c>
      <c r="CP4" t="e">
        <f>AND(randomdata!A87,"AAAAAGv+p10=")</f>
        <v>#VALUE!</v>
      </c>
      <c r="CQ4" t="e">
        <f>AND(randomdata!B87,"AAAAAGv+p14=")</f>
        <v>#VALUE!</v>
      </c>
      <c r="CR4" t="e">
        <f>AND(randomdata!C87,"AAAAAGv+p18=")</f>
        <v>#VALUE!</v>
      </c>
      <c r="CS4" t="e">
        <f>AND(randomdata!D87,"AAAAAGv+p2A=")</f>
        <v>#VALUE!</v>
      </c>
      <c r="CT4" t="e">
        <f>AND(randomdata!E87,"AAAAAGv+p2E=")</f>
        <v>#VALUE!</v>
      </c>
      <c r="CU4" t="e">
        <f>AND(randomdata!F87,"AAAAAGv+p2I=")</f>
        <v>#VALUE!</v>
      </c>
      <c r="CV4" t="e">
        <f>AND(randomdata!G87,"AAAAAGv+p2M=")</f>
        <v>#VALUE!</v>
      </c>
      <c r="CW4" t="e">
        <f>AND(randomdata!H87,"AAAAAGv+p2Q=")</f>
        <v>#VALUE!</v>
      </c>
      <c r="CX4" t="e">
        <f>AND(randomdata!I87,"AAAAAGv+p2U=")</f>
        <v>#VALUE!</v>
      </c>
      <c r="CY4">
        <f>IF(randomdata!88:88,"AAAAAGv+p2Y=",0)</f>
        <v>0</v>
      </c>
      <c r="CZ4" t="e">
        <f>AND(randomdata!A88,"AAAAAGv+p2c=")</f>
        <v>#VALUE!</v>
      </c>
      <c r="DA4" t="e">
        <f>AND(randomdata!B88,"AAAAAGv+p2g=")</f>
        <v>#VALUE!</v>
      </c>
      <c r="DB4" t="e">
        <f>AND(randomdata!C88,"AAAAAGv+p2k=")</f>
        <v>#VALUE!</v>
      </c>
      <c r="DC4" t="e">
        <f>AND(randomdata!D88,"AAAAAGv+p2o=")</f>
        <v>#VALUE!</v>
      </c>
      <c r="DD4" t="e">
        <f>AND(randomdata!E88,"AAAAAGv+p2s=")</f>
        <v>#VALUE!</v>
      </c>
      <c r="DE4" t="e">
        <f>AND(randomdata!F88,"AAAAAGv+p2w=")</f>
        <v>#VALUE!</v>
      </c>
      <c r="DF4" t="e">
        <f>AND(randomdata!G88,"AAAAAGv+p20=")</f>
        <v>#VALUE!</v>
      </c>
      <c r="DG4" t="e">
        <f>AND(randomdata!H88,"AAAAAGv+p24=")</f>
        <v>#VALUE!</v>
      </c>
      <c r="DH4" t="e">
        <f>AND(randomdata!I88,"AAAAAGv+p28=")</f>
        <v>#VALUE!</v>
      </c>
      <c r="DI4">
        <f>IF(randomdata!89:89,"AAAAAGv+p3A=",0)</f>
        <v>0</v>
      </c>
      <c r="DJ4" t="e">
        <f>AND(randomdata!A89,"AAAAAGv+p3E=")</f>
        <v>#VALUE!</v>
      </c>
      <c r="DK4" t="e">
        <f>AND(randomdata!B89,"AAAAAGv+p3I=")</f>
        <v>#VALUE!</v>
      </c>
      <c r="DL4" t="e">
        <f>AND(randomdata!C89,"AAAAAGv+p3M=")</f>
        <v>#VALUE!</v>
      </c>
      <c r="DM4" t="e">
        <f>AND(randomdata!D89,"AAAAAGv+p3Q=")</f>
        <v>#VALUE!</v>
      </c>
      <c r="DN4" t="e">
        <f>AND(randomdata!E89,"AAAAAGv+p3U=")</f>
        <v>#VALUE!</v>
      </c>
      <c r="DO4" t="e">
        <f>AND(randomdata!F89,"AAAAAGv+p3Y=")</f>
        <v>#VALUE!</v>
      </c>
      <c r="DP4" t="e">
        <f>AND(randomdata!G89,"AAAAAGv+p3c=")</f>
        <v>#VALUE!</v>
      </c>
      <c r="DQ4" t="e">
        <f>AND(randomdata!H89,"AAAAAGv+p3g=")</f>
        <v>#VALUE!</v>
      </c>
      <c r="DR4" t="e">
        <f>AND(randomdata!I89,"AAAAAGv+p3k=")</f>
        <v>#VALUE!</v>
      </c>
      <c r="DS4">
        <f>IF(randomdata!90:90,"AAAAAGv+p3o=",0)</f>
        <v>0</v>
      </c>
      <c r="DT4" t="e">
        <f>AND(randomdata!A90,"AAAAAGv+p3s=")</f>
        <v>#VALUE!</v>
      </c>
      <c r="DU4" t="e">
        <f>AND(randomdata!B90,"AAAAAGv+p3w=")</f>
        <v>#VALUE!</v>
      </c>
      <c r="DV4" t="e">
        <f>AND(randomdata!C90,"AAAAAGv+p30=")</f>
        <v>#VALUE!</v>
      </c>
      <c r="DW4" t="e">
        <f>AND(randomdata!D90,"AAAAAGv+p34=")</f>
        <v>#VALUE!</v>
      </c>
      <c r="DX4" t="e">
        <f>AND(randomdata!E90,"AAAAAGv+p38=")</f>
        <v>#VALUE!</v>
      </c>
      <c r="DY4" t="e">
        <f>AND(randomdata!F90,"AAAAAGv+p4A=")</f>
        <v>#VALUE!</v>
      </c>
      <c r="DZ4" t="e">
        <f>AND(randomdata!G90,"AAAAAGv+p4E=")</f>
        <v>#VALUE!</v>
      </c>
      <c r="EA4" t="e">
        <f>AND(randomdata!H90,"AAAAAGv+p4I=")</f>
        <v>#VALUE!</v>
      </c>
      <c r="EB4" t="e">
        <f>AND(randomdata!I90,"AAAAAGv+p4M=")</f>
        <v>#VALUE!</v>
      </c>
      <c r="EC4">
        <f>IF(randomdata!91:91,"AAAAAGv+p4Q=",0)</f>
        <v>0</v>
      </c>
      <c r="ED4" t="e">
        <f>AND(randomdata!A91,"AAAAAGv+p4U=")</f>
        <v>#VALUE!</v>
      </c>
      <c r="EE4" t="e">
        <f>AND(randomdata!B91,"AAAAAGv+p4Y=")</f>
        <v>#VALUE!</v>
      </c>
      <c r="EF4" t="e">
        <f>AND(randomdata!C91,"AAAAAGv+p4c=")</f>
        <v>#VALUE!</v>
      </c>
      <c r="EG4" t="e">
        <f>AND(randomdata!D91,"AAAAAGv+p4g=")</f>
        <v>#VALUE!</v>
      </c>
      <c r="EH4" t="e">
        <f>AND(randomdata!E91,"AAAAAGv+p4k=")</f>
        <v>#VALUE!</v>
      </c>
      <c r="EI4" t="e">
        <f>AND(randomdata!F91,"AAAAAGv+p4o=")</f>
        <v>#VALUE!</v>
      </c>
      <c r="EJ4" t="e">
        <f>AND(randomdata!G91,"AAAAAGv+p4s=")</f>
        <v>#VALUE!</v>
      </c>
      <c r="EK4" t="e">
        <f>AND(randomdata!H91,"AAAAAGv+p4w=")</f>
        <v>#VALUE!</v>
      </c>
      <c r="EL4" t="e">
        <f>AND(randomdata!I91,"AAAAAGv+p40=")</f>
        <v>#VALUE!</v>
      </c>
      <c r="EM4">
        <f>IF(randomdata!92:92,"AAAAAGv+p44=",0)</f>
        <v>0</v>
      </c>
      <c r="EN4" t="e">
        <f>AND(randomdata!A92,"AAAAAGv+p48=")</f>
        <v>#VALUE!</v>
      </c>
      <c r="EO4" t="e">
        <f>AND(randomdata!B92,"AAAAAGv+p5A=")</f>
        <v>#VALUE!</v>
      </c>
      <c r="EP4" t="e">
        <f>AND(randomdata!C92,"AAAAAGv+p5E=")</f>
        <v>#VALUE!</v>
      </c>
      <c r="EQ4" t="e">
        <f>AND(randomdata!D92,"AAAAAGv+p5I=")</f>
        <v>#VALUE!</v>
      </c>
      <c r="ER4" t="e">
        <f>AND(randomdata!E92,"AAAAAGv+p5M=")</f>
        <v>#VALUE!</v>
      </c>
      <c r="ES4" t="e">
        <f>AND(randomdata!F92,"AAAAAGv+p5Q=")</f>
        <v>#VALUE!</v>
      </c>
      <c r="ET4" t="e">
        <f>AND(randomdata!G92,"AAAAAGv+p5U=")</f>
        <v>#VALUE!</v>
      </c>
      <c r="EU4" t="e">
        <f>AND(randomdata!H92,"AAAAAGv+p5Y=")</f>
        <v>#VALUE!</v>
      </c>
      <c r="EV4" t="e">
        <f>AND(randomdata!I92,"AAAAAGv+p5c=")</f>
        <v>#VALUE!</v>
      </c>
      <c r="EW4">
        <f>IF(randomdata!93:93,"AAAAAGv+p5g=",0)</f>
        <v>0</v>
      </c>
      <c r="EX4" t="e">
        <f>AND(randomdata!A93,"AAAAAGv+p5k=")</f>
        <v>#VALUE!</v>
      </c>
      <c r="EY4" t="e">
        <f>AND(randomdata!B93,"AAAAAGv+p5o=")</f>
        <v>#VALUE!</v>
      </c>
      <c r="EZ4" t="e">
        <f>AND(randomdata!C93,"AAAAAGv+p5s=")</f>
        <v>#VALUE!</v>
      </c>
      <c r="FA4" t="e">
        <f>AND(randomdata!D93,"AAAAAGv+p5w=")</f>
        <v>#VALUE!</v>
      </c>
      <c r="FB4" t="e">
        <f>AND(randomdata!E93,"AAAAAGv+p50=")</f>
        <v>#VALUE!</v>
      </c>
      <c r="FC4" t="e">
        <f>AND(randomdata!F93,"AAAAAGv+p54=")</f>
        <v>#VALUE!</v>
      </c>
      <c r="FD4" t="e">
        <f>AND(randomdata!G93,"AAAAAGv+p58=")</f>
        <v>#VALUE!</v>
      </c>
      <c r="FE4" t="e">
        <f>AND(randomdata!H93,"AAAAAGv+p6A=")</f>
        <v>#VALUE!</v>
      </c>
      <c r="FF4" t="e">
        <f>AND(randomdata!I93,"AAAAAGv+p6E=")</f>
        <v>#VALUE!</v>
      </c>
      <c r="FG4">
        <f>IF(randomdata!94:94,"AAAAAGv+p6I=",0)</f>
        <v>0</v>
      </c>
      <c r="FH4" t="e">
        <f>AND(randomdata!A94,"AAAAAGv+p6M=")</f>
        <v>#VALUE!</v>
      </c>
      <c r="FI4" t="e">
        <f>AND(randomdata!B94,"AAAAAGv+p6Q=")</f>
        <v>#VALUE!</v>
      </c>
      <c r="FJ4" t="e">
        <f>AND(randomdata!C94,"AAAAAGv+p6U=")</f>
        <v>#VALUE!</v>
      </c>
      <c r="FK4" t="e">
        <f>AND(randomdata!D94,"AAAAAGv+p6Y=")</f>
        <v>#VALUE!</v>
      </c>
      <c r="FL4" t="e">
        <f>AND(randomdata!E94,"AAAAAGv+p6c=")</f>
        <v>#VALUE!</v>
      </c>
      <c r="FM4" t="e">
        <f>AND(randomdata!F94,"AAAAAGv+p6g=")</f>
        <v>#VALUE!</v>
      </c>
      <c r="FN4" t="e">
        <f>AND(randomdata!G94,"AAAAAGv+p6k=")</f>
        <v>#VALUE!</v>
      </c>
      <c r="FO4" t="e">
        <f>AND(randomdata!H94,"AAAAAGv+p6o=")</f>
        <v>#VALUE!</v>
      </c>
      <c r="FP4" t="e">
        <f>AND(randomdata!I94,"AAAAAGv+p6s=")</f>
        <v>#VALUE!</v>
      </c>
      <c r="FQ4">
        <f>IF(randomdata!95:95,"AAAAAGv+p6w=",0)</f>
        <v>0</v>
      </c>
      <c r="FR4" t="e">
        <f>AND(randomdata!A95,"AAAAAGv+p60=")</f>
        <v>#VALUE!</v>
      </c>
      <c r="FS4" t="e">
        <f>AND(randomdata!B95,"AAAAAGv+p64=")</f>
        <v>#VALUE!</v>
      </c>
      <c r="FT4" t="e">
        <f>AND(randomdata!C95,"AAAAAGv+p68=")</f>
        <v>#VALUE!</v>
      </c>
      <c r="FU4" t="e">
        <f>AND(randomdata!D95,"AAAAAGv+p7A=")</f>
        <v>#VALUE!</v>
      </c>
      <c r="FV4" t="e">
        <f>AND(randomdata!E95,"AAAAAGv+p7E=")</f>
        <v>#VALUE!</v>
      </c>
      <c r="FW4" t="e">
        <f>AND(randomdata!F95,"AAAAAGv+p7I=")</f>
        <v>#VALUE!</v>
      </c>
      <c r="FX4" t="e">
        <f>AND(randomdata!G95,"AAAAAGv+p7M=")</f>
        <v>#VALUE!</v>
      </c>
      <c r="FY4" t="e">
        <f>AND(randomdata!H95,"AAAAAGv+p7Q=")</f>
        <v>#VALUE!</v>
      </c>
      <c r="FZ4" t="e">
        <f>AND(randomdata!I95,"AAAAAGv+p7U=")</f>
        <v>#VALUE!</v>
      </c>
      <c r="GA4">
        <f>IF(randomdata!96:96,"AAAAAGv+p7Y=",0)</f>
        <v>0</v>
      </c>
      <c r="GB4" t="e">
        <f>AND(randomdata!A96,"AAAAAGv+p7c=")</f>
        <v>#VALUE!</v>
      </c>
      <c r="GC4" t="e">
        <f>AND(randomdata!B96,"AAAAAGv+p7g=")</f>
        <v>#VALUE!</v>
      </c>
      <c r="GD4" t="e">
        <f>AND(randomdata!C96,"AAAAAGv+p7k=")</f>
        <v>#VALUE!</v>
      </c>
      <c r="GE4" t="e">
        <f>AND(randomdata!D96,"AAAAAGv+p7o=")</f>
        <v>#VALUE!</v>
      </c>
      <c r="GF4" t="e">
        <f>AND(randomdata!E96,"AAAAAGv+p7s=")</f>
        <v>#VALUE!</v>
      </c>
      <c r="GG4" t="e">
        <f>AND(randomdata!F96,"AAAAAGv+p7w=")</f>
        <v>#VALUE!</v>
      </c>
      <c r="GH4" t="e">
        <f>AND(randomdata!G96,"AAAAAGv+p70=")</f>
        <v>#VALUE!</v>
      </c>
      <c r="GI4" t="e">
        <f>AND(randomdata!H96,"AAAAAGv+p74=")</f>
        <v>#VALUE!</v>
      </c>
      <c r="GJ4" t="e">
        <f>AND(randomdata!I96,"AAAAAGv+p78=")</f>
        <v>#VALUE!</v>
      </c>
      <c r="GK4">
        <f>IF(randomdata!97:97,"AAAAAGv+p8A=",0)</f>
        <v>0</v>
      </c>
      <c r="GL4" t="e">
        <f>AND(randomdata!A97,"AAAAAGv+p8E=")</f>
        <v>#VALUE!</v>
      </c>
      <c r="GM4" t="e">
        <f>AND(randomdata!B97,"AAAAAGv+p8I=")</f>
        <v>#VALUE!</v>
      </c>
      <c r="GN4" t="e">
        <f>AND(randomdata!C97,"AAAAAGv+p8M=")</f>
        <v>#VALUE!</v>
      </c>
      <c r="GO4" t="e">
        <f>AND(randomdata!D97,"AAAAAGv+p8Q=")</f>
        <v>#VALUE!</v>
      </c>
      <c r="GP4" t="e">
        <f>AND(randomdata!E97,"AAAAAGv+p8U=")</f>
        <v>#VALUE!</v>
      </c>
      <c r="GQ4" t="e">
        <f>AND(randomdata!F97,"AAAAAGv+p8Y=")</f>
        <v>#VALUE!</v>
      </c>
      <c r="GR4" t="e">
        <f>AND(randomdata!G97,"AAAAAGv+p8c=")</f>
        <v>#VALUE!</v>
      </c>
      <c r="GS4" t="e">
        <f>AND(randomdata!H97,"AAAAAGv+p8g=")</f>
        <v>#VALUE!</v>
      </c>
      <c r="GT4" t="e">
        <f>AND(randomdata!I97,"AAAAAGv+p8k=")</f>
        <v>#VALUE!</v>
      </c>
      <c r="GU4">
        <f>IF(randomdata!98:98,"AAAAAGv+p8o=",0)</f>
        <v>0</v>
      </c>
      <c r="GV4" t="e">
        <f>AND(randomdata!A98,"AAAAAGv+p8s=")</f>
        <v>#VALUE!</v>
      </c>
      <c r="GW4" t="e">
        <f>AND(randomdata!B98,"AAAAAGv+p8w=")</f>
        <v>#VALUE!</v>
      </c>
      <c r="GX4" t="e">
        <f>AND(randomdata!C98,"AAAAAGv+p80=")</f>
        <v>#VALUE!</v>
      </c>
      <c r="GY4" t="e">
        <f>AND(randomdata!D98,"AAAAAGv+p84=")</f>
        <v>#VALUE!</v>
      </c>
      <c r="GZ4" t="e">
        <f>AND(randomdata!E98,"AAAAAGv+p88=")</f>
        <v>#VALUE!</v>
      </c>
      <c r="HA4" t="e">
        <f>AND(randomdata!F98,"AAAAAGv+p9A=")</f>
        <v>#VALUE!</v>
      </c>
      <c r="HB4" t="e">
        <f>AND(randomdata!G98,"AAAAAGv+p9E=")</f>
        <v>#VALUE!</v>
      </c>
      <c r="HC4" t="e">
        <f>AND(randomdata!H98,"AAAAAGv+p9I=")</f>
        <v>#VALUE!</v>
      </c>
      <c r="HD4" t="e">
        <f>AND(randomdata!I98,"AAAAAGv+p9M=")</f>
        <v>#VALUE!</v>
      </c>
      <c r="HE4">
        <f>IF(randomdata!99:99,"AAAAAGv+p9Q=",0)</f>
        <v>0</v>
      </c>
      <c r="HF4" t="e">
        <f>AND(randomdata!A99,"AAAAAGv+p9U=")</f>
        <v>#VALUE!</v>
      </c>
      <c r="HG4" t="e">
        <f>AND(randomdata!B99,"AAAAAGv+p9Y=")</f>
        <v>#VALUE!</v>
      </c>
      <c r="HH4" t="e">
        <f>AND(randomdata!C99,"AAAAAGv+p9c=")</f>
        <v>#VALUE!</v>
      </c>
      <c r="HI4" t="e">
        <f>AND(randomdata!D99,"AAAAAGv+p9g=")</f>
        <v>#VALUE!</v>
      </c>
      <c r="HJ4" t="e">
        <f>AND(randomdata!E99,"AAAAAGv+p9k=")</f>
        <v>#VALUE!</v>
      </c>
      <c r="HK4" t="e">
        <f>AND(randomdata!F99,"AAAAAGv+p9o=")</f>
        <v>#VALUE!</v>
      </c>
      <c r="HL4" t="e">
        <f>AND(randomdata!G99,"AAAAAGv+p9s=")</f>
        <v>#VALUE!</v>
      </c>
      <c r="HM4" t="e">
        <f>AND(randomdata!H99,"AAAAAGv+p9w=")</f>
        <v>#VALUE!</v>
      </c>
      <c r="HN4" t="e">
        <f>AND(randomdata!I99,"AAAAAGv+p90=")</f>
        <v>#VALUE!</v>
      </c>
      <c r="HO4">
        <f>IF(randomdata!100:100,"AAAAAGv+p94=",0)</f>
        <v>0</v>
      </c>
      <c r="HP4" t="e">
        <f>AND(randomdata!A100,"AAAAAGv+p98=")</f>
        <v>#VALUE!</v>
      </c>
      <c r="HQ4" t="e">
        <f>AND(randomdata!B100,"AAAAAGv+p+A=")</f>
        <v>#VALUE!</v>
      </c>
      <c r="HR4" t="e">
        <f>AND(randomdata!C100,"AAAAAGv+p+E=")</f>
        <v>#VALUE!</v>
      </c>
      <c r="HS4" t="e">
        <f>AND(randomdata!D100,"AAAAAGv+p+I=")</f>
        <v>#VALUE!</v>
      </c>
      <c r="HT4" t="e">
        <f>AND(randomdata!E100,"AAAAAGv+p+M=")</f>
        <v>#VALUE!</v>
      </c>
      <c r="HU4" t="e">
        <f>AND(randomdata!F100,"AAAAAGv+p+Q=")</f>
        <v>#VALUE!</v>
      </c>
      <c r="HV4" t="e">
        <f>AND(randomdata!G100,"AAAAAGv+p+U=")</f>
        <v>#VALUE!</v>
      </c>
      <c r="HW4" t="e">
        <f>AND(randomdata!H100,"AAAAAGv+p+Y=")</f>
        <v>#VALUE!</v>
      </c>
      <c r="HX4" t="e">
        <f>AND(randomdata!I100,"AAAAAGv+p+c=")</f>
        <v>#VALUE!</v>
      </c>
      <c r="HY4">
        <f>IF(randomdata!101:101,"AAAAAGv+p+g=",0)</f>
        <v>0</v>
      </c>
      <c r="HZ4" t="e">
        <f>AND(randomdata!A101,"AAAAAGv+p+k=")</f>
        <v>#VALUE!</v>
      </c>
      <c r="IA4" t="e">
        <f>AND(randomdata!B101,"AAAAAGv+p+o=")</f>
        <v>#VALUE!</v>
      </c>
      <c r="IB4" t="e">
        <f>AND(randomdata!C101,"AAAAAGv+p+s=")</f>
        <v>#VALUE!</v>
      </c>
      <c r="IC4" t="e">
        <f>AND(randomdata!D101,"AAAAAGv+p+w=")</f>
        <v>#VALUE!</v>
      </c>
      <c r="ID4" t="e">
        <f>AND(randomdata!E101,"AAAAAGv+p+0=")</f>
        <v>#VALUE!</v>
      </c>
      <c r="IE4" t="e">
        <f>AND(randomdata!F101,"AAAAAGv+p+4=")</f>
        <v>#VALUE!</v>
      </c>
      <c r="IF4" t="e">
        <f>AND(randomdata!G101,"AAAAAGv+p+8=")</f>
        <v>#VALUE!</v>
      </c>
      <c r="IG4" t="e">
        <f>AND(randomdata!H101,"AAAAAGv+p/A=")</f>
        <v>#VALUE!</v>
      </c>
      <c r="IH4" t="e">
        <f>AND(randomdata!I101,"AAAAAGv+p/E=")</f>
        <v>#VALUE!</v>
      </c>
      <c r="II4">
        <f>IF(randomdata!102:102,"AAAAAGv+p/I=",0)</f>
        <v>0</v>
      </c>
      <c r="IJ4" t="str">
        <f>IF(randomdata!A:A,"AAAAAGv+p/M=",0)</f>
        <v>AAAAAGv+p/M=</v>
      </c>
      <c r="IK4" t="e">
        <f>IF(randomdata!B:B,"AAAAAGv+p/Q=",0)</f>
        <v>#VALUE!</v>
      </c>
      <c r="IL4" t="e">
        <f>IF(randomdata!C:C,"AAAAAGv+p/U=",0)</f>
        <v>#VALUE!</v>
      </c>
      <c r="IM4" t="e">
        <f>IF(randomdata!D:D,"AAAAAGv+p/Y=",0)</f>
        <v>#VALUE!</v>
      </c>
      <c r="IN4" t="e">
        <f>IF(randomdata!E:E,"AAAAAGv+p/c=",0)</f>
        <v>#VALUE!</v>
      </c>
      <c r="IO4" t="e">
        <f>IF(randomdata!F:F,"AAAAAGv+p/g=",0)</f>
        <v>#VALUE!</v>
      </c>
      <c r="IP4" t="e">
        <f>IF(randomdata!G:G,"AAAAAGv+p/k=",0)</f>
        <v>#VALUE!</v>
      </c>
      <c r="IQ4" t="e">
        <f>IF(randomdata!H:H,"AAAAAGv+p/o=",0)</f>
        <v>#VALUE!</v>
      </c>
      <c r="IR4" t="e">
        <f>IF(randomdata!I:I,"AAAAAGv+p/s=",0)</f>
        <v>#VALUE!</v>
      </c>
      <c r="IS4" t="s">
        <v>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randomdata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Esparta86</dc:creator>
  <cp:lastModifiedBy>Esparta86</cp:lastModifiedBy>
  <dcterms:created xsi:type="dcterms:W3CDTF">2011-11-27T17:35:18Z</dcterms:created>
  <dcterms:modified xsi:type="dcterms:W3CDTF">2011-11-27T17:36:06Z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1A4dGed_N3c1qYqXp0N4OSpss2zJF7Cyv8C1xL2fwKsM</vt:lpwstr>
  </property>
  <property fmtid="{D5CDD505-2E9C-101B-9397-08002B2CF9AE}" pid="4" name="Google.Documents.RevisionId">
    <vt:lpwstr>00044896336427511637</vt:lpwstr>
  </property>
  <property fmtid="{D5CDD505-2E9C-101B-9397-08002B2CF9AE}" pid="5" name="Google.Documents.PluginVersion">
    <vt:lpwstr>2.0.2424.7283</vt:lpwstr>
  </property>
  <property fmtid="{D5CDD505-2E9C-101B-9397-08002B2CF9AE}" pid="6" name="Google.Documents.MergeIncapabilityFlags">
    <vt:i4>0</vt:i4>
  </property>
</Properties>
</file>