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x-wmf" Extension="wmf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6.xml"/>
  <Override ContentType="application/vnd.openxmlformats-officedocument.spreadsheetml.worksheet+xml" PartName="/xl/worksheets/sheet19.xml"/>
  <Override ContentType="application/vnd.openxmlformats-officedocument.spreadsheetml.worksheet+xml" PartName="/xl/worksheets/sheet21.xml"/>
  <Override ContentType="application/vnd.openxmlformats-officedocument.spreadsheetml.worksheet+xml" PartName="/xl/worksheets/sheet23.xml"/>
  <Override ContentType="application/vnd.openxmlformats-officedocument.spreadsheetml.worksheet+xml" PartName="/xl/worksheets/sheet31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55" yWindow="-120" windowWidth="10365" windowHeight="7875" tabRatio="839"/>
  </bookViews>
  <sheets>
    <sheet name="BANJARMASIN " sheetId="24" r:id="rId1"/>
    <sheet name="lembur BM" sheetId="56" state="hidden" r:id="rId2"/>
    <sheet name="PONTIANAK" sheetId="37" r:id="rId3"/>
    <sheet name="lembur pontianak" sheetId="58" state="hidden" r:id="rId4"/>
    <sheet name="LEMBUR HALIM" sheetId="52" state="hidden" r:id="rId5"/>
    <sheet name="LEMBUR RAWA BUAYA" sheetId="65" state="hidden" r:id="rId10"/>
    <sheet name="lembur manado" sheetId="64" state="hidden" r:id="rId16"/>
    <sheet name="BENGKULU" sheetId="139" r:id="rId19"/>
    <sheet name="anteraja MANADO" sheetId="132" r:id="rId21"/>
    <sheet name="PALEMBANG" sheetId="98" r:id="rId23"/>
    <sheet name="IN OUT " sheetId="80" state="hidden" r:id="rId31"/>
    <sheet name="INVOICE MEI" sheetId="70" state="hidden" r:id="rId33"/>
    <sheet name="lembur gorontalo" sheetId="61" state="hidden" r:id="rId34"/>
    <sheet name="sharing budget" sheetId="66" state="hidden" r:id="rId35"/>
    <sheet name="sharing budget invoice" sheetId="118" state="hidden" r:id="rId36"/>
  </sheets>
  <externalReferences>
    <externalReference r:id="rId37"/>
    <externalReference r:id="rId38"/>
    <externalReference r:id="rId39"/>
    <externalReference r:id="rId40"/>
    <externalReference r:id="rId41"/>
  </externalReferences>
  <definedNames>
    <definedName name="_xlnm._FilterDatabase" localSheetId="0" hidden="1">'BANJARMASIN '!$A$6:$BN$94</definedName>
    <definedName name="_xlnm.Print_Area" localSheetId="0">'BANJARMASIN '!$A$1:$U$95</definedName>
    <definedName name="_xlnm.Print_Titles" localSheetId="0">'BANJARMASIN '!$6:$6</definedName>
    <definedName name="_xlnm.Print_Area" localSheetId="1">'lembur BM'!$AI$6:$AK$23</definedName>
    <definedName name="_xlnm._FilterDatabase" localSheetId="2" hidden="1">PONTIANAK!$A$6:$BC$89</definedName>
    <definedName name="_xlnm.Print_Area" localSheetId="2">PONTIANAK!$A$1:$V$90</definedName>
    <definedName name="_xlnm.Print_Titles" localSheetId="2">PONTIANAK!$6:$6</definedName>
    <definedName name="_xlnm._FilterDatabase" localSheetId="7" hidden="1">BENGKULU!#REF!</definedName>
    <definedName name="_xlnm.Print_Area" localSheetId="7">BENGKULU!$A$1:$U$27</definedName>
    <definedName name="_xlnm.Print_Titles" localSheetId="7">BENGKULU!$6:$6</definedName>
    <definedName name="_xlnm._FilterDatabase" localSheetId="8" hidden="1">'anteraja MANADO'!#REF!</definedName>
    <definedName name="_xlnm.Print_Area" localSheetId="8">'anteraja MANADO'!$A$1:$U$25</definedName>
    <definedName name="_xlnm.Print_Titles" localSheetId="8">'anteraja MANADO'!$6:$6</definedName>
    <definedName name="_xlnm._FilterDatabase" localSheetId="9" hidden="1">PALEMBANG!$A$6:$AX$30</definedName>
    <definedName name="_xlnm.Print_Area" localSheetId="9">PALEMBANG!$A$1:$U$31</definedName>
    <definedName name="_xlnm.Print_Area" localSheetId="11">'INVOICE MEI'!$A$1:$J$58</definedName>
    <definedName name="_xlnm.Print_Area" localSheetId="13">'sharing budget'!$A$1:$R$18</definedName>
    <definedName name="_xlnm.Print_Area" localSheetId="14">'sharing budget invoice'!$A$1:$G$37</definedName>
  </definedNames>
  <calcPr calcId="144525" concurrentCalc="0" fullCalcOnLoad="1"/>
</workbook>
</file>

<file path=xl/comments1.xml><?xml version="1.0" encoding="utf-8"?>
<comments xmlns="http://schemas.openxmlformats.org/spreadsheetml/2006/main">
  <authors>
    <author>ASUS</author>
  </authors>
  <commentList>
    <comment ref="D11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DR DRIVER PERTANGGAL 11 JANUARI 2020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AJ7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C12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jd ceker per 1 februari 2021
</t>
        </r>
      </text>
    </comment>
    <comment ref="AJ12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14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16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1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0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1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2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4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5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6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7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2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33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39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41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42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SPH MBK</t>
        </r>
      </text>
    </comment>
    <comment ref="AJ43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44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46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50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56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57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  <comment ref="AJ81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BTA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J9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
</t>
        </r>
      </text>
    </comment>
    <comment ref="AJ11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AJ9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
</t>
        </r>
      </text>
    </comment>
    <comment ref="AJ11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</t>
        </r>
      </text>
    </comment>
  </commentList>
</comments>
</file>

<file path=xl/sharedStrings.xml><?xml version="1.0" encoding="utf-8"?>
<sst xmlns="http://schemas.openxmlformats.org/spreadsheetml/2006/main" count="1077" uniqueCount="1077">
  <si>
    <t>PT .MULIA BINTANG KEJORA</t>
  </si>
  <si>
    <t>Format tidak valid</t>
  </si>
  <si>
    <t xml:space="preserve">Tagihan Driver  PT. Assa Logistics (Pontianak )</t>
  </si>
  <si>
    <t xml:space="preserve">Periode bulan  Oktober  2019</t>
  </si>
  <si>
    <t>NIK</t>
  </si>
  <si>
    <t>NAMA</t>
  </si>
  <si>
    <t>OKTOBER 2019</t>
  </si>
  <si>
    <t>JUMLAH</t>
  </si>
  <si>
    <t>NOMINAL</t>
  </si>
  <si>
    <t>HK</t>
  </si>
  <si>
    <t>NO</t>
  </si>
  <si>
    <t>BUDI WIRA</t>
  </si>
  <si>
    <t>IBRAHIM</t>
  </si>
  <si>
    <t>HERWANTO</t>
  </si>
  <si>
    <t>RUDIANSYAH</t>
  </si>
  <si>
    <t>ILHAM DESI ARIANTO</t>
  </si>
  <si>
    <t>HASRUL RIZAL</t>
  </si>
  <si>
    <t xml:space="preserve">Tagihan Driver  PT. Assa Logistics (Banjar Masin )</t>
  </si>
  <si>
    <t>SEPTEMBER 2019</t>
  </si>
  <si>
    <t>114</t>
  </si>
  <si>
    <t>RISWAN</t>
  </si>
  <si>
    <t>118</t>
  </si>
  <si>
    <t>DANI ZAKARIA</t>
  </si>
  <si>
    <t>268</t>
  </si>
  <si>
    <t>M. ZUNAIDI</t>
  </si>
  <si>
    <t>269</t>
  </si>
  <si>
    <t>MIRZA ARSYADI</t>
  </si>
  <si>
    <t>270</t>
  </si>
  <si>
    <t>HERI RIANGTO</t>
  </si>
  <si>
    <t>280</t>
  </si>
  <si>
    <t>MUHAMMAD SEFTIADI NURRAHMAN</t>
  </si>
  <si>
    <t>265</t>
  </si>
  <si>
    <t>ANDES DEDY KURNIAWAN</t>
  </si>
  <si>
    <t>A. SARIFUDIN</t>
  </si>
  <si>
    <t>PT. MULIA BINTANG KEJORA</t>
  </si>
  <si>
    <t xml:space="preserve">Tagihan Driver  PT. Assa Logistics ( Pontianak-SAT )</t>
  </si>
  <si>
    <t>No</t>
  </si>
  <si>
    <t>Nik</t>
  </si>
  <si>
    <t xml:space="preserve">Name  </t>
  </si>
  <si>
    <t>Jabatan</t>
  </si>
  <si>
    <t>Lokasi</t>
  </si>
  <si>
    <t>Customer</t>
  </si>
  <si>
    <t>Gaji Pokok</t>
  </si>
  <si>
    <t>Jamsostek 4.89%</t>
  </si>
  <si>
    <t>BPJS Kesehatan 4%</t>
  </si>
  <si>
    <t>Jaminan Pensiun 2%</t>
  </si>
  <si>
    <t>Perlengkapan</t>
  </si>
  <si>
    <t>Harga Pokok</t>
  </si>
  <si>
    <t>Management Fee</t>
  </si>
  <si>
    <t xml:space="preserve">Insentif  </t>
  </si>
  <si>
    <t>TJ GP</t>
  </si>
  <si>
    <t>Premi Kehadiran</t>
  </si>
  <si>
    <t>Overtime</t>
  </si>
  <si>
    <t>Subtotal</t>
  </si>
  <si>
    <t>PPN</t>
  </si>
  <si>
    <t>Grand Total</t>
  </si>
  <si>
    <t>Masuk</t>
  </si>
  <si>
    <t>Keluar</t>
  </si>
  <si>
    <t>STATUS K</t>
  </si>
  <si>
    <t>HASIL</t>
  </si>
  <si>
    <t>BPJS TK1</t>
  </si>
  <si>
    <t>BPJS KES</t>
  </si>
  <si>
    <t>PENSIUN1</t>
  </si>
  <si>
    <t>PTKP</t>
  </si>
  <si>
    <t>PPH 21</t>
  </si>
  <si>
    <t>NETTO</t>
  </si>
  <si>
    <t>POTONGAN</t>
  </si>
  <si>
    <t>OK</t>
  </si>
  <si>
    <t>0765</t>
  </si>
  <si>
    <t>ADMIN DISPATCHER</t>
  </si>
  <si>
    <t>PONTIANAK</t>
  </si>
  <si>
    <t>SAT</t>
  </si>
  <si>
    <t>1718</t>
  </si>
  <si>
    <t>EKO JANUARI YANTO</t>
  </si>
  <si>
    <t>PJS OPC</t>
  </si>
  <si>
    <t>0829</t>
  </si>
  <si>
    <t>RUDIANSYAH DS</t>
  </si>
  <si>
    <t>DISPATCHER</t>
  </si>
  <si>
    <t>0777</t>
  </si>
  <si>
    <t>ELIASER NOFRI BANSAE</t>
  </si>
  <si>
    <t>UNIT MANAGEMENT</t>
  </si>
  <si>
    <t>1489</t>
  </si>
  <si>
    <t xml:space="preserve">MUHAMMAD IMAM </t>
  </si>
  <si>
    <t>FM</t>
  </si>
  <si>
    <t>1095</t>
  </si>
  <si>
    <t xml:space="preserve">SIRAJUDDIN </t>
  </si>
  <si>
    <t>CHECKER</t>
  </si>
  <si>
    <t>1441</t>
  </si>
  <si>
    <t xml:space="preserve">ABDUL RAHMAN </t>
  </si>
  <si>
    <t>1940</t>
  </si>
  <si>
    <t>GATOT WICAKSONO</t>
  </si>
  <si>
    <t>2409</t>
  </si>
  <si>
    <t>IMAM SAMUDRA</t>
  </si>
  <si>
    <t>0477</t>
  </si>
  <si>
    <t>MEY RUSWANTO</t>
  </si>
  <si>
    <t>DRIVER</t>
  </si>
  <si>
    <t>0485</t>
  </si>
  <si>
    <t>MARJIANTO</t>
  </si>
  <si>
    <t>0486</t>
  </si>
  <si>
    <t xml:space="preserve">AGUSTIANSYAH </t>
  </si>
  <si>
    <t>0592</t>
  </si>
  <si>
    <t>RONY</t>
  </si>
  <si>
    <t>0596</t>
  </si>
  <si>
    <t>0769</t>
  </si>
  <si>
    <t>ABDUL HAFIDZ</t>
  </si>
  <si>
    <t>0773</t>
  </si>
  <si>
    <t>FONSIANUS KASMAN</t>
  </si>
  <si>
    <t>0774</t>
  </si>
  <si>
    <t>ANDREAN</t>
  </si>
  <si>
    <t>0775</t>
  </si>
  <si>
    <t>ARIS KUSUMA</t>
  </si>
  <si>
    <t>0778</t>
  </si>
  <si>
    <t>IDRIS AFFANDI</t>
  </si>
  <si>
    <t>0780</t>
  </si>
  <si>
    <t>JUNGLES POBAS</t>
  </si>
  <si>
    <t>0787</t>
  </si>
  <si>
    <t>NURLANGGA</t>
  </si>
  <si>
    <t>0790</t>
  </si>
  <si>
    <t>ENTIS</t>
  </si>
  <si>
    <t>0792</t>
  </si>
  <si>
    <t xml:space="preserve">EVARISTUS MUSTAHIR </t>
  </si>
  <si>
    <t>0987</t>
  </si>
  <si>
    <t>JUNAIDI IMAM</t>
  </si>
  <si>
    <t>0990</t>
  </si>
  <si>
    <t>SY. FAUZI ALMAN</t>
  </si>
  <si>
    <t>0999</t>
  </si>
  <si>
    <t>RASENDI</t>
  </si>
  <si>
    <t>1006</t>
  </si>
  <si>
    <t xml:space="preserve">WAGIONO </t>
  </si>
  <si>
    <t>1077</t>
  </si>
  <si>
    <t xml:space="preserve">IBNU IFAN </t>
  </si>
  <si>
    <t>1155</t>
  </si>
  <si>
    <t xml:space="preserve">VATI LAXA NORULLAH </t>
  </si>
  <si>
    <t>1156</t>
  </si>
  <si>
    <t>EKO PURWANDI</t>
  </si>
  <si>
    <t>1215</t>
  </si>
  <si>
    <t xml:space="preserve">EDY SANTOSO </t>
  </si>
  <si>
    <t>1323</t>
  </si>
  <si>
    <t xml:space="preserve">WAHYU ARI UTAMA </t>
  </si>
  <si>
    <t>1393</t>
  </si>
  <si>
    <t xml:space="preserve">ISHAK </t>
  </si>
  <si>
    <t>1394</t>
  </si>
  <si>
    <t xml:space="preserve">GUGUN HERMAWAN </t>
  </si>
  <si>
    <t>1395</t>
  </si>
  <si>
    <t xml:space="preserve">EDY ISKANDAR </t>
  </si>
  <si>
    <t>1397</t>
  </si>
  <si>
    <t xml:space="preserve">JUSRIZAL </t>
  </si>
  <si>
    <t>1442</t>
  </si>
  <si>
    <t xml:space="preserve">KAMARUDIN </t>
  </si>
  <si>
    <t>1483</t>
  </si>
  <si>
    <t xml:space="preserve">KURNIAWAN </t>
  </si>
  <si>
    <t>1484</t>
  </si>
  <si>
    <t xml:space="preserve">IWAN KRISDIANTORO </t>
  </si>
  <si>
    <t>1488</t>
  </si>
  <si>
    <t xml:space="preserve">FAJAR AHMAD </t>
  </si>
  <si>
    <t>1491</t>
  </si>
  <si>
    <t xml:space="preserve">ANGGITHA SABARULLAH </t>
  </si>
  <si>
    <t>1492</t>
  </si>
  <si>
    <t>FERI GUNAWAN</t>
  </si>
  <si>
    <t>1770</t>
  </si>
  <si>
    <t>RAMADHAN</t>
  </si>
  <si>
    <t>1772</t>
  </si>
  <si>
    <t>ELMAR SURYA KAMBA</t>
  </si>
  <si>
    <t>1773</t>
  </si>
  <si>
    <t>MISBAHUDIN</t>
  </si>
  <si>
    <t>1871</t>
  </si>
  <si>
    <t>YAPET DIUSASTRO</t>
  </si>
  <si>
    <t>1872</t>
  </si>
  <si>
    <t>BUNUR</t>
  </si>
  <si>
    <t>1873</t>
  </si>
  <si>
    <t>FABOY HERMANSYAH</t>
  </si>
  <si>
    <t>1901</t>
  </si>
  <si>
    <t>BAMBANG IRAWAN</t>
  </si>
  <si>
    <t>1903</t>
  </si>
  <si>
    <t>RIYAN</t>
  </si>
  <si>
    <t>1913</t>
  </si>
  <si>
    <t>SULAIMAN</t>
  </si>
  <si>
    <t>1925</t>
  </si>
  <si>
    <t>TEGUH ARISMAN</t>
  </si>
  <si>
    <t>1966</t>
  </si>
  <si>
    <t>AGUS RAHMAD SUJAKA</t>
  </si>
  <si>
    <t>HENDRAWAN ISKANDAR</t>
  </si>
  <si>
    <t>NURDIN</t>
  </si>
  <si>
    <t>2257</t>
  </si>
  <si>
    <t>ANTON HERMAN</t>
  </si>
  <si>
    <t>2264</t>
  </si>
  <si>
    <t>ALAMSYAH</t>
  </si>
  <si>
    <t>2265</t>
  </si>
  <si>
    <t>ERRY APRIANSYAH</t>
  </si>
  <si>
    <t>2267</t>
  </si>
  <si>
    <t>TAFAN ABDURRAFI</t>
  </si>
  <si>
    <t>2268</t>
  </si>
  <si>
    <t>M. ALI MUBAROK</t>
  </si>
  <si>
    <t>2285</t>
  </si>
  <si>
    <t>FEBRIANTO</t>
  </si>
  <si>
    <t>2360</t>
  </si>
  <si>
    <t>ARI MANDALA PUTRA</t>
  </si>
  <si>
    <t>K</t>
  </si>
  <si>
    <t>2411</t>
  </si>
  <si>
    <t>ANGGA SAPUTRA</t>
  </si>
  <si>
    <t>2412</t>
  </si>
  <si>
    <t>RENGGA SAPUTRA</t>
  </si>
  <si>
    <t>2442</t>
  </si>
  <si>
    <t>ANGGA SAPUTRA KOTO</t>
  </si>
  <si>
    <t>2443</t>
  </si>
  <si>
    <t>CHRIS HARRY KALA</t>
  </si>
  <si>
    <t>2484</t>
  </si>
  <si>
    <t>YUDIANSYAH</t>
  </si>
  <si>
    <t>2577</t>
  </si>
  <si>
    <t>ALFIN ISLAMI IBNU MUSLIM</t>
  </si>
  <si>
    <t>2578</t>
  </si>
  <si>
    <t>GUSTIAN</t>
  </si>
  <si>
    <t>2579</t>
  </si>
  <si>
    <t>ANGGA DINATA</t>
  </si>
  <si>
    <t>Pekerja tidak terdaftar</t>
  </si>
  <si>
    <t>2580</t>
  </si>
  <si>
    <t>RIDWANSYAH</t>
  </si>
  <si>
    <t>2581</t>
  </si>
  <si>
    <t>ADRIANSYAH</t>
  </si>
  <si>
    <t>2598</t>
  </si>
  <si>
    <t>ANDRE SANJAYA</t>
  </si>
  <si>
    <t>2609</t>
  </si>
  <si>
    <t>WAHYU HARIYADI</t>
  </si>
  <si>
    <t>1486</t>
  </si>
  <si>
    <t xml:space="preserve">ARWANSYAH </t>
  </si>
  <si>
    <t>k</t>
  </si>
  <si>
    <t>1487</t>
  </si>
  <si>
    <t xml:space="preserve">NURUL HUDA </t>
  </si>
  <si>
    <t>1490</t>
  </si>
  <si>
    <t xml:space="preserve">RASID HARYADI </t>
  </si>
  <si>
    <t>1946</t>
  </si>
  <si>
    <t>FAZAR OKTAVIANTO</t>
  </si>
  <si>
    <t>2255</t>
  </si>
  <si>
    <t>MOH. HOTIFUL UMAM</t>
  </si>
  <si>
    <t>2608</t>
  </si>
  <si>
    <t>MUHAMMAD SUPRIADI</t>
  </si>
  <si>
    <t>484</t>
  </si>
  <si>
    <t>ARIF RIANSYAH</t>
  </si>
  <si>
    <t>768</t>
  </si>
  <si>
    <t>IRWIN</t>
  </si>
  <si>
    <t>Total</t>
  </si>
  <si>
    <t>BPJS TK</t>
  </si>
  <si>
    <t>PERLENGKAPAN</t>
  </si>
  <si>
    <t>POT</t>
  </si>
  <si>
    <t>FEE</t>
  </si>
  <si>
    <t>TF</t>
  </si>
  <si>
    <t>TOTAL</t>
  </si>
  <si>
    <t xml:space="preserve">Tagihan Driver  PT. Assa Logistics ( Banjarmasin - SAT )</t>
  </si>
  <si>
    <t>Periode Bulan Juli 2021</t>
  </si>
  <si>
    <t>Perleng kapan</t>
  </si>
  <si>
    <t>0114</t>
  </si>
  <si>
    <t>BANJAR MASIN</t>
  </si>
  <si>
    <t>0118</t>
  </si>
  <si>
    <t>UC</t>
  </si>
  <si>
    <t>0265</t>
  </si>
  <si>
    <t>0238</t>
  </si>
  <si>
    <t>ACHMAT SYAH ARIFUDIN</t>
  </si>
  <si>
    <t>0129</t>
  </si>
  <si>
    <t>M. YUSRI</t>
  </si>
  <si>
    <t>0984</t>
  </si>
  <si>
    <t>MUHAMMAD AHADI</t>
  </si>
  <si>
    <t>FUEL MANAGEMENT</t>
  </si>
  <si>
    <t>1313</t>
  </si>
  <si>
    <t xml:space="preserve">MUHAMMAD AULIA </t>
  </si>
  <si>
    <t>CHEKER</t>
  </si>
  <si>
    <t>2473</t>
  </si>
  <si>
    <t>MUHAIMIN</t>
  </si>
  <si>
    <t>0117</t>
  </si>
  <si>
    <t>BAHRUDIN</t>
  </si>
  <si>
    <t>0119</t>
  </si>
  <si>
    <t>GATOT SUKOCO</t>
  </si>
  <si>
    <t>0122</t>
  </si>
  <si>
    <t>JAZULI</t>
  </si>
  <si>
    <t>0130</t>
  </si>
  <si>
    <t>MULKAN</t>
  </si>
  <si>
    <t>0136</t>
  </si>
  <si>
    <t>RUSLI</t>
  </si>
  <si>
    <t>0137</t>
  </si>
  <si>
    <t>SIGIT AGUSTINUS PRASETIO</t>
  </si>
  <si>
    <t>0197</t>
  </si>
  <si>
    <t>MUHAMMAD JUMRI</t>
  </si>
  <si>
    <t>0239</t>
  </si>
  <si>
    <t>AHMAD SANGAJI</t>
  </si>
  <si>
    <t>0242</t>
  </si>
  <si>
    <t>FITRI JULIAN NOOR</t>
  </si>
  <si>
    <t>0245</t>
  </si>
  <si>
    <t>IMANSYAH</t>
  </si>
  <si>
    <t>0246</t>
  </si>
  <si>
    <t>JUNAIDI</t>
  </si>
  <si>
    <t>0247</t>
  </si>
  <si>
    <t>JUNIOR</t>
  </si>
  <si>
    <t>0248</t>
  </si>
  <si>
    <t>MUHAMMAD FITRIYADI NOOR</t>
  </si>
  <si>
    <t>0251</t>
  </si>
  <si>
    <t>MUTOHAR</t>
  </si>
  <si>
    <t>0254</t>
  </si>
  <si>
    <t>SARILILLAH</t>
  </si>
  <si>
    <t>0255</t>
  </si>
  <si>
    <t>SURIYADI</t>
  </si>
  <si>
    <t>0257</t>
  </si>
  <si>
    <t>SYAIFULLAH</t>
  </si>
  <si>
    <t>0261</t>
  </si>
  <si>
    <t>LUKMAN JAILANI</t>
  </si>
  <si>
    <t>0262</t>
  </si>
  <si>
    <t>MUHAMMAD RAMADHANI</t>
  </si>
  <si>
    <t>0266</t>
  </si>
  <si>
    <t>MUHAMMAD JULI HARIADI</t>
  </si>
  <si>
    <t>0267</t>
  </si>
  <si>
    <t>TRI WIYANTO</t>
  </si>
  <si>
    <t>0298</t>
  </si>
  <si>
    <t>M.MUJIBUR RAHMAN</t>
  </si>
  <si>
    <t>0299</t>
  </si>
  <si>
    <t>AMRULLAH</t>
  </si>
  <si>
    <t>0392</t>
  </si>
  <si>
    <t xml:space="preserve">MUHAMMAD HASNAN </t>
  </si>
  <si>
    <t>0956</t>
  </si>
  <si>
    <t>FAISAL RAHMAN</t>
  </si>
  <si>
    <t>0957</t>
  </si>
  <si>
    <t xml:space="preserve">TAUFIKKURRAHMAN </t>
  </si>
  <si>
    <t>0958</t>
  </si>
  <si>
    <t xml:space="preserve">MUHAMMAD NORZAIN </t>
  </si>
  <si>
    <t>0960</t>
  </si>
  <si>
    <t>NANDA DICKY FATKHUROZI</t>
  </si>
  <si>
    <t>0961</t>
  </si>
  <si>
    <t xml:space="preserve">LUKMANUL HAKIM </t>
  </si>
  <si>
    <t>0962</t>
  </si>
  <si>
    <t xml:space="preserve">AGUS PAHRIADI </t>
  </si>
  <si>
    <t>0963</t>
  </si>
  <si>
    <t>ARBANI</t>
  </si>
  <si>
    <t>0964</t>
  </si>
  <si>
    <t xml:space="preserve">HERU SETIAWAN </t>
  </si>
  <si>
    <t>0965</t>
  </si>
  <si>
    <t>MUHAMMAD HANAFI</t>
  </si>
  <si>
    <t>0967</t>
  </si>
  <si>
    <t>SURONO</t>
  </si>
  <si>
    <t>0969</t>
  </si>
  <si>
    <t xml:space="preserve">IWAN SETIAWAN </t>
  </si>
  <si>
    <t>0970</t>
  </si>
  <si>
    <t xml:space="preserve">TAUFIK ISMAIL </t>
  </si>
  <si>
    <t>0971</t>
  </si>
  <si>
    <t>MUHAMMAD SARUJI</t>
  </si>
  <si>
    <t>0973</t>
  </si>
  <si>
    <t>EDI ILSIWONG</t>
  </si>
  <si>
    <t>0980</t>
  </si>
  <si>
    <t>AKHMAD RIADY</t>
  </si>
  <si>
    <t>1038</t>
  </si>
  <si>
    <t xml:space="preserve">M. ZAINI </t>
  </si>
  <si>
    <t>1039</t>
  </si>
  <si>
    <t>SUKRISMA</t>
  </si>
  <si>
    <t>1042</t>
  </si>
  <si>
    <t xml:space="preserve">IHSAN AZIS </t>
  </si>
  <si>
    <t>1065</t>
  </si>
  <si>
    <t xml:space="preserve">MUHAMMAD FAISAL ARSYAD </t>
  </si>
  <si>
    <t>1066</t>
  </si>
  <si>
    <t xml:space="preserve">BAKHTIAR </t>
  </si>
  <si>
    <t>1069</t>
  </si>
  <si>
    <t xml:space="preserve">MUHAMMAD EFFENDI </t>
  </si>
  <si>
    <t>1070</t>
  </si>
  <si>
    <t xml:space="preserve">HERIYADI </t>
  </si>
  <si>
    <t>1071</t>
  </si>
  <si>
    <t xml:space="preserve">AHMAD SAFARUDIN </t>
  </si>
  <si>
    <t>1073</t>
  </si>
  <si>
    <t xml:space="preserve">PARIT JAKKIY </t>
  </si>
  <si>
    <t>1090</t>
  </si>
  <si>
    <t xml:space="preserve">ANDIKA PANJI SAPUTRA </t>
  </si>
  <si>
    <t>1253</t>
  </si>
  <si>
    <t xml:space="preserve">AHMAD FAUZI </t>
  </si>
  <si>
    <t>1312</t>
  </si>
  <si>
    <t xml:space="preserve">KHAIRI </t>
  </si>
  <si>
    <t>1388</t>
  </si>
  <si>
    <t>RAJIONO</t>
  </si>
  <si>
    <t>1391</t>
  </si>
  <si>
    <t xml:space="preserve">FAHRIANSYAH </t>
  </si>
  <si>
    <t>1433</t>
  </si>
  <si>
    <t xml:space="preserve">RUDI YANTO </t>
  </si>
  <si>
    <t>1434</t>
  </si>
  <si>
    <t xml:space="preserve">NUPRIYADIANSYAH </t>
  </si>
  <si>
    <t>1435</t>
  </si>
  <si>
    <t xml:space="preserve">AGNES DIPTA ARDIKRISNA </t>
  </si>
  <si>
    <t>1436</t>
  </si>
  <si>
    <t xml:space="preserve">M FADEL ALIANTO AL QUBAISYAH </t>
  </si>
  <si>
    <t>1547</t>
  </si>
  <si>
    <t>RAMLANI</t>
  </si>
  <si>
    <t>1548</t>
  </si>
  <si>
    <t>SYAHRIADI</t>
  </si>
  <si>
    <t>1550</t>
  </si>
  <si>
    <t>ALBY JAKA ROMANA</t>
  </si>
  <si>
    <t>1659</t>
  </si>
  <si>
    <t>ACHMAD</t>
  </si>
  <si>
    <t>1844</t>
  </si>
  <si>
    <t>NUR SHOLHAN</t>
  </si>
  <si>
    <t>1869</t>
  </si>
  <si>
    <t>AKHMAD WAHYUDINNOR</t>
  </si>
  <si>
    <t>1911</t>
  </si>
  <si>
    <t>MUHAMMAD FAUZAN</t>
  </si>
  <si>
    <t>2224</t>
  </si>
  <si>
    <t>SLAMET GUNAWAN FAJAR</t>
  </si>
  <si>
    <t>2286</t>
  </si>
  <si>
    <t>RIZKI PRAYOGA</t>
  </si>
  <si>
    <t>2382</t>
  </si>
  <si>
    <t>MURSIDUL AMIN</t>
  </si>
  <si>
    <t>2383</t>
  </si>
  <si>
    <t>MUHAMMAD NASIR</t>
  </si>
  <si>
    <t>2445</t>
  </si>
  <si>
    <t>AGUS SUPIAN</t>
  </si>
  <si>
    <t>2449</t>
  </si>
  <si>
    <t>MULKANI</t>
  </si>
  <si>
    <t>RAJIBIANSYAH</t>
  </si>
  <si>
    <t>2547</t>
  </si>
  <si>
    <t>JUANTO</t>
  </si>
  <si>
    <t>2576</t>
  </si>
  <si>
    <t>MUHAMMAD PARYOGA</t>
  </si>
  <si>
    <t>2583</t>
  </si>
  <si>
    <t>EFENDI NURDIANSYAH</t>
  </si>
  <si>
    <t>1546</t>
  </si>
  <si>
    <t>M. WAFI</t>
  </si>
  <si>
    <t>1790</t>
  </si>
  <si>
    <t>MAULANA TAMJIDILLAH</t>
  </si>
  <si>
    <t>1549</t>
  </si>
  <si>
    <t>MUHAMMAD RAMADHAN</t>
  </si>
  <si>
    <t>2410</t>
  </si>
  <si>
    <t>RIZKY MAULANA</t>
  </si>
  <si>
    <t>1845</t>
  </si>
  <si>
    <t>AKHMAD YUFI RIFANI</t>
  </si>
  <si>
    <t xml:space="preserve">  </t>
  </si>
  <si>
    <t xml:space="preserve">Tagihan Driver  PT. Assa Logistics ( PALEMBANG )</t>
  </si>
  <si>
    <t>2315</t>
  </si>
  <si>
    <t>BAMBANG SULISTIO</t>
  </si>
  <si>
    <t>PALEMBANG</t>
  </si>
  <si>
    <t>ANTERAJA</t>
  </si>
  <si>
    <t>1334</t>
  </si>
  <si>
    <t xml:space="preserve">ANDRI KURNIAWAN </t>
  </si>
  <si>
    <t>1335</t>
  </si>
  <si>
    <t>MARDIANSYAH KOMARA</t>
  </si>
  <si>
    <t>1336</t>
  </si>
  <si>
    <t xml:space="preserve">TRYERVANI </t>
  </si>
  <si>
    <t>1407</t>
  </si>
  <si>
    <t xml:space="preserve">INDRA MULYAWAN </t>
  </si>
  <si>
    <t>1452</t>
  </si>
  <si>
    <t xml:space="preserve">RIO ABRAHAM ISMAIL </t>
  </si>
  <si>
    <t>1453</t>
  </si>
  <si>
    <t xml:space="preserve">TRIWIBOWO ROMADHON </t>
  </si>
  <si>
    <t>1672</t>
  </si>
  <si>
    <t xml:space="preserve">HARIANSYAH </t>
  </si>
  <si>
    <t>1673</t>
  </si>
  <si>
    <t xml:space="preserve">ARI SAPUTRA </t>
  </si>
  <si>
    <t>1674</t>
  </si>
  <si>
    <t xml:space="preserve">RACHMATULLAH PUTRA </t>
  </si>
  <si>
    <t>1675</t>
  </si>
  <si>
    <t xml:space="preserve">HENDRA WIJAYA </t>
  </si>
  <si>
    <t>1796</t>
  </si>
  <si>
    <t>PIRMANSAH</t>
  </si>
  <si>
    <t>1927</t>
  </si>
  <si>
    <t>HENDRA KURNIAWAN</t>
  </si>
  <si>
    <t>MUCHAMAD RIFAI</t>
  </si>
  <si>
    <t>BAGUS PRAYODI</t>
  </si>
  <si>
    <t>EKA MARDIANSYAH</t>
  </si>
  <si>
    <t>2355</t>
  </si>
  <si>
    <t>RUDI MULYANTO</t>
  </si>
  <si>
    <t>2394</t>
  </si>
  <si>
    <t>M RIZAL</t>
  </si>
  <si>
    <t>2369</t>
  </si>
  <si>
    <t>KGS M BADARUDIN</t>
  </si>
  <si>
    <t>2395</t>
  </si>
  <si>
    <t>SANDI</t>
  </si>
  <si>
    <t>2414</t>
  </si>
  <si>
    <t>DIKO APRIANTO</t>
  </si>
  <si>
    <t>2515</t>
  </si>
  <si>
    <t>SETIO PRABOWO</t>
  </si>
  <si>
    <t>2588</t>
  </si>
  <si>
    <t>HERMANSYAH</t>
  </si>
  <si>
    <t>NO INVOICE</t>
  </si>
  <si>
    <t>:</t>
  </si>
  <si>
    <t>121/MBK/-INV/III/2021</t>
  </si>
  <si>
    <t>PT.MULIA BINTANG KEJORA</t>
  </si>
  <si>
    <t>TANGGAL INVOICE</t>
  </si>
  <si>
    <t>General Trading,General Contractor,Outsourcing</t>
  </si>
  <si>
    <t xml:space="preserve">EMAIL:  muliabintangkejora@gmail.com</t>
  </si>
  <si>
    <t xml:space="preserve">DITAGIHKAN KEPADA </t>
  </si>
  <si>
    <t>PERUM BUANA ASRI BLOK A24 NO 11</t>
  </si>
  <si>
    <t>RT 008 RW 017 KEL PALUMBON SARI</t>
  </si>
  <si>
    <t>KEC.KARAWANG TIMUR KAB .KARAWANG</t>
  </si>
  <si>
    <t xml:space="preserve">PT. Adi Sarana  Armada, Tbk</t>
  </si>
  <si>
    <t xml:space="preserve">JAWA BARAT       (0267)    8408877</t>
  </si>
  <si>
    <t>Gd .Graha Kirana Lt 6,</t>
  </si>
  <si>
    <t>Jl.Yos Sudarso No.88 Sunter Jaya</t>
  </si>
  <si>
    <t>Tanjung Priok Jakarta Utara</t>
  </si>
  <si>
    <t>NPWP : 01.955.213.2-054.000</t>
  </si>
  <si>
    <t>KETERANGAN</t>
  </si>
  <si>
    <t>TAGIHAN</t>
  </si>
  <si>
    <t>Periode Maret 2021</t>
  </si>
  <si>
    <t>KET</t>
  </si>
  <si>
    <t>AREA</t>
  </si>
  <si>
    <t>HARGA POKOK</t>
  </si>
  <si>
    <t>FELIX SUSANTO TRIDAHURI</t>
  </si>
  <si>
    <t>MANADO</t>
  </si>
  <si>
    <t>10% PPN</t>
  </si>
  <si>
    <t>Pembayaran agar ditransfer ke rekening :</t>
  </si>
  <si>
    <t>PT.MULIA BINTANGKEJORA</t>
  </si>
  <si>
    <t>Bank BCA</t>
  </si>
  <si>
    <t>Cabang Galuh Mas Karawang</t>
  </si>
  <si>
    <t>7425 2 11111</t>
  </si>
  <si>
    <t>Fatria Riza</t>
  </si>
  <si>
    <t xml:space="preserve"> PT. Mulia Bintang Kejora</t>
  </si>
  <si>
    <t>General Trading, General Contractor, Outsourcing</t>
  </si>
  <si>
    <t xml:space="preserve">            Perum Buana Asri  A24/11 Rt. 008 Rw. 017 Kel. Palumbonsari Kec. Karawang Timur Kab. Karawang</t>
  </si>
  <si>
    <r xmlns="http://schemas.openxmlformats.org/spreadsheetml/2006/main">
      <rPr>
        <sz val="10"/>
        <color rgb="FF000000"/>
        <rFont val="Arial"/>
        <family val="2"/>
      </rPr>
      <t xml:space="preserve">Email : </t>
    </r>
    <r xmlns="http://schemas.openxmlformats.org/spreadsheetml/2006/main">
      <rPr>
        <sz val="11"/>
        <color indexed="8"/>
        <rFont val="Calibri"/>
        <family val="2"/>
      </rPr>
      <t>hrd@muliabintangkejora.com</t>
    </r>
    <r xmlns="http://schemas.openxmlformats.org/spreadsheetml/2006/main">
      <rPr>
        <sz val="10"/>
        <color indexed="8"/>
        <rFont val="Arial"/>
        <family val="2"/>
      </rPr>
      <t xml:space="preserve"> / </t>
    </r>
    <r xmlns="http://schemas.openxmlformats.org/spreadsheetml/2006/main">
      <rPr>
        <sz val="11"/>
        <color indexed="8"/>
        <rFont val="Calibri"/>
        <family val="2"/>
      </rPr>
      <t>muliabintangkejora@gmail.com</t>
    </r>
    <r xmlns="http://schemas.openxmlformats.org/spreadsheetml/2006/main">
      <rPr>
        <sz val="10"/>
        <color indexed="8"/>
        <rFont val="Arial"/>
        <family val="2"/>
      </rPr>
      <t xml:space="preserve">  Telp: (0267) 8408877</t>
    </r>
  </si>
  <si>
    <t>Fico Salary for Sharing Budget</t>
  </si>
  <si>
    <t>No.</t>
  </si>
  <si>
    <t>Area</t>
  </si>
  <si>
    <t>Salary Structure</t>
  </si>
  <si>
    <t>Total Salary Sharing Budget</t>
  </si>
  <si>
    <t>Total Salary ditagihakan ke ASSA</t>
  </si>
  <si>
    <t>Manpower Headcount</t>
  </si>
  <si>
    <t>Sharing budget</t>
  </si>
  <si>
    <t>Tagihan ASSA</t>
  </si>
  <si>
    <t>UMP</t>
  </si>
  <si>
    <t>Allowance</t>
  </si>
  <si>
    <t>Insentif Jabatan</t>
  </si>
  <si>
    <t>Tunjangan Gapok</t>
  </si>
  <si>
    <t>Insentif Pulsa</t>
  </si>
  <si>
    <t>Tunjangan kos</t>
  </si>
  <si>
    <t>TUNJANGAN KEHADIRAN</t>
  </si>
  <si>
    <t>Driver</t>
  </si>
  <si>
    <t>Non Driver</t>
  </si>
  <si>
    <t>MBK</t>
  </si>
  <si>
    <t>ASSA</t>
  </si>
  <si>
    <t>total</t>
  </si>
  <si>
    <t>17 April- 2021</t>
  </si>
  <si>
    <t>Page 1 of 1</t>
  </si>
  <si>
    <t>AREA :</t>
  </si>
  <si>
    <t>MP</t>
  </si>
  <si>
    <t>ANTERAJA MANADO</t>
  </si>
  <si>
    <t>GORONTALO</t>
  </si>
  <si>
    <t xml:space="preserve">Tagihan Driver  PT. Assa Logistics (gorontalo )</t>
  </si>
  <si>
    <t xml:space="preserve">Periode bulan  November  2019</t>
  </si>
  <si>
    <t xml:space="preserve">OKTOBER  2019</t>
  </si>
  <si>
    <t>HENDRIK PAKAYA</t>
  </si>
  <si>
    <t>SANCHAI PRAYMARK</t>
  </si>
  <si>
    <t>BELUM DIBAYAR</t>
  </si>
  <si>
    <t xml:space="preserve">206  /MBK/INV/VI/2021</t>
  </si>
  <si>
    <t>Periode Mei 2021</t>
  </si>
  <si>
    <t>CUSTOMER</t>
  </si>
  <si>
    <t>INSENTIF</t>
  </si>
  <si>
    <t>MANAGEMENT FEE</t>
  </si>
  <si>
    <t>SUBTOTAL</t>
  </si>
  <si>
    <t>BANJARMASIN</t>
  </si>
  <si>
    <t>HALIM</t>
  </si>
  <si>
    <t>DRIVER LEADER</t>
  </si>
  <si>
    <t>TIPAR</t>
  </si>
  <si>
    <t>MONITORING GPS</t>
  </si>
  <si>
    <t>RAWA BUAYA</t>
  </si>
  <si>
    <t>TAMAN TECHNO</t>
  </si>
  <si>
    <t>BOGOR</t>
  </si>
  <si>
    <t>SUNTER</t>
  </si>
  <si>
    <t>MARUNDA</t>
  </si>
  <si>
    <t>MDR</t>
  </si>
  <si>
    <t>MAKASSAR</t>
  </si>
  <si>
    <t>LAMPUNG</t>
  </si>
  <si>
    <t>JAMBI</t>
  </si>
  <si>
    <t>PANGKAL PINANG</t>
  </si>
  <si>
    <t>BALIKPAPAN</t>
  </si>
  <si>
    <t>ASSA LOGISTICS</t>
  </si>
  <si>
    <t>LAPORAN IN &amp; OUT</t>
  </si>
  <si>
    <t>TAHUN 2020</t>
  </si>
  <si>
    <t>DISTRICT :</t>
  </si>
  <si>
    <t>Vendor : PT. MULIA BINTANG KEJORA</t>
  </si>
  <si>
    <t>Nama Karyawan</t>
  </si>
  <si>
    <t>Tgl In</t>
  </si>
  <si>
    <t>Tgl Out</t>
  </si>
  <si>
    <t>Penempatan Area Kerja</t>
  </si>
  <si>
    <t>Gapok</t>
  </si>
  <si>
    <t>Tunjangan UMP</t>
  </si>
  <si>
    <t>Lokasi Kerja</t>
  </si>
  <si>
    <t>Operating Point</t>
  </si>
  <si>
    <t>(RP)</t>
  </si>
  <si>
    <t>RAHMADIYANSYAH</t>
  </si>
  <si>
    <t>JANUARI</t>
  </si>
  <si>
    <t>ERLAN SHAPOETRA</t>
  </si>
  <si>
    <t>MANSYURI SAPUTRA</t>
  </si>
  <si>
    <t>SYAHRUDIN</t>
  </si>
  <si>
    <t xml:space="preserve">PAHRURRAJI </t>
  </si>
  <si>
    <t>AHMAD ATTIJANI</t>
  </si>
  <si>
    <t>ABDUL RAHMAN</t>
  </si>
  <si>
    <t>MUHAMMAD TAUFIK</t>
  </si>
  <si>
    <t>M MUKHLISIN</t>
  </si>
  <si>
    <t xml:space="preserve">DENY YANUAR </t>
  </si>
  <si>
    <t>DWI INDRA PRASETYO</t>
  </si>
  <si>
    <t>HENDY</t>
  </si>
  <si>
    <t xml:space="preserve">PIRHAM BACTI KURNIAWAN </t>
  </si>
  <si>
    <t>EKKI SAPUTRA</t>
  </si>
  <si>
    <t xml:space="preserve">SEINAL ARIFIN </t>
  </si>
  <si>
    <t>JASMIN</t>
  </si>
  <si>
    <t xml:space="preserve">AHMAD IDRIS </t>
  </si>
  <si>
    <t>MAWARDI</t>
  </si>
  <si>
    <t>SYARIF MUHAMMAD IZWAN</t>
  </si>
  <si>
    <t>WANDI</t>
  </si>
  <si>
    <t>ZULKIFLI</t>
  </si>
  <si>
    <t xml:space="preserve">LUTFI AMARULLAH </t>
  </si>
  <si>
    <t xml:space="preserve">EKO SUMYAR </t>
  </si>
  <si>
    <t xml:space="preserve">SUTRISNO </t>
  </si>
  <si>
    <t xml:space="preserve">HANS AHMADA MEKA </t>
  </si>
  <si>
    <t>WISNU HARUNGGUAN NAULI</t>
  </si>
  <si>
    <t xml:space="preserve">RULI </t>
  </si>
  <si>
    <t xml:space="preserve">MOHAMMAD SOLEH </t>
  </si>
  <si>
    <t>FIRDAUSYAH</t>
  </si>
  <si>
    <t xml:space="preserve">YUDI ALFIANSYAH </t>
  </si>
  <si>
    <t>SEFTIA ANDRI YANSYAH</t>
  </si>
  <si>
    <t>SUKARSA</t>
  </si>
  <si>
    <t xml:space="preserve">MASHUDI </t>
  </si>
  <si>
    <t xml:space="preserve">IRWANSYAH SYAHPUTRA </t>
  </si>
  <si>
    <t xml:space="preserve">MISRIADI </t>
  </si>
  <si>
    <t>RAWABUAYA</t>
  </si>
  <si>
    <t xml:space="preserve">MUHIBIN </t>
  </si>
  <si>
    <t xml:space="preserve">HENDRI ANANDA PUTRA </t>
  </si>
  <si>
    <t xml:space="preserve">ZULFAHMI PASARIBU </t>
  </si>
  <si>
    <t xml:space="preserve">AMIR FATAH </t>
  </si>
  <si>
    <t xml:space="preserve">SATRIA BUANA </t>
  </si>
  <si>
    <t xml:space="preserve">SUHENDRI </t>
  </si>
  <si>
    <t xml:space="preserve">JERI HAMDANI </t>
  </si>
  <si>
    <t xml:space="preserve">ZARKASI </t>
  </si>
  <si>
    <t>PURWANTO</t>
  </si>
  <si>
    <t>TOGAP PRAYITNO</t>
  </si>
  <si>
    <t>WAHYUDI</t>
  </si>
  <si>
    <t>WARKAD AHMAD</t>
  </si>
  <si>
    <t>ROKNES KAKOMOLE</t>
  </si>
  <si>
    <t xml:space="preserve">ALI SANDRA </t>
  </si>
  <si>
    <t>FEBRUARI</t>
  </si>
  <si>
    <t xml:space="preserve">RAHMAD </t>
  </si>
  <si>
    <t xml:space="preserve">RACHMAD FIRDAUS </t>
  </si>
  <si>
    <t>AS ADI</t>
  </si>
  <si>
    <t>ULUN BAYU WIYANTO</t>
  </si>
  <si>
    <t>AHMAD SUMADI</t>
  </si>
  <si>
    <t xml:space="preserve">IKHSAN AZIS </t>
  </si>
  <si>
    <t>AHMAD SAIPUL .A</t>
  </si>
  <si>
    <t>ACEP KOMARUDIN</t>
  </si>
  <si>
    <t>ANTAR AJA</t>
  </si>
  <si>
    <t>AGUS PRIANTO</t>
  </si>
  <si>
    <t>AMIR MULTIDI</t>
  </si>
  <si>
    <t>ANDRIYANTO</t>
  </si>
  <si>
    <t>ANGGI ANDRIANSYAH</t>
  </si>
  <si>
    <t>ARDIAN RIZKY MAULANA</t>
  </si>
  <si>
    <t>BAGAS SAPUTRA</t>
  </si>
  <si>
    <t>BUDI SUBAGYA</t>
  </si>
  <si>
    <t>DICKY SAPUTRA</t>
  </si>
  <si>
    <t>HAMDI MAULANA</t>
  </si>
  <si>
    <t>HARIYANTO (A)</t>
  </si>
  <si>
    <t>HARTANTO</t>
  </si>
  <si>
    <t>JOHARSI</t>
  </si>
  <si>
    <t>M. HADIANSYAH</t>
  </si>
  <si>
    <t>MOH. FIRDIANSYAH YUSUF</t>
  </si>
  <si>
    <t>RAHMAN ALI NURDIN</t>
  </si>
  <si>
    <t>RIZKY FADILLAH</t>
  </si>
  <si>
    <t>SUGIONO</t>
  </si>
  <si>
    <t>SUPRAYANTO</t>
  </si>
  <si>
    <t>U. SIDIK KHOIRUL MA'RUF</t>
  </si>
  <si>
    <t>YAYAN HENDRIYANI YUSUP</t>
  </si>
  <si>
    <t xml:space="preserve">A.FATAHUDIN </t>
  </si>
  <si>
    <t>ABDULLAH H AHMAD ISMAIL</t>
  </si>
  <si>
    <t>HERI NURDIN</t>
  </si>
  <si>
    <t>INDRA SUTARMAN</t>
  </si>
  <si>
    <t>TEGUH SAMPURNO</t>
  </si>
  <si>
    <t xml:space="preserve">TUKIRNO </t>
  </si>
  <si>
    <t>HARIYANTO (B)</t>
  </si>
  <si>
    <t>ROY MARTHIN HUTAJULU</t>
  </si>
  <si>
    <t>SUDRAJAT</t>
  </si>
  <si>
    <t>AWAL SIANIPAR</t>
  </si>
  <si>
    <t>RYAN IRAWAN</t>
  </si>
  <si>
    <t>WAHYU</t>
  </si>
  <si>
    <t xml:space="preserve">DARSANI </t>
  </si>
  <si>
    <t xml:space="preserve">AHMAD BADRI </t>
  </si>
  <si>
    <t xml:space="preserve">JUNAEDI </t>
  </si>
  <si>
    <t>ARIF</t>
  </si>
  <si>
    <t xml:space="preserve">RUDI RIYANTO </t>
  </si>
  <si>
    <t xml:space="preserve">ABDUL LATIEF BUYUNG </t>
  </si>
  <si>
    <t>MUKTAR</t>
  </si>
  <si>
    <t>HARYANTO HIDAYAT</t>
  </si>
  <si>
    <t xml:space="preserve">AGUNG HARI PRASETYO </t>
  </si>
  <si>
    <t>ARIF MULYADI</t>
  </si>
  <si>
    <t xml:space="preserve">JONI VERSON SIMANJUNTAK </t>
  </si>
  <si>
    <t>DEDI SETIAWAN</t>
  </si>
  <si>
    <t xml:space="preserve">ARIF RAHARJO </t>
  </si>
  <si>
    <t xml:space="preserve">FAHRI SEPTIANTO </t>
  </si>
  <si>
    <t xml:space="preserve">RANTO SITOMPUL </t>
  </si>
  <si>
    <t xml:space="preserve">INDRAMANTO </t>
  </si>
  <si>
    <t xml:space="preserve">ABDUL KARIM </t>
  </si>
  <si>
    <t xml:space="preserve">ACUM SUKIMAN </t>
  </si>
  <si>
    <t>AHMAD MUKORI</t>
  </si>
  <si>
    <t>AHMAD SUDRAJAT</t>
  </si>
  <si>
    <t>ANJAS SETIAWAN</t>
  </si>
  <si>
    <t>ARIS INDRIANA</t>
  </si>
  <si>
    <t>CHUSNANTO</t>
  </si>
  <si>
    <t xml:space="preserve">DEDI SETYA WIBOWO </t>
  </si>
  <si>
    <t>DEDI SYARIFUDIN</t>
  </si>
  <si>
    <t>ERWIN IRAWAN</t>
  </si>
  <si>
    <t>HERMAN</t>
  </si>
  <si>
    <t>HERU FEBRI PRAYOGI</t>
  </si>
  <si>
    <t>JUMEDI</t>
  </si>
  <si>
    <t>KRISNO</t>
  </si>
  <si>
    <t>M. FAHMI</t>
  </si>
  <si>
    <t>MAD URIP</t>
  </si>
  <si>
    <t>MOHAMAD SOLEH</t>
  </si>
  <si>
    <t>MU'AFI</t>
  </si>
  <si>
    <t>M. CHOLIS NURANDI</t>
  </si>
  <si>
    <t>MUHAMMAD IBNU</t>
  </si>
  <si>
    <t>MUHTADI</t>
  </si>
  <si>
    <t>NURJAMAN</t>
  </si>
  <si>
    <t>PUPUT ARISTIYANTO</t>
  </si>
  <si>
    <t>RAMA SAPUTRA</t>
  </si>
  <si>
    <t>RASNO</t>
  </si>
  <si>
    <t>RIKO</t>
  </si>
  <si>
    <t>ROKHIMIN</t>
  </si>
  <si>
    <t xml:space="preserve">SULUKI </t>
  </si>
  <si>
    <t>SUMADI</t>
  </si>
  <si>
    <t xml:space="preserve">SUNARDI </t>
  </si>
  <si>
    <t>SUPRIADI SUBUR</t>
  </si>
  <si>
    <t>TEGUH PRAYITNO</t>
  </si>
  <si>
    <t>YUDHA ADI SAMUDRA</t>
  </si>
  <si>
    <t xml:space="preserve">YULIANTO BUDI PRASETYO </t>
  </si>
  <si>
    <t>ANDRES RAENATA</t>
  </si>
  <si>
    <t xml:space="preserve">RIKY SUWASKAM </t>
  </si>
  <si>
    <t xml:space="preserve">GUNGUN SAFARI TRIGUNA </t>
  </si>
  <si>
    <t>SONY GANTARA</t>
  </si>
  <si>
    <t>MUHAMAD IMAN SUTIANA</t>
  </si>
  <si>
    <t xml:space="preserve">UUS SURYAMAN </t>
  </si>
  <si>
    <t xml:space="preserve">ACHMAD SYAIPULLOH </t>
  </si>
  <si>
    <t xml:space="preserve">ANDRIYANTO </t>
  </si>
  <si>
    <t>TOMI</t>
  </si>
  <si>
    <t>PONDOK PINANG</t>
  </si>
  <si>
    <t>KEDAI SAYUR</t>
  </si>
  <si>
    <t>JIMMY FRANSISCO WAGIU</t>
  </si>
  <si>
    <t xml:space="preserve">FRANLY R. MANGULU </t>
  </si>
  <si>
    <t xml:space="preserve">FARLY AFRIDAN JOSUA KOLOMPOY </t>
  </si>
  <si>
    <t>MARET</t>
  </si>
  <si>
    <t>ASWAR SYAHRIR</t>
  </si>
  <si>
    <t>NAZEMI ALKAF</t>
  </si>
  <si>
    <t>MASYUDA</t>
  </si>
  <si>
    <t>AHMAD MAHYUNI</t>
  </si>
  <si>
    <t>ADI IRFANSYAH</t>
  </si>
  <si>
    <t xml:space="preserve">FAHLINDRA CAHYA SAPUTRA </t>
  </si>
  <si>
    <t xml:space="preserve">AGUS SUTOPO </t>
  </si>
  <si>
    <t xml:space="preserve">SALPIAN NOOR </t>
  </si>
  <si>
    <t>checker</t>
  </si>
  <si>
    <t>UM</t>
  </si>
  <si>
    <t xml:space="preserve">ENDANG SAPUTRA </t>
  </si>
  <si>
    <t>FREDI SANTOSO</t>
  </si>
  <si>
    <t>AJI GUNAWAN</t>
  </si>
  <si>
    <t>TADEUS KAHA</t>
  </si>
  <si>
    <t>JUNAIDI AMBO</t>
  </si>
  <si>
    <t xml:space="preserve">ORIENTASI HIA </t>
  </si>
  <si>
    <t>KENDAR</t>
  </si>
  <si>
    <t>SUHERMAN</t>
  </si>
  <si>
    <t>SINDU WAHYU HANGGARA</t>
  </si>
  <si>
    <t xml:space="preserve">RYZKI PRASASTIAWAN </t>
  </si>
  <si>
    <t>MAKKASAR</t>
  </si>
  <si>
    <t xml:space="preserve">JOHAN LAKORU </t>
  </si>
  <si>
    <t xml:space="preserve">RISZKY RINALDI SABA </t>
  </si>
  <si>
    <t xml:space="preserve">YASIN ACHMAD </t>
  </si>
  <si>
    <t xml:space="preserve">NIZAM RAMADHAN </t>
  </si>
  <si>
    <t xml:space="preserve">ADNAN HANAPI </t>
  </si>
  <si>
    <t>APRIL</t>
  </si>
  <si>
    <t>MADE OKPIYAN DADAK</t>
  </si>
  <si>
    <t xml:space="preserve">PANJI SETIAWAN </t>
  </si>
  <si>
    <t xml:space="preserve">FAJAR </t>
  </si>
  <si>
    <t xml:space="preserve">AGUS PRIYATNO </t>
  </si>
  <si>
    <t xml:space="preserve">SURIPNO </t>
  </si>
  <si>
    <t>IRWAN SAPUTRA</t>
  </si>
  <si>
    <t xml:space="preserve">JURAIDIN </t>
  </si>
  <si>
    <t xml:space="preserve">YUDI SURYANTO </t>
  </si>
  <si>
    <t xml:space="preserve">STEVEN DALA </t>
  </si>
  <si>
    <t>NOFRI SENDIE LALA</t>
  </si>
  <si>
    <t>AKHMAD ALFI R</t>
  </si>
  <si>
    <t>MEI</t>
  </si>
  <si>
    <t>MUHAMMAD RIO HAFIZI</t>
  </si>
  <si>
    <t xml:space="preserve">ALI MUSTOFA </t>
  </si>
  <si>
    <t xml:space="preserve">BOMBOM </t>
  </si>
  <si>
    <t xml:space="preserve">AHMAD SURANGGA </t>
  </si>
  <si>
    <t xml:space="preserve">SUBHILAL FIRDAUS </t>
  </si>
  <si>
    <t>DEDI MEILAKHI TLONAEN</t>
  </si>
  <si>
    <t>MUTASI DARI CK</t>
  </si>
  <si>
    <t>TRISNO NURMANSYAH</t>
  </si>
  <si>
    <t xml:space="preserve">MOCH ASEP KURNIAWAN </t>
  </si>
  <si>
    <t xml:space="preserve">SEPTIAN IMAM ARMADIAN </t>
  </si>
  <si>
    <t xml:space="preserve">TEGUH PRAYITNO </t>
  </si>
  <si>
    <t>TAMAN TECHN0</t>
  </si>
  <si>
    <t>AGUS SUTENO WARDHIANTO</t>
  </si>
  <si>
    <t xml:space="preserve">MARDIYANTO </t>
  </si>
  <si>
    <t>NURKANDA</t>
  </si>
  <si>
    <t>JUMAEDI</t>
  </si>
  <si>
    <t>KEDAY SAYUR</t>
  </si>
  <si>
    <t>MUTASI KE ANTERAJA</t>
  </si>
  <si>
    <t>USUP SUPRIANDI</t>
  </si>
  <si>
    <t>MICHAEL MEIDY PANGAILA</t>
  </si>
  <si>
    <t xml:space="preserve">MAULANA ISHAK </t>
  </si>
  <si>
    <t>JUNI</t>
  </si>
  <si>
    <t xml:space="preserve">PEGGI FAJAR SETIAWAN </t>
  </si>
  <si>
    <t>MUHAMMAD RIZKI</t>
  </si>
  <si>
    <t>SONI HARDIANSYAH</t>
  </si>
  <si>
    <t xml:space="preserve">ANANDA MOHAMMAD BAGUS SANJAYA </t>
  </si>
  <si>
    <t>GLIFO J IROT</t>
  </si>
  <si>
    <t>JULI</t>
  </si>
  <si>
    <t xml:space="preserve">MAHMUDIN </t>
  </si>
  <si>
    <t>ILHAMSYAH</t>
  </si>
  <si>
    <t>WARDI</t>
  </si>
  <si>
    <t>FEBRIANSYAH</t>
  </si>
  <si>
    <t xml:space="preserve">SUPARDI </t>
  </si>
  <si>
    <t>TUNGGAL NUR HIKMAH</t>
  </si>
  <si>
    <t>AGUSTUS</t>
  </si>
  <si>
    <t>MUHAMMAD GUSTIANSYAH</t>
  </si>
  <si>
    <t>MISRANUDDIN</t>
  </si>
  <si>
    <t>ARDIANSYAH</t>
  </si>
  <si>
    <t xml:space="preserve">WARDI </t>
  </si>
  <si>
    <t>WISNU SETIAWAN</t>
  </si>
  <si>
    <t xml:space="preserve">SUHANTO </t>
  </si>
  <si>
    <t>ARYANTO ERIKSON TAMPI</t>
  </si>
  <si>
    <t>SYAFRUDDIN J. KOLLY</t>
  </si>
  <si>
    <t>SEPTEMBER</t>
  </si>
  <si>
    <t>998</t>
  </si>
  <si>
    <t>302</t>
  </si>
  <si>
    <t>MANSYUR</t>
  </si>
  <si>
    <t xml:space="preserve">SAMUEL FALLO </t>
  </si>
  <si>
    <t>407</t>
  </si>
  <si>
    <t>ROMMY R LANGKUN</t>
  </si>
  <si>
    <t>408</t>
  </si>
  <si>
    <t>FARLY KADIR</t>
  </si>
  <si>
    <t>1296</t>
  </si>
  <si>
    <t xml:space="preserve">HOLMES </t>
  </si>
  <si>
    <t>BERLINA</t>
  </si>
  <si>
    <t>1297</t>
  </si>
  <si>
    <t xml:space="preserve">PURNOMO </t>
  </si>
  <si>
    <t>1298</t>
  </si>
  <si>
    <t xml:space="preserve">MOHAMAD IBNU WAHYUDI </t>
  </si>
  <si>
    <t>1299</t>
  </si>
  <si>
    <t xml:space="preserve">AGUS BUDIANTO </t>
  </si>
  <si>
    <t>1300</t>
  </si>
  <si>
    <t xml:space="preserve">LILIK AGUS SETIAWAN </t>
  </si>
  <si>
    <t>1301</t>
  </si>
  <si>
    <t xml:space="preserve">ADE ILHAMSYAH </t>
  </si>
  <si>
    <t>1302</t>
  </si>
  <si>
    <t xml:space="preserve">SYAEFULLOH </t>
  </si>
  <si>
    <t>1303</t>
  </si>
  <si>
    <t xml:space="preserve">BAGUS MAULANA SIGIT </t>
  </si>
  <si>
    <t>1304</t>
  </si>
  <si>
    <t xml:space="preserve">JUNAEDI ABDILLAH </t>
  </si>
  <si>
    <t>OKTOBER</t>
  </si>
  <si>
    <t>1130</t>
  </si>
  <si>
    <t>1315</t>
  </si>
  <si>
    <t xml:space="preserve">JUNIANTO </t>
  </si>
  <si>
    <t>1316</t>
  </si>
  <si>
    <t xml:space="preserve">AGUS RIFAI </t>
  </si>
  <si>
    <t>1317</t>
  </si>
  <si>
    <t xml:space="preserve">SUGIANTO </t>
  </si>
  <si>
    <t>988</t>
  </si>
  <si>
    <t>ANDRIAN SETYO WIDODO</t>
  </si>
  <si>
    <t>1214</t>
  </si>
  <si>
    <t>1213</t>
  </si>
  <si>
    <t>1361</t>
  </si>
  <si>
    <t xml:space="preserve">AGUNG PRAWIRA NEGARA </t>
  </si>
  <si>
    <t>791</t>
  </si>
  <si>
    <t>1362</t>
  </si>
  <si>
    <t xml:space="preserve">ADITYA NUGRAHA </t>
  </si>
  <si>
    <t>1363</t>
  </si>
  <si>
    <t xml:space="preserve">RAFLY RAIHAN ALAMSYAH </t>
  </si>
  <si>
    <t>1364</t>
  </si>
  <si>
    <t xml:space="preserve">RAYMUNDUS NARAN HULER </t>
  </si>
  <si>
    <t>1365</t>
  </si>
  <si>
    <t xml:space="preserve">FAISAL RIZAL </t>
  </si>
  <si>
    <t>1366</t>
  </si>
  <si>
    <t xml:space="preserve">ANGGA JULIO RACHMATAN </t>
  </si>
  <si>
    <t>1331</t>
  </si>
  <si>
    <t>MICHAEL MAEIDY PANGAILA</t>
  </si>
  <si>
    <t>1357</t>
  </si>
  <si>
    <t xml:space="preserve">DELLVY JONLY WETIK </t>
  </si>
  <si>
    <t>1358</t>
  </si>
  <si>
    <t xml:space="preserve">ZULKIFLI SAPUTRA </t>
  </si>
  <si>
    <t>1359</t>
  </si>
  <si>
    <t xml:space="preserve">JOHANES JEFRI LODEWIK ANDRIES </t>
  </si>
  <si>
    <t>1360</t>
  </si>
  <si>
    <t>545</t>
  </si>
  <si>
    <t xml:space="preserve">MICHAEL MARAMIS </t>
  </si>
  <si>
    <t>667</t>
  </si>
  <si>
    <t>RAFLI DEMOLINGO</t>
  </si>
  <si>
    <t>1367</t>
  </si>
  <si>
    <t>1368</t>
  </si>
  <si>
    <t>416</t>
  </si>
  <si>
    <t xml:space="preserve">HENDRIK PAKAYA </t>
  </si>
  <si>
    <t>1333</t>
  </si>
  <si>
    <t xml:space="preserve">M JAKA RIDWAN </t>
  </si>
  <si>
    <t>1332</t>
  </si>
  <si>
    <t xml:space="preserve">RUDI </t>
  </si>
  <si>
    <t>1337</t>
  </si>
  <si>
    <t>DAYAT</t>
  </si>
  <si>
    <t>1338</t>
  </si>
  <si>
    <t xml:space="preserve">DODY FIRMANSYAH </t>
  </si>
  <si>
    <t>1355</t>
  </si>
  <si>
    <t xml:space="preserve">ACEP WIDODO </t>
  </si>
  <si>
    <t>1339</t>
  </si>
  <si>
    <t xml:space="preserve">DEDI ASTRIADI </t>
  </si>
  <si>
    <t>1340</t>
  </si>
  <si>
    <t xml:space="preserve">ANDI YAHYA GAUTAMA </t>
  </si>
  <si>
    <t>NOVEMBER</t>
  </si>
  <si>
    <t xml:space="preserve">AGUS PRAYITNO </t>
  </si>
  <si>
    <t>M REZKI</t>
  </si>
  <si>
    <t xml:space="preserve">LUKY ADE PRASETYO </t>
  </si>
  <si>
    <t xml:space="preserve">HENDRA CIPTA </t>
  </si>
  <si>
    <t>IWAN</t>
  </si>
  <si>
    <t>SUBARDIN</t>
  </si>
  <si>
    <t xml:space="preserve">ZULFIKAR FAUZI </t>
  </si>
  <si>
    <t>ILHAM</t>
  </si>
  <si>
    <t xml:space="preserve">ISWANDI AMSAH </t>
  </si>
  <si>
    <t xml:space="preserve">SUHANDRI </t>
  </si>
  <si>
    <t xml:space="preserve">USMAN KURNIA </t>
  </si>
  <si>
    <t xml:space="preserve">HERWANSYAH </t>
  </si>
  <si>
    <t xml:space="preserve">JEDDI JATMIKO </t>
  </si>
  <si>
    <t xml:space="preserve">ASEP SUNARIA </t>
  </si>
  <si>
    <t xml:space="preserve">FERI SAPUTRA </t>
  </si>
  <si>
    <t xml:space="preserve">DWI ABU HANIFAH </t>
  </si>
  <si>
    <t xml:space="preserve">GUNAWAN SUTRINSO </t>
  </si>
  <si>
    <t xml:space="preserve">MUHAMMAD ALI PRAWIRA </t>
  </si>
  <si>
    <t xml:space="preserve">ARMAWAN ARFAN </t>
  </si>
  <si>
    <t xml:space="preserve">ANIS PATRA </t>
  </si>
  <si>
    <t>MEYER FEBRIANTO</t>
  </si>
  <si>
    <t>M RIZKI KURNIAWAN</t>
  </si>
  <si>
    <t xml:space="preserve">CECE SUPARNO </t>
  </si>
  <si>
    <t>SUKABUMI</t>
  </si>
  <si>
    <t xml:space="preserve">FANNI </t>
  </si>
  <si>
    <t>DIMAS NUR CHANDRA</t>
  </si>
  <si>
    <t>SUKRI ABDULRAHMAN</t>
  </si>
  <si>
    <t xml:space="preserve">SHARON BENHUR ROY TENGOR </t>
  </si>
  <si>
    <t>MUHAMMAD HIDAYAT</t>
  </si>
  <si>
    <t>DESEMBER</t>
  </si>
  <si>
    <t>FREDY SAPUTRA</t>
  </si>
  <si>
    <t xml:space="preserve">MUHAMMAD FADLULLAH </t>
  </si>
  <si>
    <t xml:space="preserve">YAHYA ALI </t>
  </si>
  <si>
    <t xml:space="preserve">AGUNG DWI JULIANTO BAHARI </t>
  </si>
  <si>
    <t xml:space="preserve">SUARDI </t>
  </si>
  <si>
    <t>AIGERI PAMBELA</t>
  </si>
  <si>
    <t>DEDY STYAWAN</t>
  </si>
  <si>
    <t xml:space="preserve">MUHAMMAD RIDWANSYAH </t>
  </si>
  <si>
    <t xml:space="preserve">TUSNADI </t>
  </si>
  <si>
    <t xml:space="preserve">MUHAMMAD MAULANA </t>
  </si>
  <si>
    <t>BUDIMAN</t>
  </si>
  <si>
    <t>YURIANSYAH</t>
  </si>
  <si>
    <t>YODY PRANATA</t>
  </si>
  <si>
    <t>M. ROHYANI</t>
  </si>
  <si>
    <t xml:space="preserve">ARMAN CAHYA UTAMA </t>
  </si>
  <si>
    <t xml:space="preserve">GUNTUR </t>
  </si>
  <si>
    <t>MUHAMAD SUMARDI</t>
  </si>
  <si>
    <t xml:space="preserve">YANDRA PRATIKTO </t>
  </si>
  <si>
    <t xml:space="preserve">TONY HARYANTO </t>
  </si>
  <si>
    <t>MITRA</t>
  </si>
  <si>
    <t xml:space="preserve">LEO GATRA PERSADA </t>
  </si>
  <si>
    <t>FIYANI YOEL MONTOLALU</t>
  </si>
  <si>
    <t xml:space="preserve">BONDAN MARTADINATA </t>
  </si>
  <si>
    <t>JANUARI 2021</t>
  </si>
  <si>
    <t xml:space="preserve">YOGI DIRGANTARA </t>
  </si>
  <si>
    <t>YOHANDI</t>
  </si>
  <si>
    <t>SYARIF MUHAMMAD NUR AZHARI</t>
  </si>
  <si>
    <t>RB. BAMBANG ARI WIBOWO</t>
  </si>
  <si>
    <t xml:space="preserve">WIRANTO PAPUTUNGAN </t>
  </si>
  <si>
    <t>NAFTALI RATU</t>
  </si>
  <si>
    <t>DEVI FEKKY PUNDOKO</t>
  </si>
  <si>
    <t xml:space="preserve">DANNY AHMAD </t>
  </si>
  <si>
    <t>PEKAN BARU</t>
  </si>
  <si>
    <t>1389</t>
  </si>
  <si>
    <t>1774</t>
  </si>
  <si>
    <t>FIRDAUS</t>
  </si>
  <si>
    <t>1789</t>
  </si>
  <si>
    <t>MUHAMMAD RAFLI RAMADAN</t>
  </si>
  <si>
    <t>1799</t>
  </si>
  <si>
    <t>RIZKI FIRDAUS</t>
  </si>
  <si>
    <t>473</t>
  </si>
  <si>
    <t>BUDI WIRA FITRI UTOMO</t>
  </si>
  <si>
    <t>1482</t>
  </si>
  <si>
    <t xml:space="preserve">HENDRA WINATA </t>
  </si>
  <si>
    <t>1439</t>
  </si>
  <si>
    <t>995</t>
  </si>
  <si>
    <t xml:space="preserve">ROBBY MOCHENDRA </t>
  </si>
  <si>
    <t>1000</t>
  </si>
  <si>
    <t>1769</t>
  </si>
  <si>
    <t>REFLI SIAHAAN</t>
  </si>
  <si>
    <t>1771</t>
  </si>
  <si>
    <t>DENNI AMRULLAH</t>
  </si>
  <si>
    <t>1776</t>
  </si>
  <si>
    <t>MUHAMMAD KHADAFI</t>
  </si>
  <si>
    <t>MUTASI DARI BERLINA</t>
  </si>
  <si>
    <t>1375</t>
  </si>
  <si>
    <t xml:space="preserve">ARI YONGKI </t>
  </si>
  <si>
    <t>1768</t>
  </si>
  <si>
    <t>RIVAL WANDEGA AGASI</t>
  </si>
  <si>
    <t>611</t>
  </si>
  <si>
    <t>FERDY S. KILALA</t>
  </si>
  <si>
    <t>1448</t>
  </si>
  <si>
    <t>412</t>
  </si>
  <si>
    <t>SABJAN ANDISI</t>
  </si>
  <si>
    <t>1766</t>
  </si>
  <si>
    <t>HISKIA MEWENGKANG</t>
  </si>
  <si>
    <t>1767</t>
  </si>
  <si>
    <t>EBEN APRILIANO EMANUEL PONGOH</t>
  </si>
  <si>
    <t>1795</t>
  </si>
  <si>
    <t>HAYKRI LUKAS BOYOH</t>
  </si>
  <si>
    <t>1811</t>
  </si>
  <si>
    <t>SASLI ANTON</t>
  </si>
  <si>
    <t>ZULKIFLI ISHAK</t>
  </si>
  <si>
    <t>1818</t>
  </si>
  <si>
    <t>ARIFKI EKAPUTRA</t>
  </si>
  <si>
    <t>1775</t>
  </si>
  <si>
    <t>PARWOKO</t>
  </si>
  <si>
    <t>1408</t>
  </si>
  <si>
    <t>RIFALSO E MONINGKA</t>
  </si>
  <si>
    <t>1437</t>
  </si>
  <si>
    <t>1857</t>
  </si>
  <si>
    <t>SANDY HERDIANSYAH</t>
  </si>
  <si>
    <t>1926</t>
  </si>
  <si>
    <t>1399</t>
  </si>
  <si>
    <t>1401</t>
  </si>
  <si>
    <t>1902</t>
  </si>
  <si>
    <t>JHONI PRANATA</t>
  </si>
  <si>
    <t>1908</t>
  </si>
  <si>
    <t>GILANG RHAMADAN RASYID</t>
  </si>
  <si>
    <t>1912</t>
  </si>
  <si>
    <t>ADHITYA</t>
  </si>
  <si>
    <t>1918</t>
  </si>
  <si>
    <t>SAHRUDDIN AMBO ENDE</t>
  </si>
  <si>
    <t>1919</t>
  </si>
  <si>
    <t>NUR YANTO AL TADOM</t>
  </si>
  <si>
    <t>1920</t>
  </si>
  <si>
    <t>MUHAMMAD FAHRI</t>
  </si>
  <si>
    <t>1904</t>
  </si>
  <si>
    <t>RICHARD ALKASSA</t>
  </si>
  <si>
    <t>614</t>
  </si>
  <si>
    <t>RONALD REAGGEN AGAATSZ</t>
  </si>
  <si>
    <t>1906</t>
  </si>
  <si>
    <t>ABD RAHMAN ADU</t>
  </si>
  <si>
    <t>1884</t>
  </si>
  <si>
    <t>HENDRI SETIAWAN</t>
  </si>
  <si>
    <t>1885</t>
  </si>
  <si>
    <t>DORI SUTRISNO</t>
  </si>
  <si>
    <t>Syarat Pertanggungjawaban driver out :</t>
  </si>
  <si>
    <t>&gt; Dokumen pendukung ( Surat resign/terminasi, Exit Interview )</t>
  </si>
  <si>
    <t>&gt; Seragam ( Dikembalikan )</t>
  </si>
  <si>
    <t>&gt; ID Card ( Dikembalikan )</t>
  </si>
  <si>
    <t>Note : Persyaratan Pertanggungjawaban mhn dijadikan perhatian</t>
  </si>
  <si>
    <t xml:space="preserve">Tagihan Driver  PT. Assa Logistics (BENGKULU - ANTERAJA )</t>
  </si>
  <si>
    <t>Over Time</t>
  </si>
  <si>
    <t>2319</t>
  </si>
  <si>
    <t>YONI ARIANTO</t>
  </si>
  <si>
    <t>BENGKULU\</t>
  </si>
  <si>
    <t>2320</t>
  </si>
  <si>
    <t>INDRA GUNA LAKSAMANA</t>
  </si>
  <si>
    <t>2321</t>
  </si>
  <si>
    <t>FERDIAN RAHMAT</t>
  </si>
  <si>
    <t>2379</t>
  </si>
  <si>
    <t>SUPRIWARMAN</t>
  </si>
  <si>
    <t>2380</t>
  </si>
  <si>
    <t>FEBRI KURNIAWAN</t>
  </si>
  <si>
    <t xml:space="preserve">Tagihan Driver  PT. Assa Logistics (MANADO - SAT )</t>
  </si>
  <si>
    <t>1937</t>
  </si>
  <si>
    <t>ROYKE ANDRECHA BIDULE</t>
  </si>
  <si>
    <t>1938</t>
  </si>
  <si>
    <t>RINOL IDRIS</t>
  </si>
  <si>
    <t>1939</t>
  </si>
  <si>
    <t>STEVIE MAMESAH</t>
  </si>
  <si>
    <t xml:space="preserve">Periode bulan  agustus  2019</t>
  </si>
  <si>
    <t>;OKTOBER 2019</t>
  </si>
  <si>
    <t>143</t>
  </si>
  <si>
    <t>DANI SUTRISNA</t>
  </si>
  <si>
    <t>177</t>
  </si>
  <si>
    <t>FERDY S KALILA</t>
  </si>
  <si>
    <t>SWITLY</t>
  </si>
  <si>
    <t>RAHMAD MATINDAS</t>
  </si>
  <si>
    <t>MISRANDI BOLOTIO</t>
  </si>
  <si>
    <t>RECKY DUMAIS</t>
  </si>
  <si>
    <t>ANDY YUSUF</t>
  </si>
  <si>
    <t>MARCO ROTTY</t>
  </si>
  <si>
    <t>HERU</t>
  </si>
  <si>
    <t>AHMAD SYAIFULLAH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</si>
</sst>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;[Red]\(#,##0,\);&quot;- &quot;"/>
    <numFmt numFmtId="165" formatCode="_-* #,##0.0\ _F_-;\-* #,##0.0\ _F_-;_-* &quot;-&quot;??\ _F_-;_-@_-"/>
    <numFmt numFmtId="166" formatCode="_-* #,##0.00\ _F_-;\-* #,##0.00\ _F_-;_-* &quot;-&quot;??\ _F_-;_-@_-"/>
    <numFmt numFmtId="167" formatCode="#,##0.0_);\(#,##0.0\)"/>
    <numFmt numFmtId="168" formatCode="#,##0.00\ &quot;F&quot;;[Red]\-#,##0.00\ &quot;F&quot;"/>
    <numFmt numFmtId="169" formatCode="0%;\(0%\)"/>
    <numFmt numFmtId="170" formatCode="_ &quot;¥&quot;* #,##0_ ;_ &quot;¥&quot;* \-#,##0_ ;_ &quot;¥&quot;* &quot;-&quot;_ ;_ @_ "/>
    <numFmt numFmtId="171" formatCode="_-&quot;£&quot;* #,##0.00_-;\-&quot;£&quot;* #,##0.00_-;_-&quot;£&quot;* &quot;-&quot;??_-;_-@_-"/>
    <numFmt numFmtId="172" formatCode="_-* #,##0.00\ _V_N_D_-;\-* #,##0.00\ _V_N_D_-;_-* &quot;-&quot;??\ _V_N_D_-;_-@_-"/>
    <numFmt numFmtId="173" formatCode="&quot;¥&quot;#,##0.00;&quot;¥&quot;\-&quot;¥&quot;#,##0.00"/>
    <numFmt numFmtId="174" formatCode="_ &quot;¥&quot;* #,##0.00_ ;_ &quot;¥&quot;* \-#,##0.00_ ;_ &quot;¥&quot;* &quot;-&quot;??_ ;_ @_ "/>
    <numFmt numFmtId="175" formatCode="#,##0.00;[Red]#,##0.00"/>
    <numFmt numFmtId="176" formatCode="_-* #,##0_-;\-* #,##0_-;_-* &quot;-&quot;_-;_-@_-"/>
    <numFmt numFmtId="177" formatCode="_-* #,##0_ñ_-;\-* #,##0_ñ_-;_-* &quot;-&quot;_ñ_-;_-@_-"/>
    <numFmt numFmtId="178" formatCode="_-&quot;F&quot;* #,##0_-;\-&quot;F&quot;* #,##0_-;_-&quot;F&quot;* &quot;-&quot;_-;_-@_-"/>
    <numFmt numFmtId="179" formatCode="_-* #,##0\ _$_-;\-* #,##0\ _$_-;_-* &quot;-&quot;\ _$_-;_-@_-"/>
    <numFmt numFmtId="180" formatCode="_-* #,##0\ _F_-;\-* #,##0\ _F_-;_-* &quot;-&quot;\ _F_-;_-@_-"/>
    <numFmt numFmtId="181" formatCode="_ * #,##0_ ;_ * \-#,##0_ ;_ * &quot;-&quot;_ ;_ @_ "/>
    <numFmt numFmtId="182" formatCode="#,##0_);[Red]\(#,##0\);&quot;&quot;"/>
    <numFmt numFmtId="183" formatCode="_-* #,##0.00_-;\-* #,##0.00_-;_-* &quot;-&quot;??_-;_-@_-"/>
    <numFmt numFmtId="184" formatCode="&quot;¥&quot;#,##0;&quot;¥&quot;\-&quot;¥&quot;#,##0"/>
    <numFmt numFmtId="185" formatCode="&quot;\&quot;#,##0;[Red]&quot;\&quot;&quot;\&quot;\-#,##0"/>
    <numFmt numFmtId="186" formatCode="0.0%;[Red]\(0.0%\);&quot; &quot;"/>
    <numFmt numFmtId="187" formatCode="#,##0.00\ \ \ "/>
    <numFmt numFmtId="188" formatCode="_-* #,##0\ &quot;$&quot;_-;\-* #,##0\ &quot;$&quot;_-;_-* &quot;-&quot;\ &quot;$&quot;_-;_-@_-"/>
    <numFmt numFmtId="189" formatCode="_-* #,##0.00\ _ñ_-;\-* #,##0.00\ _ñ_-;_-* &quot;-&quot;??\ _ñ_-;_-@_-"/>
    <numFmt numFmtId="190" formatCode="_-* #,##0\ &quot;F&quot;_-;\-* #,##0\ &quot;F&quot;_-;_-* &quot;-&quot;\ &quot;F&quot;_-;_-@_-"/>
    <numFmt numFmtId="191" formatCode="_-&quot;$&quot;* #,##0_-;\-&quot;$&quot;* #,##0_-;_-&quot;$&quot;* &quot;-&quot;_-;_-@_-"/>
    <numFmt numFmtId="192" formatCode="_-* #,##0\ _ñ_-;\-* #,##0\ _ñ_-;_-* &quot;-&quot;\ _ñ_-;_-@_-"/>
    <numFmt numFmtId="193" formatCode="_ * #,##0.00_ ;_ * \-#,##0.00_ ;_ * &quot;-&quot;??_ ;_ @_ "/>
    <numFmt numFmtId="194" formatCode="_(&quot;$&quot;\ * #,##0_);_(&quot;$&quot;\ * \(#,##0\);_(&quot;$&quot;\ * &quot;-&quot;_);_(@_)"/>
    <numFmt numFmtId="195" formatCode="#,##0.00\ &quot;$&quot;_);\(#,##0.00\ &quot;$&quot;\)"/>
    <numFmt numFmtId="196" formatCode="0.0%;[Red]\(0.0%\);&quot;-  &quot;"/>
    <numFmt numFmtId="197" formatCode="&quot;¥&quot;#,##0;&quot;¥&quot;\-#,##0"/>
    <numFmt numFmtId="198" formatCode="_ * #,##0.00_)_d_ ;_ * \(#,##0.00\)_d_ ;_ * &quot;-&quot;??_)_d_ ;_ @_ "/>
    <numFmt numFmtId="199" formatCode="#,###,;[Red]\(#,###,\)"/>
    <numFmt numFmtId="200" formatCode="dd\-mmm\-yy"/>
    <numFmt numFmtId="201" formatCode="_(* #,##0_);_(* \(#,##0\);_(* &quot;-&quot;??_);_(@_)"/>
    <numFmt numFmtId="202" formatCode="#,##0_);[Red]\(#,##0\);&quot;-  &quot;"/>
    <numFmt numFmtId="203" formatCode="_-* #,##0\ _V_N_D_-;\-* #,##0\ _V_N_D_-;_-* &quot;-&quot;\ _V_N_D_-;_-@_-"/>
    <numFmt numFmtId="204" formatCode="_ * #,##0_)&quot;$&quot;_ ;_ * \(#,##0\)&quot;$&quot;_ ;_ * &quot;-&quot;_)&quot;$&quot;_ ;_ @_ "/>
    <numFmt numFmtId="205" formatCode="&quot;¥&quot;#,##0.00;[Red]&quot;¥&quot;\-#,##0.00"/>
    <numFmt numFmtId="206" formatCode="#,##0\ &quot;FB&quot;;[Red]\-#,##0\ &quot;FB&quot;"/>
    <numFmt numFmtId="207" formatCode="0.000000%"/>
    <numFmt numFmtId="208" formatCode="#,##0.00\ &quot;FB&quot;;\-#,##0.00\ &quot;FB&quot;"/>
    <numFmt numFmtId="209" formatCode="_-&quot;ñ&quot;* #,##0_-;\-&quot;ñ&quot;* #,##0_-;_-&quot;ñ&quot;* &quot;-&quot;_-;_-@_-"/>
    <numFmt numFmtId="210" formatCode="_(* #,##0.00000000_);_(* \(#,##0.00000000\);_(* &quot;-&quot;??_);_(@_)"/>
    <numFmt numFmtId="211" formatCode="#,##0\ &quot;DM&quot;;\-#,##0\ &quot;DM&quot;"/>
    <numFmt numFmtId="212" formatCode="_(&quot;Rp&quot;* #,##0_);_(&quot;Rp&quot;* \(#,##0\);_(&quot;Rp&quot;* &quot;-&quot;_);_(@_)"/>
    <numFmt numFmtId="213" formatCode="_-&quot;?&quot;* #,##0_-;\-&quot;?&quot;* #,##0_-;_-&quot;?&quot;* &quot;-&quot;_-;_-@_-"/>
    <numFmt numFmtId="214" formatCode="&quot;¥&quot;#,##0.00;[Red]\-&quot;¥&quot;#,##0.00"/>
    <numFmt numFmtId="215" formatCode="0.00_)"/>
    <numFmt numFmtId="216" formatCode="_(* #,##0.0_);_(* \(#,##0.0\);_(* &quot;-&quot;??_);_(@_)"/>
    <numFmt numFmtId="217" formatCode="#,##0.00\ &quot;$&quot;_);[Red]\(#,##0.00\ &quot;$&quot;\)"/>
    <numFmt numFmtId="218" formatCode="_([$€]* #,##0.00_);_([$€]* \(#,##0.00\);_([$€]* &quot;-&quot;??_);_(@_)"/>
    <numFmt numFmtId="219" formatCode="&quot;¥&quot;#,##0;[Red]&quot;¥&quot;\-#,##0"/>
    <numFmt numFmtId="220" formatCode="_(* #,##0.00_);_(* \(#,##0.00\);_(* \-??_);_(@_)"/>
    <numFmt numFmtId="221" formatCode="General_)"/>
    <numFmt numFmtId="222" formatCode="#,##0.00\ &quot;FB&quot;;[Red]\-#,##0.00\ &quot;FB&quot;"/>
    <numFmt numFmtId="223" formatCode="#,##0&quot;$&quot;_);[Red]\(#,##0&quot;$&quot;\)"/>
    <numFmt numFmtId="224" formatCode="_-&quot;?&quot;* #,##0.00_-;\-&quot;?&quot;* #,##0.00_-;_-&quot;?&quot;* &quot;-&quot;??_-;_-@_-"/>
    <numFmt numFmtId="225" formatCode="_-* #,##0.00\ &quot;Pts&quot;_-;\-* #,##0.00\ &quot;Pts&quot;_-;_-* &quot;-&quot;??\ &quot;Pts&quot;_-;_-@_-"/>
    <numFmt numFmtId="226" formatCode="_-* #,##0.00_ñ_-;\-* #,##0.00_ñ_-;_-* &quot;-&quot;??_ñ_-;_-@_-"/>
    <numFmt numFmtId="227" formatCode="_-* #,##0\ &quot;ñ&quot;_-;\-* #,##0\ &quot;ñ&quot;_-;_-* &quot;-&quot;\ &quot;ñ&quot;_-;_-@_-"/>
    <numFmt numFmtId="228" formatCode="h:mm;@"/>
    <numFmt numFmtId="229" formatCode="_ * #,##0_ ;_ * \-#,##0_ ;_ * &quot;-&quot;??_ ;_ @_ "/>
    <numFmt numFmtId="230" formatCode="_-* #,##0.00\ &quot;F&quot;_-;\-* #,##0.00\ &quot;F&quot;_-;_-* &quot;-&quot;??\ &quot;F&quot;_-;_-@_-"/>
    <numFmt numFmtId="231" formatCode="#,##0.00\ "/>
    <numFmt numFmtId="232" formatCode="[$-409]General"/>
    <numFmt numFmtId="233" formatCode="_-* #,##0.00\ _P_t_s_-;\-* #,##0.00\ _P_t_s_-;_-* &quot;-&quot;??\ _P_t_s_-;_-@_-"/>
    <numFmt numFmtId="234" formatCode=";;;"/>
    <numFmt numFmtId="235" formatCode="_-* #,##0.00\ &quot;DM&quot;_-;\-* #,##0.00\ &quot;DM&quot;_-;_-* &quot;-&quot;??\ &quot;DM&quot;_-;_-@_-"/>
    <numFmt numFmtId="236" formatCode="#,##0\ &quot;FB&quot;;\-#,##0\ &quot;FB&quot;"/>
    <numFmt numFmtId="237" formatCode="_(\$* #,##0.00_);_(\$* \(#,##0.00\);_(\$* &quot;-&quot;??_);_(@_)"/>
    <numFmt numFmtId="238" formatCode="_(\$* #,##0.00_);_(\$* \(#,##0.00\);_(\$* \-??_);_(@_)"/>
    <numFmt numFmtId="239" formatCode="#,##0,"/>
    <numFmt numFmtId="240" formatCode="_-* #,##0.00\ &quot;€&quot;_-;\-* #,##0.00\ &quot;€&quot;_-;_-* &quot;-&quot;??\ &quot;€&quot;_-;_-@_-"/>
    <numFmt numFmtId="241" formatCode="&quot;$&quot;#,##0,_);[Red]\(&quot;$&quot;#,##0,\)"/>
    <numFmt numFmtId="242" formatCode="_-&quot;￡&quot;* #,##0.00_-;\-&quot;￡&quot;* #,##0.00_-;_-&quot;￡&quot;* &quot;-&quot;??_-;_-@_-"/>
    <numFmt numFmtId="243" formatCode="_-* #,##0\ &quot;Pts&quot;_-;\-* #,##0\ &quot;Pts&quot;_-;_-* &quot;-&quot;\ &quot;Pts&quot;_-;_-@_-"/>
    <numFmt numFmtId="244" formatCode="_(* #,##0.0000000_);_(* \(#,##0.0000000\);_(* &quot;-&quot;??_);_(@_)"/>
    <numFmt numFmtId="245" formatCode="_-* #,##0\ _D_M_-;\-* #,##0\ _D_M_-;_-* &quot;-&quot;\ _D_M_-;_-@_-"/>
    <numFmt numFmtId="246" formatCode="\$#,##0.00;[Red]\-\$#,##0.00"/>
    <numFmt numFmtId="247" formatCode="_-&quot;$&quot;* #,##0.00_-;\-&quot;$&quot;* #,##0.00_-;_-&quot;$&quot;* &quot;-&quot;??_-;_-@_-"/>
    <numFmt numFmtId="248" formatCode="&quot;\&quot;#,##0;[Red]&quot;\&quot;\-#,##0"/>
    <numFmt numFmtId="249" formatCode="_-* #,##0_-;\-* #,##0_-;_-* &quot;-&quot;??_-;_-@_-"/>
    <numFmt numFmtId="250" formatCode="_-* #,##0.00\ _€_-;\-* #,##0.00\ _€_-;_-* &quot;-&quot;??\ _€_-;_-@_-"/>
    <numFmt numFmtId="251" formatCode="_-* #,##0.00\ [$€]_-;\-* #,##0.00\ [$€]_-;_-* &quot;-&quot;??\ [$€]_-;_-@_-"/>
    <numFmt numFmtId="252" formatCode="_-* #,##0\ &quot;DM&quot;_-;\-* #,##0\ &quot;DM&quot;_-;_-* &quot;-&quot;\ &quot;DM&quot;_-;_-@_-"/>
    <numFmt numFmtId="253" formatCode="###0.000000_);[Red]\(###0.000000\)"/>
    <numFmt numFmtId="254" formatCode="#,##0.000"/>
    <numFmt numFmtId="255" formatCode="0\ \ \ \ "/>
    <numFmt numFmtId="256" formatCode="_-* #,##0.00\ _D_M_-;\-* #,##0.00\ _D_M_-;_-* &quot;-&quot;??\ _D_M_-;_-@_-"/>
    <numFmt numFmtId="257" formatCode="_-* #,##0\ _P_t_s_-;\-* #,##0\ _P_t_s_-;_-* &quot;-&quot;\ _P_t_s_-;_-@_-"/>
    <numFmt numFmtId="258" formatCode="_-&quot;￡&quot;* #,##0_-;\-&quot;￡&quot;* #,##0_-;_-&quot;￡&quot;* &quot;-&quot;_-;_-@_-"/>
    <numFmt numFmtId="259" formatCode="#,##0.00\ \ "/>
    <numFmt numFmtId="260" formatCode="&quot;£&quot;#,##0;[Red]\-&quot;£&quot;#,##0"/>
    <numFmt numFmtId="261" formatCode="&quot;£&quot;#,##0.00;[Red]\-&quot;£&quot;#,##0.00"/>
    <numFmt numFmtId="262" formatCode="_-&quot;F&quot;* #,##0.00_-;\-&quot;F&quot;* #,##0.00_-;_-&quot;F&quot;* &quot;-&quot;??_-;_-@_-"/>
    <numFmt numFmtId="263" formatCode="[$-409]d\-mmm\-yy;@"/>
    <numFmt numFmtId="264" formatCode="0.0"/>
    <numFmt numFmtId="265" formatCode="0_ "/>
    <numFmt numFmtId="266" formatCode="\'0000"/>
    <numFmt numFmtId="267" formatCode="0000"/>
    <numFmt numFmtId="268" formatCode="dd\-mmm"/>
    <numFmt numFmtId="269" formatCode="00000"/>
  </numFmts>
  <fonts count="25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8"/>
      <color indexed="10"/>
      <name val="Calibri"/>
      <family val="2"/>
    </font>
    <font>
      <b/>
      <sz val="8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indexed="10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0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22"/>
      <color rgb="FFFF0000"/>
      <name val="Tahoma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4"/>
      <color indexed="8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indexed="10"/>
      <name val="Calibri"/>
      <family val="2"/>
    </font>
    <font>
      <sz val="14"/>
      <color rgb="FF000000"/>
      <name val="Calibri"/>
      <family val="2"/>
    </font>
    <font>
      <b/>
      <sz val="12"/>
      <color theme="1"/>
      <name val="Calibri"/>
      <family val="2"/>
    </font>
    <font>
      <b/>
      <sz val="26"/>
      <color theme="1"/>
      <name val="Calibri"/>
      <family val="2"/>
    </font>
    <font>
      <b/>
      <sz val="48"/>
      <color theme="1"/>
      <name val="Calibri"/>
      <family val="2"/>
    </font>
    <font>
      <sz val="16"/>
      <color theme="1"/>
      <name val="Calibri"/>
      <family val="2"/>
      <scheme val="minor"/>
    </font>
    <font>
      <b/>
      <sz val="36"/>
      <color theme="1"/>
      <name val="Calibri"/>
      <family val="2"/>
    </font>
    <font>
      <b/>
      <sz val="28"/>
      <color theme="1"/>
      <name val="Calibri"/>
      <family val="2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b/>
      <i/>
      <sz val="14"/>
      <color indexed="60"/>
      <name val="Calibri"/>
      <family val="2"/>
    </font>
    <font>
      <b/>
      <sz val="10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 tint="-0.14935758537553026"/>
      <name val="Calibri"/>
      <family val="2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</font>
    <font>
      <sz val="9"/>
      <color theme="0" tint="-0.14960173345133823"/>
      <name val="Calibri"/>
      <family val="2"/>
    </font>
    <font>
      <sz val="8"/>
      <color theme="1"/>
      <name val="Arial"/>
      <family val="2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Arial"/>
      <family val="2"/>
    </font>
    <font>
      <b/>
      <sz val="9"/>
      <color theme="0"/>
      <name val="Calibri"/>
      <family val="2"/>
      <scheme val="minor"/>
    </font>
    <font>
      <sz val="9"/>
      <color theme="0" tint="-0.14935758537553026"/>
      <name val="Calibri"/>
      <family val="2"/>
      <scheme val="minor"/>
    </font>
    <font>
      <sz val="9"/>
      <color theme="0" tint="-0.1496627704702902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sz val="10"/>
      <name val="VNI-Times"/>
      <charset val="134"/>
    </font>
    <font>
      <sz val="11"/>
      <color indexed="9"/>
      <name val="Calibri"/>
      <family val="2"/>
    </font>
    <font>
      <sz val="12"/>
      <color theme="1"/>
      <name val="Times New Roman"/>
      <family val="1"/>
    </font>
    <font>
      <u/>
      <sz val="11"/>
      <color indexed="36"/>
      <name val="?? ?????"/>
      <charset val="134"/>
    </font>
    <font>
      <sz val="11"/>
      <color indexed="17"/>
      <name val="Calibri"/>
      <family val="2"/>
    </font>
    <font>
      <u/>
      <sz val="8.25"/>
      <color indexed="36"/>
      <name val="ＭＳ 明朝"/>
      <charset val="128"/>
    </font>
    <font>
      <sz val="8"/>
      <name val="Times New Roman"/>
      <family val="1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8"/>
      <name val="Tahoma"/>
      <family val="2"/>
    </font>
    <font>
      <sz val="11"/>
      <name val="?l?r ?o?S?V?b?N"/>
      <charset val="134"/>
    </font>
    <font>
      <u/>
      <sz val="8.25"/>
      <color indexed="12"/>
      <name val="MS P????"/>
      <charset val="134"/>
    </font>
    <font>
      <b/>
      <sz val="15"/>
      <color indexed="56"/>
      <name val="Calibri"/>
      <family val="2"/>
    </font>
    <font>
      <i/>
      <sz val="11"/>
      <color indexed="23"/>
      <name val="Calibri"/>
      <family val="2"/>
    </font>
    <font>
      <sz val="10"/>
      <name val="???"/>
      <charset val="129"/>
    </font>
    <font>
      <b/>
      <sz val="10"/>
      <color indexed="9"/>
      <name val="Calibri"/>
      <family val="2"/>
    </font>
    <font>
      <sz val="12"/>
      <name val="¹ÙÅÁÃ¼"/>
      <charset val="129"/>
    </font>
    <font>
      <b/>
      <sz val="11"/>
      <color indexed="62"/>
      <name val="Calibri"/>
      <family val="2"/>
    </font>
    <font>
      <b/>
      <sz val="13"/>
      <color indexed="56"/>
      <name val="Calibri"/>
      <family val="2"/>
    </font>
    <font>
      <sz val="9"/>
      <name val="VNI-Helve-Condense"/>
      <charset val="134"/>
    </font>
    <font>
      <sz val="12"/>
      <name val="Vni-times"/>
      <charset val="134"/>
    </font>
    <font>
      <sz val="10"/>
      <name val="Helv"/>
      <charset val="134"/>
    </font>
    <font>
      <sz val="11"/>
      <color indexed="20"/>
      <name val="Calibri"/>
      <family val="2"/>
    </font>
    <font>
      <sz val="11"/>
      <name val="??? "/>
      <charset val="128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바탕체"/>
      <charset val="134"/>
    </font>
    <font>
      <sz val="14"/>
      <name val="Cordia New"/>
      <family val="2"/>
    </font>
    <font>
      <sz val="12"/>
      <name val="Times New Roman"/>
      <family val="1"/>
    </font>
    <font>
      <b/>
      <sz val="18"/>
      <color indexed="56"/>
      <name val="Cambria"/>
      <family val="1"/>
    </font>
    <font>
      <u/>
      <sz val="10"/>
      <color indexed="36"/>
      <name val="Geneva"/>
      <charset val="134"/>
    </font>
    <font>
      <b/>
      <sz val="11"/>
      <color indexed="63"/>
      <name val="Calibri"/>
      <family val="2"/>
    </font>
    <font>
      <sz val="12"/>
      <name val="??????"/>
      <charset val="134"/>
    </font>
    <font>
      <sz val="10"/>
      <color theme="1"/>
      <name val="Arial"/>
      <family val="2"/>
    </font>
    <font>
      <sz val="13"/>
      <name val=".VnTime"/>
      <charset val="134"/>
    </font>
    <font>
      <sz val="12"/>
      <name val="Helv"/>
      <charset val="134"/>
    </font>
    <font>
      <sz val="12"/>
      <name val="VNtimes new roman"/>
      <charset val="134"/>
    </font>
    <font>
      <b/>
      <sz val="12"/>
      <name val="Arial"/>
      <family val="2"/>
    </font>
    <font>
      <sz val="14"/>
      <name val="lr ¾©"/>
      <charset val="128"/>
    </font>
    <font>
      <u/>
      <sz val="10"/>
      <color indexed="36"/>
      <name val="Arial"/>
      <family val="2"/>
    </font>
    <font>
      <b/>
      <sz val="20"/>
      <color indexed="12"/>
      <name val="VNnew Century Cond"/>
      <charset val="134"/>
    </font>
    <font>
      <sz val="10"/>
      <color indexed="9"/>
      <name val="Arial"/>
      <family val="2"/>
    </font>
    <font>
      <sz val="10"/>
      <name val="Geneva"/>
      <charset val="134"/>
    </font>
    <font>
      <u/>
      <sz val="8.25"/>
      <color indexed="12"/>
      <name val="?? ?????"/>
      <charset val="134"/>
    </font>
    <font>
      <sz val="11"/>
      <name val="EE"/>
      <charset val="128"/>
    </font>
    <font>
      <sz val="12"/>
      <name val=".VnTime"/>
      <charset val="134"/>
    </font>
    <font>
      <u/>
      <sz val="8.25"/>
      <color indexed="12"/>
      <name val="lr oSVbN"/>
      <charset val="128"/>
    </font>
    <font>
      <sz val="10"/>
      <color indexed="9"/>
      <name val="Calibri"/>
      <family val="2"/>
    </font>
    <font>
      <sz val="11"/>
      <name val="¾©"/>
      <charset val="134"/>
    </font>
    <font>
      <sz val="11"/>
      <name val="lr ¾©"/>
      <charset val="134"/>
    </font>
    <font>
      <i/>
      <sz val="10"/>
      <color indexed="23"/>
      <name val="Arial"/>
      <family val="2"/>
    </font>
    <font>
      <sz val="10"/>
      <color indexed="8"/>
      <name val="MS Sans Serif"/>
      <family val="2"/>
    </font>
    <font>
      <u/>
      <sz val="8.25"/>
      <color indexed="36"/>
      <name val="MS P????"/>
      <charset val="134"/>
    </font>
    <font>
      <sz val="11"/>
      <name val="??"/>
      <charset val="134"/>
    </font>
    <font>
      <b/>
      <sz val="10"/>
      <name val="Helv"/>
      <charset val="134"/>
    </font>
    <font>
      <u/>
      <sz val="10"/>
      <color indexed="12"/>
      <name val="Arial"/>
      <family val="2"/>
    </font>
    <font>
      <u/>
      <sz val="11"/>
      <color indexed="36"/>
      <name val="?l?r ?o?S?V?b?N"/>
      <charset val="134"/>
    </font>
    <font>
      <u/>
      <sz val="8.25"/>
      <color indexed="36"/>
      <name val="?? ?????"/>
      <charset val="134"/>
    </font>
    <font>
      <b/>
      <i/>
      <sz val="16"/>
      <name val="Helv"/>
      <charset val="134"/>
    </font>
    <font>
      <sz val="12"/>
      <name val="Tms Rmn"/>
      <charset val="134"/>
    </font>
    <font>
      <sz val="11"/>
      <name val="ＭＳ Ｐゴシック"/>
      <charset val="128"/>
    </font>
    <font>
      <sz val="10"/>
      <color indexed="19"/>
      <name val="Arial"/>
      <family val="2"/>
    </font>
    <font>
      <b/>
      <sz val="18"/>
      <color indexed="10"/>
      <name val="VNnew Century Cond"/>
      <charset val="134"/>
    </font>
    <font>
      <u/>
      <sz val="11"/>
      <color indexed="12"/>
      <name val="?l?r ?o?S?V?b?N"/>
      <charset val="134"/>
    </font>
    <font>
      <i/>
      <sz val="12"/>
      <color indexed="8"/>
      <name val=".VnBook-Antiqua"/>
      <charset val="134"/>
    </font>
    <font>
      <sz val="11"/>
      <name val="・・"/>
      <charset val="128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10"/>
      <color indexed="36"/>
      <name val="MS P????"/>
      <charset val="134"/>
    </font>
    <font>
      <u/>
      <sz val="12"/>
      <color indexed="36"/>
      <name val="Osaka"/>
      <charset val="128"/>
    </font>
    <font>
      <b/>
      <sz val="10"/>
      <name val="Tms Rmn"/>
      <charset val="134"/>
    </font>
    <font>
      <sz val="12"/>
      <name val="¹UAAA¼"/>
      <charset val="134"/>
    </font>
    <font>
      <u/>
      <sz val="8.25"/>
      <color indexed="36"/>
      <name val="lr oSVbN"/>
      <charset val="128"/>
    </font>
    <font>
      <u/>
      <sz val="8"/>
      <color indexed="36"/>
      <name val="Arial"/>
      <family val="2"/>
    </font>
    <font>
      <sz val="11"/>
      <name val="ｵｸｿ "/>
      <charset val="128"/>
    </font>
    <font>
      <u/>
      <sz val="10"/>
      <color indexed="12"/>
      <name val="MS P????"/>
      <charset val="134"/>
    </font>
    <font>
      <u/>
      <sz val="11"/>
      <color indexed="12"/>
      <name val="?? ?????"/>
      <charset val="134"/>
    </font>
    <font>
      <u/>
      <sz val="8"/>
      <color indexed="12"/>
      <name val="Arial"/>
      <family val="2"/>
    </font>
    <font>
      <sz val="10"/>
      <name val="MS Sans Serif"/>
      <family val="2"/>
    </font>
    <font>
      <u/>
      <sz val="11"/>
      <color indexed="12"/>
      <name val="MS P????"/>
      <charset val="134"/>
    </font>
    <font>
      <u/>
      <sz val="10"/>
      <color indexed="12"/>
      <name val="Geneva"/>
      <charset val="134"/>
    </font>
    <font>
      <sz val="12"/>
      <name val="????"/>
      <charset val="136"/>
    </font>
    <font>
      <sz val="11"/>
      <name val="??"/>
      <charset val="129"/>
    </font>
    <font>
      <sz val="11"/>
      <name val="MS P????"/>
      <charset val="134"/>
    </font>
    <font>
      <sz val="10"/>
      <name val=".VnArial"/>
      <charset val="134"/>
    </font>
    <font>
      <u/>
      <sz val="8.25"/>
      <color indexed="36"/>
      <name val="ＭＳ Ｐゴシック"/>
      <charset val="128"/>
    </font>
    <font>
      <sz val="12"/>
      <name val="‚l‚r ‚oƒSƒVƒbƒN"/>
      <charset val="128"/>
    </font>
    <font>
      <b/>
      <sz val="12"/>
      <name val=".VnTime"/>
      <charset val="134"/>
    </font>
    <font>
      <b/>
      <sz val="10"/>
      <color indexed="52"/>
      <name val="Arial"/>
      <family val="2"/>
    </font>
    <font>
      <sz val="11"/>
      <color indexed="32"/>
      <name val="VNI-Times"/>
      <charset val="134"/>
    </font>
    <font>
      <sz val="10"/>
      <name val="?l?r ?o?S?V?b?N"/>
      <charset val="134"/>
    </font>
    <font>
      <sz val="12"/>
      <name val="Courier"/>
      <family val="3"/>
    </font>
    <font>
      <b/>
      <sz val="13"/>
      <color indexed="62"/>
      <name val="Calibri"/>
      <family val="2"/>
    </font>
    <font>
      <sz val="11"/>
      <name val="?l?r ??f?"/>
      <charset val="134"/>
    </font>
    <font>
      <sz val="10"/>
      <color indexed="18"/>
      <name val="Arial"/>
      <family val="2"/>
    </font>
    <font>
      <sz val="10"/>
      <color indexed="60"/>
      <name val="Arial"/>
      <family val="2"/>
    </font>
    <font>
      <i/>
      <sz val="10"/>
      <color indexed="11"/>
      <name val="Arial"/>
      <family val="2"/>
    </font>
    <font>
      <sz val="10"/>
      <name val=" "/>
      <charset val="136"/>
    </font>
    <font>
      <sz val="9"/>
      <name val="Arial"/>
      <family val="2"/>
    </font>
    <font>
      <sz val="10"/>
      <color indexed="8"/>
      <name val="Trebuchet MS"/>
      <family val="2"/>
    </font>
    <font>
      <b/>
      <sz val="18"/>
      <color indexed="54"/>
      <name val="Calibri"/>
      <family val="2"/>
    </font>
    <font>
      <sz val="8"/>
      <color indexed="20"/>
      <name val="Tahoma"/>
      <family val="2"/>
    </font>
    <font>
      <sz val="12"/>
      <name val="ｹﾙﾅﾁﾃｼ"/>
      <charset val="128"/>
    </font>
    <font>
      <sz val="10"/>
      <color indexed="62"/>
      <name val="Arial"/>
      <family val="2"/>
    </font>
    <font>
      <b/>
      <sz val="12"/>
      <name val="Helv"/>
      <charset val="134"/>
    </font>
    <font>
      <sz val="11"/>
      <color indexed="53"/>
      <name val="Calibri"/>
      <family val="2"/>
    </font>
    <font>
      <sz val="16"/>
      <name val="AngsanaUPC"/>
      <family val="1"/>
    </font>
    <font>
      <b/>
      <sz val="10"/>
      <color indexed="52"/>
      <name val="Calibri"/>
      <family val="2"/>
    </font>
    <font>
      <sz val="10"/>
      <name val="VNI-Aptima"/>
      <charset val="134"/>
    </font>
    <font>
      <sz val="11"/>
      <name val="??? "/>
      <charset val="134"/>
    </font>
    <font>
      <sz val="10"/>
      <name val="VNI-Univer"/>
      <charset val="134"/>
    </font>
    <font>
      <b/>
      <sz val="11"/>
      <color indexed="54"/>
      <name val="Calibri"/>
      <family val="2"/>
    </font>
    <font>
      <sz val="11"/>
      <color rgb="FF000000"/>
      <name val="Calibri"/>
      <family val="2"/>
    </font>
    <font>
      <sz val="10"/>
      <name val="ＭＳ Ｐゴシック"/>
      <charset val="128"/>
    </font>
    <font>
      <sz val="14"/>
      <name val="ＭＳ 明朝"/>
      <charset val="128"/>
    </font>
    <font>
      <i/>
      <sz val="12"/>
      <color indexed="8"/>
      <name val=".VnBook-AntiquaH"/>
      <charset val="134"/>
    </font>
    <font>
      <sz val="24"/>
      <name val="Times New Roman"/>
      <family val="1"/>
    </font>
    <font>
      <i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µ¸¿ò"/>
      <charset val="129"/>
    </font>
    <font>
      <sz val="9"/>
      <name val=".VnTime"/>
      <charset val="134"/>
    </font>
    <font>
      <sz val="12"/>
      <color indexed="8"/>
      <name val="Times New Roman"/>
      <family val="1"/>
    </font>
    <font>
      <sz val="10"/>
      <name val=".VnTime"/>
      <charset val="134"/>
    </font>
    <font>
      <sz val="10"/>
      <color indexed="17"/>
      <name val="Calibri"/>
      <family val="2"/>
    </font>
    <font>
      <b/>
      <sz val="10"/>
      <color indexed="9"/>
      <name val="Arial"/>
      <family val="2"/>
    </font>
    <font>
      <b/>
      <sz val="11"/>
      <color indexed="56"/>
      <name val="Arial"/>
      <family val="2"/>
    </font>
    <font>
      <b/>
      <sz val="18"/>
      <color indexed="12"/>
      <name val="VNbritannic"/>
      <charset val="134"/>
    </font>
    <font>
      <sz val="10"/>
      <name val="Tahoma"/>
      <family val="2"/>
    </font>
    <font>
      <b/>
      <sz val="18"/>
      <name val="VNnew Century Cond"/>
      <charset val="134"/>
    </font>
    <font>
      <sz val="12"/>
      <name val="Arial"/>
      <family val="2"/>
    </font>
    <font>
      <sz val="10"/>
      <name val="VNtimes new roman"/>
      <charset val="134"/>
    </font>
    <font>
      <b/>
      <sz val="8"/>
      <name val="Helvetica-Narrow"/>
      <charset val="134"/>
    </font>
    <font>
      <sz val="12"/>
      <name val="新細明體"/>
      <charset val="136"/>
    </font>
    <font>
      <b/>
      <sz val="15"/>
      <color indexed="62"/>
      <name val="Calibri"/>
      <family val="2"/>
    </font>
    <font>
      <sz val="11"/>
      <color rgb="FF000000"/>
      <name val="Calibri"/>
      <family val="2"/>
      <scheme val="minor"/>
    </font>
    <font>
      <b/>
      <u/>
      <sz val="14"/>
      <color indexed="8"/>
      <name val=".VnBook-AntiquaH"/>
      <charset val="134"/>
    </font>
    <font>
      <i/>
      <sz val="10"/>
      <color indexed="8"/>
      <name val="Arial"/>
      <family val="2"/>
    </font>
    <font>
      <i/>
      <sz val="8"/>
      <color indexed="10"/>
      <name val="Tahoma"/>
      <family val="2"/>
    </font>
    <font>
      <sz val="12"/>
      <name val="±¼¸²Ã¼"/>
      <charset val="129"/>
    </font>
    <font>
      <sz val="10"/>
      <name val="Times New Roman"/>
      <family val="1"/>
    </font>
    <font>
      <b/>
      <sz val="12"/>
      <color indexed="8"/>
      <name val=".VnBook-Antiqua"/>
      <charset val="134"/>
    </font>
    <font>
      <sz val="10"/>
      <color indexed="60"/>
      <name val="Calibri"/>
      <family val="2"/>
    </font>
    <font>
      <sz val="11"/>
      <color indexed="16"/>
      <name val="Calibri"/>
      <family val="2"/>
    </font>
    <font>
      <b/>
      <sz val="16"/>
      <color indexed="14"/>
      <name val="VNottawa"/>
      <charset val="134"/>
    </font>
    <font>
      <sz val="10"/>
      <color indexed="20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b/>
      <sz val="13"/>
      <color indexed="54"/>
      <name val="Calibri"/>
      <family val="2"/>
    </font>
    <font>
      <sz val="10"/>
      <color indexed="20"/>
      <name val="Calibri"/>
      <family val="2"/>
    </font>
    <font>
      <b/>
      <sz val="11"/>
      <color indexed="53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b/>
      <sz val="14"/>
      <color indexed="14"/>
      <name val="VNottawa"/>
      <charset val="134"/>
    </font>
    <font>
      <sz val="10"/>
      <color indexed="62"/>
      <name val="Calibri"/>
      <family val="2"/>
    </font>
    <font>
      <sz val="10"/>
      <color indexed="52"/>
      <name val="Arial"/>
      <family val="2"/>
    </font>
    <font>
      <sz val="10"/>
      <name val="ＭＳ ゴシック"/>
      <charset val="128"/>
    </font>
    <font>
      <b/>
      <sz val="9.95"/>
      <color indexed="8"/>
      <name val="Arial"/>
      <family val="2"/>
    </font>
    <font>
      <u/>
      <sz val="8.25"/>
      <color indexed="12"/>
      <name val="ＭＳ Ｐゴシック"/>
      <charset val="128"/>
    </font>
    <font>
      <sz val="10"/>
      <name val="VNI-Helve-Condense"/>
      <charset val="134"/>
    </font>
    <font>
      <b/>
      <sz val="12"/>
      <name val="VN-NTime"/>
      <charset val="134"/>
    </font>
    <font>
      <b/>
      <sz val="16"/>
      <color indexed="16"/>
      <name val="VNbritannic"/>
      <charset val="134"/>
    </font>
    <font>
      <b/>
      <sz val="18"/>
      <color indexed="62"/>
      <name val="Calibri"/>
      <family val="2"/>
    </font>
    <font>
      <b/>
      <sz val="10"/>
      <color indexed="63"/>
      <name val="Calibri"/>
      <family val="2"/>
    </font>
    <font>
      <sz val="10"/>
      <color indexed="52"/>
      <name val="Calibri"/>
      <family val="2"/>
    </font>
    <font>
      <i/>
      <sz val="10"/>
      <name val="Times New Roman"/>
      <family val="1"/>
    </font>
    <font>
      <sz val="10"/>
      <color indexed="10"/>
      <name val="Calibri"/>
      <family val="2"/>
    </font>
    <font>
      <i/>
      <sz val="10"/>
      <color indexed="23"/>
      <name val="Calibri"/>
      <family val="2"/>
    </font>
    <font>
      <b/>
      <sz val="16"/>
      <name val="VNlucida sans"/>
      <charset val="134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3"/>
      <color indexed="56"/>
      <name val="Arial"/>
      <family val="2"/>
    </font>
    <font>
      <sz val="12"/>
      <color indexed="9"/>
      <name val="Helv"/>
      <charset val="134"/>
    </font>
    <font>
      <b/>
      <sz val="11"/>
      <name val="Helv"/>
      <charset val="134"/>
    </font>
    <font>
      <sz val="8"/>
      <name val="Helv"/>
      <charset val="134"/>
    </font>
    <font>
      <b/>
      <sz val="10"/>
      <color indexed="63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.VnTime"/>
      <charset val="134"/>
    </font>
    <font>
      <sz val="11"/>
      <color indexed="8"/>
      <name val="Calibri"/>
      <family val="2"/>
    </font>
    <font>
      <b/>
      <sz val="6"/>
      <color indexed="9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0295113986632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7"/>
        <bgColor indexed="21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46"/>
        <bgColor indexed="24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darkGray">
        <fgColor indexed="9"/>
        <bgColor indexed="10"/>
      </patternFill>
    </fill>
    <fill>
      <patternFill patternType="solid">
        <fgColor indexed="44"/>
        <bgColor indexed="31"/>
      </patternFill>
    </fill>
    <fill>
      <patternFill patternType="solid">
        <fgColor indexed="62"/>
        <bgColor indexed="56"/>
      </patternFill>
    </fill>
    <fill>
      <patternFill patternType="gray125">
        <fgColor indexed="35"/>
      </patternFill>
    </fill>
    <fill>
      <patternFill patternType="solid">
        <fgColor indexed="42"/>
        <bgColor indexed="27"/>
      </patternFill>
    </fill>
    <fill>
      <patternFill patternType="solid">
        <fgColor indexed="53"/>
        <bgColor indexed="52"/>
      </patternFill>
    </fill>
    <fill>
      <patternFill patternType="solid">
        <fgColor indexed="24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0"/>
        <bgColor indexed="21"/>
      </patternFill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27"/>
        <bgColor indexed="41"/>
      </patternFill>
    </fill>
    <fill>
      <patternFill patternType="solid">
        <fgColor indexed="25"/>
        <bgColor indexed="64"/>
      </patternFill>
    </fill>
    <fill>
      <patternFill patternType="mediumGray">
        <fgColor indexed="9"/>
        <bgColor indexed="12"/>
      </patternFill>
    </fill>
    <fill>
      <patternFill patternType="gray125">
        <fgColor indexed="8"/>
      </patternFill>
    </fill>
    <fill>
      <patternFill patternType="solid">
        <fgColor indexed="10"/>
        <bgColor indexed="60"/>
      </patternFill>
    </fill>
    <fill>
      <patternFill patternType="solid">
        <fgColor indexed="31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25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auto="1"/>
      </right>
      <top style="thin">
        <color rgb="FF00000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/>
      <top/>
      <bottom style="medium">
        <color indexed="49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4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4679">
    <xf numFmtId="0" fontId="0" fillId="0" borderId="0"/>
    <xf numFmtId="209" fontId="9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201" fontId="107" fillId="0" borderId="60"/>
    <xf numFmtId="0" fontId="25" fillId="0" borderId="0"/>
    <xf numFmtId="214" fontId="124" fillId="0" borderId="0"/>
    <xf numFmtId="211" fontId="124" fillId="0" borderId="0"/>
    <xf numFmtId="43" fontId="25" fillId="0" borderId="0"/>
    <xf numFmtId="0" fontId="114" fillId="0" borderId="0">
      <alignment vertical="top"/>
      <protection locked="0"/>
    </xf>
    <xf numFmtId="0" fontId="128" fillId="0" borderId="0">
      <alignment vertical="top"/>
      <protection locked="0"/>
    </xf>
    <xf numFmtId="0" fontId="128" fillId="0" borderId="0">
      <alignment vertical="top"/>
      <protection locked="0"/>
    </xf>
    <xf numFmtId="0" fontId="73" fillId="0" borderId="0">
      <alignment vertical="top"/>
      <protection locked="0"/>
    </xf>
    <xf numFmtId="0" fontId="137" fillId="0" borderId="0">
      <alignment vertical="top"/>
      <protection locked="0"/>
    </xf>
    <xf numFmtId="0" fontId="138" fillId="0" borderId="0">
      <alignment vertical="top"/>
      <protection locked="0"/>
    </xf>
    <xf numFmtId="0" fontId="140" fillId="0" borderId="0">
      <alignment vertical="top"/>
      <protection locked="0"/>
    </xf>
    <xf numFmtId="0" fontId="110" fillId="0" borderId="0">
      <alignment vertical="top"/>
      <protection locked="0"/>
    </xf>
    <xf numFmtId="0" fontId="123" fillId="0" borderId="0">
      <alignment vertical="top"/>
      <protection locked="0"/>
    </xf>
    <xf numFmtId="0" fontId="144" fillId="0" borderId="0">
      <alignment vertical="top"/>
      <protection locked="0"/>
    </xf>
    <xf numFmtId="0" fontId="81" fillId="0" borderId="0">
      <alignment vertical="top"/>
      <protection locked="0"/>
    </xf>
    <xf numFmtId="0" fontId="123" fillId="0" borderId="0">
      <alignment vertical="top"/>
      <protection locked="0"/>
    </xf>
    <xf numFmtId="0" fontId="101" fillId="0" borderId="0">
      <alignment vertical="top"/>
      <protection locked="0"/>
    </xf>
    <xf numFmtId="0" fontId="101" fillId="0" borderId="0">
      <alignment vertical="top"/>
      <protection locked="0"/>
    </xf>
    <xf numFmtId="0" fontId="139" fillId="0" borderId="0">
      <alignment vertical="top"/>
      <protection locked="0"/>
    </xf>
    <xf numFmtId="0" fontId="81" fillId="0" borderId="0">
      <alignment vertical="top"/>
      <protection locked="0"/>
    </xf>
    <xf numFmtId="0" fontId="146" fillId="0" borderId="0">
      <alignment vertical="top"/>
      <protection locked="0"/>
    </xf>
    <xf numFmtId="0" fontId="81" fillId="0" borderId="0">
      <alignment vertical="top"/>
      <protection locked="0"/>
    </xf>
    <xf numFmtId="0" fontId="147" fillId="0" borderId="0">
      <alignment vertical="top"/>
      <protection locked="0"/>
    </xf>
    <xf numFmtId="0" fontId="148" fillId="0" borderId="0">
      <alignment vertical="top"/>
      <protection locked="0"/>
    </xf>
    <xf numFmtId="0" fontId="150" fillId="0" borderId="0">
      <alignment vertical="top"/>
      <protection locked="0"/>
    </xf>
    <xf numFmtId="0" fontId="126" fillId="0" borderId="0">
      <alignment vertical="top"/>
      <protection locked="0"/>
    </xf>
    <xf numFmtId="0" fontId="151" fillId="0" borderId="0">
      <alignment vertical="top"/>
      <protection locked="0"/>
    </xf>
    <xf numFmtId="9" fontId="103" fillId="0" borderId="0"/>
    <xf numFmtId="0" fontId="103" fillId="0" borderId="0"/>
    <xf numFmtId="176" fontId="152" fillId="0" borderId="0"/>
    <xf numFmtId="9" fontId="153" fillId="0" borderId="0"/>
    <xf numFmtId="40" fontId="154" fillId="0" borderId="0"/>
    <xf numFmtId="38" fontId="154" fillId="0" borderId="0"/>
    <xf numFmtId="0" fontId="84" fillId="0" borderId="0"/>
    <xf numFmtId="40" fontId="80" fillId="0" borderId="0"/>
    <xf numFmtId="38" fontId="8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27" fillId="0" borderId="0">
      <alignment vertical="top"/>
      <protection locked="0"/>
    </xf>
    <xf numFmtId="0" fontId="127" fillId="0" borderId="0">
      <alignment vertical="top"/>
      <protection locked="0"/>
    </xf>
    <xf numFmtId="0" fontId="110" fillId="0" borderId="0">
      <alignment vertical="top"/>
      <protection locked="0"/>
    </xf>
    <xf numFmtId="170" fontId="93" fillId="0" borderId="0"/>
    <xf numFmtId="174" fontId="9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3" fontId="98" fillId="0" borderId="0"/>
    <xf numFmtId="176" fontId="98" fillId="0" borderId="0"/>
    <xf numFmtId="183" fontId="98" fillId="0" borderId="0"/>
    <xf numFmtId="176" fontId="98" fillId="0" borderId="0"/>
    <xf numFmtId="183" fontId="98" fillId="0" borderId="0"/>
    <xf numFmtId="176" fontId="98" fillId="0" borderId="0"/>
    <xf numFmtId="183" fontId="98" fillId="0" borderId="0"/>
    <xf numFmtId="176" fontId="98" fillId="0" borderId="0"/>
    <xf numFmtId="183" fontId="98" fillId="0" borderId="0"/>
    <xf numFmtId="176" fontId="9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84" fontId="25" fillId="0" borderId="0"/>
    <xf numFmtId="0" fontId="134" fillId="0" borderId="0">
      <alignment vertical="top"/>
      <protection locked="0"/>
    </xf>
    <xf numFmtId="0" fontId="126" fillId="0" borderId="0">
      <alignment vertical="top"/>
      <protection locked="0"/>
    </xf>
    <xf numFmtId="0" fontId="134" fillId="0" borderId="0">
      <alignment vertical="top"/>
      <protection locked="0"/>
    </xf>
    <xf numFmtId="0" fontId="80" fillId="0" borderId="0"/>
    <xf numFmtId="0" fontId="161" fillId="0" borderId="0"/>
    <xf numFmtId="0" fontId="25" fillId="0" borderId="0"/>
    <xf numFmtId="0" fontId="25" fillId="0" borderId="0"/>
    <xf numFmtId="0" fontId="164" fillId="0" borderId="0"/>
    <xf numFmtId="0" fontId="79" fillId="0" borderId="0"/>
    <xf numFmtId="40" fontId="80" fillId="0" borderId="0"/>
    <xf numFmtId="38" fontId="80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191" fontId="70" fillId="0" borderId="0"/>
    <xf numFmtId="0" fontId="91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188" fontId="70" fillId="0" borderId="0"/>
    <xf numFmtId="190" fontId="90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91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204" fontId="70" fillId="0" borderId="0"/>
    <xf numFmtId="204" fontId="70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42" fontId="70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191" fontId="70" fillId="0" borderId="0"/>
    <xf numFmtId="191" fontId="90" fillId="0" borderId="0"/>
    <xf numFmtId="191" fontId="90" fillId="0" borderId="0"/>
    <xf numFmtId="209" fontId="90" fillId="0" borderId="0"/>
    <xf numFmtId="183" fontId="90" fillId="0" borderId="0"/>
    <xf numFmtId="183" fontId="70" fillId="0" borderId="0"/>
    <xf numFmtId="193" fontId="70" fillId="0" borderId="0"/>
    <xf numFmtId="172" fontId="70" fillId="0" borderId="0"/>
    <xf numFmtId="166" fontId="70" fillId="0" borderId="0"/>
    <xf numFmtId="172" fontId="70" fillId="0" borderId="0"/>
    <xf numFmtId="208" fontId="25" fillId="0" borderId="0"/>
    <xf numFmtId="193" fontId="70" fillId="0" borderId="0"/>
    <xf numFmtId="0" fontId="70" fillId="0" borderId="0"/>
    <xf numFmtId="43" fontId="70" fillId="0" borderId="0"/>
    <xf numFmtId="183" fontId="70" fillId="0" borderId="0"/>
    <xf numFmtId="43" fontId="70" fillId="0" borderId="0"/>
    <xf numFmtId="166" fontId="70" fillId="0" borderId="0"/>
    <xf numFmtId="172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226" fontId="70" fillId="0" borderId="0"/>
    <xf numFmtId="172" fontId="70" fillId="0" borderId="0"/>
    <xf numFmtId="166" fontId="70" fillId="0" borderId="0"/>
    <xf numFmtId="172" fontId="70" fillId="0" borderId="0"/>
    <xf numFmtId="172" fontId="70" fillId="0" borderId="0"/>
    <xf numFmtId="166" fontId="70" fillId="0" borderId="0"/>
    <xf numFmtId="172" fontId="70" fillId="0" borderId="0"/>
    <xf numFmtId="166" fontId="70" fillId="0" borderId="0"/>
    <xf numFmtId="189" fontId="70" fillId="0" borderId="0"/>
    <xf numFmtId="43" fontId="70" fillId="0" borderId="0"/>
    <xf numFmtId="183" fontId="70" fillId="0" borderId="0"/>
    <xf numFmtId="43" fontId="70" fillId="0" borderId="0"/>
    <xf numFmtId="183" fontId="70" fillId="0" borderId="0"/>
    <xf numFmtId="183" fontId="70" fillId="0" borderId="0"/>
    <xf numFmtId="176" fontId="90" fillId="0" borderId="0"/>
    <xf numFmtId="191" fontId="70" fillId="0" borderId="0"/>
    <xf numFmtId="236" fontId="25" fillId="0" borderId="0"/>
    <xf numFmtId="188" fontId="70" fillId="0" borderId="0"/>
    <xf numFmtId="190" fontId="90" fillId="0" borderId="0"/>
    <xf numFmtId="204" fontId="70" fillId="0" borderId="0"/>
    <xf numFmtId="204" fontId="70" fillId="0" borderId="0"/>
    <xf numFmtId="42" fontId="70" fillId="0" borderId="0"/>
    <xf numFmtId="42" fontId="70" fillId="0" borderId="0"/>
    <xf numFmtId="190" fontId="70" fillId="0" borderId="0"/>
    <xf numFmtId="190" fontId="90" fillId="0" borderId="0"/>
    <xf numFmtId="194" fontId="70" fillId="0" borderId="0"/>
    <xf numFmtId="190" fontId="90" fillId="0" borderId="0"/>
    <xf numFmtId="194" fontId="70" fillId="0" borderId="0"/>
    <xf numFmtId="194" fontId="70" fillId="0" borderId="0"/>
    <xf numFmtId="194" fontId="70" fillId="0" borderId="0"/>
    <xf numFmtId="194" fontId="70" fillId="0" borderId="0"/>
    <xf numFmtId="190" fontId="70" fillId="0" borderId="0"/>
    <xf numFmtId="227" fontId="70" fillId="0" borderId="0"/>
    <xf numFmtId="183" fontId="70" fillId="0" borderId="0"/>
    <xf numFmtId="193" fontId="70" fillId="0" borderId="0"/>
    <xf numFmtId="172" fontId="70" fillId="0" borderId="0"/>
    <xf numFmtId="166" fontId="70" fillId="0" borderId="0"/>
    <xf numFmtId="172" fontId="70" fillId="0" borderId="0"/>
    <xf numFmtId="208" fontId="25" fillId="0" borderId="0"/>
    <xf numFmtId="193" fontId="70" fillId="0" borderId="0"/>
    <xf numFmtId="0" fontId="70" fillId="0" borderId="0"/>
    <xf numFmtId="43" fontId="70" fillId="0" borderId="0"/>
    <xf numFmtId="183" fontId="70" fillId="0" borderId="0"/>
    <xf numFmtId="43" fontId="70" fillId="0" borderId="0"/>
    <xf numFmtId="166" fontId="70" fillId="0" borderId="0"/>
    <xf numFmtId="172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226" fontId="70" fillId="0" borderId="0"/>
    <xf numFmtId="172" fontId="70" fillId="0" borderId="0"/>
    <xf numFmtId="166" fontId="70" fillId="0" borderId="0"/>
    <xf numFmtId="172" fontId="70" fillId="0" borderId="0"/>
    <xf numFmtId="172" fontId="70" fillId="0" borderId="0"/>
    <xf numFmtId="166" fontId="70" fillId="0" borderId="0"/>
    <xf numFmtId="172" fontId="70" fillId="0" borderId="0"/>
    <xf numFmtId="166" fontId="70" fillId="0" borderId="0"/>
    <xf numFmtId="189" fontId="70" fillId="0" borderId="0"/>
    <xf numFmtId="183" fontId="90" fillId="0" borderId="0"/>
    <xf numFmtId="43" fontId="70" fillId="0" borderId="0"/>
    <xf numFmtId="183" fontId="70" fillId="0" borderId="0"/>
    <xf numFmtId="43" fontId="70" fillId="0" borderId="0"/>
    <xf numFmtId="183" fontId="70" fillId="0" borderId="0"/>
    <xf numFmtId="183" fontId="70" fillId="0" borderId="0"/>
    <xf numFmtId="176" fontId="70" fillId="0" borderId="0"/>
    <xf numFmtId="181" fontId="70" fillId="0" borderId="0"/>
    <xf numFmtId="203" fontId="70" fillId="0" borderId="0"/>
    <xf numFmtId="180" fontId="70" fillId="0" borderId="0"/>
    <xf numFmtId="203" fontId="70" fillId="0" borderId="0"/>
    <xf numFmtId="206" fontId="25" fillId="0" borderId="0"/>
    <xf numFmtId="181" fontId="70" fillId="0" borderId="0"/>
    <xf numFmtId="180" fontId="90" fillId="0" borderId="0"/>
    <xf numFmtId="41" fontId="70" fillId="0" borderId="0"/>
    <xf numFmtId="176" fontId="70" fillId="0" borderId="0"/>
    <xf numFmtId="41" fontId="70" fillId="0" borderId="0"/>
    <xf numFmtId="179" fontId="70" fillId="0" borderId="0"/>
    <xf numFmtId="180" fontId="70" fillId="0" borderId="0"/>
    <xf numFmtId="203" fontId="70" fillId="0" borderId="0"/>
    <xf numFmtId="180" fontId="70" fillId="0" borderId="0"/>
    <xf numFmtId="180" fontId="70" fillId="0" borderId="0"/>
    <xf numFmtId="180" fontId="70" fillId="0" borderId="0"/>
    <xf numFmtId="180" fontId="70" fillId="0" borderId="0"/>
    <xf numFmtId="177" fontId="70" fillId="0" borderId="0"/>
    <xf numFmtId="203" fontId="70" fillId="0" borderId="0"/>
    <xf numFmtId="180" fontId="70" fillId="0" borderId="0"/>
    <xf numFmtId="203" fontId="70" fillId="0" borderId="0"/>
    <xf numFmtId="203" fontId="70" fillId="0" borderId="0"/>
    <xf numFmtId="180" fontId="70" fillId="0" borderId="0"/>
    <xf numFmtId="203" fontId="70" fillId="0" borderId="0"/>
    <xf numFmtId="180" fontId="70" fillId="0" borderId="0"/>
    <xf numFmtId="192" fontId="70" fillId="0" borderId="0"/>
    <xf numFmtId="41" fontId="70" fillId="0" borderId="0"/>
    <xf numFmtId="176" fontId="70" fillId="0" borderId="0"/>
    <xf numFmtId="41" fontId="70" fillId="0" borderId="0"/>
    <xf numFmtId="176" fontId="70" fillId="0" borderId="0"/>
    <xf numFmtId="176" fontId="70" fillId="0" borderId="0"/>
    <xf numFmtId="236" fontId="25" fillId="0" borderId="0"/>
    <xf numFmtId="188" fontId="70" fillId="0" borderId="0"/>
    <xf numFmtId="190" fontId="90" fillId="0" borderId="0"/>
    <xf numFmtId="204" fontId="70" fillId="0" borderId="0"/>
    <xf numFmtId="204" fontId="70" fillId="0" borderId="0"/>
    <xf numFmtId="42" fontId="70" fillId="0" borderId="0"/>
    <xf numFmtId="42" fontId="70" fillId="0" borderId="0"/>
    <xf numFmtId="190" fontId="70" fillId="0" borderId="0"/>
    <xf numFmtId="190" fontId="90" fillId="0" borderId="0"/>
    <xf numFmtId="194" fontId="70" fillId="0" borderId="0"/>
    <xf numFmtId="190" fontId="90" fillId="0" borderId="0"/>
    <xf numFmtId="194" fontId="70" fillId="0" borderId="0"/>
    <xf numFmtId="194" fontId="70" fillId="0" borderId="0"/>
    <xf numFmtId="194" fontId="70" fillId="0" borderId="0"/>
    <xf numFmtId="194" fontId="70" fillId="0" borderId="0"/>
    <xf numFmtId="190" fontId="70" fillId="0" borderId="0"/>
    <xf numFmtId="227" fontId="70" fillId="0" borderId="0"/>
    <xf numFmtId="176" fontId="90" fillId="0" borderId="0"/>
    <xf numFmtId="183" fontId="90" fillId="0" borderId="0"/>
    <xf numFmtId="176" fontId="70" fillId="0" borderId="0"/>
    <xf numFmtId="181" fontId="70" fillId="0" borderId="0"/>
    <xf numFmtId="203" fontId="70" fillId="0" borderId="0"/>
    <xf numFmtId="180" fontId="70" fillId="0" borderId="0"/>
    <xf numFmtId="203" fontId="70" fillId="0" borderId="0"/>
    <xf numFmtId="206" fontId="25" fillId="0" borderId="0"/>
    <xf numFmtId="181" fontId="70" fillId="0" borderId="0"/>
    <xf numFmtId="180" fontId="90" fillId="0" borderId="0"/>
    <xf numFmtId="41" fontId="70" fillId="0" borderId="0"/>
    <xf numFmtId="176" fontId="70" fillId="0" borderId="0"/>
    <xf numFmtId="41" fontId="70" fillId="0" borderId="0"/>
    <xf numFmtId="179" fontId="70" fillId="0" borderId="0"/>
    <xf numFmtId="180" fontId="70" fillId="0" borderId="0"/>
    <xf numFmtId="203" fontId="70" fillId="0" borderId="0"/>
    <xf numFmtId="180" fontId="70" fillId="0" borderId="0"/>
    <xf numFmtId="180" fontId="70" fillId="0" borderId="0"/>
    <xf numFmtId="180" fontId="70" fillId="0" borderId="0"/>
    <xf numFmtId="180" fontId="70" fillId="0" borderId="0"/>
    <xf numFmtId="177" fontId="70" fillId="0" borderId="0"/>
    <xf numFmtId="203" fontId="70" fillId="0" borderId="0"/>
    <xf numFmtId="180" fontId="70" fillId="0" borderId="0"/>
    <xf numFmtId="203" fontId="70" fillId="0" borderId="0"/>
    <xf numFmtId="203" fontId="70" fillId="0" borderId="0"/>
    <xf numFmtId="180" fontId="70" fillId="0" borderId="0"/>
    <xf numFmtId="203" fontId="70" fillId="0" borderId="0"/>
    <xf numFmtId="180" fontId="70" fillId="0" borderId="0"/>
    <xf numFmtId="192" fontId="70" fillId="0" borderId="0"/>
    <xf numFmtId="41" fontId="70" fillId="0" borderId="0"/>
    <xf numFmtId="176" fontId="70" fillId="0" borderId="0"/>
    <xf numFmtId="41" fontId="70" fillId="0" borderId="0"/>
    <xf numFmtId="176" fontId="70" fillId="0" borderId="0"/>
    <xf numFmtId="176" fontId="70" fillId="0" borderId="0"/>
    <xf numFmtId="183" fontId="70" fillId="0" borderId="0"/>
    <xf numFmtId="193" fontId="70" fillId="0" borderId="0"/>
    <xf numFmtId="172" fontId="70" fillId="0" borderId="0"/>
    <xf numFmtId="166" fontId="70" fillId="0" borderId="0"/>
    <xf numFmtId="172" fontId="70" fillId="0" borderId="0"/>
    <xf numFmtId="208" fontId="25" fillId="0" borderId="0"/>
    <xf numFmtId="193" fontId="70" fillId="0" borderId="0"/>
    <xf numFmtId="0" fontId="70" fillId="0" borderId="0"/>
    <xf numFmtId="43" fontId="70" fillId="0" borderId="0"/>
    <xf numFmtId="183" fontId="70" fillId="0" borderId="0"/>
    <xf numFmtId="43" fontId="70" fillId="0" borderId="0"/>
    <xf numFmtId="166" fontId="70" fillId="0" borderId="0"/>
    <xf numFmtId="172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226" fontId="70" fillId="0" borderId="0"/>
    <xf numFmtId="172" fontId="70" fillId="0" borderId="0"/>
    <xf numFmtId="166" fontId="70" fillId="0" borderId="0"/>
    <xf numFmtId="172" fontId="70" fillId="0" borderId="0"/>
    <xf numFmtId="172" fontId="70" fillId="0" borderId="0"/>
    <xf numFmtId="166" fontId="70" fillId="0" borderId="0"/>
    <xf numFmtId="172" fontId="70" fillId="0" borderId="0"/>
    <xf numFmtId="166" fontId="70" fillId="0" borderId="0"/>
    <xf numFmtId="189" fontId="70" fillId="0" borderId="0"/>
    <xf numFmtId="43" fontId="70" fillId="0" borderId="0"/>
    <xf numFmtId="183" fontId="70" fillId="0" borderId="0"/>
    <xf numFmtId="43" fontId="70" fillId="0" borderId="0"/>
    <xf numFmtId="183" fontId="70" fillId="0" borderId="0"/>
    <xf numFmtId="183" fontId="70" fillId="0" borderId="0"/>
    <xf numFmtId="176" fontId="90" fillId="0" borderId="0"/>
    <xf numFmtId="191" fontId="90" fillId="0" borderId="0"/>
    <xf numFmtId="191" fontId="90" fillId="0" borderId="0"/>
    <xf numFmtId="209" fontId="90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42" fontId="70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190" fontId="70" fillId="0" borderId="0"/>
    <xf numFmtId="190" fontId="90" fillId="0" borderId="0"/>
    <xf numFmtId="194" fontId="70" fillId="0" borderId="0"/>
    <xf numFmtId="190" fontId="90" fillId="0" borderId="0"/>
    <xf numFmtId="194" fontId="70" fillId="0" borderId="0"/>
    <xf numFmtId="194" fontId="70" fillId="0" borderId="0"/>
    <xf numFmtId="194" fontId="70" fillId="0" borderId="0"/>
    <xf numFmtId="194" fontId="70" fillId="0" borderId="0"/>
    <xf numFmtId="190" fontId="7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227" fontId="7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69" fillId="0" borderId="0">
      <alignment vertical="top"/>
    </xf>
    <xf numFmtId="176" fontId="90" fillId="0" borderId="0"/>
    <xf numFmtId="176" fontId="70" fillId="0" borderId="0"/>
    <xf numFmtId="181" fontId="70" fillId="0" borderId="0"/>
    <xf numFmtId="203" fontId="70" fillId="0" borderId="0"/>
    <xf numFmtId="180" fontId="70" fillId="0" borderId="0"/>
    <xf numFmtId="203" fontId="70" fillId="0" borderId="0"/>
    <xf numFmtId="206" fontId="25" fillId="0" borderId="0"/>
    <xf numFmtId="181" fontId="70" fillId="0" borderId="0"/>
    <xf numFmtId="180" fontId="90" fillId="0" borderId="0"/>
    <xf numFmtId="41" fontId="70" fillId="0" borderId="0"/>
    <xf numFmtId="176" fontId="70" fillId="0" borderId="0"/>
    <xf numFmtId="41" fontId="70" fillId="0" borderId="0"/>
    <xf numFmtId="179" fontId="70" fillId="0" borderId="0"/>
    <xf numFmtId="180" fontId="70" fillId="0" borderId="0"/>
    <xf numFmtId="203" fontId="70" fillId="0" borderId="0"/>
    <xf numFmtId="180" fontId="70" fillId="0" borderId="0"/>
    <xf numFmtId="180" fontId="70" fillId="0" borderId="0"/>
    <xf numFmtId="180" fontId="70" fillId="0" borderId="0"/>
    <xf numFmtId="180" fontId="70" fillId="0" borderId="0"/>
    <xf numFmtId="177" fontId="70" fillId="0" borderId="0"/>
    <xf numFmtId="203" fontId="70" fillId="0" borderId="0"/>
    <xf numFmtId="180" fontId="70" fillId="0" borderId="0"/>
    <xf numFmtId="203" fontId="70" fillId="0" borderId="0"/>
    <xf numFmtId="203" fontId="70" fillId="0" borderId="0"/>
    <xf numFmtId="180" fontId="70" fillId="0" borderId="0"/>
    <xf numFmtId="203" fontId="70" fillId="0" borderId="0"/>
    <xf numFmtId="180" fontId="70" fillId="0" borderId="0"/>
    <xf numFmtId="192" fontId="70" fillId="0" borderId="0"/>
    <xf numFmtId="41" fontId="70" fillId="0" borderId="0"/>
    <xf numFmtId="176" fontId="70" fillId="0" borderId="0"/>
    <xf numFmtId="41" fontId="70" fillId="0" borderId="0"/>
    <xf numFmtId="176" fontId="70" fillId="0" borderId="0"/>
    <xf numFmtId="176" fontId="70" fillId="0" borderId="0"/>
    <xf numFmtId="183" fontId="70" fillId="0" borderId="0"/>
    <xf numFmtId="193" fontId="70" fillId="0" borderId="0"/>
    <xf numFmtId="172" fontId="70" fillId="0" borderId="0"/>
    <xf numFmtId="166" fontId="70" fillId="0" borderId="0"/>
    <xf numFmtId="172" fontId="70" fillId="0" borderId="0"/>
    <xf numFmtId="208" fontId="25" fillId="0" borderId="0"/>
    <xf numFmtId="193" fontId="70" fillId="0" borderId="0"/>
    <xf numFmtId="0" fontId="70" fillId="0" borderId="0"/>
    <xf numFmtId="43" fontId="70" fillId="0" borderId="0"/>
    <xf numFmtId="183" fontId="70" fillId="0" borderId="0"/>
    <xf numFmtId="43" fontId="70" fillId="0" borderId="0"/>
    <xf numFmtId="166" fontId="70" fillId="0" borderId="0"/>
    <xf numFmtId="172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226" fontId="70" fillId="0" borderId="0"/>
    <xf numFmtId="172" fontId="70" fillId="0" borderId="0"/>
    <xf numFmtId="166" fontId="70" fillId="0" borderId="0"/>
    <xf numFmtId="172" fontId="70" fillId="0" borderId="0"/>
    <xf numFmtId="172" fontId="70" fillId="0" borderId="0"/>
    <xf numFmtId="166" fontId="70" fillId="0" borderId="0"/>
    <xf numFmtId="172" fontId="70" fillId="0" borderId="0"/>
    <xf numFmtId="166" fontId="70" fillId="0" borderId="0"/>
    <xf numFmtId="189" fontId="70" fillId="0" borderId="0"/>
    <xf numFmtId="43" fontId="70" fillId="0" borderId="0"/>
    <xf numFmtId="183" fontId="70" fillId="0" borderId="0"/>
    <xf numFmtId="43" fontId="70" fillId="0" borderId="0"/>
    <xf numFmtId="183" fontId="70" fillId="0" borderId="0"/>
    <xf numFmtId="183" fontId="70" fillId="0" borderId="0"/>
    <xf numFmtId="191" fontId="90" fillId="0" borderId="0"/>
    <xf numFmtId="191" fontId="90" fillId="0" borderId="0"/>
    <xf numFmtId="209" fontId="90" fillId="0" borderId="0"/>
    <xf numFmtId="183" fontId="90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91" fillId="0" borderId="0"/>
    <xf numFmtId="209" fontId="90" fillId="0" borderId="0"/>
    <xf numFmtId="224" fontId="98" fillId="0" borderId="0"/>
    <xf numFmtId="213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4" fontId="98" fillId="0" borderId="0"/>
    <xf numFmtId="213" fontId="98" fillId="0" borderId="0"/>
    <xf numFmtId="44" fontId="25" fillId="0" borderId="0"/>
    <xf numFmtId="224" fontId="98" fillId="0" borderId="0"/>
    <xf numFmtId="44" fontId="25" fillId="0" borderId="0"/>
    <xf numFmtId="44" fontId="25" fillId="0" borderId="0"/>
    <xf numFmtId="44" fontId="25" fillId="0" borderId="0"/>
    <xf numFmtId="42" fontId="25" fillId="0" borderId="0"/>
    <xf numFmtId="213" fontId="98" fillId="0" borderId="0"/>
    <xf numFmtId="42" fontId="25" fillId="0" borderId="0"/>
    <xf numFmtId="0" fontId="80" fillId="0" borderId="0"/>
    <xf numFmtId="205" fontId="136" fillId="0" borderId="0"/>
    <xf numFmtId="219" fontId="136" fillId="0" borderId="0"/>
    <xf numFmtId="0" fontId="110" fillId="0" borderId="0">
      <alignment vertical="top"/>
      <protection locked="0"/>
    </xf>
    <xf numFmtId="0" fontId="157" fillId="0" borderId="0"/>
    <xf numFmtId="42" fontId="25" fillId="0" borderId="0"/>
    <xf numFmtId="0" fontId="143" fillId="0" borderId="0">
      <alignment vertical="top"/>
      <protection locked="0"/>
    </xf>
    <xf numFmtId="0" fontId="109" fillId="0" borderId="0"/>
    <xf numFmtId="43" fontId="25" fillId="0" borderId="0"/>
    <xf numFmtId="41" fontId="25" fillId="0" borderId="0"/>
    <xf numFmtId="205" fontId="115" fillId="0" borderId="0"/>
    <xf numFmtId="219" fontId="115" fillId="0" borderId="0"/>
    <xf numFmtId="205" fontId="119" fillId="0" borderId="0"/>
    <xf numFmtId="219" fontId="119" fillId="0" borderId="0"/>
    <xf numFmtId="197" fontId="25" fillId="0" borderId="0"/>
    <xf numFmtId="207" fontId="25" fillId="0" borderId="0"/>
    <xf numFmtId="239" fontId="184" fillId="0" borderId="0"/>
    <xf numFmtId="234" fontId="184" fillId="0" borderId="0"/>
    <xf numFmtId="0" fontId="117" fillId="0" borderId="0">
      <alignment vertical="top"/>
      <protection locked="0"/>
    </xf>
    <xf numFmtId="0" fontId="1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6" fillId="2" borderId="0"/>
    <xf numFmtId="9" fontId="86" fillId="0" borderId="0"/>
    <xf numFmtId="0" fontId="186" fillId="2" borderId="0"/>
    <xf numFmtId="0" fontId="250" fillId="38" borderId="0"/>
    <xf numFmtId="0" fontId="250" fillId="29" borderId="0"/>
    <xf numFmtId="0" fontId="250" fillId="19" borderId="0"/>
    <xf numFmtId="0" fontId="250" fillId="25" borderId="0"/>
    <xf numFmtId="0" fontId="250" fillId="31" borderId="0"/>
    <xf numFmtId="0" fontId="250" fillId="23" borderId="0"/>
    <xf numFmtId="0" fontId="250" fillId="58" borderId="0">
      <alignment vertical="center"/>
    </xf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11" fillId="38" borderId="0"/>
    <xf numFmtId="0" fontId="250" fillId="38" borderId="0"/>
    <xf numFmtId="0" fontId="250" fillId="38" borderId="0"/>
    <xf numFmtId="0" fontId="250" fillId="38" borderId="0"/>
    <xf numFmtId="0" fontId="250" fillId="67" borderId="0"/>
    <xf numFmtId="0" fontId="250" fillId="38" borderId="0"/>
    <xf numFmtId="0" fontId="250" fillId="38" borderId="0"/>
    <xf numFmtId="0" fontId="250" fillId="38" borderId="0"/>
    <xf numFmtId="0" fontId="69" fillId="38" borderId="0"/>
    <xf numFmtId="0" fontId="250" fillId="38" borderId="0"/>
    <xf numFmtId="0" fontId="250" fillId="38" borderId="0"/>
    <xf numFmtId="0" fontId="250" fillId="38" borderId="0"/>
    <xf numFmtId="0" fontId="250" fillId="31" borderId="0">
      <alignment vertical="center"/>
    </xf>
    <xf numFmtId="0" fontId="250" fillId="38" borderId="0"/>
    <xf numFmtId="0" fontId="250" fillId="38" borderId="0"/>
    <xf numFmtId="0" fontId="250" fillId="38" borderId="0"/>
    <xf numFmtId="0" fontId="250" fillId="38" borderId="0">
      <alignment vertical="center"/>
    </xf>
    <xf numFmtId="0" fontId="250" fillId="38" borderId="0"/>
    <xf numFmtId="0" fontId="250" fillId="38" borderId="0"/>
    <xf numFmtId="0" fontId="250" fillId="38" borderId="0"/>
    <xf numFmtId="0" fontId="250" fillId="5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38" borderId="0"/>
    <xf numFmtId="0" fontId="250" fillId="47" borderId="0">
      <alignment vertical="center"/>
    </xf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11" fillId="29" borderId="0"/>
    <xf numFmtId="0" fontId="250" fillId="29" borderId="0"/>
    <xf numFmtId="0" fontId="250" fillId="29" borderId="0"/>
    <xf numFmtId="0" fontId="250" fillId="29" borderId="0"/>
    <xf numFmtId="0" fontId="250" fillId="47" borderId="0"/>
    <xf numFmtId="0" fontId="250" fillId="29" borderId="0"/>
    <xf numFmtId="0" fontId="250" fillId="29" borderId="0"/>
    <xf numFmtId="0" fontId="250" fillId="29" borderId="0"/>
    <xf numFmtId="0" fontId="69" fillId="29" borderId="0"/>
    <xf numFmtId="0" fontId="250" fillId="29" borderId="0"/>
    <xf numFmtId="0" fontId="250" fillId="29" borderId="0"/>
    <xf numFmtId="0" fontId="250" fillId="29" borderId="0"/>
    <xf numFmtId="0" fontId="250" fillId="18" borderId="0">
      <alignment vertical="center"/>
    </xf>
    <xf numFmtId="0" fontId="250" fillId="29" borderId="0"/>
    <xf numFmtId="0" fontId="250" fillId="29" borderId="0"/>
    <xf numFmtId="0" fontId="250" fillId="29" borderId="0"/>
    <xf numFmtId="0" fontId="250" fillId="35" borderId="0">
      <alignment vertical="center"/>
    </xf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29" borderId="0"/>
    <xf numFmtId="0" fontId="250" fillId="55" borderId="0">
      <alignment vertical="center"/>
    </xf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11" fillId="19" borderId="0"/>
    <xf numFmtId="0" fontId="250" fillId="19" borderId="0"/>
    <xf numFmtId="0" fontId="250" fillId="19" borderId="0"/>
    <xf numFmtId="0" fontId="250" fillId="19" borderId="0"/>
    <xf numFmtId="0" fontId="250" fillId="55" borderId="0"/>
    <xf numFmtId="0" fontId="250" fillId="19" borderId="0"/>
    <xf numFmtId="0" fontId="250" fillId="19" borderId="0"/>
    <xf numFmtId="0" fontId="250" fillId="19" borderId="0"/>
    <xf numFmtId="0" fontId="69" fillId="19" borderId="0"/>
    <xf numFmtId="0" fontId="250" fillId="19" borderId="0"/>
    <xf numFmtId="0" fontId="250" fillId="19" borderId="0"/>
    <xf numFmtId="0" fontId="250" fillId="19" borderId="0"/>
    <xf numFmtId="0" fontId="250" fillId="4" borderId="0">
      <alignment vertical="center"/>
    </xf>
    <xf numFmtId="0" fontId="250" fillId="19" borderId="0"/>
    <xf numFmtId="0" fontId="250" fillId="19" borderId="0"/>
    <xf numFmtId="0" fontId="250" fillId="19" borderId="0"/>
    <xf numFmtId="0" fontId="250" fillId="19" borderId="0">
      <alignment vertical="center"/>
    </xf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19" borderId="0"/>
    <xf numFmtId="0" fontId="250" fillId="46" borderId="0">
      <alignment vertical="center"/>
    </xf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11" fillId="25" borderId="0"/>
    <xf numFmtId="0" fontId="250" fillId="25" borderId="0"/>
    <xf numFmtId="0" fontId="250" fillId="25" borderId="0"/>
    <xf numFmtId="0" fontId="250" fillId="25" borderId="0"/>
    <xf numFmtId="0" fontId="250" fillId="46" borderId="0"/>
    <xf numFmtId="0" fontId="250" fillId="25" borderId="0"/>
    <xf numFmtId="0" fontId="250" fillId="25" borderId="0"/>
    <xf numFmtId="0" fontId="250" fillId="25" borderId="0"/>
    <xf numFmtId="0" fontId="69" fillId="25" borderId="0"/>
    <xf numFmtId="0" fontId="250" fillId="25" borderId="0"/>
    <xf numFmtId="0" fontId="250" fillId="25" borderId="0"/>
    <xf numFmtId="0" fontId="250" fillId="25" borderId="0"/>
    <xf numFmtId="0" fontId="250" fillId="18" borderId="0">
      <alignment vertical="center"/>
    </xf>
    <xf numFmtId="0" fontId="250" fillId="25" borderId="0"/>
    <xf numFmtId="0" fontId="250" fillId="25" borderId="0"/>
    <xf numFmtId="0" fontId="250" fillId="25" borderId="0"/>
    <xf numFmtId="0" fontId="250" fillId="25" borderId="0">
      <alignment vertical="center"/>
    </xf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62" borderId="0">
      <alignment vertical="center"/>
    </xf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11" fillId="31" borderId="0"/>
    <xf numFmtId="0" fontId="250" fillId="31" borderId="0"/>
    <xf numFmtId="0" fontId="250" fillId="31" borderId="0"/>
    <xf numFmtId="0" fontId="250" fillId="31" borderId="0"/>
    <xf numFmtId="0" fontId="250" fillId="49" borderId="0"/>
    <xf numFmtId="0" fontId="250" fillId="31" borderId="0"/>
    <xf numFmtId="0" fontId="250" fillId="31" borderId="0"/>
    <xf numFmtId="0" fontId="250" fillId="31" borderId="0"/>
    <xf numFmtId="0" fontId="69" fillId="31" borderId="0"/>
    <xf numFmtId="0" fontId="250" fillId="31" borderId="0"/>
    <xf numFmtId="0" fontId="250" fillId="31" borderId="0"/>
    <xf numFmtId="0" fontId="250" fillId="31" borderId="0"/>
    <xf numFmtId="0" fontId="250" fillId="38" borderId="0">
      <alignment vertical="center"/>
    </xf>
    <xf numFmtId="0" fontId="250" fillId="31" borderId="0"/>
    <xf numFmtId="0" fontId="250" fillId="31" borderId="0"/>
    <xf numFmtId="0" fontId="250" fillId="31" borderId="0"/>
    <xf numFmtId="0" fontId="250" fillId="31" borderId="0">
      <alignment vertical="center"/>
    </xf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1" borderId="0"/>
    <xf numFmtId="0" fontId="250" fillId="33" borderId="0">
      <alignment vertical="center"/>
    </xf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11" fillId="23" borderId="0"/>
    <xf numFmtId="0" fontId="250" fillId="23" borderId="0"/>
    <xf numFmtId="0" fontId="250" fillId="23" borderId="0"/>
    <xf numFmtId="0" fontId="250" fillId="23" borderId="0"/>
    <xf numFmtId="0" fontId="250" fillId="50" borderId="0"/>
    <xf numFmtId="0" fontId="250" fillId="23" borderId="0"/>
    <xf numFmtId="0" fontId="250" fillId="23" borderId="0"/>
    <xf numFmtId="0" fontId="250" fillId="23" borderId="0"/>
    <xf numFmtId="0" fontId="69" fillId="23" borderId="0"/>
    <xf numFmtId="0" fontId="250" fillId="23" borderId="0"/>
    <xf numFmtId="0" fontId="250" fillId="23" borderId="0"/>
    <xf numFmtId="0" fontId="250" fillId="23" borderId="0"/>
    <xf numFmtId="0" fontId="250" fillId="19" borderId="0">
      <alignment vertical="center"/>
    </xf>
    <xf numFmtId="0" fontId="250" fillId="23" borderId="0"/>
    <xf numFmtId="0" fontId="250" fillId="23" borderId="0"/>
    <xf numFmtId="0" fontId="250" fillId="23" borderId="0"/>
    <xf numFmtId="0" fontId="250" fillId="23" borderId="0">
      <alignment vertical="center"/>
    </xf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50" fillId="23" borderId="0"/>
    <xf numFmtId="0" fontId="211" fillId="2" borderId="0"/>
    <xf numFmtId="0" fontId="135" fillId="0" borderId="0">
      <alignment wrapText="1"/>
    </xf>
    <xf numFmtId="0" fontId="250" fillId="15" borderId="0"/>
    <xf numFmtId="0" fontId="250" fillId="35" borderId="0"/>
    <xf numFmtId="0" fontId="250" fillId="22" borderId="0"/>
    <xf numFmtId="0" fontId="250" fillId="25" borderId="0"/>
    <xf numFmtId="0" fontId="250" fillId="15" borderId="0"/>
    <xf numFmtId="0" fontId="250" fillId="36" borderId="0"/>
    <xf numFmtId="0" fontId="250" fillId="52" borderId="0">
      <alignment vertical="center"/>
    </xf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11" fillId="15" borderId="0"/>
    <xf numFmtId="0" fontId="250" fillId="15" borderId="0"/>
    <xf numFmtId="0" fontId="250" fillId="15" borderId="0"/>
    <xf numFmtId="0" fontId="250" fillId="15" borderId="0"/>
    <xf numFmtId="0" fontId="69" fillId="15" borderId="0"/>
    <xf numFmtId="0" fontId="250" fillId="15" borderId="0"/>
    <xf numFmtId="0" fontId="250" fillId="15" borderId="0"/>
    <xf numFmtId="0" fontId="250" fillId="15" borderId="0"/>
    <xf numFmtId="0" fontId="250" fillId="38" borderId="0">
      <alignment vertical="center"/>
    </xf>
    <xf numFmtId="0" fontId="250" fillId="15" borderId="0"/>
    <xf numFmtId="0" fontId="250" fillId="15" borderId="0"/>
    <xf numFmtId="0" fontId="250" fillId="15" borderId="0"/>
    <xf numFmtId="0" fontId="250" fillId="15" borderId="0">
      <alignment vertical="center"/>
    </xf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37" borderId="0">
      <alignment vertical="center"/>
    </xf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11" fillId="35" borderId="0"/>
    <xf numFmtId="0" fontId="250" fillId="35" borderId="0"/>
    <xf numFmtId="0" fontId="250" fillId="35" borderId="0"/>
    <xf numFmtId="0" fontId="250" fillId="35" borderId="0"/>
    <xf numFmtId="0" fontId="250" fillId="37" borderId="0"/>
    <xf numFmtId="0" fontId="250" fillId="35" borderId="0"/>
    <xf numFmtId="0" fontId="250" fillId="35" borderId="0"/>
    <xf numFmtId="0" fontId="250" fillId="35" borderId="0"/>
    <xf numFmtId="0" fontId="69" fillId="35" borderId="0"/>
    <xf numFmtId="0" fontId="250" fillId="35" borderId="0"/>
    <xf numFmtId="0" fontId="250" fillId="35" borderId="0"/>
    <xf numFmtId="0" fontId="250" fillId="35" borderId="0"/>
    <xf numFmtId="0" fontId="250" fillId="23" borderId="0">
      <alignment vertical="center"/>
    </xf>
    <xf numFmtId="0" fontId="250" fillId="35" borderId="0"/>
    <xf numFmtId="0" fontId="250" fillId="35" borderId="0"/>
    <xf numFmtId="0" fontId="250" fillId="35" borderId="0"/>
    <xf numFmtId="0" fontId="250" fillId="35" borderId="0">
      <alignment vertical="center"/>
    </xf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35" borderId="0"/>
    <xf numFmtId="0" fontId="250" fillId="28" borderId="0">
      <alignment vertical="center"/>
    </xf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11" fillId="22" borderId="0"/>
    <xf numFmtId="0" fontId="250" fillId="22" borderId="0"/>
    <xf numFmtId="0" fontId="250" fillId="22" borderId="0"/>
    <xf numFmtId="0" fontId="250" fillId="22" borderId="0"/>
    <xf numFmtId="0" fontId="250" fillId="28" borderId="0"/>
    <xf numFmtId="0" fontId="250" fillId="22" borderId="0"/>
    <xf numFmtId="0" fontId="250" fillId="22" borderId="0"/>
    <xf numFmtId="0" fontId="250" fillId="22" borderId="0"/>
    <xf numFmtId="0" fontId="69" fillId="22" borderId="0"/>
    <xf numFmtId="0" fontId="250" fillId="22" borderId="0"/>
    <xf numFmtId="0" fontId="250" fillId="22" borderId="0"/>
    <xf numFmtId="0" fontId="250" fillId="22" borderId="0"/>
    <xf numFmtId="0" fontId="250" fillId="2" borderId="0">
      <alignment vertical="center"/>
    </xf>
    <xf numFmtId="0" fontId="250" fillId="22" borderId="0"/>
    <xf numFmtId="0" fontId="250" fillId="22" borderId="0"/>
    <xf numFmtId="0" fontId="250" fillId="22" borderId="0"/>
    <xf numFmtId="0" fontId="250" fillId="19" borderId="0">
      <alignment vertical="center"/>
    </xf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22" borderId="0"/>
    <xf numFmtId="0" fontId="250" fillId="46" borderId="0">
      <alignment vertical="center"/>
    </xf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11" fillId="25" borderId="0"/>
    <xf numFmtId="0" fontId="250" fillId="25" borderId="0"/>
    <xf numFmtId="0" fontId="250" fillId="25" borderId="0"/>
    <xf numFmtId="0" fontId="250" fillId="25" borderId="0"/>
    <xf numFmtId="0" fontId="250" fillId="46" borderId="0"/>
    <xf numFmtId="0" fontId="250" fillId="25" borderId="0"/>
    <xf numFmtId="0" fontId="250" fillId="25" borderId="0"/>
    <xf numFmtId="0" fontId="250" fillId="25" borderId="0"/>
    <xf numFmtId="0" fontId="69" fillId="25" borderId="0"/>
    <xf numFmtId="0" fontId="250" fillId="25" borderId="0"/>
    <xf numFmtId="0" fontId="250" fillId="25" borderId="0"/>
    <xf numFmtId="0" fontId="250" fillId="25" borderId="0"/>
    <xf numFmtId="0" fontId="250" fillId="24" borderId="0">
      <alignment vertical="center"/>
    </xf>
    <xf numFmtId="0" fontId="250" fillId="25" borderId="0"/>
    <xf numFmtId="0" fontId="250" fillId="25" borderId="0"/>
    <xf numFmtId="0" fontId="250" fillId="25" borderId="0"/>
    <xf numFmtId="0" fontId="250" fillId="25" borderId="0">
      <alignment vertical="center"/>
    </xf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25" borderId="0"/>
    <xf numFmtId="0" fontId="250" fillId="52" borderId="0">
      <alignment vertical="center"/>
    </xf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11" fillId="15" borderId="0"/>
    <xf numFmtId="0" fontId="250" fillId="15" borderId="0"/>
    <xf numFmtId="0" fontId="250" fillId="15" borderId="0"/>
    <xf numFmtId="0" fontId="250" fillId="15" borderId="0"/>
    <xf numFmtId="0" fontId="250" fillId="52" borderId="0"/>
    <xf numFmtId="0" fontId="250" fillId="15" borderId="0"/>
    <xf numFmtId="0" fontId="250" fillId="15" borderId="0"/>
    <xf numFmtId="0" fontId="250" fillId="15" borderId="0"/>
    <xf numFmtId="0" fontId="69" fillId="15" borderId="0"/>
    <xf numFmtId="0" fontId="250" fillId="15" borderId="0"/>
    <xf numFmtId="0" fontId="250" fillId="15" borderId="0"/>
    <xf numFmtId="0" fontId="250" fillId="15" borderId="0"/>
    <xf numFmtId="0" fontId="250" fillId="38" borderId="0">
      <alignment vertical="center"/>
    </xf>
    <xf numFmtId="0" fontId="250" fillId="15" borderId="0"/>
    <xf numFmtId="0" fontId="250" fillId="15" borderId="0"/>
    <xf numFmtId="0" fontId="250" fillId="15" borderId="0"/>
    <xf numFmtId="0" fontId="250" fillId="15" borderId="0">
      <alignment vertical="center"/>
    </xf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15" borderId="0"/>
    <xf numFmtId="0" fontId="250" fillId="43" borderId="0">
      <alignment vertical="center"/>
    </xf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11" fillId="36" borderId="0"/>
    <xf numFmtId="0" fontId="250" fillId="36" borderId="0"/>
    <xf numFmtId="0" fontId="250" fillId="36" borderId="0"/>
    <xf numFmtId="0" fontId="250" fillId="36" borderId="0"/>
    <xf numFmtId="0" fontId="250" fillId="43" borderId="0"/>
    <xf numFmtId="0" fontId="250" fillId="36" borderId="0"/>
    <xf numFmtId="0" fontId="250" fillId="36" borderId="0"/>
    <xf numFmtId="0" fontId="250" fillId="36" borderId="0"/>
    <xf numFmtId="0" fontId="69" fillId="36" borderId="0"/>
    <xf numFmtId="0" fontId="250" fillId="36" borderId="0"/>
    <xf numFmtId="0" fontId="250" fillId="36" borderId="0"/>
    <xf numFmtId="0" fontId="250" fillId="36" borderId="0"/>
    <xf numFmtId="0" fontId="250" fillId="2" borderId="0">
      <alignment vertical="center"/>
    </xf>
    <xf numFmtId="0" fontId="250" fillId="36" borderId="0"/>
    <xf numFmtId="0" fontId="250" fillId="36" borderId="0"/>
    <xf numFmtId="0" fontId="250" fillId="36" borderId="0"/>
    <xf numFmtId="0" fontId="250" fillId="23" borderId="0">
      <alignment vertical="center"/>
    </xf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250" fillId="36" borderId="0"/>
    <xf numFmtId="0" fontId="71" fillId="34" borderId="0"/>
    <xf numFmtId="0" fontId="71" fillId="35" borderId="0"/>
    <xf numFmtId="0" fontId="71" fillId="22" borderId="0"/>
    <xf numFmtId="0" fontId="71" fillId="21" borderId="0"/>
    <xf numFmtId="0" fontId="71" fillId="27" borderId="0"/>
    <xf numFmtId="0" fontId="71" fillId="26" borderId="0"/>
    <xf numFmtId="0" fontId="71" fillId="59" borderId="0">
      <alignment vertical="center"/>
    </xf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118" fillId="34" borderId="0"/>
    <xf numFmtId="0" fontId="71" fillId="34" borderId="0"/>
    <xf numFmtId="0" fontId="71" fillId="34" borderId="0"/>
    <xf numFmtId="0" fontId="71" fillId="34" borderId="0"/>
    <xf numFmtId="0" fontId="112" fillId="34" borderId="0"/>
    <xf numFmtId="0" fontId="71" fillId="34" borderId="0"/>
    <xf numFmtId="0" fontId="71" fillId="34" borderId="0"/>
    <xf numFmtId="0" fontId="71" fillId="34" borderId="0"/>
    <xf numFmtId="0" fontId="71" fillId="15" borderId="0">
      <alignment vertical="center"/>
    </xf>
    <xf numFmtId="0" fontId="71" fillId="34" borderId="0"/>
    <xf numFmtId="0" fontId="71" fillId="34" borderId="0"/>
    <xf numFmtId="0" fontId="71" fillId="34" borderId="0"/>
    <xf numFmtId="0" fontId="71" fillId="15" borderId="0">
      <alignment vertical="center"/>
    </xf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4" borderId="0"/>
    <xf numFmtId="0" fontId="71" fillId="37" borderId="0">
      <alignment vertical="center"/>
    </xf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118" fillId="35" borderId="0"/>
    <xf numFmtId="0" fontId="71" fillId="35" borderId="0"/>
    <xf numFmtId="0" fontId="71" fillId="35" borderId="0"/>
    <xf numFmtId="0" fontId="71" fillId="35" borderId="0"/>
    <xf numFmtId="0" fontId="71" fillId="37" borderId="0"/>
    <xf numFmtId="0" fontId="71" fillId="35" borderId="0"/>
    <xf numFmtId="0" fontId="71" fillId="35" borderId="0"/>
    <xf numFmtId="0" fontId="71" fillId="35" borderId="0"/>
    <xf numFmtId="0" fontId="112" fillId="35" borderId="0"/>
    <xf numFmtId="0" fontId="71" fillId="35" borderId="0"/>
    <xf numFmtId="0" fontId="71" fillId="35" borderId="0"/>
    <xf numFmtId="0" fontId="71" fillId="35" borderId="0"/>
    <xf numFmtId="0" fontId="71" fillId="23" borderId="0">
      <alignment vertical="center"/>
    </xf>
    <xf numFmtId="0" fontId="71" fillId="35" borderId="0"/>
    <xf numFmtId="0" fontId="71" fillId="35" borderId="0"/>
    <xf numFmtId="0" fontId="71" fillId="35" borderId="0"/>
    <xf numFmtId="0" fontId="71" fillId="35" borderId="0">
      <alignment vertical="center"/>
    </xf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35" borderId="0"/>
    <xf numFmtId="0" fontId="71" fillId="28" borderId="0">
      <alignment vertical="center"/>
    </xf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118" fillId="22" borderId="0"/>
    <xf numFmtId="0" fontId="71" fillId="22" borderId="0"/>
    <xf numFmtId="0" fontId="71" fillId="22" borderId="0"/>
    <xf numFmtId="0" fontId="71" fillId="22" borderId="0"/>
    <xf numFmtId="0" fontId="71" fillId="28" borderId="0"/>
    <xf numFmtId="0" fontId="71" fillId="22" borderId="0"/>
    <xf numFmtId="0" fontId="71" fillId="22" borderId="0"/>
    <xf numFmtId="0" fontId="71" fillId="22" borderId="0"/>
    <xf numFmtId="0" fontId="112" fillId="22" borderId="0"/>
    <xf numFmtId="0" fontId="71" fillId="22" borderId="0"/>
    <xf numFmtId="0" fontId="71" fillId="22" borderId="0"/>
    <xf numFmtId="0" fontId="71" fillId="22" borderId="0"/>
    <xf numFmtId="0" fontId="71" fillId="2" borderId="0">
      <alignment vertical="center"/>
    </xf>
    <xf numFmtId="0" fontId="71" fillId="22" borderId="0"/>
    <xf numFmtId="0" fontId="71" fillId="22" borderId="0"/>
    <xf numFmtId="0" fontId="71" fillId="22" borderId="0"/>
    <xf numFmtId="0" fontId="71" fillId="19" borderId="0">
      <alignment vertical="center"/>
    </xf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22" borderId="0"/>
    <xf numFmtId="0" fontId="71" fillId="16" borderId="0">
      <alignment vertical="center"/>
    </xf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118" fillId="21" borderId="0"/>
    <xf numFmtId="0" fontId="71" fillId="21" borderId="0"/>
    <xf numFmtId="0" fontId="71" fillId="21" borderId="0"/>
    <xf numFmtId="0" fontId="71" fillId="21" borderId="0"/>
    <xf numFmtId="0" fontId="71" fillId="16" borderId="0"/>
    <xf numFmtId="0" fontId="71" fillId="21" borderId="0"/>
    <xf numFmtId="0" fontId="71" fillId="21" borderId="0"/>
    <xf numFmtId="0" fontId="71" fillId="21" borderId="0"/>
    <xf numFmtId="0" fontId="112" fillId="21" borderId="0"/>
    <xf numFmtId="0" fontId="71" fillId="21" borderId="0"/>
    <xf numFmtId="0" fontId="71" fillId="21" borderId="0"/>
    <xf numFmtId="0" fontId="71" fillId="21" borderId="0"/>
    <xf numFmtId="0" fontId="71" fillId="23" borderId="0">
      <alignment vertical="center"/>
    </xf>
    <xf numFmtId="0" fontId="71" fillId="21" borderId="0"/>
    <xf numFmtId="0" fontId="71" fillId="21" borderId="0"/>
    <xf numFmtId="0" fontId="71" fillId="21" borderId="0"/>
    <xf numFmtId="0" fontId="71" fillId="25" borderId="0">
      <alignment vertical="center"/>
    </xf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61" borderId="0">
      <alignment vertical="center"/>
    </xf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118" fillId="27" borderId="0"/>
    <xf numFmtId="0" fontId="71" fillId="27" borderId="0"/>
    <xf numFmtId="0" fontId="71" fillId="27" borderId="0"/>
    <xf numFmtId="0" fontId="71" fillId="27" borderId="0"/>
    <xf numFmtId="0" fontId="71" fillId="61" borderId="0"/>
    <xf numFmtId="0" fontId="71" fillId="27" borderId="0"/>
    <xf numFmtId="0" fontId="71" fillId="27" borderId="0"/>
    <xf numFmtId="0" fontId="71" fillId="27" borderId="0"/>
    <xf numFmtId="0" fontId="112" fillId="27" borderId="0"/>
    <xf numFmtId="0" fontId="71" fillId="27" borderId="0"/>
    <xf numFmtId="0" fontId="71" fillId="27" borderId="0"/>
    <xf numFmtId="0" fontId="71" fillId="27" borderId="0"/>
    <xf numFmtId="0" fontId="71" fillId="57" borderId="0">
      <alignment vertical="center"/>
    </xf>
    <xf numFmtId="0" fontId="71" fillId="27" borderId="0"/>
    <xf numFmtId="0" fontId="71" fillId="27" borderId="0"/>
    <xf numFmtId="0" fontId="71" fillId="27" borderId="0"/>
    <xf numFmtId="0" fontId="71" fillId="15" borderId="0">
      <alignment vertical="center"/>
    </xf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45" borderId="0">
      <alignment vertical="center"/>
    </xf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118" fillId="26" borderId="0"/>
    <xf numFmtId="0" fontId="71" fillId="26" borderId="0"/>
    <xf numFmtId="0" fontId="71" fillId="26" borderId="0"/>
    <xf numFmtId="0" fontId="71" fillId="26" borderId="0"/>
    <xf numFmtId="0" fontId="71" fillId="45" borderId="0"/>
    <xf numFmtId="0" fontId="71" fillId="26" borderId="0"/>
    <xf numFmtId="0" fontId="71" fillId="26" borderId="0"/>
    <xf numFmtId="0" fontId="71" fillId="26" borderId="0"/>
    <xf numFmtId="0" fontId="112" fillId="26" borderId="0"/>
    <xf numFmtId="0" fontId="71" fillId="26" borderId="0"/>
    <xf numFmtId="0" fontId="71" fillId="26" borderId="0"/>
    <xf numFmtId="0" fontId="71" fillId="26" borderId="0"/>
    <xf numFmtId="0" fontId="71" fillId="2" borderId="0">
      <alignment vertical="center"/>
    </xf>
    <xf numFmtId="0" fontId="71" fillId="26" borderId="0"/>
    <xf numFmtId="0" fontId="71" fillId="26" borderId="0"/>
    <xf numFmtId="0" fontId="71" fillId="26" borderId="0"/>
    <xf numFmtId="0" fontId="71" fillId="23" borderId="0">
      <alignment vertical="center"/>
    </xf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0" fontId="71" fillId="26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0" fontId="113" fillId="0" borderId="0"/>
    <xf numFmtId="170" fontId="180" fillId="0" borderId="0"/>
    <xf numFmtId="174" fontId="180" fillId="0" borderId="0"/>
    <xf numFmtId="0" fontId="71" fillId="53" borderId="0">
      <alignment vertical="center"/>
    </xf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118" fillId="17" borderId="0"/>
    <xf numFmtId="0" fontId="71" fillId="17" borderId="0"/>
    <xf numFmtId="0" fontId="71" fillId="17" borderId="0"/>
    <xf numFmtId="0" fontId="71" fillId="17" borderId="0"/>
    <xf numFmtId="0" fontId="71" fillId="53" borderId="0"/>
    <xf numFmtId="0" fontId="71" fillId="17" borderId="0"/>
    <xf numFmtId="0" fontId="71" fillId="17" borderId="0"/>
    <xf numFmtId="0" fontId="71" fillId="17" borderId="0"/>
    <xf numFmtId="0" fontId="112" fillId="17" borderId="0"/>
    <xf numFmtId="0" fontId="71" fillId="17" borderId="0"/>
    <xf numFmtId="0" fontId="71" fillId="17" borderId="0"/>
    <xf numFmtId="0" fontId="71" fillId="17" borderId="0"/>
    <xf numFmtId="0" fontId="71" fillId="69" borderId="0">
      <alignment vertical="center"/>
    </xf>
    <xf numFmtId="0" fontId="71" fillId="17" borderId="0"/>
    <xf numFmtId="0" fontId="71" fillId="17" borderId="0"/>
    <xf numFmtId="0" fontId="71" fillId="17" borderId="0"/>
    <xf numFmtId="0" fontId="71" fillId="27" borderId="0">
      <alignment vertical="center"/>
    </xf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17" borderId="0"/>
    <xf numFmtId="0" fontId="71" fillId="66" borderId="0">
      <alignment vertical="center"/>
    </xf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118" fillId="41" borderId="0"/>
    <xf numFmtId="0" fontId="71" fillId="41" borderId="0"/>
    <xf numFmtId="0" fontId="71" fillId="41" borderId="0"/>
    <xf numFmtId="0" fontId="71" fillId="41" borderId="0"/>
    <xf numFmtId="0" fontId="71" fillId="66" borderId="0"/>
    <xf numFmtId="0" fontId="71" fillId="41" borderId="0"/>
    <xf numFmtId="0" fontId="71" fillId="41" borderId="0"/>
    <xf numFmtId="0" fontId="71" fillId="41" borderId="0"/>
    <xf numFmtId="0" fontId="112" fillId="41" borderId="0"/>
    <xf numFmtId="0" fontId="71" fillId="41" borderId="0"/>
    <xf numFmtId="0" fontId="71" fillId="41" borderId="0"/>
    <xf numFmtId="0" fontId="71" fillId="41" borderId="0"/>
    <xf numFmtId="0" fontId="71" fillId="20" borderId="0">
      <alignment vertical="center"/>
    </xf>
    <xf numFmtId="0" fontId="71" fillId="41" borderId="0"/>
    <xf numFmtId="0" fontId="71" fillId="41" borderId="0"/>
    <xf numFmtId="0" fontId="71" fillId="41" borderId="0"/>
    <xf numFmtId="0" fontId="71" fillId="41" borderId="0">
      <alignment vertical="center"/>
    </xf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1" borderId="0"/>
    <xf numFmtId="0" fontId="71" fillId="40" borderId="0">
      <alignment vertical="center"/>
    </xf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118" fillId="32" borderId="0"/>
    <xf numFmtId="0" fontId="71" fillId="32" borderId="0"/>
    <xf numFmtId="0" fontId="71" fillId="32" borderId="0"/>
    <xf numFmtId="0" fontId="71" fillId="32" borderId="0"/>
    <xf numFmtId="0" fontId="71" fillId="40" borderId="0"/>
    <xf numFmtId="0" fontId="71" fillId="32" borderId="0"/>
    <xf numFmtId="0" fontId="71" fillId="32" borderId="0"/>
    <xf numFmtId="0" fontId="71" fillId="32" borderId="0"/>
    <xf numFmtId="0" fontId="112" fillId="32" borderId="0"/>
    <xf numFmtId="0" fontId="71" fillId="32" borderId="0"/>
    <xf numFmtId="0" fontId="71" fillId="32" borderId="0"/>
    <xf numFmtId="0" fontId="71" fillId="32" borderId="0"/>
    <xf numFmtId="0" fontId="71" fillId="30" borderId="0">
      <alignment vertical="center"/>
    </xf>
    <xf numFmtId="0" fontId="71" fillId="32" borderId="0"/>
    <xf numFmtId="0" fontId="71" fillId="32" borderId="0"/>
    <xf numFmtId="0" fontId="71" fillId="32" borderId="0"/>
    <xf numFmtId="0" fontId="71" fillId="32" borderId="0">
      <alignment vertical="center"/>
    </xf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32" borderId="0"/>
    <xf numFmtId="0" fontId="71" fillId="16" borderId="0">
      <alignment vertical="center"/>
    </xf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118" fillId="21" borderId="0"/>
    <xf numFmtId="0" fontId="71" fillId="21" borderId="0"/>
    <xf numFmtId="0" fontId="71" fillId="21" borderId="0"/>
    <xf numFmtId="0" fontId="71" fillId="21" borderId="0"/>
    <xf numFmtId="0" fontId="71" fillId="16" borderId="0"/>
    <xf numFmtId="0" fontId="71" fillId="21" borderId="0"/>
    <xf numFmtId="0" fontId="71" fillId="21" borderId="0"/>
    <xf numFmtId="0" fontId="71" fillId="21" borderId="0"/>
    <xf numFmtId="0" fontId="112" fillId="21" borderId="0"/>
    <xf numFmtId="0" fontId="71" fillId="21" borderId="0"/>
    <xf numFmtId="0" fontId="71" fillId="21" borderId="0"/>
    <xf numFmtId="0" fontId="71" fillId="21" borderId="0"/>
    <xf numFmtId="0" fontId="71" fillId="36" borderId="0">
      <alignment vertical="center"/>
    </xf>
    <xf numFmtId="0" fontId="71" fillId="21" borderId="0"/>
    <xf numFmtId="0" fontId="71" fillId="21" borderId="0"/>
    <xf numFmtId="0" fontId="71" fillId="21" borderId="0"/>
    <xf numFmtId="0" fontId="71" fillId="63" borderId="0">
      <alignment vertical="center"/>
    </xf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21" borderId="0"/>
    <xf numFmtId="0" fontId="71" fillId="61" borderId="0">
      <alignment vertical="center"/>
    </xf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118" fillId="27" borderId="0"/>
    <xf numFmtId="0" fontId="71" fillId="27" borderId="0"/>
    <xf numFmtId="0" fontId="71" fillId="27" borderId="0"/>
    <xf numFmtId="0" fontId="71" fillId="27" borderId="0"/>
    <xf numFmtId="0" fontId="71" fillId="61" borderId="0"/>
    <xf numFmtId="0" fontId="71" fillId="27" borderId="0"/>
    <xf numFmtId="0" fontId="71" fillId="27" borderId="0"/>
    <xf numFmtId="0" fontId="71" fillId="27" borderId="0"/>
    <xf numFmtId="0" fontId="112" fillId="27" borderId="0"/>
    <xf numFmtId="0" fontId="71" fillId="27" borderId="0"/>
    <xf numFmtId="0" fontId="71" fillId="27" borderId="0"/>
    <xf numFmtId="0" fontId="71" fillId="27" borderId="0"/>
    <xf numFmtId="0" fontId="71" fillId="44" borderId="0">
      <alignment vertical="center"/>
    </xf>
    <xf numFmtId="0" fontId="71" fillId="27" borderId="0"/>
    <xf numFmtId="0" fontId="71" fillId="27" borderId="0"/>
    <xf numFmtId="0" fontId="71" fillId="27" borderId="0"/>
    <xf numFmtId="0" fontId="71" fillId="27" borderId="0">
      <alignment vertical="center"/>
    </xf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27" borderId="0"/>
    <xf numFmtId="0" fontId="71" fillId="56" borderId="0">
      <alignment vertical="center"/>
    </xf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118" fillId="20" borderId="0"/>
    <xf numFmtId="0" fontId="71" fillId="20" borderId="0"/>
    <xf numFmtId="0" fontId="71" fillId="20" borderId="0"/>
    <xf numFmtId="0" fontId="71" fillId="20" borderId="0"/>
    <xf numFmtId="0" fontId="71" fillId="56" borderId="0"/>
    <xf numFmtId="0" fontId="71" fillId="20" borderId="0"/>
    <xf numFmtId="0" fontId="71" fillId="20" borderId="0"/>
    <xf numFmtId="0" fontId="71" fillId="20" borderId="0"/>
    <xf numFmtId="0" fontId="112" fillId="20" borderId="0"/>
    <xf numFmtId="0" fontId="71" fillId="20" borderId="0"/>
    <xf numFmtId="0" fontId="71" fillId="20" borderId="0"/>
    <xf numFmtId="0" fontId="71" fillId="20" borderId="0"/>
    <xf numFmtId="0" fontId="71" fillId="32" borderId="0">
      <alignment vertical="center"/>
    </xf>
    <xf numFmtId="0" fontId="71" fillId="20" borderId="0"/>
    <xf numFmtId="0" fontId="71" fillId="20" borderId="0"/>
    <xf numFmtId="0" fontId="71" fillId="20" borderId="0"/>
    <xf numFmtId="0" fontId="71" fillId="20" borderId="0">
      <alignment vertical="center"/>
    </xf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0" fontId="71" fillId="20" borderId="0"/>
    <xf numFmtId="195" fontId="116" fillId="0" borderId="0"/>
    <xf numFmtId="0" fontId="142" fillId="0" borderId="0"/>
    <xf numFmtId="244" fontId="90" fillId="0" borderId="0"/>
    <xf numFmtId="217" fontId="116" fillId="0" borderId="0"/>
    <xf numFmtId="0" fontId="142" fillId="0" borderId="0"/>
    <xf numFmtId="210" fontId="90" fillId="0" borderId="0"/>
    <xf numFmtId="0" fontId="76" fillId="0" borderId="0">
      <alignment horizontal="center" wrapText="1"/>
      <protection locked="0"/>
    </xf>
    <xf numFmtId="181" fontId="209" fillId="0" borderId="0"/>
    <xf numFmtId="0" fontId="142" fillId="0" borderId="0"/>
    <xf numFmtId="181" fontId="86" fillId="0" borderId="0"/>
    <xf numFmtId="237" fontId="116" fillId="0" borderId="0"/>
    <xf numFmtId="0" fontId="142" fillId="0" borderId="0"/>
    <xf numFmtId="193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4" fillId="0" borderId="0"/>
    <xf numFmtId="0" fontId="92" fillId="47" borderId="0">
      <alignment vertical="center"/>
    </xf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219" fillId="29" borderId="0"/>
    <xf numFmtId="0" fontId="92" fillId="29" borderId="0"/>
    <xf numFmtId="0" fontId="92" fillId="29" borderId="0"/>
    <xf numFmtId="0" fontId="92" fillId="29" borderId="0"/>
    <xf numFmtId="0" fontId="92" fillId="47" borderId="0"/>
    <xf numFmtId="0" fontId="92" fillId="29" borderId="0"/>
    <xf numFmtId="0" fontId="92" fillId="29" borderId="0"/>
    <xf numFmtId="0" fontId="92" fillId="29" borderId="0"/>
    <xf numFmtId="0" fontId="215" fillId="29" borderId="0"/>
    <xf numFmtId="0" fontId="92" fillId="29" borderId="0"/>
    <xf numFmtId="0" fontId="92" fillId="29" borderId="0"/>
    <xf numFmtId="0" fontId="92" fillId="29" borderId="0"/>
    <xf numFmtId="0" fontId="213" fillId="29" borderId="0">
      <alignment vertical="center"/>
    </xf>
    <xf numFmtId="0" fontId="92" fillId="29" borderId="0"/>
    <xf numFmtId="0" fontId="92" fillId="29" borderId="0"/>
    <xf numFmtId="0" fontId="92" fillId="29" borderId="0"/>
    <xf numFmtId="0" fontId="78" fillId="35" borderId="0">
      <alignment vertical="center"/>
    </xf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92" fillId="29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1" fontId="200" fillId="0" borderId="0"/>
    <xf numFmtId="0" fontId="91" fillId="0" borderId="13"/>
    <xf numFmtId="0" fontId="125" fillId="51" borderId="13"/>
    <xf numFmtId="0" fontId="125" fillId="64" borderId="13"/>
    <xf numFmtId="0" fontId="172" fillId="0" borderId="0">
      <alignment horizontal="left"/>
    </xf>
    <xf numFmtId="0" fontId="142" fillId="0" borderId="0"/>
    <xf numFmtId="0" fontId="190" fillId="0" borderId="0"/>
    <xf numFmtId="0" fontId="142" fillId="0" borderId="0"/>
    <xf numFmtId="0" fontId="19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86" fontId="25" fillId="0" borderId="0"/>
    <xf numFmtId="186" fontId="25" fillId="0" borderId="0"/>
    <xf numFmtId="186" fontId="25" fillId="0" borderId="0"/>
    <xf numFmtId="186" fontId="25" fillId="0" borderId="0"/>
    <xf numFmtId="186" fontId="25" fillId="0" borderId="0"/>
    <xf numFmtId="186" fontId="25" fillId="0" borderId="0"/>
    <xf numFmtId="186" fontId="25" fillId="0" borderId="0"/>
    <xf numFmtId="18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0" fontId="67" fillId="2" borderId="48"/>
    <xf numFmtId="0" fontId="67" fillId="39" borderId="48">
      <alignment vertical="center"/>
    </xf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178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178" fillId="2" borderId="48"/>
    <xf numFmtId="0" fontId="178" fillId="2" borderId="48"/>
    <xf numFmtId="0" fontId="67" fillId="39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39" borderId="48"/>
    <xf numFmtId="0" fontId="67" fillId="39" borderId="48"/>
    <xf numFmtId="0" fontId="159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159" fillId="2" borderId="48"/>
    <xf numFmtId="0" fontId="159" fillId="2" borderId="48"/>
    <xf numFmtId="0" fontId="220" fillId="4" borderId="48">
      <alignment vertical="center"/>
    </xf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4" borderId="48">
      <alignment vertical="center"/>
    </xf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67" fillId="2" borderId="48"/>
    <xf numFmtId="0" fontId="25" fillId="0" borderId="0">
      <alignment vertical="top"/>
    </xf>
    <xf numFmtId="0" fontId="125" fillId="0" borderId="0"/>
    <xf numFmtId="0" fontId="95" fillId="0" borderId="56"/>
    <xf numFmtId="230" fontId="70" fillId="0" borderId="0"/>
    <xf numFmtId="0" fontId="83" fillId="0" borderId="0">
      <alignment vertical="center"/>
    </xf>
    <xf numFmtId="0" fontId="96" fillId="70" borderId="52">
      <alignment vertical="center"/>
    </xf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25" fillId="0" borderId="0"/>
    <xf numFmtId="0" fontId="85" fillId="30" borderId="52"/>
    <xf numFmtId="0" fontId="96" fillId="30" borderId="52"/>
    <xf numFmtId="0" fontId="96" fillId="30" borderId="52"/>
    <xf numFmtId="0" fontId="96" fillId="30" borderId="52"/>
    <xf numFmtId="0" fontId="96" fillId="70" borderId="52"/>
    <xf numFmtId="0" fontId="96" fillId="30" borderId="52"/>
    <xf numFmtId="0" fontId="96" fillId="30" borderId="52"/>
    <xf numFmtId="0" fontId="96" fillId="30" borderId="52"/>
    <xf numFmtId="0" fontId="195" fillId="30" borderId="52"/>
    <xf numFmtId="0" fontId="96" fillId="30" borderId="52"/>
    <xf numFmtId="0" fontId="96" fillId="30" borderId="52"/>
    <xf numFmtId="0" fontId="96" fillId="30" borderId="52"/>
    <xf numFmtId="0" fontId="96" fillId="30" borderId="52">
      <alignment vertical="center"/>
    </xf>
    <xf numFmtId="0" fontId="96" fillId="30" borderId="52"/>
    <xf numFmtId="0" fontId="96" fillId="30" borderId="52"/>
    <xf numFmtId="0" fontId="96" fillId="30" borderId="52"/>
    <xf numFmtId="0" fontId="96" fillId="30" borderId="52">
      <alignment vertical="center"/>
    </xf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0" fontId="96" fillId="30" borderId="52"/>
    <xf numFmtId="1" fontId="179" fillId="0" borderId="8"/>
    <xf numFmtId="0" fontId="208" fillId="0" borderId="0">
      <alignment horizontal="right"/>
    </xf>
    <xf numFmtId="43" fontId="250" fillId="0" borderId="0"/>
    <xf numFmtId="0" fontId="141" fillId="0" borderId="0"/>
    <xf numFmtId="37" fontId="130" fillId="0" borderId="0"/>
    <xf numFmtId="37" fontId="130" fillId="0" borderId="0"/>
    <xf numFmtId="37" fontId="130" fillId="0" borderId="0"/>
    <xf numFmtId="37" fontId="130" fillId="0" borderId="0"/>
    <xf numFmtId="37" fontId="130" fillId="0" borderId="0"/>
    <xf numFmtId="37" fontId="130" fillId="0" borderId="0"/>
    <xf numFmtId="37" fontId="13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18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18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9" fillId="0" borderId="0"/>
    <xf numFmtId="41" fontId="9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181" fontId="250" fillId="0" borderId="0">
      <alignment vertical="center"/>
    </xf>
    <xf numFmtId="41" fontId="250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9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38" fontId="131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38" fontId="131" fillId="0" borderId="0"/>
    <xf numFmtId="38" fontId="131" fillId="0" borderId="0"/>
    <xf numFmtId="38" fontId="131" fillId="0" borderId="0"/>
    <xf numFmtId="18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38" fontId="131" fillId="0" borderId="0"/>
    <xf numFmtId="41" fontId="9" fillId="0" borderId="0"/>
    <xf numFmtId="41" fontId="9" fillId="0" borderId="0"/>
    <xf numFmtId="181" fontId="99" fillId="0" borderId="0">
      <alignment vertical="center"/>
    </xf>
    <xf numFmtId="181" fontId="99" fillId="0" borderId="0">
      <alignment vertical="center"/>
    </xf>
    <xf numFmtId="181" fontId="99" fillId="0" borderId="0">
      <alignment vertical="center"/>
    </xf>
    <xf numFmtId="181" fontId="99" fillId="0" borderId="0">
      <alignment vertical="center"/>
    </xf>
    <xf numFmtId="181" fontId="99" fillId="0" borderId="0">
      <alignment vertical="center"/>
    </xf>
    <xf numFmtId="181" fontId="99" fillId="0" borderId="0">
      <alignment vertical="center"/>
    </xf>
    <xf numFmtId="181" fontId="99" fillId="0" borderId="0">
      <alignment vertical="center"/>
    </xf>
    <xf numFmtId="181" fontId="99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/>
    <xf numFmtId="41" fontId="9" fillId="0" borderId="0"/>
    <xf numFmtId="41" fontId="9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/>
    <xf numFmtId="41" fontId="11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11" fillId="0" borderId="0"/>
    <xf numFmtId="41" fontId="11" fillId="0" borderId="0"/>
    <xf numFmtId="41" fontId="11" fillId="0" borderId="0"/>
    <xf numFmtId="41" fontId="25" fillId="0" borderId="0"/>
    <xf numFmtId="41" fontId="250" fillId="0" borderId="0"/>
    <xf numFmtId="41" fontId="11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11" fillId="0" borderId="0"/>
    <xf numFmtId="41" fontId="11" fillId="0" borderId="0"/>
    <xf numFmtId="41" fontId="11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11" fillId="0" borderId="0"/>
    <xf numFmtId="41" fontId="11" fillId="0" borderId="0"/>
    <xf numFmtId="41" fontId="11" fillId="0" borderId="0"/>
    <xf numFmtId="41" fontId="11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11" fillId="0" borderId="0"/>
    <xf numFmtId="41" fontId="11" fillId="0" borderId="0"/>
    <xf numFmtId="41" fontId="11" fillId="0" borderId="0"/>
    <xf numFmtId="41" fontId="11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11" fillId="0" borderId="0"/>
    <xf numFmtId="41" fontId="11" fillId="0" borderId="0"/>
    <xf numFmtId="41" fontId="11" fillId="0" borderId="0"/>
    <xf numFmtId="41" fontId="11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41" fontId="11" fillId="0" borderId="0"/>
    <xf numFmtId="41" fontId="11" fillId="0" borderId="0"/>
    <xf numFmtId="41" fontId="11" fillId="0" borderId="0"/>
    <xf numFmtId="41" fontId="11" fillId="0" borderId="0"/>
    <xf numFmtId="41" fontId="250" fillId="0" borderId="0"/>
    <xf numFmtId="41" fontId="11" fillId="0" borderId="0"/>
    <xf numFmtId="41" fontId="11" fillId="0" borderId="0"/>
    <xf numFmtId="41" fontId="11" fillId="0" borderId="0"/>
    <xf numFmtId="41" fontId="11" fillId="0" borderId="0"/>
    <xf numFmtId="41" fontId="250" fillId="0" borderId="0">
      <alignment vertical="center"/>
    </xf>
    <xf numFmtId="41" fontId="11" fillId="0" borderId="0"/>
    <xf numFmtId="41" fontId="11" fillId="0" borderId="0"/>
    <xf numFmtId="41" fontId="11" fillId="0" borderId="0"/>
    <xf numFmtId="41" fontId="11" fillId="0" borderId="0"/>
    <xf numFmtId="181" fontId="99" fillId="0" borderId="0">
      <alignment vertical="center"/>
    </xf>
    <xf numFmtId="176" fontId="250" fillId="0" borderId="0"/>
    <xf numFmtId="41" fontId="192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41" fontId="192" fillId="0" borderId="0"/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8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181" fontId="250" fillId="0" borderId="0">
      <alignment vertical="center"/>
    </xf>
    <xf numFmtId="176" fontId="25" fillId="0" borderId="0"/>
    <xf numFmtId="176" fontId="25" fillId="0" borderId="0"/>
    <xf numFmtId="181" fontId="250" fillId="0" borderId="0">
      <alignment vertical="center"/>
    </xf>
    <xf numFmtId="181" fontId="250" fillId="0" borderId="0">
      <alignment vertical="center"/>
    </xf>
    <xf numFmtId="18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/>
    <xf numFmtId="41" fontId="250" fillId="0" borderId="0">
      <alignment vertical="center"/>
    </xf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18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18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/>
    <xf numFmtId="176" fontId="25" fillId="0" borderId="0"/>
    <xf numFmtId="176" fontId="25" fillId="0" borderId="0"/>
    <xf numFmtId="41" fontId="250" fillId="0" borderId="0"/>
    <xf numFmtId="41" fontId="250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41" fontId="14" fillId="0" borderId="0"/>
    <xf numFmtId="176" fontId="25" fillId="0" borderId="0"/>
    <xf numFmtId="176" fontId="25" fillId="0" borderId="0"/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>
      <alignment vertical="center"/>
    </xf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176" fontId="25" fillId="0" borderId="0"/>
    <xf numFmtId="41" fontId="250" fillId="0" borderId="0"/>
    <xf numFmtId="41" fontId="250" fillId="0" borderId="0"/>
    <xf numFmtId="41" fontId="250" fillId="0" borderId="0"/>
    <xf numFmtId="41" fontId="9" fillId="0" borderId="0"/>
    <xf numFmtId="41" fontId="9" fillId="0" borderId="0"/>
    <xf numFmtId="41" fontId="9" fillId="0" borderId="0"/>
    <xf numFmtId="41" fontId="250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>
      <alignment vertical="center"/>
    </xf>
    <xf numFmtId="41" fontId="25" fillId="0" borderId="0"/>
    <xf numFmtId="41" fontId="25" fillId="0" borderId="0"/>
    <xf numFmtId="41" fontId="25" fillId="0" borderId="0"/>
    <xf numFmtId="41" fontId="25" fillId="0" borderId="0"/>
    <xf numFmtId="41" fontId="250" fillId="0" borderId="0">
      <alignment vertical="center"/>
    </xf>
    <xf numFmtId="41" fontId="250" fillId="0" borderId="0"/>
    <xf numFmtId="41" fontId="250" fillId="0" borderId="0"/>
    <xf numFmtId="41" fontId="250" fillId="0" borderId="0"/>
    <xf numFmtId="41" fontId="250" fillId="0" borderId="0"/>
    <xf numFmtId="41" fontId="9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41" fontId="250" fillId="0" borderId="0"/>
    <xf numFmtId="185" fontId="25" fillId="0" borderId="0"/>
    <xf numFmtId="185" fontId="25" fillId="0" borderId="0"/>
    <xf numFmtId="185" fontId="25" fillId="0" borderId="0"/>
    <xf numFmtId="185" fontId="25" fillId="0" borderId="0"/>
    <xf numFmtId="185" fontId="25" fillId="0" borderId="0"/>
    <xf numFmtId="185" fontId="25" fillId="0" borderId="0"/>
    <xf numFmtId="185" fontId="25" fillId="0" borderId="0"/>
    <xf numFmtId="185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14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5" fillId="0" borderId="0"/>
    <xf numFmtId="43" fontId="25" fillId="0" borderId="0"/>
    <xf numFmtId="43" fontId="9" fillId="0" borderId="0"/>
    <xf numFmtId="43" fontId="9" fillId="0" borderId="0"/>
    <xf numFmtId="43" fontId="25" fillId="0" borderId="0"/>
    <xf numFmtId="43" fontId="25" fillId="0" borderId="0"/>
    <xf numFmtId="43" fontId="9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9" fillId="0" borderId="0"/>
    <xf numFmtId="43" fontId="250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250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43" fontId="250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183" fontId="25" fillId="0" borderId="0"/>
    <xf numFmtId="183" fontId="25" fillId="0" borderId="0"/>
    <xf numFmtId="183" fontId="25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50" fillId="0" borderId="0"/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>
      <alignment vertical="center"/>
    </xf>
    <xf numFmtId="220" fontId="25" fillId="0" borderId="0"/>
    <xf numFmtId="220" fontId="25" fillId="0" borderId="0"/>
    <xf numFmtId="220" fontId="25" fillId="0" borderId="0"/>
    <xf numFmtId="220" fontId="25" fillId="0" borderId="0"/>
    <xf numFmtId="183" fontId="250" fillId="0" borderId="0">
      <alignment vertical="center"/>
    </xf>
    <xf numFmtId="183" fontId="250" fillId="0" borderId="0">
      <alignment vertical="center"/>
    </xf>
    <xf numFmtId="183" fontId="250" fillId="0" borderId="0">
      <alignment vertical="center"/>
    </xf>
    <xf numFmtId="183" fontId="250" fillId="0" borderId="0">
      <alignment vertical="center"/>
    </xf>
    <xf numFmtId="183" fontId="250" fillId="0" borderId="0">
      <alignment vertical="center"/>
    </xf>
    <xf numFmtId="193" fontId="99" fillId="0" borderId="0">
      <alignment vertical="center"/>
    </xf>
    <xf numFmtId="193" fontId="99" fillId="0" borderId="0">
      <alignment vertical="center"/>
    </xf>
    <xf numFmtId="193" fontId="99" fillId="0" borderId="0">
      <alignment vertical="center"/>
    </xf>
    <xf numFmtId="193" fontId="99" fillId="0" borderId="0">
      <alignment vertical="center"/>
    </xf>
    <xf numFmtId="193" fontId="99" fillId="0" borderId="0">
      <alignment vertical="center"/>
    </xf>
    <xf numFmtId="193" fontId="99" fillId="0" borderId="0">
      <alignment vertical="center"/>
    </xf>
    <xf numFmtId="43" fontId="14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193" fontId="99" fillId="0" borderId="0">
      <alignment vertical="center"/>
    </xf>
    <xf numFmtId="193" fontId="99" fillId="0" borderId="0">
      <alignment vertical="center"/>
    </xf>
    <xf numFmtId="193" fontId="99" fillId="0" borderId="0">
      <alignment vertical="center"/>
    </xf>
    <xf numFmtId="193" fontId="99" fillId="0" borderId="0">
      <alignment vertical="center"/>
    </xf>
    <xf numFmtId="43" fontId="250" fillId="0" borderId="0">
      <alignment vertical="center"/>
    </xf>
    <xf numFmtId="43" fontId="250" fillId="0" borderId="0">
      <alignment vertical="center"/>
    </xf>
    <xf numFmtId="43" fontId="250" fillId="0" borderId="0">
      <alignment vertical="center"/>
    </xf>
    <xf numFmtId="43" fontId="250" fillId="0" borderId="0">
      <alignment vertical="center"/>
    </xf>
    <xf numFmtId="43" fontId="250" fillId="0" borderId="0">
      <alignment vertical="center"/>
    </xf>
    <xf numFmtId="43" fontId="250" fillId="0" borderId="0">
      <alignment vertical="center"/>
    </xf>
    <xf numFmtId="43" fontId="14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228" fontId="25" fillId="0" borderId="0"/>
    <xf numFmtId="228" fontId="25" fillId="0" borderId="0"/>
    <xf numFmtId="228" fontId="25" fillId="0" borderId="0"/>
    <xf numFmtId="228" fontId="25" fillId="0" borderId="0"/>
    <xf numFmtId="43" fontId="250" fillId="0" borderId="0">
      <alignment vertical="center"/>
    </xf>
    <xf numFmtId="43" fontId="250" fillId="0" borderId="0">
      <alignment vertical="center"/>
    </xf>
    <xf numFmtId="43" fontId="250" fillId="0" borderId="0">
      <alignment vertical="center"/>
    </xf>
    <xf numFmtId="43" fontId="250" fillId="0" borderId="0"/>
    <xf numFmtId="43" fontId="9" fillId="0" borderId="0"/>
    <xf numFmtId="43" fontId="14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14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50" fillId="0" borderId="0">
      <alignment vertical="center"/>
    </xf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104" fillId="0" borderId="0"/>
    <xf numFmtId="43" fontId="69" fillId="0" borderId="0"/>
    <xf numFmtId="43" fontId="9" fillId="0" borderId="0"/>
    <xf numFmtId="43" fontId="9" fillId="0" borderId="0"/>
    <xf numFmtId="43" fontId="69" fillId="0" borderId="0"/>
    <xf numFmtId="43" fontId="9" fillId="0" borderId="0"/>
    <xf numFmtId="43" fontId="9" fillId="0" borderId="0"/>
    <xf numFmtId="43" fontId="250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/>
    <xf numFmtId="43" fontId="250" fillId="0" borderId="0"/>
    <xf numFmtId="43" fontId="9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9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11" fillId="0" borderId="0"/>
    <xf numFmtId="43" fontId="11" fillId="0" borderId="0"/>
    <xf numFmtId="43" fontId="11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69" fillId="0" borderId="0"/>
    <xf numFmtId="43" fontId="9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9" fillId="0" borderId="0"/>
    <xf numFmtId="201" fontId="99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9" fillId="0" borderId="0"/>
    <xf numFmtId="43" fontId="69" fillId="0" borderId="0"/>
    <xf numFmtId="43" fontId="25" fillId="0" borderId="0"/>
    <xf numFmtId="43" fontId="250" fillId="0" borderId="0"/>
    <xf numFmtId="43" fontId="250" fillId="0" borderId="0"/>
    <xf numFmtId="43" fontId="250" fillId="0" borderId="0"/>
    <xf numFmtId="43" fontId="69" fillId="0" borderId="0"/>
    <xf numFmtId="43" fontId="25" fillId="0" borderId="0"/>
    <xf numFmtId="43" fontId="250" fillId="0" borderId="0"/>
    <xf numFmtId="43" fontId="25" fillId="0" borderId="0"/>
    <xf numFmtId="43" fontId="250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/>
    <xf numFmtId="43" fontId="250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220" fontId="170" fillId="0" borderId="0"/>
    <xf numFmtId="43" fontId="69" fillId="0" borderId="0"/>
    <xf numFmtId="43" fontId="250" fillId="0" borderId="0"/>
    <xf numFmtId="43" fontId="250" fillId="0" borderId="0"/>
    <xf numFmtId="43" fontId="227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83" fontId="25" fillId="0" borderId="0"/>
    <xf numFmtId="183" fontId="25" fillId="0" borderId="0"/>
    <xf numFmtId="43" fontId="250" fillId="0" borderId="0"/>
    <xf numFmtId="43" fontId="250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250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250" fillId="0" borderId="0">
      <alignment vertical="center"/>
    </xf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9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14" fillId="0" borderId="0"/>
    <xf numFmtId="183" fontId="25" fillId="0" borderId="0"/>
    <xf numFmtId="183" fontId="25" fillId="0" borderId="0"/>
    <xf numFmtId="183" fontId="25" fillId="0" borderId="0"/>
    <xf numFmtId="43" fontId="250" fillId="0" borderId="0">
      <alignment vertical="center"/>
    </xf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250" fillId="0" borderId="0">
      <alignment vertical="center"/>
    </xf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14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11" fillId="0" borderId="0"/>
    <xf numFmtId="43" fontId="11" fillId="0" borderId="0"/>
    <xf numFmtId="43" fontId="11" fillId="0" borderId="0"/>
    <xf numFmtId="43" fontId="11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183" fontId="25" fillId="0" borderId="0"/>
    <xf numFmtId="43" fontId="250" fillId="0" borderId="0"/>
    <xf numFmtId="43" fontId="250" fillId="0" borderId="0">
      <alignment vertical="center"/>
    </xf>
    <xf numFmtId="43" fontId="250" fillId="0" borderId="0">
      <alignment vertical="center"/>
    </xf>
    <xf numFmtId="183" fontId="25" fillId="0" borderId="0"/>
    <xf numFmtId="183" fontId="25" fillId="0" borderId="0"/>
    <xf numFmtId="183" fontId="25" fillId="0" borderId="0"/>
    <xf numFmtId="183" fontId="25" fillId="0" borderId="0"/>
    <xf numFmtId="43" fontId="250" fillId="0" borderId="0"/>
    <xf numFmtId="43" fontId="99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14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0" fillId="0" borderId="0">
      <alignment vertical="center"/>
    </xf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43" fontId="14" fillId="0" borderId="0"/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>
      <alignment vertical="center"/>
    </xf>
    <xf numFmtId="43" fontId="250" fillId="0" borderId="0"/>
    <xf numFmtId="43" fontId="250" fillId="0" borderId="0"/>
    <xf numFmtId="43" fontId="250" fillId="0" borderId="0"/>
    <xf numFmtId="43" fontId="250" fillId="0" borderId="0"/>
    <xf numFmtId="43" fontId="250" fillId="0" borderId="0"/>
    <xf numFmtId="43" fontId="69" fillId="0" borderId="0"/>
    <xf numFmtId="43" fontId="69" fillId="0" borderId="0"/>
    <xf numFmtId="43" fontId="69" fillId="0" borderId="0"/>
    <xf numFmtId="43" fontId="69" fillId="0" borderId="0"/>
    <xf numFmtId="43" fontId="69" fillId="0" borderId="0"/>
    <xf numFmtId="43" fontId="250" fillId="0" borderId="0"/>
    <xf numFmtId="43" fontId="250" fillId="0" borderId="0"/>
    <xf numFmtId="43" fontId="250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" fontId="25" fillId="0" borderId="0"/>
    <xf numFmtId="0" fontId="91" fillId="0" borderId="0"/>
    <xf numFmtId="3" fontId="25" fillId="0" borderId="0"/>
    <xf numFmtId="3" fontId="25" fillId="0" borderId="0"/>
    <xf numFmtId="3" fontId="25" fillId="0" borderId="0"/>
    <xf numFmtId="3" fontId="25" fillId="0" borderId="0"/>
    <xf numFmtId="3" fontId="25" fillId="0" borderId="0"/>
    <xf numFmtId="3" fontId="25" fillId="0" borderId="0"/>
    <xf numFmtId="3" fontId="25" fillId="0" borderId="0"/>
    <xf numFmtId="0" fontId="91" fillId="0" borderId="0"/>
    <xf numFmtId="0" fontId="221" fillId="18" borderId="50"/>
    <xf numFmtId="175" fontId="25" fillId="0" borderId="0"/>
    <xf numFmtId="0" fontId="141" fillId="0" borderId="0"/>
    <xf numFmtId="0" fontId="141" fillId="0" borderId="0"/>
    <xf numFmtId="246" fontId="210" fillId="0" borderId="0">
      <alignment horizontal="center"/>
    </xf>
    <xf numFmtId="8" fontId="25" fillId="0" borderId="13"/>
    <xf numFmtId="8" fontId="25" fillId="0" borderId="13"/>
    <xf numFmtId="8" fontId="25" fillId="0" borderId="13"/>
    <xf numFmtId="8" fontId="25" fillId="0" borderId="13"/>
    <xf numFmtId="8" fontId="25" fillId="0" borderId="13"/>
    <xf numFmtId="8" fontId="25" fillId="0" borderId="13"/>
    <xf numFmtId="8" fontId="25" fillId="0" borderId="13"/>
    <xf numFmtId="8" fontId="25" fillId="0" borderId="13"/>
    <xf numFmtId="42" fontId="250" fillId="0" borderId="0"/>
    <xf numFmtId="42" fontId="250" fillId="0" borderId="0"/>
    <xf numFmtId="42" fontId="250" fillId="0" borderId="0"/>
    <xf numFmtId="42" fontId="250" fillId="0" borderId="0"/>
    <xf numFmtId="42" fontId="250" fillId="0" borderId="0"/>
    <xf numFmtId="212" fontId="9" fillId="0" borderId="0"/>
    <xf numFmtId="212" fontId="9" fillId="0" borderId="0"/>
    <xf numFmtId="201" fontId="9" fillId="0" borderId="0"/>
    <xf numFmtId="201" fontId="9" fillId="0" borderId="0"/>
    <xf numFmtId="212" fontId="9" fillId="0" borderId="0"/>
    <xf numFmtId="25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238" fontId="170" fillId="0" borderId="0"/>
    <xf numFmtId="247" fontId="9" fillId="0" borderId="0"/>
    <xf numFmtId="247" fontId="9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44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171" fontId="25" fillId="0" borderId="0"/>
    <xf numFmtId="249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horizontal="left" wrapText="1"/>
    </xf>
    <xf numFmtId="0" fontId="25" fillId="0" borderId="0">
      <alignment wrapText="1"/>
    </xf>
    <xf numFmtId="0" fontId="25" fillId="0" borderId="0">
      <alignment wrapText="1"/>
    </xf>
    <xf numFmtId="0" fontId="25" fillId="0" borderId="0">
      <alignment wrapText="1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37" fontId="25" fillId="0" borderId="0">
      <alignment vertical="center"/>
      <protection locked="0"/>
    </xf>
    <xf numFmtId="245" fontId="25" fillId="0" borderId="0"/>
    <xf numFmtId="256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2" fillId="0" borderId="0">
      <alignment horizontal="left"/>
    </xf>
    <xf numFmtId="0" fontId="23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0" fontId="77" fillId="23" borderId="48"/>
    <xf numFmtId="0" fontId="167" fillId="0" borderId="0">
      <alignment horizontal="right"/>
    </xf>
    <xf numFmtId="218" fontId="25" fillId="0" borderId="0"/>
    <xf numFmtId="251" fontId="221" fillId="0" borderId="0"/>
    <xf numFmtId="232" fontId="250" fillId="0" borderId="0"/>
    <xf numFmtId="232" fontId="250" fillId="0" borderId="0">
      <alignment vertical="center"/>
    </xf>
    <xf numFmtId="232" fontId="183" fillId="0" borderId="0"/>
    <xf numFmtId="232" fontId="183" fillId="0" borderId="0"/>
    <xf numFmtId="232" fontId="183" fillId="0" borderId="0"/>
    <xf numFmtId="232" fontId="183" fillId="0" borderId="0"/>
    <xf numFmtId="232" fontId="250" fillId="0" borderId="0">
      <alignment vertical="center"/>
    </xf>
    <xf numFmtId="0" fontId="250" fillId="0" borderId="0"/>
    <xf numFmtId="0" fontId="183" fillId="0" borderId="0">
      <protection locked="0"/>
    </xf>
    <xf numFmtId="0" fontId="183" fillId="0" borderId="0">
      <protection locked="0"/>
    </xf>
    <xf numFmtId="0" fontId="183" fillId="0" borderId="0">
      <protection locked="0"/>
    </xf>
    <xf numFmtId="0" fontId="183" fillId="0" borderId="0">
      <protection locked="0"/>
    </xf>
    <xf numFmtId="0" fontId="250" fillId="0" borderId="0"/>
    <xf numFmtId="0" fontId="250" fillId="0" borderId="0"/>
    <xf numFmtId="0" fontId="250" fillId="0" borderId="0"/>
    <xf numFmtId="221" fontId="25" fillId="0" borderId="0"/>
    <xf numFmtId="221" fontId="25" fillId="0" borderId="0"/>
    <xf numFmtId="0" fontId="83" fillId="0" borderId="0">
      <alignment vertical="center"/>
    </xf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5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3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21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0" fontId="126" fillId="0" borderId="0">
      <alignment vertical="top"/>
      <protection locked="0"/>
    </xf>
    <xf numFmtId="0" fontId="110" fillId="0" borderId="0">
      <alignment vertical="top"/>
      <protection locked="0"/>
    </xf>
    <xf numFmtId="0" fontId="110" fillId="0" borderId="0">
      <alignment vertical="top"/>
      <protection locked="0"/>
    </xf>
    <xf numFmtId="0" fontId="231" fillId="0" borderId="0"/>
    <xf numFmtId="0" fontId="197" fillId="0" borderId="0">
      <alignment vertical="center"/>
    </xf>
    <xf numFmtId="0" fontId="199" fillId="0" borderId="0"/>
    <xf numFmtId="0" fontId="111" fillId="0" borderId="0">
      <alignment vertical="center"/>
    </xf>
    <xf numFmtId="0" fontId="238" fillId="0" borderId="0"/>
    <xf numFmtId="0" fontId="133" fillId="0" borderId="0"/>
    <xf numFmtId="198" fontId="223" fillId="0" borderId="68"/>
    <xf numFmtId="0" fontId="214" fillId="0" borderId="0"/>
    <xf numFmtId="0" fontId="188" fillId="0" borderId="0">
      <alignment horizontal="right"/>
    </xf>
    <xf numFmtId="0" fontId="74" fillId="55" borderId="0">
      <alignment vertical="center"/>
    </xf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194" fillId="19" borderId="0"/>
    <xf numFmtId="0" fontId="74" fillId="19" borderId="0"/>
    <xf numFmtId="0" fontId="74" fillId="19" borderId="0"/>
    <xf numFmtId="0" fontId="74" fillId="19" borderId="0"/>
    <xf numFmtId="0" fontId="74" fillId="55" borderId="0"/>
    <xf numFmtId="0" fontId="74" fillId="19" borderId="0"/>
    <xf numFmtId="0" fontId="74" fillId="19" borderId="0"/>
    <xf numFmtId="0" fontId="74" fillId="19" borderId="0"/>
    <xf numFmtId="0" fontId="239" fillId="19" borderId="0"/>
    <xf numFmtId="0" fontId="74" fillId="19" borderId="0"/>
    <xf numFmtId="0" fontId="74" fillId="19" borderId="0"/>
    <xf numFmtId="0" fontId="74" fillId="19" borderId="0"/>
    <xf numFmtId="0" fontId="74" fillId="19" borderId="0">
      <alignment vertical="center"/>
    </xf>
    <xf numFmtId="0" fontId="74" fillId="19" borderId="0"/>
    <xf numFmtId="0" fontId="74" fillId="19" borderId="0"/>
    <xf numFmtId="0" fontId="74" fillId="19" borderId="0"/>
    <xf numFmtId="0" fontId="74" fillId="19" borderId="0">
      <alignment vertical="center"/>
    </xf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0" fontId="74" fillId="19" borderId="0"/>
    <xf numFmtId="38" fontId="59" fillId="2" borderId="0"/>
    <xf numFmtId="38" fontId="59" fillId="2" borderId="0"/>
    <xf numFmtId="38" fontId="59" fillId="2" borderId="0"/>
    <xf numFmtId="38" fontId="59" fillId="2" borderId="0"/>
    <xf numFmtId="38" fontId="59" fillId="2" borderId="0"/>
    <xf numFmtId="38" fontId="59" fillId="2" borderId="0"/>
    <xf numFmtId="38" fontId="59" fillId="2" borderId="0"/>
    <xf numFmtId="38" fontId="59" fillId="2" borderId="0"/>
    <xf numFmtId="38" fontId="59" fillId="2" borderId="0"/>
    <xf numFmtId="38" fontId="59" fillId="2" borderId="0"/>
    <xf numFmtId="0" fontId="175" fillId="0" borderId="0">
      <alignment horizontal="left"/>
    </xf>
    <xf numFmtId="0" fontId="198" fillId="65" borderId="65"/>
    <xf numFmtId="0" fontId="108" fillId="0" borderId="2">
      <alignment horizontal="left" vertical="center"/>
    </xf>
    <xf numFmtId="0" fontId="108" fillId="0" borderId="11">
      <alignment horizontal="left" vertical="center"/>
    </xf>
    <xf numFmtId="0" fontId="108" fillId="0" borderId="11">
      <alignment horizontal="left" vertical="center"/>
    </xf>
    <xf numFmtId="0" fontId="108" fillId="0" borderId="11">
      <alignment horizontal="left" vertical="center"/>
    </xf>
    <xf numFmtId="0" fontId="26" fillId="24" borderId="66">
      <alignment vertical="center" wrapText="1"/>
    </xf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26" fillId="48" borderId="70">
      <alignment vertical="center" wrapText="1"/>
    </xf>
    <xf numFmtId="0" fontId="82" fillId="0" borderId="51"/>
    <xf numFmtId="0" fontId="82" fillId="0" borderId="51"/>
    <xf numFmtId="0" fontId="82" fillId="0" borderId="51"/>
    <xf numFmtId="0" fontId="240" fillId="0" borderId="51"/>
    <xf numFmtId="0" fontId="82" fillId="0" borderId="51"/>
    <xf numFmtId="0" fontId="82" fillId="0" borderId="51"/>
    <xf numFmtId="0" fontId="82" fillId="0" borderId="51"/>
    <xf numFmtId="0" fontId="241" fillId="0" borderId="67">
      <alignment vertical="center"/>
    </xf>
    <xf numFmtId="0" fontId="82" fillId="0" borderId="51"/>
    <xf numFmtId="0" fontId="82" fillId="0" borderId="51"/>
    <xf numFmtId="0" fontId="82" fillId="0" borderId="51"/>
    <xf numFmtId="0" fontId="204" fillId="0" borderId="62">
      <alignment vertical="center"/>
    </xf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2" fillId="0" borderId="51"/>
    <xf numFmtId="0" fontId="88" fillId="0" borderId="54">
      <alignment vertical="center"/>
    </xf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242" fillId="0" borderId="54"/>
    <xf numFmtId="0" fontId="88" fillId="0" borderId="54"/>
    <xf numFmtId="0" fontId="88" fillId="0" borderId="54"/>
    <xf numFmtId="0" fontId="88" fillId="0" borderId="54"/>
    <xf numFmtId="0" fontId="218" fillId="0" borderId="67">
      <alignment vertical="center"/>
    </xf>
    <xf numFmtId="0" fontId="88" fillId="0" borderId="54"/>
    <xf numFmtId="0" fontId="88" fillId="0" borderId="54"/>
    <xf numFmtId="0" fontId="88" fillId="0" borderId="54"/>
    <xf numFmtId="0" fontId="163" fillId="0" borderId="62">
      <alignment vertical="center"/>
    </xf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88" fillId="0" borderId="54"/>
    <xf numFmtId="0" fontId="68" fillId="0" borderId="49">
      <alignment vertical="center"/>
    </xf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87" fillId="0" borderId="53"/>
    <xf numFmtId="0" fontId="87" fillId="0" borderId="59">
      <alignment vertical="center"/>
    </xf>
    <xf numFmtId="0" fontId="68" fillId="0" borderId="49"/>
    <xf numFmtId="0" fontId="68" fillId="0" borderId="49"/>
    <xf numFmtId="0" fontId="68" fillId="0" borderId="49"/>
    <xf numFmtId="0" fontId="68" fillId="0" borderId="49"/>
    <xf numFmtId="0" fontId="87" fillId="0" borderId="59">
      <alignment vertical="center"/>
    </xf>
    <xf numFmtId="0" fontId="68" fillId="0" borderId="49"/>
    <xf numFmtId="0" fontId="68" fillId="0" borderId="49"/>
    <xf numFmtId="0" fontId="68" fillId="0" borderId="49"/>
    <xf numFmtId="0" fontId="68" fillId="0" borderId="49"/>
    <xf numFmtId="0" fontId="87" fillId="0" borderId="59">
      <alignment vertical="center"/>
    </xf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87" fillId="0" borderId="53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196" fillId="0" borderId="49"/>
    <xf numFmtId="0" fontId="68" fillId="0" borderId="49"/>
    <xf numFmtId="0" fontId="68" fillId="0" borderId="49"/>
    <xf numFmtId="0" fontId="68" fillId="0" borderId="49"/>
    <xf numFmtId="0" fontId="182" fillId="0" borderId="59">
      <alignment vertical="center"/>
    </xf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49"/>
    <xf numFmtId="0" fontId="6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96" fillId="0" borderId="0"/>
    <xf numFmtId="0" fontId="68" fillId="0" borderId="0"/>
    <xf numFmtId="0" fontId="68" fillId="0" borderId="0"/>
    <xf numFmtId="0" fontId="68" fillId="0" borderId="0"/>
    <xf numFmtId="0" fontId="18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87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alignment vertical="center"/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37" fontId="25" fillId="0" borderId="0">
      <protection locked="0"/>
    </xf>
    <xf numFmtId="0" fontId="175" fillId="0" borderId="0"/>
    <xf numFmtId="0" fontId="216" fillId="0" borderId="0">
      <alignment vertical="top"/>
      <protection locked="0"/>
    </xf>
    <xf numFmtId="0" fontId="216" fillId="0" borderId="0">
      <alignment vertical="top"/>
      <protection locked="0"/>
    </xf>
    <xf numFmtId="0" fontId="189" fillId="0" borderId="0"/>
    <xf numFmtId="176" fontId="70" fillId="0" borderId="0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10" fontId="59" fillId="18" borderId="13"/>
    <xf numFmtId="0" fontId="77" fillId="33" borderId="48">
      <alignment vertical="center"/>
    </xf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>
      <alignment vertical="center"/>
    </xf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>
      <alignment vertical="center"/>
    </xf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>
      <alignment vertical="center"/>
    </xf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>
      <alignment vertical="center"/>
    </xf>
    <xf numFmtId="0" fontId="77" fillId="23" borderId="48">
      <alignment vertical="center"/>
    </xf>
    <xf numFmtId="0" fontId="224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224" fillId="23" borderId="48"/>
    <xf numFmtId="0" fontId="224" fillId="23" borderId="48"/>
    <xf numFmtId="0" fontId="77" fillId="23" borderId="48">
      <alignment vertical="center"/>
    </xf>
    <xf numFmtId="0" fontId="77" fillId="23" borderId="48">
      <alignment vertical="center"/>
    </xf>
    <xf numFmtId="0" fontId="77" fillId="23" borderId="48">
      <alignment vertical="center"/>
    </xf>
    <xf numFmtId="0" fontId="77" fillId="23" borderId="48">
      <alignment vertical="center"/>
    </xf>
    <xf numFmtId="0" fontId="77" fillId="23" borderId="48">
      <alignment vertical="center"/>
    </xf>
    <xf numFmtId="0" fontId="77" fillId="23" borderId="48">
      <alignment vertical="center"/>
    </xf>
    <xf numFmtId="0" fontId="77" fillId="23" borderId="48">
      <alignment vertical="center"/>
    </xf>
    <xf numFmtId="0" fontId="77" fillId="23" borderId="48">
      <alignment vertical="center"/>
    </xf>
    <xf numFmtId="0" fontId="77" fillId="50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50" borderId="48"/>
    <xf numFmtId="0" fontId="77" fillId="50" borderId="48"/>
    <xf numFmtId="0" fontId="174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174" fillId="23" borderId="48"/>
    <xf numFmtId="0" fontId="174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0" fontId="77" fillId="23" borderId="48"/>
    <xf numFmtId="167" fontId="106" fillId="42" borderId="0"/>
    <xf numFmtId="0" fontId="92" fillId="29" borderId="0"/>
    <xf numFmtId="0" fontId="69" fillId="0" borderId="0">
      <alignment horizontal="left"/>
    </xf>
    <xf numFmtId="0" fontId="126" fillId="0" borderId="0">
      <alignment vertical="top"/>
      <protection locked="0"/>
    </xf>
    <xf numFmtId="0" fontId="110" fillId="0" borderId="0">
      <alignment vertical="top"/>
      <protection locked="0"/>
    </xf>
    <xf numFmtId="0" fontId="110" fillId="0" borderId="0">
      <alignment vertical="top"/>
      <protection locked="0"/>
    </xf>
    <xf numFmtId="0" fontId="110" fillId="0" borderId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0" fontId="95" fillId="0" borderId="56">
      <alignment vertical="center"/>
    </xf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234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225" fillId="0" borderId="56"/>
    <xf numFmtId="0" fontId="95" fillId="0" borderId="56"/>
    <xf numFmtId="0" fontId="95" fillId="0" borderId="56"/>
    <xf numFmtId="0" fontId="95" fillId="0" borderId="56"/>
    <xf numFmtId="0" fontId="176" fillId="0" borderId="56">
      <alignment vertical="center"/>
    </xf>
    <xf numFmtId="0" fontId="95" fillId="0" borderId="56"/>
    <xf numFmtId="0" fontId="95" fillId="0" borderId="56"/>
    <xf numFmtId="0" fontId="95" fillId="0" borderId="56"/>
    <xf numFmtId="0" fontId="95" fillId="0" borderId="56">
      <alignment vertical="center"/>
    </xf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0" fontId="95" fillId="0" borderId="56"/>
    <xf numFmtId="167" fontId="243" fillId="72" borderId="0"/>
    <xf numFmtId="44" fontId="99" fillId="0" borderId="0">
      <alignment horizontal="justify"/>
    </xf>
    <xf numFmtId="257" fontId="25" fillId="0" borderId="0"/>
    <xf numFmtId="233" fontId="25" fillId="0" borderId="0"/>
    <xf numFmtId="38" fontId="149" fillId="0" borderId="0"/>
    <xf numFmtId="250" fontId="25" fillId="0" borderId="0"/>
    <xf numFmtId="0" fontId="244" fillId="0" borderId="71"/>
    <xf numFmtId="243" fontId="25" fillId="0" borderId="0"/>
    <xf numFmtId="225" fontId="25" fillId="0" borderId="0"/>
    <xf numFmtId="253" fontId="25" fillId="0" borderId="0"/>
    <xf numFmtId="240" fontId="25" fillId="0" borderId="0"/>
    <xf numFmtId="0" fontId="226" fillId="0" borderId="0"/>
    <xf numFmtId="0" fontId="200" fillId="0" borderId="0"/>
    <xf numFmtId="0" fontId="200" fillId="0" borderId="0"/>
    <xf numFmtId="4" fontId="89" fillId="0" borderId="55"/>
    <xf numFmtId="0" fontId="78" fillId="48" borderId="0">
      <alignment vertical="center"/>
    </xf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212" fillId="24" borderId="0"/>
    <xf numFmtId="0" fontId="78" fillId="24" borderId="0"/>
    <xf numFmtId="0" fontId="78" fillId="24" borderId="0"/>
    <xf numFmtId="0" fontId="78" fillId="24" borderId="0"/>
    <xf numFmtId="0" fontId="78" fillId="48" borderId="0"/>
    <xf numFmtId="0" fontId="78" fillId="24" borderId="0"/>
    <xf numFmtId="0" fontId="78" fillId="24" borderId="0"/>
    <xf numFmtId="0" fontId="78" fillId="24" borderId="0"/>
    <xf numFmtId="0" fontId="166" fillId="24" borderId="0"/>
    <xf numFmtId="0" fontId="78" fillId="24" borderId="0"/>
    <xf numFmtId="0" fontId="78" fillId="24" borderId="0"/>
    <xf numFmtId="0" fontId="78" fillId="24" borderId="0"/>
    <xf numFmtId="0" fontId="222" fillId="24" borderId="0">
      <alignment vertical="center"/>
    </xf>
    <xf numFmtId="0" fontId="78" fillId="24" borderId="0"/>
    <xf numFmtId="0" fontId="78" fillId="24" borderId="0"/>
    <xf numFmtId="0" fontId="78" fillId="24" borderId="0"/>
    <xf numFmtId="0" fontId="78" fillId="24" borderId="0">
      <alignment vertical="center"/>
    </xf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78" fillId="24" borderId="0"/>
    <xf numFmtId="0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0" fontId="230" fillId="0" borderId="13">
      <alignment horizontal="center"/>
    </xf>
    <xf numFmtId="215" fontId="129" fillId="0" borderId="0"/>
    <xf numFmtId="0" fontId="141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45" fillId="0" borderId="13">
      <alignment horizontal="left" vertical="center"/>
      <protection locked="0"/>
    </xf>
    <xf numFmtId="0" fontId="99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104" fillId="0" borderId="0"/>
    <xf numFmtId="0" fontId="104" fillId="0" borderId="0"/>
    <xf numFmtId="0" fontId="104" fillId="0" borderId="0"/>
    <xf numFmtId="0" fontId="104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12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122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122" fillId="0" borderId="0"/>
    <xf numFmtId="0" fontId="122" fillId="0" borderId="0"/>
    <xf numFmtId="0" fontId="122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122" fillId="0" borderId="0"/>
    <xf numFmtId="0" fontId="122" fillId="0" borderId="0"/>
    <xf numFmtId="0" fontId="122" fillId="0" borderId="0"/>
    <xf numFmtId="0" fontId="122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83" fillId="0" borderId="0">
      <protection locked="0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>
      <alignment vertical="center"/>
    </xf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4" fillId="0" borderId="0"/>
    <xf numFmtId="0" fontId="69" fillId="0" borderId="0"/>
    <xf numFmtId="0" fontId="104" fillId="0" borderId="0"/>
    <xf numFmtId="0" fontId="104" fillId="0" borderId="0"/>
    <xf numFmtId="0" fontId="10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5" fillId="0" borderId="0"/>
    <xf numFmtId="0" fontId="25" fillId="0" borderId="0"/>
    <xf numFmtId="0" fontId="25" fillId="0" borderId="0"/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>
      <alignment vertical="top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>
      <alignment vertical="top"/>
    </xf>
    <xf numFmtId="0" fontId="250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>
      <alignment vertical="top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>
      <alignment vertical="top"/>
    </xf>
    <xf numFmtId="0" fontId="250" fillId="0" borderId="0"/>
    <xf numFmtId="0" fontId="250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>
      <alignment vertical="top"/>
    </xf>
    <xf numFmtId="0" fontId="9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>
      <alignment vertical="top"/>
    </xf>
    <xf numFmtId="0" fontId="9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top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9" fillId="0" borderId="0">
      <alignment vertical="top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9" fillId="0" borderId="0">
      <alignment vertical="top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top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0" fillId="0" borderId="0">
      <alignment vertical="center"/>
    </xf>
    <xf numFmtId="0" fontId="9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9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9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>
      <alignment vertical="center"/>
    </xf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9" fillId="0" borderId="0"/>
    <xf numFmtId="0" fontId="11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0" fillId="0" borderId="0">
      <alignment vertical="center"/>
    </xf>
    <xf numFmtId="0" fontId="25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0" fillId="0" borderId="0">
      <alignment vertical="center"/>
    </xf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250" fillId="0" borderId="0">
      <alignment vertical="center"/>
    </xf>
    <xf numFmtId="0" fontId="250" fillId="0" borderId="0"/>
    <xf numFmtId="0" fontId="250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0" fillId="0" borderId="0">
      <alignment vertical="center"/>
    </xf>
    <xf numFmtId="0" fontId="25" fillId="0" borderId="0"/>
    <xf numFmtId="0" fontId="25" fillId="0" borderId="0"/>
    <xf numFmtId="0" fontId="250" fillId="0" borderId="0">
      <alignment vertical="center"/>
    </xf>
    <xf numFmtId="0" fontId="25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16" fillId="0" borderId="0"/>
    <xf numFmtId="0" fontId="250" fillId="68" borderId="50">
      <alignment vertical="center"/>
    </xf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11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6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69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0" fillId="18" borderId="50">
      <alignment vertical="center"/>
    </xf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0" fillId="18" borderId="50">
      <alignment vertical="center"/>
    </xf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0" fontId="25" fillId="18" borderId="50"/>
    <xf numFmtId="43" fontId="25" fillId="0" borderId="0"/>
    <xf numFmtId="41" fontId="25" fillId="0" borderId="0"/>
    <xf numFmtId="0" fontId="25" fillId="0" borderId="0"/>
    <xf numFmtId="0" fontId="132" fillId="0" borderId="0">
      <alignment horizontal="left"/>
    </xf>
    <xf numFmtId="0" fontId="210" fillId="0" borderId="0"/>
    <xf numFmtId="0" fontId="102" fillId="39" borderId="58">
      <alignment vertical="center"/>
    </xf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233" fillId="2" borderId="58"/>
    <xf numFmtId="0" fontId="102" fillId="2" borderId="58"/>
    <xf numFmtId="0" fontId="102" fillId="2" borderId="58"/>
    <xf numFmtId="0" fontId="102" fillId="2" borderId="58"/>
    <xf numFmtId="0" fontId="102" fillId="39" borderId="58"/>
    <xf numFmtId="0" fontId="102" fillId="2" borderId="58"/>
    <xf numFmtId="0" fontId="102" fillId="2" borderId="58"/>
    <xf numFmtId="0" fontId="102" fillId="2" borderId="58"/>
    <xf numFmtId="0" fontId="246" fillId="2" borderId="58"/>
    <xf numFmtId="0" fontId="102" fillId="2" borderId="58"/>
    <xf numFmtId="0" fontId="102" fillId="2" borderId="58"/>
    <xf numFmtId="0" fontId="102" fillId="2" borderId="58"/>
    <xf numFmtId="0" fontId="102" fillId="4" borderId="58">
      <alignment vertical="center"/>
    </xf>
    <xf numFmtId="0" fontId="102" fillId="2" borderId="58"/>
    <xf numFmtId="0" fontId="102" fillId="2" borderId="58"/>
    <xf numFmtId="0" fontId="102" fillId="2" borderId="58"/>
    <xf numFmtId="0" fontId="102" fillId="4" borderId="58">
      <alignment vertical="center"/>
    </xf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0" fontId="102" fillId="2" borderId="58"/>
    <xf numFmtId="14" fontId="76" fillId="0" borderId="0">
      <alignment horizontal="center" wrapText="1"/>
      <protection locked="0"/>
    </xf>
    <xf numFmtId="0" fontId="91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96" fontId="25" fillId="0" borderId="0"/>
    <xf numFmtId="169" fontId="25" fillId="0" borderId="0"/>
    <xf numFmtId="169" fontId="25" fillId="0" borderId="0"/>
    <xf numFmtId="169" fontId="25" fillId="0" borderId="0"/>
    <xf numFmtId="169" fontId="25" fillId="0" borderId="0"/>
    <xf numFmtId="169" fontId="25" fillId="0" borderId="0"/>
    <xf numFmtId="169" fontId="25" fillId="0" borderId="0"/>
    <xf numFmtId="169" fontId="25" fillId="0" borderId="0"/>
    <xf numFmtId="169" fontId="25" fillId="0" borderId="0"/>
    <xf numFmtId="10" fontId="25" fillId="0" borderId="0"/>
    <xf numFmtId="10" fontId="25" fillId="0" borderId="0"/>
    <xf numFmtId="10" fontId="25" fillId="0" borderId="0"/>
    <xf numFmtId="10" fontId="25" fillId="0" borderId="0"/>
    <xf numFmtId="10" fontId="25" fillId="0" borderId="0"/>
    <xf numFmtId="10" fontId="25" fillId="0" borderId="0"/>
    <xf numFmtId="10" fontId="25" fillId="0" borderId="0"/>
    <xf numFmtId="10" fontId="25" fillId="0" borderId="0"/>
    <xf numFmtId="10" fontId="25" fillId="0" borderId="0"/>
    <xf numFmtId="9" fontId="250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69" fillId="0" borderId="0"/>
    <xf numFmtId="9" fontId="9" fillId="0" borderId="0"/>
    <xf numFmtId="9" fontId="9" fillId="0" borderId="0"/>
    <xf numFmtId="9" fontId="69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0" fillId="0" borderId="0"/>
    <xf numFmtId="9" fontId="250" fillId="0" borderId="0"/>
    <xf numFmtId="9" fontId="250" fillId="0" borderId="0"/>
    <xf numFmtId="9" fontId="250" fillId="0" borderId="0"/>
    <xf numFmtId="9" fontId="250" fillId="0" borderId="0"/>
    <xf numFmtId="9" fontId="250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9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170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9" fillId="0" borderId="0"/>
    <xf numFmtId="9" fontId="9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" fillId="0" borderId="0"/>
    <xf numFmtId="9" fontId="250" fillId="0" borderId="0"/>
    <xf numFmtId="9" fontId="25" fillId="0" borderId="0"/>
    <xf numFmtId="9" fontId="104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250" fillId="0" borderId="0"/>
    <xf numFmtId="9" fontId="149" fillId="0" borderId="72"/>
    <xf numFmtId="0" fontId="121" fillId="0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202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199" fontId="25" fillId="0" borderId="0"/>
    <xf numFmtId="4" fontId="25" fillId="0" borderId="0">
      <alignment horizontal="right"/>
    </xf>
    <xf numFmtId="0" fontId="149" fillId="0" borderId="0">
      <alignment horizontal="left"/>
    </xf>
    <xf numFmtId="200" fontId="149" fillId="0" borderId="0"/>
    <xf numFmtId="1" fontId="25" fillId="0" borderId="21">
      <alignment horizontal="center" vertical="center"/>
    </xf>
    <xf numFmtId="1" fontId="25" fillId="0" borderId="21">
      <alignment horizontal="center" vertical="center"/>
    </xf>
    <xf numFmtId="1" fontId="25" fillId="0" borderId="21">
      <alignment horizontal="center" vertical="center"/>
    </xf>
    <xf numFmtId="1" fontId="25" fillId="0" borderId="21">
      <alignment horizontal="center" vertical="center"/>
    </xf>
    <xf numFmtId="1" fontId="25" fillId="0" borderId="21">
      <alignment horizontal="center" vertical="center"/>
    </xf>
    <xf numFmtId="1" fontId="25" fillId="0" borderId="21">
      <alignment horizontal="center" vertical="center"/>
    </xf>
    <xf numFmtId="1" fontId="25" fillId="0" borderId="21">
      <alignment horizontal="center" vertical="center"/>
    </xf>
    <xf numFmtId="1" fontId="25" fillId="0" borderId="21">
      <alignment horizontal="center" vertical="center"/>
    </xf>
    <xf numFmtId="176" fontId="70" fillId="0" borderId="0"/>
    <xf numFmtId="176" fontId="70" fillId="0" borderId="0"/>
    <xf numFmtId="0" fontId="74" fillId="19" borderId="0"/>
    <xf numFmtId="0" fontId="25" fillId="0" borderId="63"/>
    <xf numFmtId="0" fontId="25" fillId="0" borderId="63"/>
    <xf numFmtId="0" fontId="25" fillId="0" borderId="63"/>
    <xf numFmtId="0" fontId="25" fillId="0" borderId="63"/>
    <xf numFmtId="0" fontId="25" fillId="0" borderId="63"/>
    <xf numFmtId="0" fontId="25" fillId="0" borderId="63"/>
    <xf numFmtId="0" fontId="25" fillId="0" borderId="63"/>
    <xf numFmtId="0" fontId="25" fillId="0" borderId="63"/>
    <xf numFmtId="0" fontId="102" fillId="2" borderId="58"/>
    <xf numFmtId="0" fontId="25" fillId="0" borderId="0"/>
    <xf numFmtId="0" fontId="187" fillId="0" borderId="13">
      <alignment horizontal="center" vertical="center"/>
      <protection locked="0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9" fillId="0" borderId="0">
      <alignment vertical="top"/>
    </xf>
    <xf numFmtId="41" fontId="70" fillId="0" borderId="0"/>
    <xf numFmtId="176" fontId="70" fillId="0" borderId="0"/>
    <xf numFmtId="41" fontId="70" fillId="0" borderId="0"/>
    <xf numFmtId="179" fontId="70" fillId="0" borderId="0"/>
    <xf numFmtId="180" fontId="70" fillId="0" borderId="0"/>
    <xf numFmtId="203" fontId="70" fillId="0" borderId="0"/>
    <xf numFmtId="180" fontId="70" fillId="0" borderId="0"/>
    <xf numFmtId="180" fontId="70" fillId="0" borderId="0"/>
    <xf numFmtId="180" fontId="70" fillId="0" borderId="0"/>
    <xf numFmtId="180" fontId="70" fillId="0" borderId="0"/>
    <xf numFmtId="176" fontId="70" fillId="0" borderId="0"/>
    <xf numFmtId="177" fontId="70" fillId="0" borderId="0"/>
    <xf numFmtId="203" fontId="70" fillId="0" borderId="0"/>
    <xf numFmtId="180" fontId="70" fillId="0" borderId="0"/>
    <xf numFmtId="203" fontId="70" fillId="0" borderId="0"/>
    <xf numFmtId="203" fontId="70" fillId="0" borderId="0"/>
    <xf numFmtId="180" fontId="70" fillId="0" borderId="0"/>
    <xf numFmtId="203" fontId="70" fillId="0" borderId="0"/>
    <xf numFmtId="180" fontId="70" fillId="0" borderId="0"/>
    <xf numFmtId="192" fontId="70" fillId="0" borderId="0"/>
    <xf numFmtId="41" fontId="70" fillId="0" borderId="0"/>
    <xf numFmtId="181" fontId="70" fillId="0" borderId="0"/>
    <xf numFmtId="176" fontId="70" fillId="0" borderId="0"/>
    <xf numFmtId="41" fontId="70" fillId="0" borderId="0"/>
    <xf numFmtId="176" fontId="70" fillId="0" borderId="0"/>
    <xf numFmtId="176" fontId="70" fillId="0" borderId="0"/>
    <xf numFmtId="176" fontId="70" fillId="0" borderId="0"/>
    <xf numFmtId="181" fontId="70" fillId="0" borderId="0"/>
    <xf numFmtId="203" fontId="70" fillId="0" borderId="0"/>
    <xf numFmtId="180" fontId="70" fillId="0" borderId="0"/>
    <xf numFmtId="203" fontId="70" fillId="0" borderId="0"/>
    <xf numFmtId="206" fontId="25" fillId="0" borderId="0"/>
    <xf numFmtId="203" fontId="70" fillId="0" borderId="0"/>
    <xf numFmtId="181" fontId="70" fillId="0" borderId="0"/>
    <xf numFmtId="180" fontId="90" fillId="0" borderId="0"/>
    <xf numFmtId="41" fontId="70" fillId="0" borderId="0"/>
    <xf numFmtId="176" fontId="70" fillId="0" borderId="0"/>
    <xf numFmtId="41" fontId="70" fillId="0" borderId="0"/>
    <xf numFmtId="179" fontId="70" fillId="0" borderId="0"/>
    <xf numFmtId="180" fontId="70" fillId="0" borderId="0"/>
    <xf numFmtId="203" fontId="70" fillId="0" borderId="0"/>
    <xf numFmtId="180" fontId="70" fillId="0" borderId="0"/>
    <xf numFmtId="180" fontId="70" fillId="0" borderId="0"/>
    <xf numFmtId="180" fontId="70" fillId="0" borderId="0"/>
    <xf numFmtId="180" fontId="70" fillId="0" borderId="0"/>
    <xf numFmtId="180" fontId="70" fillId="0" borderId="0"/>
    <xf numFmtId="177" fontId="70" fillId="0" borderId="0"/>
    <xf numFmtId="203" fontId="70" fillId="0" borderId="0"/>
    <xf numFmtId="180" fontId="70" fillId="0" borderId="0"/>
    <xf numFmtId="203" fontId="70" fillId="0" borderId="0"/>
    <xf numFmtId="203" fontId="70" fillId="0" borderId="0"/>
    <xf numFmtId="180" fontId="70" fillId="0" borderId="0"/>
    <xf numFmtId="203" fontId="70" fillId="0" borderId="0"/>
    <xf numFmtId="180" fontId="70" fillId="0" borderId="0"/>
    <xf numFmtId="203" fontId="70" fillId="0" borderId="0"/>
    <xf numFmtId="192" fontId="70" fillId="0" borderId="0"/>
    <xf numFmtId="41" fontId="70" fillId="0" borderId="0"/>
    <xf numFmtId="176" fontId="70" fillId="0" borderId="0"/>
    <xf numFmtId="41" fontId="70" fillId="0" borderId="0"/>
    <xf numFmtId="176" fontId="70" fillId="0" borderId="0"/>
    <xf numFmtId="176" fontId="70" fillId="0" borderId="0"/>
    <xf numFmtId="191" fontId="70" fillId="0" borderId="0"/>
    <xf numFmtId="236" fontId="25" fillId="0" borderId="0"/>
    <xf numFmtId="188" fontId="70" fillId="0" borderId="0"/>
    <xf numFmtId="190" fontId="90" fillId="0" borderId="0"/>
    <xf numFmtId="206" fontId="25" fillId="0" borderId="0"/>
    <xf numFmtId="204" fontId="70" fillId="0" borderId="0"/>
    <xf numFmtId="204" fontId="70" fillId="0" borderId="0"/>
    <xf numFmtId="42" fontId="70" fillId="0" borderId="0"/>
    <xf numFmtId="42" fontId="70" fillId="0" borderId="0"/>
    <xf numFmtId="190" fontId="70" fillId="0" borderId="0"/>
    <xf numFmtId="190" fontId="90" fillId="0" borderId="0"/>
    <xf numFmtId="194" fontId="70" fillId="0" borderId="0"/>
    <xf numFmtId="190" fontId="90" fillId="0" borderId="0"/>
    <xf numFmtId="194" fontId="70" fillId="0" borderId="0"/>
    <xf numFmtId="194" fontId="70" fillId="0" borderId="0"/>
    <xf numFmtId="181" fontId="70" fillId="0" borderId="0"/>
    <xf numFmtId="194" fontId="70" fillId="0" borderId="0"/>
    <xf numFmtId="194" fontId="70" fillId="0" borderId="0"/>
    <xf numFmtId="190" fontId="70" fillId="0" borderId="0"/>
    <xf numFmtId="227" fontId="70" fillId="0" borderId="0"/>
    <xf numFmtId="180" fontId="90" fillId="0" borderId="0"/>
    <xf numFmtId="0" fontId="160" fillId="0" borderId="0"/>
    <xf numFmtId="0" fontId="76" fillId="60" borderId="64">
      <alignment vertical="center"/>
    </xf>
    <xf numFmtId="0" fontId="244" fillId="0" borderId="0"/>
    <xf numFmtId="0" fontId="25" fillId="0" borderId="61"/>
    <xf numFmtId="0" fontId="25" fillId="0" borderId="61"/>
    <xf numFmtId="0" fontId="25" fillId="0" borderId="61"/>
    <xf numFmtId="0" fontId="25" fillId="0" borderId="61"/>
    <xf numFmtId="0" fontId="25" fillId="0" borderId="61"/>
    <xf numFmtId="0" fontId="25" fillId="0" borderId="61"/>
    <xf numFmtId="0" fontId="25" fillId="0" borderId="61"/>
    <xf numFmtId="0" fontId="25" fillId="0" borderId="61"/>
    <xf numFmtId="259" fontId="70" fillId="0" borderId="20">
      <alignment horizontal="right" vertical="center"/>
    </xf>
    <xf numFmtId="229" fontId="25" fillId="0" borderId="20">
      <alignment horizontal="right" vertical="center"/>
    </xf>
    <xf numFmtId="165" fontId="116" fillId="0" borderId="20">
      <alignment horizontal="right" vertical="center"/>
    </xf>
    <xf numFmtId="165" fontId="116" fillId="0" borderId="20">
      <alignment horizontal="right" vertical="center"/>
    </xf>
    <xf numFmtId="222" fontId="25" fillId="0" borderId="20">
      <alignment horizontal="right" vertical="center"/>
    </xf>
    <xf numFmtId="168" fontId="105" fillId="0" borderId="20">
      <alignment horizontal="right"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3" fontId="25" fillId="0" borderId="13">
      <alignment vertical="center"/>
    </xf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182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3" fillId="0" borderId="0"/>
    <xf numFmtId="231" fontId="181" fillId="0" borderId="20">
      <alignment horizontal="center"/>
    </xf>
    <xf numFmtId="241" fontId="202" fillId="0" borderId="38">
      <alignment horizontal="right"/>
    </xf>
    <xf numFmtId="0" fontId="247" fillId="0" borderId="0">
      <alignment horizontal="left" vertical="top"/>
    </xf>
    <xf numFmtId="40" fontId="25" fillId="0" borderId="0"/>
    <xf numFmtId="40" fontId="25" fillId="0" borderId="0"/>
    <xf numFmtId="40" fontId="25" fillId="0" borderId="0"/>
    <xf numFmtId="40" fontId="25" fillId="0" borderId="0"/>
    <xf numFmtId="40" fontId="25" fillId="0" borderId="0"/>
    <xf numFmtId="40" fontId="25" fillId="0" borderId="0"/>
    <xf numFmtId="40" fontId="25" fillId="0" borderId="0"/>
    <xf numFmtId="40" fontId="25" fillId="0" borderId="0"/>
    <xf numFmtId="0" fontId="100" fillId="0" borderId="0">
      <alignment vertical="center"/>
    </xf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>
      <alignment vertical="center"/>
    </xf>
    <xf numFmtId="0" fontId="100" fillId="0" borderId="0"/>
    <xf numFmtId="0" fontId="100" fillId="0" borderId="0"/>
    <xf numFmtId="0" fontId="100" fillId="0" borderId="0"/>
    <xf numFmtId="0" fontId="171" fillId="0" borderId="0">
      <alignment vertical="center"/>
    </xf>
    <xf numFmtId="0" fontId="100" fillId="0" borderId="0"/>
    <xf numFmtId="0" fontId="100" fillId="0" borderId="0"/>
    <xf numFmtId="0" fontId="100" fillId="0" borderId="0"/>
    <xf numFmtId="0" fontId="232" fillId="0" borderId="0">
      <alignment vertical="center"/>
    </xf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2" fillId="0" borderId="51"/>
    <xf numFmtId="0" fontId="88" fillId="0" borderId="54"/>
    <xf numFmtId="0" fontId="68" fillId="0" borderId="49"/>
    <xf numFmtId="0" fontId="68" fillId="0" borderId="0"/>
    <xf numFmtId="0" fontId="1" fillId="0" borderId="57">
      <alignment vertical="center"/>
    </xf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8" fillId="0" borderId="57"/>
    <xf numFmtId="0" fontId="1" fillId="0" borderId="57"/>
    <xf numFmtId="0" fontId="1" fillId="0" borderId="57"/>
    <xf numFmtId="0" fontId="1" fillId="0" borderId="57"/>
    <xf numFmtId="4" fontId="25" fillId="0" borderId="73">
      <alignment vertical="center"/>
    </xf>
    <xf numFmtId="0" fontId="1" fillId="0" borderId="57"/>
    <xf numFmtId="0" fontId="1" fillId="0" borderId="57"/>
    <xf numFmtId="0" fontId="1" fillId="0" borderId="57"/>
    <xf numFmtId="0" fontId="248" fillId="0" borderId="57"/>
    <xf numFmtId="0" fontId="1" fillId="0" borderId="57"/>
    <xf numFmtId="0" fontId="1" fillId="0" borderId="57"/>
    <xf numFmtId="0" fontId="1" fillId="0" borderId="57"/>
    <xf numFmtId="0" fontId="1" fillId="0" borderId="74">
      <alignment vertical="center"/>
    </xf>
    <xf numFmtId="0" fontId="1" fillId="0" borderId="57"/>
    <xf numFmtId="0" fontId="1" fillId="0" borderId="57"/>
    <xf numFmtId="0" fontId="1" fillId="0" borderId="57"/>
    <xf numFmtId="0" fontId="1" fillId="0" borderId="75">
      <alignment vertical="center"/>
    </xf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0" fontId="1" fillId="0" borderId="57"/>
    <xf numFmtId="38" fontId="149" fillId="0" borderId="0"/>
    <xf numFmtId="40" fontId="149" fillId="0" borderId="0"/>
    <xf numFmtId="260" fontId="149" fillId="0" borderId="0"/>
    <xf numFmtId="261" fontId="149" fillId="0" borderId="0"/>
    <xf numFmtId="0" fontId="165" fillId="0" borderId="0"/>
    <xf numFmtId="0" fontId="96" fillId="30" borderId="52"/>
    <xf numFmtId="0" fontId="215" fillId="71" borderId="69"/>
    <xf numFmtId="255" fontId="229" fillId="0" borderId="0"/>
    <xf numFmtId="187" fontId="229" fillId="0" borderId="13"/>
    <xf numFmtId="0" fontId="201" fillId="0" borderId="0"/>
    <xf numFmtId="0" fontId="201" fillId="0" borderId="0"/>
    <xf numFmtId="0" fontId="158" fillId="54" borderId="13">
      <alignment horizontal="left" vertical="center"/>
    </xf>
    <xf numFmtId="5" fontId="249" fillId="0" borderId="18">
      <alignment horizontal="left" vertical="top"/>
    </xf>
    <xf numFmtId="5" fontId="193" fillId="0" borderId="21">
      <alignment horizontal="left" vertical="top"/>
    </xf>
    <xf numFmtId="0" fontId="191" fillId="0" borderId="21">
      <alignment horizontal="left" vertical="center"/>
    </xf>
    <xf numFmtId="0" fontId="207" fillId="0" borderId="0">
      <alignment horizontal="right"/>
    </xf>
    <xf numFmtId="252" fontId="25" fillId="0" borderId="0"/>
    <xf numFmtId="235" fontId="25" fillId="0" borderId="0"/>
    <xf numFmtId="0" fontId="94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17" fillId="0" borderId="0"/>
    <xf numFmtId="0" fontId="94" fillId="0" borderId="0"/>
    <xf numFmtId="0" fontId="94" fillId="0" borderId="0"/>
    <xf numFmtId="0" fontId="94" fillId="0" borderId="0"/>
    <xf numFmtId="0" fontId="94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98" fillId="0" borderId="76"/>
    <xf numFmtId="184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9" fontId="173" fillId="0" borderId="0"/>
    <xf numFmtId="181" fontId="145" fillId="0" borderId="0"/>
    <xf numFmtId="193" fontId="145" fillId="0" borderId="0"/>
    <xf numFmtId="170" fontId="145" fillId="0" borderId="0"/>
    <xf numFmtId="174" fontId="145" fillId="0" borderId="0"/>
    <xf numFmtId="0" fontId="145" fillId="0" borderId="0"/>
    <xf numFmtId="0" fontId="147" fillId="0" borderId="0">
      <alignment vertical="top"/>
      <protection locked="0"/>
    </xf>
    <xf numFmtId="0" fontId="228" fillId="0" borderId="0">
      <alignment vertical="top"/>
      <protection locked="0"/>
    </xf>
    <xf numFmtId="0" fontId="126" fillId="0" borderId="0">
      <alignment vertical="top"/>
      <protection locked="0"/>
    </xf>
    <xf numFmtId="176" fontId="203" fillId="0" borderId="0"/>
    <xf numFmtId="183" fontId="203" fillId="0" borderId="0"/>
    <xf numFmtId="42" fontId="177" fillId="0" borderId="0"/>
    <xf numFmtId="44" fontId="177" fillId="0" borderId="0"/>
    <xf numFmtId="9" fontId="25" fillId="0" borderId="0"/>
    <xf numFmtId="0" fontId="25" fillId="0" borderId="0"/>
    <xf numFmtId="6" fontId="25" fillId="0" borderId="0"/>
    <xf numFmtId="8" fontId="25" fillId="0" borderId="0"/>
    <xf numFmtId="5" fontId="25" fillId="0" borderId="0"/>
    <xf numFmtId="7" fontId="25" fillId="0" borderId="0"/>
    <xf numFmtId="0" fontId="25" fillId="0" borderId="0"/>
    <xf numFmtId="0" fontId="168" fillId="0" borderId="0"/>
    <xf numFmtId="0" fontId="168" fillId="0" borderId="0"/>
    <xf numFmtId="0" fontId="99" fillId="0" borderId="0">
      <alignment vertical="center"/>
    </xf>
    <xf numFmtId="40" fontId="25" fillId="0" borderId="0"/>
    <xf numFmtId="38" fontId="25" fillId="0" borderId="0"/>
    <xf numFmtId="0" fontId="25" fillId="0" borderId="0"/>
    <xf numFmtId="0" fontId="25" fillId="0" borderId="0"/>
    <xf numFmtId="9" fontId="97" fillId="0" borderId="0"/>
    <xf numFmtId="0" fontId="25" fillId="0" borderId="0"/>
    <xf numFmtId="0" fontId="97" fillId="0" borderId="0"/>
    <xf numFmtId="0" fontId="97" fillId="0" borderId="0"/>
    <xf numFmtId="0" fontId="25" fillId="0" borderId="0"/>
    <xf numFmtId="248" fontId="97" fillId="0" borderId="0"/>
    <xf numFmtId="0" fontId="25" fillId="0" borderId="0"/>
    <xf numFmtId="0" fontId="25" fillId="0" borderId="0">
      <alignment vertical="top"/>
      <protection locked="0"/>
    </xf>
    <xf numFmtId="0" fontId="25" fillId="0" borderId="0">
      <alignment vertical="top"/>
      <protection locked="0"/>
    </xf>
    <xf numFmtId="0" fontId="25" fillId="0" borderId="0">
      <alignment vertical="top"/>
      <protection locked="0"/>
    </xf>
    <xf numFmtId="0" fontId="25" fillId="0" borderId="0">
      <alignment vertical="top"/>
      <protection locked="0"/>
    </xf>
    <xf numFmtId="0" fontId="25" fillId="0" borderId="0">
      <alignment vertical="top"/>
      <protection locked="0"/>
    </xf>
    <xf numFmtId="0" fontId="25" fillId="0" borderId="0">
      <alignment vertical="top"/>
      <protection locked="0"/>
    </xf>
    <xf numFmtId="0" fontId="25" fillId="0" borderId="0">
      <alignment vertical="top"/>
      <protection locked="0"/>
    </xf>
    <xf numFmtId="0" fontId="25" fillId="0" borderId="0">
      <alignment vertical="top"/>
      <protection locked="0"/>
    </xf>
    <xf numFmtId="0" fontId="200" fillId="0" borderId="0"/>
    <xf numFmtId="176" fontId="169" fillId="0" borderId="0"/>
    <xf numFmtId="183" fontId="169" fillId="0" borderId="0"/>
    <xf numFmtId="0" fontId="185" fillId="0" borderId="0"/>
    <xf numFmtId="193" fontId="155" fillId="0" borderId="0"/>
    <xf numFmtId="38" fontId="205" fillId="0" borderId="0">
      <alignment vertical="center"/>
    </xf>
    <xf numFmtId="181" fontId="155" fillId="0" borderId="0"/>
    <xf numFmtId="183" fontId="25" fillId="0" borderId="0"/>
    <xf numFmtId="176" fontId="25" fillId="0" borderId="0"/>
    <xf numFmtId="0" fontId="80" fillId="0" borderId="0"/>
    <xf numFmtId="0" fontId="25" fillId="0" borderId="0"/>
    <xf numFmtId="0" fontId="205" fillId="0" borderId="0">
      <alignment vertical="center"/>
    </xf>
    <xf numFmtId="0" fontId="155" fillId="0" borderId="0"/>
    <xf numFmtId="0" fontId="25" fillId="0" borderId="0"/>
    <xf numFmtId="0" fontId="25" fillId="0" borderId="0"/>
    <xf numFmtId="242" fontId="25" fillId="0" borderId="0"/>
    <xf numFmtId="258" fontId="25" fillId="0" borderId="0"/>
    <xf numFmtId="0" fontId="73" fillId="0" borderId="0">
      <alignment vertical="top"/>
      <protection locked="0"/>
    </xf>
    <xf numFmtId="0" fontId="75" fillId="0" borderId="0">
      <alignment vertical="top"/>
      <protection locked="0"/>
    </xf>
    <xf numFmtId="0" fontId="110" fillId="0" borderId="0">
      <alignment vertical="top"/>
      <protection locked="0"/>
    </xf>
    <xf numFmtId="0" fontId="156" fillId="0" borderId="0">
      <alignment vertical="top"/>
      <protection locked="0"/>
    </xf>
    <xf numFmtId="178" fontId="169" fillId="0" borderId="0"/>
    <xf numFmtId="223" fontId="162" fillId="0" borderId="0"/>
    <xf numFmtId="262" fontId="169" fillId="0" borderId="0"/>
    <xf numFmtId="44" fontId="155" fillId="0" borderId="0"/>
    <xf numFmtId="42" fontId="155" fillId="0" borderId="0"/>
  </cellStyleXfs>
  <cellXfs count="14679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2267" applyProtection="1"/>
    <xf numFmtId="0" applyNumberFormat="1" fontId="250" applyFont="1" fillId="0" applyFill="1" borderId="0" applyBorder="1" xfId="2267" applyProtection="1"/>
    <xf numFmtId="201" applyNumberFormat="1" fontId="0" applyFont="1" fillId="0" applyFill="1" borderId="0" applyBorder="1" xfId="1574" applyProtection="1"/>
    <xf numFmtId="201" applyNumberFormat="1" fontId="0" applyFont="1" fillId="0" applyFill="1" borderId="0" applyBorder="1" xfId="3647" applyProtection="1"/>
    <xf numFmtId="0" applyNumberFormat="1" fontId="250" applyFont="1" fillId="0" applyFill="1" borderId="0" applyBorder="1" xfId="8654" applyProtection="1"/>
    <xf numFmtId="201" applyNumberFormat="1" fontId="2" applyFont="1" fillId="2" applyFill="1" borderId="0" applyBorder="1" xfId="1574" applyProtection="1" applyAlignment="1">
      <alignment horizontal="center" textRotation="15"/>
    </xf>
    <xf numFmtId="201" applyNumberFormat="1" fontId="3" applyFont="1" fillId="0" applyFill="1" borderId="0" applyBorder="1" xfId="1574" applyProtection="1" applyAlignment="1">
      <alignment horizontal="center"/>
    </xf>
    <xf numFmtId="0" applyNumberFormat="1" fontId="4" applyFont="1" fillId="0" applyFill="1" borderId="0" applyBorder="1" xfId="8653" applyProtection="1"/>
    <xf numFmtId="0" applyNumberFormat="1" fontId="5" applyFont="1" fillId="0" applyFill="1" borderId="0" applyBorder="1" xfId="8653" applyProtection="1"/>
    <xf numFmtId="201" applyNumberFormat="1" fontId="6" applyFont="1" fillId="0" applyFill="1" borderId="0" applyBorder="1" xfId="1574" applyProtection="1" applyAlignment="1">
      <alignment horizontal="center"/>
    </xf>
    <xf numFmtId="201" applyNumberFormat="1" fontId="7" applyFont="1" fillId="0" applyFill="1" borderId="0" applyBorder="1" xfId="1574" applyProtection="1" applyAlignment="1">
      <alignment horizontal="center"/>
    </xf>
    <xf numFmtId="201" applyNumberFormat="1" fontId="8" applyFont="1" fillId="0" applyFill="1" borderId="0" applyBorder="1" xfId="1574" applyProtection="1" applyAlignment="1">
      <alignment horizontal="center"/>
    </xf>
    <xf numFmtId="0" applyNumberFormat="1" fontId="9" applyFont="1" fillId="0" applyFill="1" borderId="0" applyBorder="1" xfId="8653" applyProtection="1"/>
    <xf numFmtId="201" applyNumberFormat="1" fontId="10" applyFont="1" fillId="0" applyFill="1" borderId="0" applyBorder="1" xfId="1574" applyProtection="1"/>
    <xf numFmtId="201" applyNumberFormat="1" fontId="11" applyFont="1" fillId="0" applyFill="1" borderId="0" applyBorder="1" xfId="1574" applyProtection="1"/>
    <xf numFmtId="0" applyNumberFormat="1" fontId="1" applyFont="1" fillId="0" applyFill="1" borderId="0" applyBorder="1" xfId="8653" applyProtection="1" applyAlignment="1">
      <alignment horizontal="left"/>
    </xf>
    <xf numFmtId="0" applyNumberFormat="1" fontId="1" applyFont="1" fillId="0" applyFill="1" borderId="0" applyBorder="1" xfId="8653" applyProtection="1" applyAlignment="1">
      <alignment horizontal="center"/>
    </xf>
    <xf numFmtId="0" applyNumberFormat="1" fontId="12" applyFont="1" fillId="0" applyFill="1" borderId="0" applyBorder="1" xfId="8653" applyProtection="1"/>
    <xf numFmtId="0" applyNumberFormat="1" fontId="13" applyFont="1" fillId="0" applyFill="1" borderId="0" applyBorder="1" xfId="8653" applyProtection="1"/>
    <xf numFmtId="0" applyNumberFormat="1" fontId="12" applyFont="1" fillId="0" applyFill="1" borderId="0" applyBorder="1" xfId="8653" applyProtection="1" applyAlignment="1">
      <alignment horizontal="left"/>
    </xf>
    <xf numFmtId="0" applyNumberFormat="1" fontId="9" applyFont="1" fillId="0" applyFill="1" borderId="0" applyBorder="1" xfId="8653" applyProtection="1"/>
    <xf numFmtId="0" applyNumberFormat="1" fontId="1" applyFont="1" fillId="0" applyFill="1" borderId="0" applyBorder="1" xfId="8653" applyProtection="1"/>
    <xf numFmtId="0" applyNumberFormat="1" fontId="14" applyFont="1" fillId="0" applyFill="1" borderId="0" applyBorder="1" xfId="2267" applyProtection="1"/>
    <xf numFmtId="0" applyNumberFormat="1" fontId="15" applyFont="1" fillId="0" applyFill="1" borderId="0" applyBorder="1" xfId="8654" applyProtection="1"/>
    <xf numFmtId="0" applyNumberFormat="1" fontId="11" applyFont="1" fillId="0" applyFill="1" borderId="0" applyBorder="1" xfId="8654" applyProtection="1"/>
    <xf numFmtId="201" applyNumberFormat="1" fontId="16" applyFont="1" fillId="3" applyFill="1" borderId="4" applyBorder="1" xfId="1574" applyProtection="1" applyAlignment="1">
      <alignment horizontal="center"/>
    </xf>
    <xf numFmtId="0" applyNumberFormat="1" fontId="1" applyFont="1" fillId="0" applyFill="1" borderId="0" applyBorder="1" xfId="8654" applyProtection="1"/>
    <xf numFmtId="0" applyNumberFormat="1" fontId="17" applyFont="1" fillId="0" applyFill="1" borderId="7" applyBorder="1" xfId="8654" applyProtection="1" applyAlignment="1">
      <alignment horizontal="center"/>
    </xf>
    <xf numFmtId="4" applyNumberFormat="1" fontId="17" applyFont="1" fillId="0" applyFill="1" borderId="8" applyBorder="1" xfId="8654" applyProtection="1" applyAlignment="1">
      <alignment horizontal="center"/>
    </xf>
    <xf numFmtId="201" applyNumberFormat="1" fontId="16" applyFont="1" fillId="0" applyFill="1" borderId="9" applyBorder="1" xfId="1574" applyProtection="1" applyAlignment="1">
      <alignment horizontal="center"/>
    </xf>
    <xf numFmtId="0" applyNumberFormat="1" fontId="17" applyFont="1" fillId="0" applyFill="1" borderId="12" applyBorder="1" xfId="8654" applyProtection="1" applyAlignment="1">
      <alignment horizontal="center"/>
    </xf>
    <xf numFmtId="4" applyNumberFormat="1" fontId="18" applyFont="1" fillId="0" applyFill="1" borderId="13" applyBorder="1" xfId="8654" applyProtection="1" applyAlignment="1">
      <alignment horizontal="left"/>
    </xf>
    <xf numFmtId="201" applyNumberFormat="1" fontId="14" applyFont="1" fillId="0" applyFill="1" borderId="14" applyBorder="1" xfId="1574" applyProtection="1"/>
    <xf numFmtId="0" applyNumberFormat="1" fontId="17" applyFont="1" fillId="0" applyFill="1" borderId="17" applyBorder="1" xfId="8654" applyProtection="1" applyAlignment="1">
      <alignment horizontal="center"/>
    </xf>
    <xf numFmtId="4" applyNumberFormat="1" fontId="18" applyFont="1" fillId="0" applyFill="1" borderId="18" applyBorder="1" xfId="8654" applyProtection="1" applyAlignment="1">
      <alignment horizontal="left"/>
    </xf>
    <xf numFmtId="201" applyNumberFormat="1" fontId="14" applyFont="1" fillId="0" applyFill="1" borderId="19" applyBorder="1" xfId="1574" applyProtection="1"/>
    <xf numFmtId="201" applyNumberFormat="1" fontId="0" applyFont="1" fillId="0" applyFill="1" borderId="0" applyBorder="1" xfId="8654" applyProtection="1"/>
    <xf numFmtId="0" applyNumberFormat="1" fontId="16" applyFont="1" fillId="4" applyFill="1" borderId="3" applyBorder="1" xfId="8654" applyProtection="1"/>
    <xf numFmtId="201" applyNumberFormat="1" fontId="16" applyFont="1" fillId="4" applyFill="1" borderId="4" applyBorder="1" xfId="1574" applyProtection="1"/>
    <xf numFmtId="0" applyNumberFormat="1" fontId="14" applyFont="1" fillId="4" applyFill="1" borderId="0" applyBorder="1" xfId="8654" applyProtection="1" applyAlignment="1">
      <alignment horizontal="center"/>
    </xf>
    <xf numFmtId="0" applyNumberFormat="1" fontId="14" applyFont="1" fillId="4" applyFill="1" borderId="0" applyBorder="1" xfId="8654" applyProtection="1"/>
    <xf numFmtId="201" applyNumberFormat="1" fontId="14" applyFont="1" fillId="4" applyFill="1" borderId="0" applyBorder="1" xfId="1574" applyProtection="1"/>
    <xf numFmtId="201" applyNumberFormat="1" fontId="250" applyFont="1" fillId="0" applyFill="1" borderId="0" applyBorder="1" xfId="8654" applyProtection="1"/>
    <xf numFmtId="0" applyNumberFormat="1" fontId="14" applyFont="1" fillId="4" applyFill="1" borderId="12" applyBorder="1" xfId="8654" applyProtection="1"/>
    <xf numFmtId="201" applyNumberFormat="1" fontId="14" applyFont="1" fillId="4" applyFill="1" borderId="13" applyBorder="1" xfId="1574" applyProtection="1"/>
    <xf numFmtId="201" applyNumberFormat="1" fontId="11" applyFont="1" fillId="4" applyFill="1" borderId="0" applyBorder="1" xfId="1574" applyProtection="1"/>
    <xf numFmtId="201" applyNumberFormat="1" fontId="16" applyFont="1" fillId="4" applyFill="1" borderId="13" applyBorder="1" xfId="3647" applyProtection="1"/>
    <xf numFmtId="43" applyNumberFormat="1" fontId="11" applyFont="1" fillId="4" applyFill="1" borderId="0" applyBorder="1" xfId="1574" applyProtection="1"/>
    <xf numFmtId="0" applyNumberFormat="1" fontId="16" applyFont="1" fillId="4" applyFill="1" borderId="12" applyBorder="1" xfId="8654" applyProtection="1"/>
    <xf numFmtId="201" applyNumberFormat="1" fontId="16" applyFont="1" fillId="4" applyFill="1" borderId="13" applyBorder="1" xfId="1574" applyProtection="1"/>
    <xf numFmtId="201" applyNumberFormat="1" fontId="8" applyFont="1" fillId="4" applyFill="1" borderId="0" applyBorder="1" xfId="1574" applyProtection="1"/>
    <xf numFmtId="0" applyNumberFormat="1" fontId="19" applyFont="1" fillId="0" applyFill="1" borderId="0" applyBorder="1" xfId="8654" applyProtection="1" applyAlignment="1">
      <alignment horizontal="left"/>
    </xf>
    <xf numFmtId="0" applyNumberFormat="1" fontId="15" applyFont="1" fillId="0" applyFill="1" borderId="0" applyBorder="1" xfId="8654" applyProtection="1" applyAlignment="1">
      <alignment horizontal="left"/>
    </xf>
    <xf numFmtId="201" applyNumberFormat="1" fontId="11" applyFont="1" fillId="0" applyFill="1" borderId="0" applyBorder="1" xfId="1574" applyProtection="1" applyAlignment="1">
      <alignment horizontal="center"/>
    </xf>
    <xf numFmtId="201" applyNumberFormat="1" fontId="20" applyFont="1" fillId="0" applyFill="1" borderId="0" applyBorder="1" xfId="1574" applyProtection="1" applyAlignment="1">
      <alignment horizontal="center"/>
    </xf>
    <xf numFmtId="201" applyNumberFormat="1" fontId="1" applyFont="1" fillId="0" applyFill="1" borderId="0" applyBorder="1" xfId="3647" applyProtection="1"/>
    <xf numFmtId="201" applyNumberFormat="1" fontId="1" applyFont="1" fillId="0" applyFill="1" borderId="0" applyBorder="1" xfId="1574" applyProtection="1"/>
    <xf numFmtId="201" applyNumberFormat="1" fontId="1" applyFont="1" fillId="0" applyFill="1" borderId="0" applyBorder="1" xfId="2267" applyProtection="1"/>
    <xf numFmtId="9" applyNumberFormat="1" fontId="250" applyFont="1" fillId="0" applyFill="1" borderId="0" applyBorder="1" xfId="2267" applyProtection="1"/>
    <xf numFmtId="43" applyNumberFormat="1" fontId="0" applyFont="1" fillId="0" applyFill="1" borderId="0" applyBorder="1" xfId="3647" applyProtection="1"/>
    <xf numFmtId="181" applyNumberFormat="1" fontId="1" applyFont="1" fillId="0" applyFill="1" borderId="0" applyBorder="1" xfId="1522" applyProtection="1"/>
    <xf numFmtId="181" applyNumberFormat="1" fontId="0" applyFont="1" fillId="0" applyFill="1" borderId="0" applyBorder="1" xfId="1522" applyProtection="1"/>
    <xf numFmtId="43" applyNumberFormat="1" fontId="11" applyFont="1" fillId="4" applyFill="1" borderId="0" applyBorder="1" xfId="3647" applyProtection="1"/>
    <xf numFmtId="0" applyNumberFormat="1" fontId="21" applyFont="1" fillId="0" applyFill="1" borderId="0" applyBorder="1" xfId="7735" applyProtection="1"/>
    <xf numFmtId="201" applyNumberFormat="1" fontId="21" applyFont="1" fillId="0" applyFill="1" borderId="0" applyBorder="1" xfId="3647" applyProtection="1"/>
    <xf numFmtId="0" applyNumberFormat="1" fontId="25" applyFont="1" fillId="0" applyFill="1" borderId="0" applyBorder="1" xfId="9359" applyProtection="1"/>
    <xf numFmtId="0" applyNumberFormat="1" fontId="25" applyFont="1" fillId="0" applyFill="1" borderId="0" applyBorder="1" xfId="9359" applyProtection="1"/>
    <xf numFmtId="43" applyNumberFormat="1" fontId="21" applyFont="1" fillId="0" applyFill="1" borderId="0" applyBorder="1" xfId="3647" applyProtection="1"/>
    <xf numFmtId="0" applyNumberFormat="1" fontId="26" applyFont="1" fillId="0" applyFill="1" borderId="11" applyBorder="1" xfId="9359" applyProtection="1" applyAlignment="1">
      <alignment horizontal="center"/>
    </xf>
    <xf numFmtId="0" applyNumberFormat="1" fontId="26" applyFont="1" fillId="0" applyFill="1" borderId="13" applyBorder="1" xfId="9359" applyProtection="1" applyAlignment="1">
      <alignment horizontal="center" wrapText="1"/>
    </xf>
    <xf numFmtId="0" applyNumberFormat="1" fontId="26" applyFont="1" fillId="0" applyFill="1" borderId="20" applyBorder="1" xfId="9359" applyProtection="1" applyAlignment="1">
      <alignment horizontal="center" wrapText="1"/>
    </xf>
    <xf numFmtId="0" applyNumberFormat="1" fontId="25" applyFont="1" fillId="0" applyFill="1" borderId="13" applyBorder="1" xfId="9359" applyProtection="1" applyAlignment="1">
      <alignment horizontal="center"/>
    </xf>
    <xf numFmtId="0" applyNumberFormat="1" fontId="25" applyFont="1" fillId="0" applyFill="1" borderId="13" applyBorder="1" xfId="9359" applyProtection="1"/>
    <xf numFmtId="41" applyNumberFormat="1" fontId="25" applyFont="1" fillId="0" applyFill="1" borderId="13" applyBorder="1" xfId="9359" applyProtection="1"/>
    <xf numFmtId="41" applyNumberFormat="1" fontId="25" applyFont="1" fillId="0" applyFill="1" borderId="0" applyBorder="1" xfId="9359" applyProtection="1"/>
    <xf numFmtId="0" applyNumberFormat="1" fontId="27" applyFont="1" fillId="0" applyFill="1" borderId="0" applyBorder="1" xfId="7735" applyProtection="1"/>
    <xf numFmtId="41" applyNumberFormat="1" fontId="25" applyFont="1" fillId="5" applyFill="1" borderId="0" applyBorder="1" xfId="9359" applyProtection="1" applyAlignment="1">
      <alignment horizontal="center"/>
    </xf>
    <xf numFmtId="201" applyNumberFormat="1" fontId="25" applyFont="1" fillId="0" applyFill="1" borderId="0" applyBorder="1" xfId="3647" applyProtection="1"/>
    <xf numFmtId="41" applyNumberFormat="1" fontId="25" applyFont="1" fillId="5" applyFill="1" borderId="0" applyBorder="1" xfId="9359" applyProtection="1"/>
    <xf numFmtId="0" applyNumberFormat="1" fontId="26" applyFont="1" fillId="0" applyFill="1" borderId="13" applyBorder="1" xfId="9359" applyProtection="1" applyAlignment="1">
      <alignment horizontal="center"/>
    </xf>
    <xf numFmtId="201" applyNumberFormat="1" fontId="26" applyFont="1" fillId="0" applyFill="1" borderId="13" applyBorder="1" xfId="3647" applyProtection="1" applyAlignment="1">
      <alignment horizontal="center"/>
    </xf>
    <xf numFmtId="41" applyNumberFormat="1" fontId="25" applyFont="1" fillId="0" applyFill="1" borderId="13" applyBorder="1" xfId="12813" applyProtection="1"/>
    <xf numFmtId="201" applyNumberFormat="1" fontId="25" applyFont="1" fillId="0" applyFill="1" borderId="13" applyBorder="1" xfId="3647" applyProtection="1"/>
    <xf numFmtId="201" applyNumberFormat="1" fontId="28" applyFont="1" fillId="0" applyFill="1" borderId="13" applyBorder="1" xfId="3647" applyProtection="1" applyAlignment="1">
      <alignment vertical="center"/>
    </xf>
    <xf numFmtId="41" applyNumberFormat="1" fontId="26" applyFont="1" fillId="0" applyFill="1" borderId="13" applyBorder="1" xfId="9359" applyProtection="1"/>
    <xf numFmtId="176" applyNumberFormat="1" fontId="21" applyFont="1" fillId="0" applyFill="1" borderId="0" applyBorder="1" xfId="5351" applyProtection="1"/>
    <xf numFmtId="176" applyNumberFormat="1" fontId="21" applyFont="1" fillId="0" applyFill="1" borderId="0" applyBorder="1" xfId="7735" applyProtection="1"/>
    <xf numFmtId="0" applyNumberFormat="1" fontId="22" applyFont="1" fillId="0" applyFill="1" borderId="0" applyBorder="1" xfId="7735" applyProtection="1" applyAlignment="1">
      <alignment vertical="center"/>
    </xf>
    <xf numFmtId="0" applyNumberFormat="1" fontId="23" applyFont="1" fillId="0" applyFill="1" borderId="0" applyBorder="1" xfId="7735" applyProtection="1" applyAlignment="1">
      <alignment vertical="center"/>
    </xf>
    <xf numFmtId="0" applyNumberFormat="1" fontId="24" applyFont="1" fillId="0" applyFill="1" borderId="0" applyBorder="1" xfId="7735" applyProtection="1" applyAlignment="1">
      <alignment vertical="center"/>
    </xf>
    <xf numFmtId="201" applyNumberFormat="1" fontId="25" applyFont="1" fillId="0" applyFill="1" borderId="0" applyBorder="1" xfId="3647" applyProtection="1"/>
    <xf numFmtId="201" applyNumberFormat="1" fontId="25" applyFont="1" fillId="5" applyFill="1" borderId="13" applyBorder="1" xfId="3647" applyProtection="1"/>
    <xf numFmtId="201" applyNumberFormat="1" fontId="25" applyFont="1" fillId="0" applyFill="1" borderId="0" applyBorder="1" xfId="9359" applyProtection="1"/>
    <xf numFmtId="0" applyNumberFormat="1" fontId="29" applyFont="1" fillId="0" applyFill="1" borderId="0" applyBorder="1" xfId="0" applyProtection="1"/>
    <xf numFmtId="0" applyNumberFormat="1" fontId="0" applyFont="1" fillId="5" applyFill="1" borderId="0" applyBorder="1" xfId="0" applyProtection="1"/>
    <xf numFmtId="0" applyNumberFormat="1" fontId="30" applyFont="1" fillId="4" applyFill="1" borderId="0" applyBorder="1" xfId="7742" applyProtection="1" applyAlignment="1">
      <alignment horizontal="left" vertical="center"/>
      <protection hidden="1"/>
    </xf>
    <xf numFmtId="0" applyNumberFormat="1" fontId="29" applyFont="1" fillId="0" applyFill="1" borderId="0" applyBorder="1" xfId="0" applyProtection="1" applyAlignment="1">
      <alignment horizontal="center"/>
    </xf>
    <xf numFmtId="0" applyNumberFormat="1" fontId="29" applyFont="1" fillId="4" applyFill="1" borderId="0" applyBorder="1" xfId="11648" applyProtection="1" applyAlignment="1">
      <alignment horizontal="left"/>
    </xf>
    <xf numFmtId="0" applyNumberFormat="1" fontId="29" applyFont="1" fillId="4" applyFill="1" borderId="0" applyBorder="1" xfId="11648" applyProtection="1" applyAlignment="1">
      <alignment horizontal="center"/>
    </xf>
    <xf numFmtId="0" applyNumberFormat="1" fontId="29" applyFont="1" fillId="4" applyFill="1" borderId="0" applyBorder="1" xfId="11648" applyProtection="1" applyAlignment="1">
      <alignment horizontal="center"/>
    </xf>
    <xf numFmtId="0" applyNumberFormat="1" fontId="29" applyFont="1" fillId="4" applyFill="1" borderId="0" applyBorder="1" xfId="11648" applyProtection="1" applyAlignment="1">
      <alignment horizontal="left"/>
    </xf>
    <xf numFmtId="201" applyNumberFormat="1" fontId="29" applyFont="1" fillId="4" applyFill="1" borderId="0" applyBorder="1" xfId="3647" applyProtection="1"/>
    <xf numFmtId="0" applyNumberFormat="1" fontId="29" applyFont="1" fillId="4" applyFill="1" borderId="0" applyBorder="1" xfId="11648" applyProtection="1"/>
    <xf numFmtId="201" applyNumberFormat="1" fontId="29" applyFont="1" fillId="0" applyFill="1" borderId="0" applyBorder="1" xfId="3647" applyProtection="1"/>
    <xf numFmtId="0" applyNumberFormat="1" fontId="29" applyFont="1" fillId="0" applyFill="1" borderId="0" applyBorder="1" xfId="0" applyProtection="1"/>
    <xf numFmtId="0" applyNumberFormat="1" fontId="30" applyFont="1" fillId="4" applyFill="1" borderId="13" applyBorder="1" xfId="7742" applyProtection="1" applyAlignment="1">
      <alignment horizontal="left" vertical="center"/>
      <protection hidden="1"/>
    </xf>
    <xf numFmtId="0" applyNumberFormat="1" fontId="29" applyFont="1" fillId="0" applyFill="1" borderId="13" applyBorder="1" xfId="0" applyProtection="1" applyAlignment="1">
      <alignment horizontal="center"/>
    </xf>
    <xf numFmtId="201" applyNumberFormat="1" fontId="20" applyFont="1" fillId="0" applyFill="1" borderId="13" applyBorder="1" xfId="5548" applyProtection="1" applyAlignment="1">
      <alignment horizontal="left" vertical="center"/>
    </xf>
    <xf numFmtId="0" applyNumberFormat="1" fontId="0" applyFont="1" fillId="6" applyFill="1" borderId="13" applyBorder="1" xfId="0" applyProtection="1"/>
    <xf numFmtId="0" applyNumberFormat="1" fontId="0" applyFont="1" fillId="5" applyFill="1" borderId="13" applyBorder="1" xfId="0" applyProtection="1"/>
    <xf numFmtId="0" applyNumberFormat="1" fontId="0" applyFont="1" fillId="5" applyFill="1" borderId="18" applyBorder="1" xfId="0" applyProtection="1"/>
    <xf numFmtId="216" applyNumberFormat="1" fontId="0" applyFont="1" fillId="5" applyFill="1" borderId="8" applyBorder="1" xfId="3647" applyProtection="1"/>
    <xf numFmtId="0" applyNumberFormat="1" fontId="31" applyFont="1" fillId="5" applyFill="1" borderId="18" applyBorder="1" xfId="0" applyProtection="1" applyAlignment="1">
      <alignment horizontal="center"/>
    </xf>
    <xf numFmtId="0" applyNumberFormat="1" fontId="32" applyFont="1" fillId="5" applyFill="1" borderId="18" applyBorder="1" xfId="10490" applyProtection="1" applyAlignment="1">
      <alignment horizontal="left"/>
    </xf>
    <xf numFmtId="0" applyNumberFormat="1" fontId="31" applyFont="1" fillId="5" applyFill="1" borderId="8" applyBorder="1" xfId="0" applyProtection="1" applyAlignment="1">
      <alignment horizontal="center"/>
    </xf>
    <xf numFmtId="0" applyNumberFormat="1" fontId="32" applyFont="1" fillId="5" applyFill="1" borderId="8" applyBorder="1" xfId="10490" applyProtection="1" applyAlignment="1">
      <alignment horizontal="left"/>
    </xf>
    <xf numFmtId="0" applyNumberFormat="1" fontId="0" applyFont="1" fillId="5" applyFill="1" borderId="8" applyBorder="1" xfId="0" applyProtection="1"/>
    <xf numFmtId="201" applyNumberFormat="1" fontId="29" applyFont="1" fillId="4" applyFill="1" borderId="0" applyBorder="1" xfId="3647" applyProtection="1"/>
    <xf numFmtId="0" applyNumberFormat="1" fontId="29" applyFont="1" fillId="0" applyFill="1" borderId="0" applyBorder="1" xfId="0" applyProtection="1" applyAlignment="1">
      <alignment horizontal="center" vertical="center"/>
    </xf>
    <xf numFmtId="0" applyNumberFormat="1" fontId="29" applyFont="1" fillId="4" applyFill="1" borderId="0" applyBorder="1" xfId="11648" applyProtection="1" applyAlignment="1">
      <alignment horizontal="center" vertical="center"/>
    </xf>
    <xf numFmtId="201" applyNumberFormat="1" fontId="0" applyFont="1" fillId="5" applyFill="1" borderId="17" applyBorder="1" xfId="3647" applyProtection="1"/>
    <xf numFmtId="0" applyNumberFormat="1" fontId="0" applyFont="1" fillId="5" applyFill="1" borderId="21" applyBorder="1" xfId="0" applyProtection="1"/>
    <xf numFmtId="216" applyNumberFormat="1" fontId="0" applyFont="1" fillId="5" applyFill="1" borderId="17" applyBorder="1" xfId="3647" applyProtection="1"/>
    <xf numFmtId="201" applyNumberFormat="1" fontId="0" applyFont="1" fillId="5" applyFill="1" borderId="7" applyBorder="1" xfId="3647" applyProtection="1"/>
    <xf numFmtId="0" applyNumberFormat="1" fontId="16" applyFont="1" fillId="0" applyFill="1" borderId="0" applyBorder="1" xfId="2267" applyProtection="1"/>
    <xf numFmtId="0" applyNumberFormat="1" fontId="0" applyFont="1" fillId="0" applyFill="1" borderId="0" applyBorder="1" xfId="8653" applyProtection="1"/>
    <xf numFmtId="0" applyNumberFormat="1" fontId="0" applyFont="1" fillId="0" applyFill="1" borderId="0" applyBorder="1" xfId="2267" applyProtection="1"/>
    <xf numFmtId="201" applyNumberFormat="1" fontId="14" applyFont="1" fillId="0" applyFill="1" borderId="0" applyBorder="1" xfId="1574" applyProtection="1"/>
    <xf numFmtId="200" applyNumberFormat="1" fontId="0" applyFont="1" fillId="0" applyFill="1" borderId="0" applyBorder="1" xfId="8653" applyProtection="1" applyAlignment="1">
      <alignment horizontal="left"/>
    </xf>
    <xf numFmtId="0" applyNumberFormat="1" fontId="33" applyFont="1" fillId="0" applyFill="1" borderId="0" applyBorder="1" xfId="8653" applyProtection="1"/>
    <xf numFmtId="0" applyNumberFormat="1" fontId="16" applyFont="1" fillId="3" applyFill="1" borderId="13" applyBorder="1" xfId="8653" applyProtection="1" applyAlignment="1">
      <alignment horizontal="center"/>
    </xf>
    <xf numFmtId="0" applyNumberFormat="1" fontId="17" applyFont="1" fillId="0" applyFill="1" borderId="20" applyBorder="1" xfId="8653" applyProtection="1" applyAlignment="1">
      <alignment horizontal="center"/>
    </xf>
    <xf numFmtId="0" applyNumberFormat="1" fontId="17" applyFont="1" fillId="0" applyFill="1" borderId="11" applyBorder="1" xfId="8653" applyProtection="1" applyAlignment="1">
      <alignment horizontal="center"/>
    </xf>
    <xf numFmtId="0" applyNumberFormat="1" fontId="17" applyFont="1" fillId="0" applyFill="1" borderId="12" applyBorder="1" xfId="8653" applyProtection="1" applyAlignment="1">
      <alignment horizontal="center"/>
    </xf>
    <xf numFmtId="4" applyNumberFormat="1" fontId="17" applyFont="1" fillId="0" applyFill="1" borderId="13" applyBorder="1" xfId="8653" applyProtection="1" applyAlignment="1">
      <alignment horizontal="center"/>
    </xf>
    <xf numFmtId="201" applyNumberFormat="1" fontId="16" applyFont="1" fillId="0" applyFill="1" borderId="13" applyBorder="1" xfId="1574" applyProtection="1" applyAlignment="1">
      <alignment horizontal="center"/>
    </xf>
    <xf numFmtId="4" applyNumberFormat="1" fontId="18" applyFont="1" fillId="0" applyFill="1" borderId="13" applyBorder="1" xfId="8653" applyProtection="1" applyAlignment="1">
      <alignment horizontal="left"/>
    </xf>
    <xf numFmtId="201" applyNumberFormat="1" fontId="14" applyFont="1" fillId="0" applyFill="1" borderId="13" applyBorder="1" xfId="1574" applyProtection="1"/>
    <xf numFmtId="4" applyNumberFormat="1" fontId="18" applyFont="1" fillId="0" applyFill="1" borderId="12" applyBorder="1" xfId="8653" applyProtection="1" applyAlignment="1">
      <alignment horizontal="left"/>
    </xf>
    <xf numFmtId="0" applyNumberFormat="1" fontId="16" applyFont="1" fillId="4" applyFill="1" borderId="12" applyBorder="1" xfId="8653" applyProtection="1"/>
    <xf numFmtId="0" applyNumberFormat="1" fontId="14" applyFont="1" fillId="4" applyFill="1" borderId="0" applyBorder="1" xfId="8653" applyProtection="1" applyAlignment="1">
      <alignment horizontal="center"/>
    </xf>
    <xf numFmtId="0" applyNumberFormat="1" fontId="14" applyFont="1" fillId="4" applyFill="1" borderId="0" applyBorder="1" xfId="8653" applyProtection="1"/>
    <xf numFmtId="0" applyNumberFormat="1" fontId="14" applyFont="1" fillId="4" applyFill="1" borderId="12" applyBorder="1" xfId="8653" applyProtection="1"/>
    <xf numFmtId="43" applyNumberFormat="1" fontId="14" applyFont="1" fillId="4" applyFill="1" borderId="0" applyBorder="1" xfId="1574" applyProtection="1"/>
    <xf numFmtId="201" applyNumberFormat="1" fontId="16" applyFont="1" fillId="4" applyFill="1" borderId="0" applyBorder="1" xfId="1574" applyProtection="1"/>
    <xf numFmtId="0" applyNumberFormat="1" fontId="16" applyFont="1" fillId="0" applyFill="1" borderId="0" applyBorder="1" xfId="8653" applyProtection="1"/>
    <xf numFmtId="0" applyNumberFormat="1" fontId="14" applyFont="1" fillId="0" applyFill="1" borderId="0" applyBorder="1" xfId="8653" applyProtection="1"/>
    <xf numFmtId="0" applyNumberFormat="1" fontId="17" applyFont="1" fillId="0" applyFill="1" borderId="0" applyBorder="1" xfId="8653" applyProtection="1" applyAlignment="1">
      <alignment horizontal="left"/>
    </xf>
    <xf numFmtId="0" applyNumberFormat="1" fontId="17" applyFont="1" fillId="0" applyFill="1" borderId="0" applyBorder="1" xfId="8653" applyProtection="1"/>
    <xf numFmtId="201" applyNumberFormat="1" fontId="14" applyFont="1" fillId="0" applyFill="1" borderId="0" applyBorder="1" xfId="1574" applyProtection="1" applyAlignment="1">
      <alignment horizontal="center"/>
    </xf>
    <xf numFmtId="0" applyNumberFormat="1" fontId="18" applyFont="1" fillId="0" applyFill="1" borderId="0" applyBorder="1" xfId="8653" applyProtection="1"/>
    <xf numFmtId="0" applyNumberFormat="1" fontId="33" applyFont="1" fillId="0" applyFill="1" borderId="0" applyBorder="1" xfId="8653" applyProtection="1"/>
    <xf numFmtId="0" applyNumberFormat="1" fontId="16" applyFont="1" fillId="0" applyFill="1" borderId="0" applyBorder="1" xfId="8653" applyProtection="1"/>
    <xf numFmtId="201" applyNumberFormat="1" fontId="16" applyFont="1" fillId="0" applyFill="1" borderId="0" applyBorder="1" xfId="1574" applyProtection="1"/>
    <xf numFmtId="201" applyNumberFormat="1" fontId="14" applyFont="1" fillId="0" applyFill="1" borderId="0" applyBorder="1" xfId="8653" applyProtection="1"/>
    <xf numFmtId="201" applyNumberFormat="1" fontId="18" applyFont="1" fillId="0" applyFill="1" borderId="0" applyBorder="1" xfId="2267" applyProtection="1"/>
    <xf numFmtId="201" applyNumberFormat="1" fontId="14" applyFont="1" fillId="0" applyFill="1" borderId="0" applyBorder="1" xfId="8653" applyProtection="1"/>
    <xf numFmtId="181" applyNumberFormat="1" fontId="16" applyFont="1" fillId="0" applyFill="1" borderId="0" applyBorder="1" xfId="1522" applyProtection="1"/>
    <xf numFmtId="201" applyNumberFormat="1" fontId="16" applyFont="1" fillId="0" applyFill="1" borderId="0" applyBorder="1" xfId="2267" applyProtection="1"/>
    <xf numFmtId="201" applyNumberFormat="1" fontId="33" applyFont="1" fillId="0" applyFill="1" borderId="0" applyBorder="1" xfId="8653" applyProtection="1"/>
    <xf numFmtId="181" applyNumberFormat="1" fontId="14" applyFont="1" fillId="0" applyFill="1" borderId="0" applyBorder="1" xfId="1522" applyProtection="1"/>
    <xf numFmtId="43" applyNumberFormat="1" fontId="16" applyFont="1" fillId="4" applyFill="1" borderId="0" applyBorder="1" xfId="3647" applyProtection="1"/>
    <xf numFmtId="201" applyNumberFormat="1" fontId="16" applyFont="1" fillId="0" applyFill="1" borderId="0" applyBorder="1" xfId="1574" applyProtection="1" applyAlignment="1">
      <alignment horizontal="center"/>
    </xf>
    <xf numFmtId="201" applyNumberFormat="1" fontId="14" applyFont="1" fillId="0" applyFill="1" borderId="0" applyBorder="1" xfId="3647" applyProtection="1"/>
    <xf numFmtId="201" applyNumberFormat="1" fontId="16" applyFont="1" fillId="0" applyFill="1" borderId="0" applyBorder="1" xfId="3647" applyProtection="1"/>
    <xf numFmtId="201" applyNumberFormat="1" fontId="14" applyFont="1" fillId="0" applyFill="1" borderId="0" applyBorder="1" xfId="2267" applyProtection="1"/>
    <xf numFmtId="0" applyNumberFormat="1" fontId="14" applyFont="1" fillId="0" applyFill="1" borderId="0" applyBorder="1" xfId="9356" applyProtection="1"/>
    <xf numFmtId="0" applyNumberFormat="1" fontId="35" applyFont="1" fillId="7" applyFill="1" borderId="0" applyBorder="1" xfId="9356" applyProtection="1" applyAlignment="1">
      <alignment horizontal="left"/>
    </xf>
    <xf numFmtId="0" applyNumberFormat="1" fontId="35" applyFont="1" fillId="0" applyFill="1" borderId="0" applyBorder="1" xfId="9356" applyProtection="1" applyAlignment="1">
      <alignment horizontal="left"/>
    </xf>
    <xf numFmtId="0" applyNumberFormat="1" fontId="36" applyFont="1" fillId="0" applyFill="1" borderId="0" applyBorder="1" xfId="9356" applyProtection="1" applyAlignment="1">
      <alignment horizontal="left"/>
    </xf>
    <xf numFmtId="0" applyNumberFormat="1" fontId="35" applyFont="1" fillId="0" applyFill="1" borderId="0" applyBorder="1" xfId="9356" applyProtection="1"/>
    <xf numFmtId="0" applyNumberFormat="1" fontId="35" applyFont="1" fillId="0" applyFill="1" borderId="0" applyBorder="1" xfId="9356" applyProtection="1" applyAlignment="1">
      <alignment horizontal="center"/>
    </xf>
    <xf numFmtId="176" applyNumberFormat="1" fontId="35" applyFont="1" fillId="0" applyFill="1" borderId="0" applyBorder="1" xfId="5351" applyProtection="1" applyAlignment="1">
      <alignment horizontal="center"/>
    </xf>
    <xf numFmtId="0" applyNumberFormat="1" fontId="4" applyFont="1" fillId="0" applyFill="1" borderId="0" applyBorder="1" xfId="9356" applyProtection="1"/>
    <xf numFmtId="0" applyNumberFormat="1" fontId="37" applyFont="1" fillId="0" applyFill="1" borderId="0" applyBorder="1" xfId="9356" applyProtection="1"/>
    <xf numFmtId="0" applyNumberFormat="1" fontId="4" applyFont="1" fillId="0" applyFill="1" borderId="0" applyBorder="1" xfId="9356" applyProtection="1" applyAlignment="1">
      <alignment horizontal="center"/>
    </xf>
    <xf numFmtId="0" applyNumberFormat="1" fontId="38" applyFont="1" fillId="0" applyFill="1" borderId="0" applyBorder="1" xfId="9356" applyProtection="1"/>
    <xf numFmtId="0" applyNumberFormat="1" fontId="14" applyFont="1" fillId="0" applyFill="1" borderId="0" applyBorder="1" xfId="9356" applyProtection="1" applyAlignment="1">
      <alignment horizontal="center"/>
    </xf>
    <xf numFmtId="0" applyNumberFormat="1" fontId="16" applyFont="1" fillId="8" applyFill="1" borderId="22" applyBorder="1" xfId="9356" applyProtection="1" applyAlignment="1">
      <alignment horizontal="center" vertical="center"/>
    </xf>
    <xf numFmtId="0" applyNumberFormat="1" fontId="16" applyFont="1" fillId="8" applyFill="1" borderId="23" applyBorder="1" xfId="9356" applyProtection="1" applyAlignment="1">
      <alignment horizontal="center" vertical="center"/>
    </xf>
    <xf numFmtId="0" applyNumberFormat="1" fontId="35" applyFont="1" fillId="7" applyFill="1" borderId="13" applyBorder="1" xfId="9356" applyProtection="1" applyAlignment="1">
      <alignment horizontal="left" vertical="center"/>
    </xf>
    <xf numFmtId="0" applyNumberFormat="1" fontId="35" applyFont="1" fillId="7" applyFill="1" borderId="13" applyBorder="1" xfId="9356" applyProtection="1" applyAlignment="1">
      <alignment horizontal="center" vertical="center"/>
    </xf>
    <xf numFmtId="263" applyNumberFormat="1" fontId="39" applyFont="1" fillId="7" applyFill="1" borderId="13" applyBorder="1" xfId="12870" applyProtection="1" applyAlignment="1">
      <alignment horizontal="left"/>
    </xf>
    <xf numFmtId="200" applyNumberFormat="1" fontId="35" applyFont="1" fillId="7" applyFill="1" borderId="13" applyBorder="1" xfId="9356" applyProtection="1" applyAlignment="1">
      <alignment horizontal="left" vertical="center"/>
    </xf>
    <xf numFmtId="0" applyNumberFormat="1" fontId="35" applyFont="1" fillId="9" applyFill="1" borderId="13" applyBorder="1" xfId="9356" applyProtection="1" applyAlignment="1">
      <alignment horizontal="left" vertical="center"/>
    </xf>
    <xf numFmtId="0" applyNumberFormat="1" fontId="35" applyFont="1" fillId="9" applyFill="1" borderId="13" applyBorder="1" xfId="9356" applyProtection="1" applyAlignment="1">
      <alignment horizontal="center" vertical="center"/>
    </xf>
    <xf numFmtId="263" applyNumberFormat="1" fontId="39" applyFont="1" fillId="9" applyFill="1" borderId="13" applyBorder="1" xfId="12870" applyProtection="1" applyAlignment="1">
      <alignment horizontal="left"/>
    </xf>
    <xf numFmtId="200" applyNumberFormat="1" fontId="35" applyFont="1" fillId="9" applyFill="1" borderId="13" applyBorder="1" xfId="9356" applyProtection="1" applyAlignment="1">
      <alignment horizontal="left" vertical="center"/>
    </xf>
    <xf numFmtId="176" applyNumberFormat="1" fontId="14" applyFont="1" fillId="0" applyFill="1" borderId="0" applyBorder="1" xfId="5351" applyProtection="1" applyAlignment="1">
      <alignment horizontal="center"/>
    </xf>
    <xf numFmtId="201" applyNumberFormat="1" fontId="35" applyFont="1" fillId="7" applyFill="1" borderId="13" applyBorder="1" xfId="3647" applyProtection="1" applyAlignment="1">
      <alignment horizontal="left" vertical="center"/>
    </xf>
    <xf numFmtId="176" applyNumberFormat="1" fontId="35" applyFont="1" fillId="7" applyFill="1" borderId="0" applyBorder="1" xfId="5351" applyProtection="1" applyAlignment="1">
      <alignment horizontal="left"/>
    </xf>
    <xf numFmtId="201" applyNumberFormat="1" fontId="35" applyFont="1" fillId="9" applyFill="1" borderId="13" applyBorder="1" xfId="3647" applyProtection="1" applyAlignment="1">
      <alignment horizontal="left" vertical="center"/>
    </xf>
    <xf numFmtId="0" applyNumberFormat="1" fontId="36" applyFont="1" fillId="9" applyFill="1" borderId="13" applyBorder="1" xfId="9356" applyProtection="1" applyAlignment="1">
      <alignment horizontal="left" vertical="center"/>
    </xf>
    <xf numFmtId="176" applyNumberFormat="1" fontId="35" applyFont="1" fillId="0" applyFill="1" borderId="0" applyBorder="1" xfId="5351" applyProtection="1" applyAlignment="1">
      <alignment horizontal="left"/>
    </xf>
    <xf numFmtId="0" applyNumberFormat="1" fontId="42" applyFont="1" fillId="9" applyFill="1" borderId="8" applyBorder="1" xfId="9356" applyProtection="1" applyAlignment="1">
      <alignment horizontal="center" vertical="center" textRotation="255"/>
    </xf>
    <xf numFmtId="0" applyNumberFormat="1" fontId="43" applyFont="1" fillId="7" applyFill="1" borderId="13" applyBorder="1" xfId="9356" applyProtection="1"/>
    <xf numFmtId="0" applyNumberFormat="1" fontId="42" applyFont="1" fillId="9" applyFill="1" borderId="21" applyBorder="1" xfId="9356" applyProtection="1" applyAlignment="1">
      <alignment vertical="center" textRotation="255"/>
    </xf>
    <xf numFmtId="0" applyNumberFormat="1" fontId="44" applyFont="1" fillId="9" applyFill="1" borderId="21" applyBorder="1" xfId="9356" applyProtection="1" applyAlignment="1">
      <alignment vertical="center" textRotation="255"/>
    </xf>
    <xf numFmtId="263" applyNumberFormat="1" fontId="39" applyFont="1" fillId="7" applyFill="1" borderId="13" applyBorder="1" xfId="12870" applyProtection="1" applyAlignment="1">
      <alignment horizontal="center"/>
    </xf>
    <xf numFmtId="0" applyNumberFormat="1" fontId="35" applyFont="1" fillId="0" applyFill="1" borderId="13" applyBorder="1" xfId="9356" applyProtection="1" applyAlignment="1">
      <alignment horizontal="left" vertical="center"/>
    </xf>
    <xf numFmtId="0" applyNumberFormat="1" fontId="35" applyFont="1" fillId="0" applyFill="1" borderId="13" applyBorder="1" xfId="9356" applyProtection="1" applyAlignment="1">
      <alignment horizontal="center" vertical="center"/>
    </xf>
    <xf numFmtId="263" applyNumberFormat="1" fontId="39" applyFont="1" fillId="0" applyFill="1" borderId="13" applyBorder="1" xfId="12870" applyProtection="1" applyAlignment="1">
      <alignment horizontal="center"/>
    </xf>
    <xf numFmtId="263" applyNumberFormat="1" fontId="39" applyFont="1" fillId="0" applyFill="1" borderId="13" applyBorder="1" xfId="12870" applyProtection="1" applyAlignment="1">
      <alignment horizontal="left"/>
    </xf>
    <xf numFmtId="200" applyNumberFormat="1" fontId="35" applyFont="1" fillId="0" applyFill="1" borderId="13" applyBorder="1" xfId="9356" applyProtection="1" applyAlignment="1">
      <alignment horizontal="left" vertical="center"/>
    </xf>
    <xf numFmtId="201" applyNumberFormat="1" fontId="35" applyFont="1" fillId="0" applyFill="1" borderId="13" applyBorder="1" xfId="3647" applyProtection="1" applyAlignment="1">
      <alignment horizontal="left" vertical="center"/>
    </xf>
    <xf numFmtId="0" applyNumberFormat="1" fontId="47" applyFont="1" fillId="0" applyFill="1" borderId="21" applyBorder="1" xfId="9356" applyProtection="1" applyAlignment="1">
      <alignment horizontal="center" vertical="center" textRotation="255"/>
    </xf>
    <xf numFmtId="0" applyNumberFormat="1" fontId="47" applyFont="1" fillId="0" applyFill="1" borderId="21" applyBorder="1" xfId="9356" applyProtection="1" applyAlignment="1">
      <alignment vertical="center" textRotation="255"/>
    </xf>
    <xf numFmtId="0" applyNumberFormat="1" fontId="35" applyFont="1" fillId="0" applyFill="1" borderId="0" applyBorder="1" xfId="9356" applyProtection="1" applyAlignment="1">
      <alignment horizontal="center" vertical="center"/>
    </xf>
    <xf numFmtId="0" applyNumberFormat="1" fontId="36" applyFont="1" fillId="0" applyFill="1" borderId="0" applyBorder="1" xfId="9356" applyProtection="1" applyAlignment="1">
      <alignment horizontal="center"/>
    </xf>
    <xf numFmtId="0" applyNumberFormat="1" fontId="35" applyFont="1" fillId="0" applyFill="1" borderId="0" applyBorder="1" xfId="9356" applyProtection="1" applyAlignment="1">
      <alignment horizontal="center"/>
    </xf>
    <xf numFmtId="263" applyNumberFormat="1" fontId="36" applyFont="1" fillId="0" applyFill="1" borderId="0" applyBorder="1" xfId="9356" applyProtection="1" applyAlignment="1">
      <alignment horizontal="center"/>
    </xf>
    <xf numFmtId="263" applyNumberFormat="1" fontId="36" applyFont="1" fillId="0" applyFill="1" borderId="0" applyBorder="1" xfId="9356" applyProtection="1" applyAlignment="1">
      <alignment horizontal="left"/>
    </xf>
    <xf numFmtId="0" applyNumberFormat="1" fontId="35" applyFont="1" fillId="0" applyFill="1" borderId="0" applyBorder="1" xfId="9356" applyProtection="1" applyAlignment="1">
      <alignment horizontal="left"/>
    </xf>
    <xf numFmtId="0" applyNumberFormat="1" fontId="48" applyFont="1" fillId="0" applyFill="1" borderId="0" applyBorder="1" xfId="9356" applyProtection="1"/>
    <xf numFmtId="201" applyNumberFormat="1" fontId="35" applyFont="1" fillId="0" applyFill="1" borderId="0" applyBorder="1" xfId="3647" applyProtection="1" applyAlignment="1">
      <alignment horizontal="left"/>
    </xf>
    <xf numFmtId="201" applyNumberFormat="1" fontId="36" applyFont="1" fillId="0" applyFill="1" borderId="0" applyBorder="1" xfId="3647" applyProtection="1" applyAlignment="1">
      <alignment horizontal="left"/>
    </xf>
    <xf numFmtId="0" applyNumberFormat="1" fontId="47" applyFont="1" fillId="0" applyFill="1" borderId="0" applyBorder="1" xfId="9356" applyProtection="1" applyAlignment="1">
      <alignment vertical="center" textRotation="255"/>
    </xf>
    <xf numFmtId="176" applyNumberFormat="1" fontId="36" applyFont="1" fillId="0" applyFill="1" borderId="0" applyBorder="1" xfId="5351" applyProtection="1" applyAlignment="1">
      <alignment horizontal="center"/>
    </xf>
    <xf numFmtId="0" applyNumberFormat="1" fontId="35" applyFont="1" fillId="0" applyFill="1" borderId="0" applyBorder="1" xfId="9356" applyProtection="1"/>
    <xf numFmtId="0" applyNumberFormat="1" fontId="31" applyFont="1" fillId="0" applyFill="1" borderId="0" applyBorder="1" xfId="0" applyProtection="1" applyAlignment="1">
      <alignment vertical="center"/>
    </xf>
    <xf numFmtId="0" applyNumberFormat="1" fontId="31" applyFont="1" fillId="0" applyFill="1" borderId="0" applyBorder="1" xfId="0" applyProtection="1" applyAlignment="1">
      <alignment vertical="center" wrapText="1"/>
    </xf>
    <xf numFmtId="0" applyNumberFormat="1" fontId="31" applyFont="1" fillId="0" applyFill="1" borderId="0" applyBorder="1" xfId="0" applyProtection="1" applyAlignment="1">
      <alignment vertical="center"/>
    </xf>
    <xf numFmtId="0" applyNumberFormat="1" fontId="31" applyFont="1" fillId="0" applyFill="1" borderId="0" applyBorder="1" xfId="11648" applyProtection="1" applyAlignment="1">
      <alignment vertical="center"/>
    </xf>
    <xf numFmtId="0" applyNumberFormat="1" fontId="31" applyFont="1" fillId="0" applyFill="1" borderId="0" applyBorder="1" xfId="11648" applyProtection="1" applyAlignment="1">
      <alignment vertical="center"/>
    </xf>
    <xf numFmtId="0" applyNumberFormat="1" fontId="31" applyFont="1" fillId="0" applyFill="1" borderId="0" applyBorder="1" xfId="11648" applyProtection="1" applyAlignment="1">
      <alignment horizontal="center" vertical="center"/>
    </xf>
    <xf numFmtId="0" applyNumberFormat="1" fontId="31" applyFont="1" fillId="4" applyFill="1" borderId="0" applyBorder="1" xfId="11648" applyProtection="1" applyAlignment="1">
      <alignment horizontal="left" vertical="center"/>
    </xf>
    <xf numFmtId="201" applyNumberFormat="1" fontId="31" applyFont="1" fillId="0" applyFill="1" borderId="0" applyBorder="1" xfId="3647" applyProtection="1" applyAlignment="1">
      <alignment vertical="center"/>
    </xf>
    <xf numFmtId="0" applyNumberFormat="1" fontId="49" applyFont="1" fillId="0" applyFill="1" borderId="0" applyBorder="1" xfId="7742" applyProtection="1" applyAlignment="1">
      <alignment horizontal="left" vertical="center"/>
      <protection hidden="1"/>
    </xf>
    <xf numFmtId="0" applyNumberFormat="1" fontId="31" applyFont="1" fillId="0" applyFill="1" borderId="0" applyBorder="1" xfId="0" applyProtection="1" applyAlignment="1">
      <alignment horizontal="center" vertical="center"/>
    </xf>
    <xf numFmtId="0" applyNumberFormat="1" fontId="31" applyFont="1" fillId="0" applyFill="1" borderId="0" applyBorder="1" xfId="11648" applyProtection="1" applyAlignment="1">
      <alignment horizontal="left" vertical="center"/>
    </xf>
    <xf numFmtId="0" applyNumberFormat="1" fontId="31" applyFont="1" fillId="0" applyFill="1" borderId="0" applyBorder="1" xfId="11648" applyProtection="1" applyAlignment="1">
      <alignment horizontal="center" vertical="center"/>
    </xf>
    <xf numFmtId="201" applyNumberFormat="1" fontId="31" applyFont="1" fillId="0" applyFill="1" borderId="0" applyBorder="1" xfId="3647" applyProtection="1" applyAlignment="1">
      <alignment vertical="center"/>
    </xf>
    <xf numFmtId="0" applyNumberFormat="1" fontId="31" applyFont="1" fillId="0" applyFill="1" borderId="0" applyBorder="1" xfId="11648" applyProtection="1" applyAlignment="1">
      <alignment horizontal="center" vertical="center"/>
    </xf>
    <xf numFmtId="0" applyNumberFormat="1" fontId="31" applyFont="1" fillId="0" applyFill="1" borderId="0" applyBorder="1" xfId="11648" applyProtection="1" applyAlignment="1">
      <alignment horizontal="left" vertical="center"/>
    </xf>
    <xf numFmtId="201" applyNumberFormat="1" fontId="31" applyFont="1" fillId="0" applyFill="1" borderId="0" applyBorder="1" xfId="3647" applyProtection="1" applyAlignment="1">
      <alignment vertical="center"/>
    </xf>
    <xf numFmtId="0" applyNumberFormat="1" fontId="31" applyFont="1" fillId="0" applyFill="1" borderId="0" applyBorder="1" xfId="11648" applyProtection="1" applyAlignment="1">
      <alignment vertical="center"/>
    </xf>
    <xf numFmtId="0" applyNumberFormat="1" fontId="50" applyFont="1" fillId="0" applyFill="1" borderId="0" applyBorder="1" xfId="7742" applyProtection="1" applyAlignment="1">
      <alignment horizontal="left" vertical="center"/>
      <protection hidden="1"/>
    </xf>
    <xf numFmtId="201" applyNumberFormat="1" fontId="51" applyFont="1" fillId="0" applyFill="1" borderId="0" applyBorder="1" xfId="5548" applyProtection="1" applyAlignment="1">
      <alignment horizontal="left" vertical="center"/>
    </xf>
    <xf numFmtId="0" applyNumberFormat="1" fontId="52" applyFont="1" fillId="10" applyFill="1" borderId="24" applyBorder="1" xfId="7905" applyProtection="1" applyAlignment="1">
      <alignment horizontal="center" vertical="center" wrapText="1"/>
      <protection hidden="1"/>
    </xf>
    <xf numFmtId="0" applyNumberFormat="1" fontId="52" applyFont="1" fillId="10" applyFill="1" borderId="25" applyBorder="1" xfId="7905" applyProtection="1" applyAlignment="1">
      <alignment horizontal="center" vertical="center" wrapText="1"/>
      <protection hidden="1"/>
    </xf>
    <xf numFmtId="49" applyNumberFormat="1" fontId="52" applyFont="1" fillId="10" applyFill="1" borderId="25" applyBorder="1" xfId="7905" applyProtection="1" applyAlignment="1">
      <alignment horizontal="center" vertical="center" wrapText="1"/>
      <protection hidden="1"/>
    </xf>
    <xf numFmtId="201" applyNumberFormat="1" fontId="52" applyFont="1" fillId="10" applyFill="1" borderId="25" applyBorder="1" xfId="3647" applyProtection="1" applyAlignment="1">
      <alignment horizontal="center" vertical="center" wrapText="1"/>
      <protection hidden="1"/>
    </xf>
    <xf numFmtId="0" applyNumberFormat="1" fontId="52" applyFont="1" fillId="10" applyFill="1" borderId="25" applyBorder="1" xfId="10625" applyProtection="1" applyAlignment="1">
      <alignment horizontal="center" vertical="center" wrapText="1"/>
    </xf>
    <xf numFmtId="0" applyNumberFormat="1" fontId="31" applyFont="1" fillId="0" applyFill="1" borderId="26" applyBorder="1" xfId="11648" applyProtection="1" applyAlignment="1">
      <alignment horizontal="center" vertical="center"/>
    </xf>
    <xf numFmtId="0" applyNumberFormat="1" fontId="20" applyFont="1" fillId="0" applyFill="1" borderId="13" applyBorder="1" xfId="0" applyProtection="1" applyAlignment="1">
      <alignment vertical="center"/>
    </xf>
    <xf numFmtId="0" applyNumberFormat="1" fontId="31" applyFont="1" fillId="0" applyFill="1" borderId="13" applyBorder="1" xfId="11648" applyProtection="1" applyAlignment="1">
      <alignment horizontal="center" vertical="center"/>
    </xf>
    <xf numFmtId="0" applyNumberFormat="1" fontId="50" applyFont="1" fillId="4" applyFill="1" borderId="0" applyBorder="1" xfId="7742" applyProtection="1" applyAlignment="1">
      <alignment horizontal="left" vertical="center"/>
      <protection hidden="1"/>
    </xf>
    <xf numFmtId="0" applyNumberFormat="1" fontId="31" applyFont="1" fillId="0" applyFill="1" borderId="0" applyBorder="1" xfId="0" applyProtection="1" applyAlignment="1">
      <alignment horizontal="center" vertical="center"/>
    </xf>
    <xf numFmtId="0" applyNumberFormat="1" fontId="31" applyFont="1" fillId="4" applyFill="1" borderId="0" applyBorder="1" xfId="11648" applyProtection="1" applyAlignment="1">
      <alignment horizontal="center" vertical="center"/>
    </xf>
    <xf numFmtId="0" applyNumberFormat="1" fontId="50" applyFont="1" fillId="0" applyFill="1" borderId="0" applyBorder="1" xfId="11648" applyProtection="1" applyAlignment="1">
      <alignment vertical="center"/>
    </xf>
    <xf numFmtId="0" applyNumberFormat="1" fontId="50" applyFont="1" fillId="0" applyFill="1" borderId="0" applyBorder="1" xfId="11648" applyProtection="1" applyAlignment="1">
      <alignment horizontal="center" vertical="center"/>
    </xf>
    <xf numFmtId="201" applyNumberFormat="1" fontId="31" applyFont="1" fillId="0" applyFill="1" borderId="0" applyBorder="1" xfId="3647" applyProtection="1" applyAlignment="1">
      <alignment horizontal="center" vertical="center"/>
    </xf>
    <xf numFmtId="201" applyNumberFormat="1" fontId="31" applyFont="1" fillId="0" applyFill="1" borderId="0" applyBorder="1" xfId="3647" applyProtection="1" applyAlignment="1">
      <alignment horizontal="center" vertical="center"/>
    </xf>
    <xf numFmtId="0" applyNumberFormat="1" fontId="52" applyFont="1" fillId="11" applyFill="1" borderId="25" applyBorder="1" xfId="12238" applyProtection="1" applyAlignment="1">
      <alignment horizontal="center" vertical="center" wrapText="1"/>
      <protection hidden="1"/>
    </xf>
    <xf numFmtId="0" applyNumberFormat="1" fontId="52" applyFont="1" fillId="9" applyFill="1" borderId="25" applyBorder="1" xfId="12238" applyProtection="1" applyAlignment="1">
      <alignment horizontal="center" vertical="center" wrapText="1"/>
      <protection hidden="1"/>
    </xf>
    <xf numFmtId="41" applyNumberFormat="1" fontId="52" applyFont="1" fillId="10" applyFill="1" borderId="25" applyBorder="1" xfId="10625" applyProtection="1" applyAlignment="1">
      <alignment horizontal="center" vertical="center" wrapText="1"/>
    </xf>
    <xf numFmtId="0" applyNumberFormat="1" fontId="52" applyFont="1" fillId="9" applyFill="1" borderId="25" applyBorder="1" xfId="10543" applyProtection="1" applyAlignment="1">
      <alignment horizontal="center" vertical="center" wrapText="1"/>
    </xf>
    <xf numFmtId="41" applyNumberFormat="1" fontId="54" applyFont="1" fillId="9" applyFill="1" borderId="25" applyBorder="1" xfId="10543" applyProtection="1" applyAlignment="1">
      <alignment horizontal="center" vertical="center" wrapText="1"/>
    </xf>
    <xf numFmtId="0" applyNumberFormat="1" fontId="54" applyFont="1" fillId="9" applyFill="1" borderId="25" applyBorder="1" xfId="9661" applyProtection="1" applyAlignment="1">
      <alignment horizontal="center" vertical="center" wrapText="1"/>
      <protection hidden="1"/>
    </xf>
    <xf numFmtId="201" applyNumberFormat="1" fontId="53" applyFont="1" fillId="0" applyFill="1" borderId="13" applyBorder="1" xfId="5813" applyProtection="1" applyAlignment="1">
      <alignment vertical="center"/>
    </xf>
    <xf numFmtId="201" applyNumberFormat="1" fontId="53" applyFont="1" fillId="0" applyFill="1" borderId="8" applyBorder="1" xfId="5813" applyProtection="1" applyAlignment="1">
      <alignment vertical="center"/>
      <protection hidden="1"/>
    </xf>
    <xf numFmtId="201" applyNumberFormat="1" fontId="20" applyFont="1" fillId="0" applyFill="1" borderId="13" applyBorder="1" xfId="3647" applyProtection="1" applyAlignment="1">
      <alignment vertical="center"/>
    </xf>
    <xf numFmtId="1" applyNumberFormat="1" fontId="32" applyFont="1" fillId="0" applyFill="1" borderId="13" applyBorder="1" xfId="0" applyProtection="1" applyAlignment="1">
      <alignment horizontal="right" vertical="center"/>
    </xf>
    <xf numFmtId="201" applyNumberFormat="1" fontId="31" applyFont="1" fillId="4" applyFill="1" borderId="0" applyBorder="1" xfId="3647" applyProtection="1" applyAlignment="1">
      <alignment vertical="center"/>
    </xf>
    <xf numFmtId="41" applyNumberFormat="1" fontId="31" applyFont="1" fillId="0" applyFill="1" borderId="0" applyBorder="1" xfId="11648" applyProtection="1" applyAlignment="1">
      <alignment vertical="center"/>
    </xf>
    <xf numFmtId="41" applyNumberFormat="1" fontId="31" applyFont="1" fillId="0" applyFill="1" borderId="0" applyBorder="1" xfId="0" applyProtection="1" applyAlignment="1">
      <alignment vertical="center"/>
    </xf>
    <xf numFmtId="201" applyNumberFormat="1" fontId="31" applyFont="1" fillId="0" applyFill="1" borderId="0" applyBorder="1" xfId="0" applyProtection="1" applyAlignment="1">
      <alignment vertical="center"/>
    </xf>
    <xf numFmtId="41" applyNumberFormat="1" fontId="50" applyFont="1" fillId="0" applyFill="1" borderId="0" applyBorder="1" xfId="11648" applyProtection="1" applyAlignment="1">
      <alignment vertical="center"/>
    </xf>
    <xf numFmtId="9" applyNumberFormat="1" fontId="52" applyFont="1" fillId="10" applyFill="1" borderId="25" applyBorder="1" xfId="4951" applyProtection="1" applyAlignment="1">
      <alignment horizontal="center" vertical="center" wrapText="1"/>
    </xf>
    <xf numFmtId="41" applyNumberFormat="1" fontId="52" applyFont="1" fillId="10" applyFill="1" borderId="25" applyBorder="1" xfId="3892" applyProtection="1" applyAlignment="1">
      <alignment horizontal="center" vertical="center" wrapText="1"/>
      <protection hidden="1"/>
    </xf>
    <xf numFmtId="41" applyNumberFormat="1" fontId="52" applyFont="1" fillId="10" applyFill="1" borderId="31" applyBorder="1" xfId="3892" applyProtection="1" applyAlignment="1">
      <alignment horizontal="center" vertical="center" wrapText="1"/>
      <protection hidden="1"/>
    </xf>
    <xf numFmtId="41" applyNumberFormat="1" fontId="31" applyFont="1" fillId="0" applyFill="1" borderId="8" applyBorder="1" xfId="5352" applyProtection="1" applyAlignment="1">
      <alignment vertical="center"/>
      <protection hidden="1"/>
    </xf>
    <xf numFmtId="41" applyNumberFormat="1" fontId="31" applyFont="1" fillId="0" applyFill="1" borderId="8" applyBorder="1" xfId="11648" applyProtection="1" applyAlignment="1">
      <alignment vertical="center"/>
    </xf>
    <xf numFmtId="200" applyNumberFormat="1" fontId="31" applyFont="1" fillId="0" applyFill="1" borderId="8" applyBorder="1" xfId="11648" applyProtection="1" applyAlignment="1">
      <alignment horizontal="center" vertical="center"/>
    </xf>
    <xf numFmtId="200" applyNumberFormat="1" fontId="31" applyFont="1" fillId="0" applyFill="1" borderId="32" applyBorder="1" xfId="11648" applyProtection="1" applyAlignment="1">
      <alignment horizontal="center" vertical="center"/>
    </xf>
    <xf numFmtId="0" applyNumberFormat="1" fontId="31" applyFont="1" fillId="0" applyFill="1" borderId="0" applyBorder="1" xfId="0" applyProtection="1" applyAlignment="1">
      <alignment horizontal="left" vertical="center"/>
    </xf>
    <xf numFmtId="0" applyNumberFormat="1" fontId="31" applyFont="1" fillId="12" applyFill="1" borderId="0" applyBorder="1" xfId="0" applyProtection="1" applyAlignment="1">
      <alignment vertical="center"/>
    </xf>
    <xf numFmtId="0" applyNumberFormat="1" fontId="31" applyFont="1" fillId="12" applyFill="1" borderId="26" applyBorder="1" xfId="11648" applyProtection="1" applyAlignment="1">
      <alignment horizontal="center" vertical="center"/>
    </xf>
    <xf numFmtId="0" applyNumberFormat="1" fontId="20" applyFont="1" fillId="12" applyFill="1" borderId="13" applyBorder="1" xfId="0" applyProtection="1" applyAlignment="1">
      <alignment vertical="center"/>
    </xf>
    <xf numFmtId="0" applyNumberFormat="1" fontId="31" applyFont="1" fillId="12" applyFill="1" borderId="13" applyBorder="1" xfId="11648" applyProtection="1" applyAlignment="1">
      <alignment horizontal="center" vertical="center"/>
    </xf>
    <xf numFmtId="201" applyNumberFormat="1" fontId="20" applyFont="1" fillId="12" applyFill="1" borderId="13" applyBorder="1" xfId="5548" applyProtection="1" applyAlignment="1">
      <alignment horizontal="left" vertical="center"/>
    </xf>
    <xf numFmtId="201" applyNumberFormat="1" fontId="53" applyFont="1" fillId="12" applyFill="1" borderId="13" applyBorder="1" xfId="5813" applyProtection="1" applyAlignment="1">
      <alignment vertical="center"/>
    </xf>
    <xf numFmtId="201" applyNumberFormat="1" fontId="53" applyFont="1" fillId="12" applyFill="1" borderId="8" applyBorder="1" xfId="5813" applyProtection="1" applyAlignment="1">
      <alignment vertical="center"/>
      <protection hidden="1"/>
    </xf>
    <xf numFmtId="201" applyNumberFormat="1" fontId="20" applyFont="1" fillId="12" applyFill="1" borderId="13" applyBorder="1" xfId="3647" applyProtection="1" applyAlignment="1">
      <alignment vertical="center"/>
    </xf>
    <xf numFmtId="1" applyNumberFormat="1" fontId="32" applyFont="1" fillId="12" applyFill="1" borderId="13" applyBorder="1" xfId="0" applyProtection="1" applyAlignment="1">
      <alignment horizontal="right" vertical="center"/>
    </xf>
    <xf numFmtId="41" applyNumberFormat="1" fontId="31" applyFont="1" fillId="12" applyFill="1" borderId="8" applyBorder="1" xfId="5352" applyProtection="1" applyAlignment="1">
      <alignment vertical="center"/>
      <protection hidden="1"/>
    </xf>
    <xf numFmtId="41" applyNumberFormat="1" fontId="31" applyFont="1" fillId="12" applyFill="1" borderId="8" applyBorder="1" xfId="11648" applyProtection="1" applyAlignment="1">
      <alignment vertical="center"/>
    </xf>
    <xf numFmtId="201" applyNumberFormat="1" fontId="31" applyFont="1" fillId="12" applyFill="1" borderId="0" applyBorder="1" xfId="0" applyProtection="1" applyAlignment="1">
      <alignment vertical="center"/>
    </xf>
    <xf numFmtId="201" applyNumberFormat="1" fontId="53" applyFont="1" fillId="0" applyFill="1" borderId="7" applyBorder="1" xfId="5813" applyProtection="1" applyAlignment="1">
      <alignment vertical="center"/>
    </xf>
    <xf numFmtId="0" applyNumberFormat="1" fontId="29" applyFont="1" fillId="0" applyFill="1" borderId="13" applyBorder="1" xfId="0" applyProtection="1" applyAlignment="1">
      <alignment horizontal="center" vertical="center"/>
    </xf>
    <xf numFmtId="0" applyNumberFormat="1" fontId="29" applyFont="1" fillId="12" applyFill="1" borderId="13" applyBorder="1" xfId="0" applyProtection="1" applyAlignment="1">
      <alignment horizontal="center" vertical="center"/>
    </xf>
    <xf numFmtId="201" applyNumberFormat="1" fontId="53" applyFont="1" fillId="0" applyFill="1" borderId="8" applyBorder="1" xfId="5813" applyProtection="1" applyAlignment="1">
      <alignment vertical="center"/>
    </xf>
    <xf numFmtId="201" applyNumberFormat="1" fontId="53" applyFont="1" fillId="0" applyFill="1" borderId="13" applyBorder="1" xfId="5813" applyProtection="1" applyAlignment="1">
      <alignment vertical="center"/>
      <protection hidden="1"/>
    </xf>
    <xf numFmtId="201" applyNumberFormat="1" fontId="53" applyFont="1" fillId="12" applyFill="1" borderId="8" applyBorder="1" xfId="5813" applyProtection="1" applyAlignment="1">
      <alignment vertical="center"/>
    </xf>
    <xf numFmtId="201" applyNumberFormat="1" fontId="53" applyFont="1" fillId="12" applyFill="1" borderId="13" applyBorder="1" xfId="5813" applyProtection="1" applyAlignment="1">
      <alignment vertical="center"/>
      <protection hidden="1"/>
    </xf>
    <xf numFmtId="41" applyNumberFormat="1" fontId="31" applyFont="1" fillId="0" applyFill="1" borderId="13" applyBorder="1" xfId="5352" applyProtection="1" applyAlignment="1">
      <alignment vertical="center"/>
      <protection hidden="1"/>
    </xf>
    <xf numFmtId="41" applyNumberFormat="1" fontId="31" applyFont="1" fillId="0" applyFill="1" borderId="13" applyBorder="1" xfId="11648" applyProtection="1" applyAlignment="1">
      <alignment vertical="center"/>
    </xf>
    <xf numFmtId="200" applyNumberFormat="1" fontId="31" applyFont="1" fillId="0" applyFill="1" borderId="13" applyBorder="1" xfId="11648" applyProtection="1" applyAlignment="1">
      <alignment horizontal="center" vertical="center"/>
    </xf>
    <xf numFmtId="200" applyNumberFormat="1" fontId="31" applyFont="1" fillId="0" applyFill="1" borderId="34" applyBorder="1" xfId="11648" applyProtection="1" applyAlignment="1">
      <alignment horizontal="center" vertical="center"/>
    </xf>
    <xf numFmtId="41" applyNumberFormat="1" fontId="31" applyFont="1" fillId="12" applyFill="1" borderId="13" applyBorder="1" xfId="5352" applyProtection="1" applyAlignment="1">
      <alignment vertical="center"/>
      <protection hidden="1"/>
    </xf>
    <xf numFmtId="41" applyNumberFormat="1" fontId="31" applyFont="1" fillId="12" applyFill="1" borderId="13" applyBorder="1" xfId="11648" applyProtection="1" applyAlignment="1">
      <alignment vertical="center"/>
    </xf>
    <xf numFmtId="200" applyNumberFormat="1" fontId="31" applyFont="1" fillId="12" applyFill="1" borderId="13" applyBorder="1" xfId="11648" applyProtection="1" applyAlignment="1">
      <alignment horizontal="center" vertical="center"/>
    </xf>
    <xf numFmtId="200" applyNumberFormat="1" fontId="31" applyFont="1" fillId="12" applyFill="1" borderId="34" applyBorder="1" xfId="11648" applyProtection="1" applyAlignment="1">
      <alignment horizontal="center" vertical="center"/>
    </xf>
    <xf numFmtId="0" applyNumberFormat="1" fontId="31" applyFont="1" fillId="0" applyFill="1" borderId="8" applyBorder="1" xfId="11648" applyProtection="1" applyAlignment="1">
      <alignment horizontal="center" vertical="center"/>
    </xf>
    <xf numFmtId="201" applyNumberFormat="1" fontId="50" applyFont="1" fillId="0" applyFill="1" borderId="36" applyBorder="1" xfId="3647" applyProtection="1" applyAlignment="1">
      <alignment vertical="center"/>
    </xf>
    <xf numFmtId="201" applyNumberFormat="1" fontId="32" applyFont="1" fillId="0" applyFill="1" borderId="13" applyBorder="1" xfId="3647" applyProtection="1" applyAlignment="1">
      <alignment horizontal="right" vertical="center"/>
    </xf>
    <xf numFmtId="41" applyNumberFormat="1" fontId="31" applyFont="1" fillId="4" applyFill="1" borderId="36" applyBorder="1" xfId="11648" applyProtection="1" applyAlignment="1">
      <alignment horizontal="center" vertical="center"/>
    </xf>
    <xf numFmtId="41" applyNumberFormat="1" fontId="31" applyFont="1" fillId="4" applyFill="1" borderId="37" applyBorder="1" xfId="11648" applyProtection="1" applyAlignment="1">
      <alignment horizontal="center" vertical="center"/>
    </xf>
    <xf numFmtId="201" applyNumberFormat="1" fontId="31" applyFont="1" fillId="0" applyFill="1" borderId="0" applyBorder="1" xfId="11648" applyProtection="1" applyAlignment="1">
      <alignment vertical="center"/>
    </xf>
    <xf numFmtId="0" applyNumberFormat="1" fontId="31" applyFont="1" fillId="5" applyFill="1" borderId="13" applyBorder="1" xfId="11648" applyProtection="1" applyAlignment="1">
      <alignment horizontal="center" vertical="center"/>
    </xf>
    <xf numFmtId="0" applyNumberFormat="1" fontId="31" applyFont="1" fillId="4" applyFill="1" borderId="26" applyBorder="1" xfId="11648" applyProtection="1" applyAlignment="1">
      <alignment horizontal="center" vertical="center"/>
    </xf>
    <xf numFmtId="0" applyNumberFormat="1" fontId="31" applyFont="1" fillId="0" applyFill="1" borderId="13" applyBorder="1" xfId="0" applyProtection="1" applyAlignment="1">
      <alignment horizontal="center" vertical="center"/>
    </xf>
    <xf numFmtId="0" applyNumberFormat="1" fontId="32" applyFont="1" fillId="0" applyFill="1" borderId="13" applyBorder="1" xfId="11648" applyProtection="1" applyAlignment="1">
      <alignment horizontal="left" vertical="center"/>
    </xf>
    <xf numFmtId="0" applyNumberFormat="1" fontId="31" applyFont="1" fillId="0" applyFill="1" borderId="13" applyBorder="1" xfId="0" applyProtection="1" applyAlignment="1">
      <alignment horizontal="center" vertical="center"/>
    </xf>
    <xf numFmtId="0" applyNumberFormat="1" fontId="31" applyFont="1" fillId="12" applyFill="1" borderId="13" applyBorder="1" xfId="0" applyProtection="1" applyAlignment="1">
      <alignment horizontal="center" vertical="center"/>
    </xf>
    <xf numFmtId="201" applyNumberFormat="1" fontId="50" applyFont="1" fillId="4" applyFill="1" borderId="30" applyBorder="1" xfId="3647" applyProtection="1" applyAlignment="1">
      <alignment vertical="center"/>
    </xf>
    <xf numFmtId="41" applyNumberFormat="1" fontId="31" applyFont="1" fillId="4" applyFill="1" borderId="13" applyBorder="1" xfId="5352" applyProtection="1" applyAlignment="1">
      <alignment vertical="center"/>
      <protection hidden="1"/>
    </xf>
    <xf numFmtId="41" applyNumberFormat="1" fontId="31" applyFont="1" fillId="4" applyFill="1" borderId="13" applyBorder="1" xfId="11648" applyProtection="1" applyAlignment="1">
      <alignment vertical="center"/>
    </xf>
    <xf numFmtId="41" applyNumberFormat="1" fontId="31" applyFont="1" fillId="4" applyFill="1" borderId="8" applyBorder="1" xfId="5352" applyProtection="1" applyAlignment="1">
      <alignment vertical="center"/>
      <protection hidden="1"/>
    </xf>
    <xf numFmtId="41" applyNumberFormat="1" fontId="31" applyFont="1" fillId="4" applyFill="1" borderId="8" applyBorder="1" xfId="11648" applyProtection="1" applyAlignment="1">
      <alignment vertical="center"/>
    </xf>
    <xf numFmtId="0" applyNumberFormat="1" fontId="31" applyFont="1" fillId="5" applyFill="1" borderId="0" applyBorder="1" xfId="0" applyProtection="1" applyAlignment="1">
      <alignment vertical="center"/>
    </xf>
    <xf numFmtId="0" applyNumberFormat="1" fontId="31" applyFont="1" fillId="5" applyFill="1" borderId="0" applyBorder="1" xfId="0" applyProtection="1" applyAlignment="1">
      <alignment vertical="center"/>
    </xf>
    <xf numFmtId="201" applyNumberFormat="1" fontId="55" applyFont="1" fillId="0" applyFill="1" borderId="0" applyBorder="1" xfId="5548" applyProtection="1" applyAlignment="1">
      <alignment horizontal="left" vertical="center"/>
    </xf>
    <xf numFmtId="0" applyNumberFormat="1" fontId="52" applyFont="1" fillId="9" applyFill="1" borderId="24" applyBorder="1" xfId="7905" applyProtection="1" applyAlignment="1">
      <alignment horizontal="center" vertical="center" wrapText="1"/>
      <protection hidden="1"/>
    </xf>
    <xf numFmtId="0" applyNumberFormat="1" fontId="52" applyFont="1" fillId="9" applyFill="1" borderId="25" applyBorder="1" xfId="7905" applyProtection="1" applyAlignment="1">
      <alignment horizontal="center" vertical="center" wrapText="1"/>
      <protection hidden="1"/>
    </xf>
    <xf numFmtId="49" applyNumberFormat="1" fontId="52" applyFont="1" fillId="9" applyFill="1" borderId="25" applyBorder="1" xfId="7905" applyProtection="1" applyAlignment="1">
      <alignment horizontal="center" vertical="center" wrapText="1"/>
      <protection hidden="1"/>
    </xf>
    <xf numFmtId="201" applyNumberFormat="1" fontId="52" applyFont="1" fillId="9" applyFill="1" borderId="25" applyBorder="1" xfId="3647" applyProtection="1" applyAlignment="1">
      <alignment horizontal="center" vertical="center" wrapText="1"/>
      <protection hidden="1"/>
    </xf>
    <xf numFmtId="0" applyNumberFormat="1" fontId="52" applyFont="1" fillId="9" applyFill="1" borderId="25" applyBorder="1" xfId="10625" applyProtection="1" applyAlignment="1">
      <alignment horizontal="center" vertical="center" wrapText="1"/>
    </xf>
    <xf numFmtId="0" applyNumberFormat="1" fontId="56" applyFont="1" fillId="0" applyFill="1" borderId="13" applyBorder="1" xfId="11648" applyProtection="1" applyAlignment="1">
      <alignment horizontal="left" vertical="center"/>
    </xf>
    <xf numFmtId="0" applyNumberFormat="1" fontId="31" applyFont="1" fillId="0" applyFill="1" borderId="40" applyBorder="1" xfId="11648" applyProtection="1" applyAlignment="1">
      <alignment horizontal="center" vertical="center"/>
    </xf>
    <xf numFmtId="0" applyNumberFormat="1" fontId="31" applyFont="1" fillId="0" applyFill="1" borderId="41" applyBorder="1" xfId="11648" applyProtection="1" applyAlignment="1">
      <alignment horizontal="center" vertical="center"/>
    </xf>
    <xf numFmtId="0" applyNumberFormat="1" fontId="31" applyFont="1" fillId="5" applyFill="1" borderId="30" applyBorder="1" xfId="11648" applyProtection="1" applyAlignment="1">
      <alignment horizontal="center" vertical="center"/>
    </xf>
    <xf numFmtId="201" applyNumberFormat="1" fontId="34" applyFont="1" fillId="5" applyFill="1" borderId="30" applyBorder="1" xfId="5548" applyProtection="1" applyAlignment="1">
      <alignment horizontal="left" vertical="center"/>
    </xf>
    <xf numFmtId="43" applyNumberFormat="1" fontId="31" applyFont="1" fillId="0" applyFill="1" borderId="0" applyBorder="1" xfId="0" applyProtection="1" applyAlignment="1">
      <alignment vertical="center"/>
    </xf>
    <xf numFmtId="0" applyNumberFormat="1" fontId="57" applyFont="1" fillId="5" applyFill="1" borderId="0" applyBorder="1" xfId="7905" applyProtection="1" applyAlignment="1">
      <alignment horizontal="center" vertical="center"/>
      <protection hidden="1"/>
    </xf>
    <xf numFmtId="49" applyNumberFormat="1" fontId="57" applyFont="1" fillId="5" applyFill="1" borderId="0" applyBorder="1" xfId="7905" applyProtection="1" applyAlignment="1">
      <alignment horizontal="center" vertical="center"/>
      <protection hidden="1"/>
    </xf>
    <xf numFmtId="201" applyNumberFormat="1" fontId="52" applyFont="1" fillId="5" applyFill="1" borderId="0" applyBorder="1" xfId="3647" applyProtection="1" applyAlignment="1">
      <alignment horizontal="center" vertical="center"/>
      <protection hidden="1"/>
    </xf>
    <xf numFmtId="0" applyNumberFormat="1" fontId="52" applyFont="1" fillId="5" applyFill="1" borderId="0" applyBorder="1" xfId="10625" applyProtection="1" applyAlignment="1">
      <alignment horizontal="center" vertical="center"/>
    </xf>
    <xf numFmtId="43" applyNumberFormat="1" fontId="31" applyFont="1" fillId="0" applyFill="1" borderId="0" applyBorder="1" xfId="3647" applyProtection="1" applyAlignment="1">
      <alignment vertical="center"/>
    </xf>
    <xf numFmtId="43" applyNumberFormat="1" fontId="31" applyFont="1" fillId="0" applyFill="1" borderId="0" applyBorder="1" xfId="3647" applyProtection="1" applyAlignment="1">
      <alignment vertical="center"/>
    </xf>
    <xf numFmtId="41" applyNumberFormat="1" fontId="52" applyFont="1" fillId="9" applyFill="1" borderId="25" applyBorder="1" xfId="10625" applyProtection="1" applyAlignment="1">
      <alignment horizontal="center" vertical="center" wrapText="1"/>
    </xf>
    <xf numFmtId="0" applyNumberFormat="1" fontId="58" applyFont="1" fillId="0" applyFill="1" borderId="0" applyBorder="1" xfId="0" applyProtection="1" applyAlignment="1">
      <alignment vertical="center"/>
    </xf>
    <xf numFmtId="0" applyNumberFormat="1" fontId="52" applyFont="1" fillId="5" applyFill="1" borderId="0" applyBorder="1" xfId="12238" applyProtection="1" applyAlignment="1">
      <alignment horizontal="center" vertical="center"/>
      <protection hidden="1"/>
    </xf>
    <xf numFmtId="41" applyNumberFormat="1" fontId="52" applyFont="1" fillId="5" applyFill="1" borderId="0" applyBorder="1" xfId="10625" applyProtection="1" applyAlignment="1">
      <alignment horizontal="center" vertical="center"/>
    </xf>
    <xf numFmtId="0" applyNumberFormat="1" fontId="52" applyFont="1" fillId="5" applyFill="1" borderId="0" applyBorder="1" xfId="10543" applyProtection="1" applyAlignment="1">
      <alignment horizontal="center" vertical="center"/>
    </xf>
    <xf numFmtId="41" applyNumberFormat="1" fontId="54" applyFont="1" fillId="5" applyFill="1" borderId="0" applyBorder="1" xfId="10543" applyProtection="1" applyAlignment="1">
      <alignment horizontal="center" vertical="center"/>
    </xf>
    <xf numFmtId="0" applyNumberFormat="1" fontId="54" applyFont="1" fillId="5" applyFill="1" borderId="0" applyBorder="1" xfId="9661" applyProtection="1" applyAlignment="1">
      <alignment horizontal="center" vertical="center"/>
      <protection hidden="1"/>
    </xf>
    <xf numFmtId="9" applyNumberFormat="1" fontId="52" applyFont="1" fillId="9" applyFill="1" borderId="25" applyBorder="1" xfId="4951" applyProtection="1" applyAlignment="1">
      <alignment horizontal="center" vertical="center" wrapText="1"/>
    </xf>
    <xf numFmtId="41" applyNumberFormat="1" fontId="52" applyFont="1" fillId="9" applyFill="1" borderId="25" applyBorder="1" xfId="3892" applyProtection="1" applyAlignment="1">
      <alignment horizontal="center" vertical="center" wrapText="1"/>
      <protection hidden="1"/>
    </xf>
    <xf numFmtId="41" applyNumberFormat="1" fontId="52" applyFont="1" fillId="9" applyFill="1" borderId="31" applyBorder="1" xfId="3892" applyProtection="1" applyAlignment="1">
      <alignment horizontal="center" vertical="center" wrapText="1"/>
      <protection hidden="1"/>
    </xf>
    <xf numFmtId="41" applyNumberFormat="1" fontId="34" applyFont="1" fillId="5" applyFill="1" borderId="30" applyBorder="1" xfId="5548" applyProtection="1" applyAlignment="1">
      <alignment horizontal="left" vertical="center"/>
    </xf>
    <xf numFmtId="200" applyNumberFormat="1" fontId="31" applyFont="1" fillId="5" applyFill="1" borderId="30" applyBorder="1" xfId="11648" applyProtection="1" applyAlignment="1">
      <alignment horizontal="center" vertical="center"/>
    </xf>
    <xf numFmtId="200" applyNumberFormat="1" fontId="31" applyFont="1" fillId="5" applyFill="1" borderId="33" applyBorder="1" xfId="11648" applyProtection="1" applyAlignment="1">
      <alignment horizontal="center" vertical="center"/>
    </xf>
    <xf numFmtId="9" applyNumberFormat="1" fontId="52" applyFont="1" fillId="5" applyFill="1" borderId="0" applyBorder="1" xfId="4951" applyProtection="1" applyAlignment="1">
      <alignment horizontal="center" vertical="center"/>
    </xf>
    <xf numFmtId="41" applyNumberFormat="1" fontId="52" applyFont="1" fillId="5" applyFill="1" borderId="0" applyBorder="1" xfId="3892" applyProtection="1" applyAlignment="1">
      <alignment horizontal="center" vertical="center"/>
      <protection hidden="1"/>
    </xf>
    <xf numFmtId="0" applyNumberFormat="1" fontId="31" applyFont="1" fillId="5" applyFill="1" borderId="8" applyBorder="1" xfId="11648" applyProtection="1" applyAlignment="1">
      <alignment horizontal="center" vertical="center"/>
    </xf>
    <xf numFmtId="0" applyNumberFormat="1" fontId="31" applyFont="1" fillId="4" applyFill="1" borderId="40" applyBorder="1" xfId="11648" applyProtection="1" applyAlignment="1">
      <alignment horizontal="center" vertical="center"/>
    </xf>
    <xf numFmtId="201" applyNumberFormat="1" fontId="20" applyFont="1" fillId="0" applyFill="1" borderId="13" applyBorder="1" xfId="3647" applyProtection="1" applyAlignment="1">
      <alignment vertical="center"/>
    </xf>
    <xf numFmtId="201" applyNumberFormat="1" fontId="53" applyFont="1" fillId="5" applyFill="1" borderId="8" applyBorder="1" xfId="5813" applyProtection="1" applyAlignment="1">
      <alignment vertical="center"/>
      <protection hidden="1"/>
    </xf>
    <xf numFmtId="201" applyNumberFormat="1" fontId="53" applyFont="1" fillId="7" applyFill="1" borderId="8" applyBorder="1" xfId="5813" applyProtection="1" applyAlignment="1">
      <alignment vertical="center"/>
    </xf>
    <xf numFmtId="201" applyNumberFormat="1" fontId="53" applyFont="1" fillId="7" applyFill="1" borderId="8" applyBorder="1" xfId="5813" applyProtection="1" applyAlignment="1">
      <alignment vertical="center"/>
      <protection hidden="1"/>
    </xf>
    <xf numFmtId="41" applyNumberFormat="1" fontId="31" applyFont="1" fillId="5" applyFill="1" borderId="8" applyBorder="1" xfId="5352" applyProtection="1" applyAlignment="1">
      <alignment vertical="center"/>
      <protection hidden="1"/>
    </xf>
    <xf numFmtId="41" applyNumberFormat="1" fontId="31" applyFont="1" fillId="7" applyFill="1" borderId="8" applyBorder="1" xfId="5352" applyProtection="1" applyAlignment="1">
      <alignment vertical="center"/>
      <protection hidden="1"/>
    </xf>
    <xf numFmtId="41" applyNumberFormat="1" fontId="31" applyFont="1" fillId="7" applyFill="1" borderId="8" applyBorder="1" xfId="11648" applyProtection="1" applyAlignment="1">
      <alignment vertical="center"/>
    </xf>
    <xf numFmtId="0" applyNumberFormat="1" fontId="31" applyFont="1" fillId="0" applyFill="1" borderId="0" applyBorder="1" xfId="0" applyProtection="1" applyAlignment="1">
      <alignment vertical="center"/>
    </xf>
    <xf numFmtId="0" applyNumberFormat="1" fontId="31" applyFont="1" fillId="5" applyFill="1" borderId="13" applyBorder="1" xfId="0" applyProtection="1" applyAlignment="1">
      <alignment horizontal="center" vertical="center"/>
    </xf>
    <xf numFmtId="201" applyNumberFormat="1" fontId="53" applyFont="1" fillId="5" applyFill="1" borderId="13" applyBorder="1" xfId="5813" applyProtection="1" applyAlignment="1">
      <alignment vertical="center"/>
    </xf>
    <xf numFmtId="201" applyNumberFormat="1" fontId="53" applyFont="1" fillId="5" applyFill="1" borderId="13" applyBorder="1" xfId="5813" applyProtection="1" applyAlignment="1">
      <alignment vertical="center"/>
      <protection hidden="1"/>
    </xf>
    <xf numFmtId="41" applyNumberFormat="1" fontId="31" applyFont="1" fillId="5" applyFill="1" borderId="13" applyBorder="1" xfId="5352" applyProtection="1" applyAlignment="1">
      <alignment vertical="center"/>
      <protection hidden="1"/>
    </xf>
    <xf numFmtId="201" applyNumberFormat="1" fontId="53" applyFont="1" fillId="7" applyFill="1" borderId="18" applyBorder="1" xfId="5813" applyProtection="1" applyAlignment="1">
      <alignment vertical="center"/>
    </xf>
    <xf numFmtId="201" applyNumberFormat="1" fontId="53" applyFont="1" fillId="7" applyFill="1" borderId="18" applyBorder="1" xfId="5813" applyProtection="1" applyAlignment="1">
      <alignment vertical="center"/>
      <protection hidden="1"/>
    </xf>
    <xf numFmtId="201" applyNumberFormat="1" fontId="53" applyFont="1" fillId="7" applyFill="1" borderId="13" applyBorder="1" xfId="5813" applyProtection="1" applyAlignment="1">
      <alignment vertical="center"/>
      <protection hidden="1"/>
    </xf>
    <xf numFmtId="201" applyNumberFormat="1" fontId="53" applyFont="1" fillId="0" applyFill="1" borderId="18" applyBorder="1" xfId="3647" applyProtection="1" applyAlignment="1">
      <alignment vertical="center"/>
      <protection hidden="1"/>
    </xf>
    <xf numFmtId="41" applyNumberFormat="1" fontId="31" applyFont="1" fillId="7" applyFill="1" borderId="18" applyBorder="1" xfId="5352" applyProtection="1" applyAlignment="1">
      <alignment vertical="center"/>
      <protection hidden="1"/>
    </xf>
    <xf numFmtId="201" applyNumberFormat="1" fontId="58" applyFont="1" fillId="0" applyFill="1" borderId="0" applyBorder="1" xfId="3647" applyProtection="1" applyAlignment="1">
      <alignment vertical="center"/>
    </xf>
    <xf numFmtId="0" applyNumberFormat="1" fontId="50" applyFont="1" fillId="4" applyFill="1" borderId="30" applyBorder="1" xfId="11648" applyProtection="1" applyAlignment="1">
      <alignment horizontal="center" vertical="center"/>
    </xf>
    <xf numFmtId="201" applyNumberFormat="1" fontId="29" applyFont="1" fillId="0" applyFill="1" borderId="0" applyBorder="1" xfId="3647" applyProtection="1" applyAlignment="1">
      <alignment horizontal="left" vertical="center"/>
    </xf>
    <xf numFmtId="0" applyNumberFormat="1" fontId="20" applyFont="1" fillId="5" applyFill="1" borderId="18" applyBorder="1" xfId="0" applyProtection="1" applyAlignment="1">
      <alignment horizontal="center"/>
    </xf>
    <xf numFmtId="263" applyNumberFormat="1" fontId="53" applyFont="1" fillId="5" applyFill="1" borderId="18" applyBorder="1" xfId="9359" applyProtection="1" applyAlignment="1">
      <alignment horizontal="left" vertical="center"/>
    </xf>
    <xf numFmtId="216" applyNumberFormat="1" fontId="0" applyFont="1" fillId="5" applyFill="1" borderId="8" applyBorder="1" xfId="0" applyProtection="1"/>
    <xf numFmtId="0" applyNumberFormat="1" fontId="31" applyFont="1" fillId="0" applyFill="1" borderId="18" applyBorder="1" xfId="0" applyProtection="1" applyAlignment="1">
      <alignment horizontal="center" vertical="center"/>
    </xf>
    <xf numFmtId="201" applyNumberFormat="1" fontId="53" applyFont="1" fillId="0" applyFill="1" borderId="18" applyBorder="1" xfId="5813" applyProtection="1" applyAlignment="1">
      <alignment vertical="center"/>
    </xf>
    <xf numFmtId="0" applyNumberFormat="1" fontId="31" applyFont="1" fillId="7" applyFill="1" borderId="13" applyBorder="1" xfId="0" applyProtection="1" applyAlignment="1">
      <alignment horizontal="center" vertical="center"/>
    </xf>
    <xf numFmtId="201" applyNumberFormat="1" fontId="53" applyFont="1" fillId="7" applyFill="1" borderId="13" applyBorder="1" xfId="5813" applyProtection="1" applyAlignment="1">
      <alignment vertical="center"/>
    </xf>
    <xf numFmtId="201" applyNumberFormat="1" fontId="53" applyFont="1" fillId="0" applyFill="1" borderId="18" applyBorder="1" xfId="5813" applyProtection="1" applyAlignment="1">
      <alignment vertical="center"/>
      <protection hidden="1"/>
    </xf>
    <xf numFmtId="41" applyNumberFormat="1" fontId="31" applyFont="1" fillId="7" applyFill="1" borderId="13" applyBorder="1" xfId="5352" applyProtection="1" applyAlignment="1">
      <alignment vertical="center"/>
      <protection hidden="1"/>
    </xf>
    <xf numFmtId="41" applyNumberFormat="1" fontId="31" applyFont="1" fillId="7" applyFill="1" borderId="13" applyBorder="1" xfId="11648" applyProtection="1" applyAlignment="1">
      <alignment vertical="center"/>
    </xf>
    <xf numFmtId="201" applyNumberFormat="1" fontId="20" applyFont="1" fillId="0" applyFill="1" borderId="13" applyBorder="1" xfId="3647" applyProtection="1" applyAlignment="1">
      <alignment horizontal="left" vertical="center"/>
    </xf>
    <xf numFmtId="0" applyNumberFormat="1" fontId="0" applyFont="1" fillId="0" applyFill="1" borderId="18" applyBorder="1" xfId="0" applyProtection="1"/>
    <xf numFmtId="216" applyNumberFormat="1" fontId="0" applyFont="1" fillId="0" applyFill="1" borderId="8" applyBorder="1" xfId="3647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18" applyBorder="1" xfId="0" applyProtection="1"/>
    <xf numFmtId="216" applyNumberFormat="1" fontId="0" applyFont="1" fillId="0" applyFill="1" borderId="8" applyBorder="1" xfId="3647" applyProtection="1"/>
    <xf numFmtId="0" applyNumberFormat="1" fontId="0" applyFont="1" fillId="0" applyFill="1" borderId="21" applyBorder="1" xfId="0" applyProtection="1"/>
    <xf numFmtId="0" applyNumberFormat="1" fontId="31" applyFont="1" fillId="0" applyFill="1" borderId="0" applyBorder="1" xfId="0" applyProtection="1" applyAlignment="1">
      <alignment horizontal="center" vertical="center" wrapText="1"/>
    </xf>
    <xf numFmtId="0" applyNumberFormat="1" fontId="53" applyFont="1" fillId="0" applyFill="1" borderId="0" applyBorder="1" xfId="11648" applyProtection="1" applyAlignment="1">
      <alignment vertical="center"/>
    </xf>
    <xf numFmtId="0" applyNumberFormat="1" fontId="31" applyFont="1" fillId="5" applyFill="1" borderId="0" applyBorder="1" xfId="11648" applyProtection="1" applyAlignment="1">
      <alignment vertical="center"/>
    </xf>
    <xf numFmtId="0" applyNumberFormat="1" fontId="53" applyFont="1" fillId="5" applyFill="1" borderId="0" applyBorder="1" xfId="11648" applyProtection="1" applyAlignment="1">
      <alignment vertical="center"/>
    </xf>
    <xf numFmtId="0" applyNumberFormat="1" fontId="53" applyFont="1" fillId="12" applyFill="1" borderId="0" applyBorder="1" xfId="11648" applyProtection="1" applyAlignment="1">
      <alignment vertical="center"/>
    </xf>
    <xf numFmtId="0" applyNumberFormat="1" fontId="53" applyFont="1" fillId="7" applyFill="1" borderId="0" applyBorder="1" xfId="11648" applyProtection="1" applyAlignment="1">
      <alignment vertical="center"/>
    </xf>
    <xf numFmtId="0" applyNumberFormat="1" fontId="31" applyFont="1" fillId="7" applyFill="1" borderId="0" applyBorder="1" xfId="11648" applyProtection="1" applyAlignment="1">
      <alignment vertical="center"/>
    </xf>
    <xf numFmtId="0" applyNumberFormat="1" fontId="31" applyFont="1" fillId="0" applyFill="1" borderId="0" applyBorder="1" xfId="11648" applyProtection="1" applyAlignment="1">
      <alignment horizontal="left" vertical="center"/>
    </xf>
    <xf numFmtId="201" applyNumberFormat="1" fontId="61" applyFont="1" fillId="0" applyFill="1" borderId="0" applyBorder="1" xfId="3647" applyProtection="1" applyAlignment="1">
      <alignment horizontal="left" vertical="center"/>
    </xf>
    <xf numFmtId="43" applyNumberFormat="1" fontId="31" applyFont="1" fillId="0" applyFill="1" borderId="0" applyBorder="1" xfId="0" applyProtection="1" applyAlignment="1">
      <alignment vertical="center"/>
    </xf>
    <xf numFmtId="0" applyNumberFormat="1" fontId="53" applyFont="1" fillId="0" applyFill="1" borderId="13" applyBorder="1" xfId="11648" applyProtection="1" applyAlignment="1">
      <alignment horizontal="left" vertical="center"/>
    </xf>
    <xf numFmtId="0" applyNumberFormat="1" fontId="64" applyFont="1" fillId="0" applyFill="1" borderId="13" applyBorder="1" xfId="0" applyProtection="1" applyAlignment="1">
      <alignment horizontal="center" vertical="center"/>
    </xf>
    <xf numFmtId="201" applyNumberFormat="1" fontId="31" applyFont="1" fillId="0" applyFill="1" borderId="13" applyBorder="1" xfId="3647" applyProtection="1" applyAlignment="1">
      <alignment horizontal="left" vertical="center"/>
    </xf>
    <xf numFmtId="0" applyNumberFormat="1" fontId="53" applyFont="1" fillId="0" applyFill="1" borderId="13" applyBorder="1" xfId="0" applyProtection="1" applyAlignment="1">
      <alignment horizontal="center" vertical="center"/>
    </xf>
    <xf numFmtId="0" applyNumberFormat="1" fontId="53" applyFont="1" fillId="0" applyFill="1" borderId="18" applyBorder="1" xfId="11648" applyProtection="1" applyAlignment="1">
      <alignment horizontal="left" vertical="center"/>
    </xf>
    <xf numFmtId="0" applyNumberFormat="1" fontId="53" applyFont="1" fillId="0" applyFill="1" borderId="17" applyBorder="1" xfId="0" applyProtection="1" applyAlignment="1">
      <alignment horizontal="center" vertical="center"/>
    </xf>
    <xf numFmtId="0" applyNumberFormat="1" fontId="53" applyFont="1" fillId="0" applyFill="1" borderId="18" applyBorder="1" xfId="0" applyProtection="1" applyAlignment="1">
      <alignment horizontal="center" vertical="center"/>
    </xf>
    <xf numFmtId="0" applyNumberFormat="1" fontId="64" applyFont="1" fillId="13" applyFill="1" borderId="13" applyBorder="1" xfId="0" applyProtection="1" applyAlignment="1">
      <alignment horizontal="center" vertical="center"/>
    </xf>
    <xf numFmtId="201" applyNumberFormat="1" fontId="53" applyFont="1" fillId="4" applyFill="1" borderId="13" applyBorder="1" xfId="5813" applyProtection="1" applyAlignment="1">
      <alignment vertical="center"/>
    </xf>
    <xf numFmtId="0" applyNumberFormat="1" fontId="64" applyFont="1" fillId="13" applyFill="1" borderId="12" applyBorder="1" xfId="0" applyProtection="1" applyAlignment="1">
      <alignment horizontal="center" vertical="center"/>
    </xf>
    <xf numFmtId="0" applyNumberFormat="1" fontId="53" applyFont="1" fillId="5" applyFill="1" borderId="13" applyBorder="1" xfId="11648" applyProtection="1" applyAlignment="1">
      <alignment horizontal="left" vertical="center"/>
    </xf>
    <xf numFmtId="0" applyNumberFormat="1" fontId="53" applyFont="1" fillId="13" applyFill="1" borderId="12" applyBorder="1" xfId="0" applyProtection="1" applyAlignment="1">
      <alignment horizontal="center" vertical="center"/>
    </xf>
    <xf numFmtId="0" applyNumberFormat="1" fontId="53" applyFont="1" fillId="5" applyFill="1" borderId="13" applyBorder="1" xfId="0" applyProtection="1" applyAlignment="1">
      <alignment horizontal="center" vertical="center"/>
    </xf>
    <xf numFmtId="0" applyNumberFormat="1" fontId="53" applyFont="1" fillId="0" applyFill="1" borderId="12" applyBorder="1" xfId="0" applyProtection="1" applyAlignment="1">
      <alignment horizontal="center" vertical="center"/>
    </xf>
    <xf numFmtId="0" applyNumberFormat="1" fontId="53" applyFont="1" fillId="5" applyFill="1" borderId="12" applyBorder="1" xfId="0" applyProtection="1" applyAlignment="1">
      <alignment horizontal="center" vertical="center"/>
    </xf>
    <xf numFmtId="266" applyNumberFormat="1" fontId="53" applyFont="1" fillId="0" applyFill="1" borderId="13" applyBorder="1" xfId="0" applyProtection="1" applyAlignment="1">
      <alignment horizontal="center" vertical="center"/>
    </xf>
    <xf numFmtId="266" applyNumberFormat="1" fontId="53" applyFont="1" fillId="0" applyFill="1" borderId="18" applyBorder="1" xfId="0" applyProtection="1" applyAlignment="1">
      <alignment horizontal="center" vertical="center"/>
    </xf>
    <xf numFmtId="216" applyNumberFormat="1" fontId="31" applyFont="1" fillId="0" applyFill="1" borderId="0" applyBorder="1" xfId="3647" applyProtection="1" applyAlignment="1">
      <alignment vertical="center"/>
    </xf>
    <xf numFmtId="216" applyNumberFormat="1" fontId="31" applyFont="1" fillId="0" applyFill="1" borderId="0" applyBorder="1" xfId="3647" applyProtection="1" applyAlignment="1">
      <alignment vertical="center"/>
    </xf>
    <xf numFmtId="41" applyNumberFormat="1" fontId="60" applyFont="1" fillId="9" applyFill="1" borderId="25" applyBorder="1" xfId="10543" applyProtection="1" applyAlignment="1">
      <alignment horizontal="center" vertical="center" wrapText="1"/>
    </xf>
    <xf numFmtId="0" applyNumberFormat="1" fontId="60" applyFont="1" fillId="9" applyFill="1" borderId="25" applyBorder="1" xfId="9661" applyProtection="1" applyAlignment="1">
      <alignment horizontal="center" vertical="center" wrapText="1"/>
      <protection hidden="1"/>
    </xf>
    <xf numFmtId="201" applyNumberFormat="1" fontId="53" applyFont="1" fillId="4" applyFill="1" borderId="13" applyBorder="1" xfId="5813" applyProtection="1" applyAlignment="1">
      <alignment vertical="center"/>
      <protection hidden="1"/>
    </xf>
    <xf numFmtId="201" applyNumberFormat="1" fontId="53" applyFont="1" fillId="5" applyFill="1" borderId="18" applyBorder="1" xfId="5813" applyProtection="1" applyAlignment="1">
      <alignment vertical="center"/>
      <protection hidden="1"/>
    </xf>
    <xf numFmtId="41" applyNumberFormat="1" fontId="52" applyFont="1" fillId="9" applyFill="1" borderId="25" applyBorder="1" xfId="3892" applyProtection="1" applyAlignment="1">
      <alignment horizontal="left" vertical="center" wrapText="1"/>
      <protection hidden="1"/>
    </xf>
    <xf numFmtId="41" applyNumberFormat="1" fontId="52" applyFont="1" fillId="9" applyFill="1" borderId="31" applyBorder="1" xfId="3892" applyProtection="1" applyAlignment="1">
      <alignment horizontal="left" vertical="center" wrapText="1"/>
      <protection hidden="1"/>
    </xf>
    <xf numFmtId="0" applyNumberFormat="1" fontId="31" applyFont="1" fillId="0" applyFill="1" borderId="0" applyBorder="1" xfId="0" applyProtection="1" applyAlignment="1">
      <alignment horizontal="center" vertical="center" wrapText="1"/>
    </xf>
    <xf numFmtId="200" applyNumberFormat="1" fontId="64" applyFont="1" fillId="0" applyFill="1" borderId="13" applyBorder="1" xfId="0" applyProtection="1" applyAlignment="1">
      <alignment horizontal="left" vertical="center"/>
    </xf>
    <xf numFmtId="0" applyNumberFormat="1" fontId="29" applyFont="1" fillId="0" applyFill="1" borderId="0" applyBorder="1" xfId="11648" applyProtection="1" applyAlignment="1">
      <alignment vertical="center"/>
    </xf>
    <xf numFmtId="41" applyNumberFormat="1" fontId="53" applyFont="1" fillId="0" applyFill="1" borderId="13" applyBorder="1" xfId="5352" applyProtection="1" applyAlignment="1">
      <alignment vertical="center"/>
      <protection hidden="1"/>
    </xf>
    <xf numFmtId="41" applyNumberFormat="1" fontId="53" applyFont="1" fillId="0" applyFill="1" borderId="13" applyBorder="1" xfId="11648" applyProtection="1" applyAlignment="1">
      <alignment vertical="center"/>
    </xf>
    <xf numFmtId="0" applyNumberFormat="1" fontId="65" applyFont="1" fillId="0" applyFill="1" borderId="0" applyBorder="1" xfId="11648" applyProtection="1" applyAlignment="1">
      <alignment vertical="center"/>
    </xf>
    <xf numFmtId="41" applyNumberFormat="1" fontId="53" applyFont="1" fillId="0" applyFill="1" borderId="18" applyBorder="1" xfId="5352" applyProtection="1" applyAlignment="1">
      <alignment vertical="center"/>
      <protection hidden="1"/>
    </xf>
    <xf numFmtId="41" applyNumberFormat="1" fontId="53" applyFont="1" fillId="0" applyFill="1" borderId="18" applyBorder="1" xfId="11648" applyProtection="1" applyAlignment="1">
      <alignment vertical="center"/>
    </xf>
    <xf numFmtId="263" applyNumberFormat="1" fontId="53" applyFont="1" fillId="0" applyFill="1" borderId="18" applyBorder="1" xfId="12870" applyProtection="1" applyAlignment="1">
      <alignment horizontal="left" vertical="center"/>
    </xf>
    <xf numFmtId="200" applyNumberFormat="1" fontId="53" applyFont="1" fillId="0" applyFill="1" borderId="39" applyBorder="1" xfId="0" applyProtection="1" applyAlignment="1">
      <alignment horizontal="left" vertical="center"/>
    </xf>
    <xf numFmtId="263" applyNumberFormat="1" fontId="53" applyFont="1" fillId="0" applyFill="1" borderId="13" applyBorder="1" xfId="12870" applyProtection="1" applyAlignment="1">
      <alignment horizontal="left" vertical="center"/>
    </xf>
    <xf numFmtId="200" applyNumberFormat="1" fontId="53" applyFont="1" fillId="0" applyFill="1" borderId="34" applyBorder="1" xfId="0" applyProtection="1" applyAlignment="1">
      <alignment horizontal="left" vertical="center"/>
    </xf>
    <xf numFmtId="41" applyNumberFormat="1" fontId="31" applyFont="1" fillId="4" applyFill="1" borderId="30" applyBorder="1" xfId="11648" applyProtection="1" applyAlignment="1">
      <alignment horizontal="left" vertical="center"/>
    </xf>
    <xf numFmtId="41" applyNumberFormat="1" fontId="31" applyFont="1" fillId="4" applyFill="1" borderId="33" applyBorder="1" xfId="11648" applyProtection="1" applyAlignment="1">
      <alignment horizontal="left" vertical="center"/>
    </xf>
    <xf numFmtId="0" applyNumberFormat="1" fontId="31" applyFont="1" fillId="0" applyFill="1" borderId="0" applyBorder="1" xfId="0" applyProtection="1" applyAlignment="1">
      <alignment vertical="center" wrapText="1"/>
    </xf>
    <xf numFmtId="263" applyNumberFormat="1" fontId="64" applyFont="1" fillId="0" applyFill="1" borderId="13" applyBorder="1" xfId="0" applyProtection="1" applyAlignment="1">
      <alignment horizontal="left" vertical="center"/>
    </xf>
    <xf numFmtId="200" applyNumberFormat="1" fontId="32" applyFont="1" fillId="0" applyFill="1" borderId="34" applyBorder="1" xfId="0" applyProtection="1" applyAlignment="1">
      <alignment horizontal="left" vertical="center"/>
    </xf>
    <xf numFmtId="41" applyNumberFormat="1" fontId="53" applyFont="1" fillId="5" applyFill="1" borderId="13" applyBorder="1" xfId="5352" applyProtection="1" applyAlignment="1">
      <alignment vertical="center"/>
      <protection hidden="1"/>
    </xf>
    <xf numFmtId="266" applyNumberFormat="1" fontId="53" applyFont="1" fillId="12" applyFill="1" borderId="18" applyBorder="1" xfId="0" applyProtection="1" applyAlignment="1">
      <alignment horizontal="center" vertical="center"/>
    </xf>
    <xf numFmtId="0" applyNumberFormat="1" fontId="53" applyFont="1" fillId="12" applyFill="1" borderId="18" applyBorder="1" xfId="11648" applyProtection="1" applyAlignment="1">
      <alignment horizontal="left" vertical="center"/>
    </xf>
    <xf numFmtId="0" applyNumberFormat="1" fontId="53" applyFont="1" fillId="12" applyFill="1" borderId="17" applyBorder="1" xfId="0" applyProtection="1" applyAlignment="1">
      <alignment horizontal="center" vertical="center"/>
    </xf>
    <xf numFmtId="0" applyNumberFormat="1" fontId="53" applyFont="1" fillId="12" applyFill="1" borderId="18" applyBorder="1" xfId="0" applyProtection="1" applyAlignment="1">
      <alignment horizontal="center" vertical="center"/>
    </xf>
    <xf numFmtId="201" applyNumberFormat="1" fontId="31" applyFont="1" fillId="12" applyFill="1" borderId="13" applyBorder="1" xfId="3647" applyProtection="1" applyAlignment="1">
      <alignment horizontal="left" vertical="center"/>
    </xf>
    <xf numFmtId="201" applyNumberFormat="1" fontId="53" applyFont="1" fillId="12" applyFill="1" borderId="18" applyBorder="1" xfId="5813" applyProtection="1" applyAlignment="1">
      <alignment vertical="center"/>
    </xf>
    <xf numFmtId="266" applyNumberFormat="1" fontId="53" applyFont="1" fillId="12" applyFill="1" borderId="13" applyBorder="1" xfId="0" applyProtection="1" applyAlignment="1">
      <alignment horizontal="center" vertical="center"/>
    </xf>
    <xf numFmtId="0" applyNumberFormat="1" fontId="53" applyFont="1" fillId="12" applyFill="1" borderId="13" applyBorder="1" xfId="11648" applyProtection="1" applyAlignment="1">
      <alignment horizontal="left" vertical="center"/>
    </xf>
    <xf numFmtId="0" applyNumberFormat="1" fontId="53" applyFont="1" fillId="12" applyFill="1" borderId="12" applyBorder="1" xfId="0" applyProtection="1" applyAlignment="1">
      <alignment horizontal="center" vertical="center"/>
    </xf>
    <xf numFmtId="0" applyNumberFormat="1" fontId="53" applyFont="1" fillId="12" applyFill="1" borderId="13" applyBorder="1" xfId="0" applyProtection="1" applyAlignment="1">
      <alignment horizontal="center" vertical="center"/>
    </xf>
    <xf numFmtId="201" applyNumberFormat="1" fontId="31" applyFont="1" fillId="5" applyFill="1" borderId="13" applyBorder="1" xfId="3647" applyProtection="1" applyAlignment="1">
      <alignment horizontal="left" vertical="center"/>
    </xf>
    <xf numFmtId="266" applyNumberFormat="1" fontId="53" applyFont="1" fillId="7" applyFill="1" borderId="18" applyBorder="1" xfId="0" applyProtection="1" applyAlignment="1">
      <alignment horizontal="center" vertical="center"/>
    </xf>
    <xf numFmtId="0" applyNumberFormat="1" fontId="53" applyFont="1" fillId="7" applyFill="1" borderId="18" applyBorder="1" xfId="11648" applyProtection="1" applyAlignment="1">
      <alignment horizontal="left" vertical="center"/>
    </xf>
    <xf numFmtId="0" applyNumberFormat="1" fontId="53" applyFont="1" fillId="7" applyFill="1" borderId="17" applyBorder="1" xfId="0" applyProtection="1" applyAlignment="1">
      <alignment horizontal="center" vertical="center"/>
    </xf>
    <xf numFmtId="0" applyNumberFormat="1" fontId="53" applyFont="1" fillId="7" applyFill="1" borderId="18" applyBorder="1" xfId="0" applyProtection="1" applyAlignment="1">
      <alignment horizontal="center" vertical="center"/>
    </xf>
    <xf numFmtId="201" applyNumberFormat="1" fontId="31" applyFont="1" fillId="7" applyFill="1" borderId="13" applyBorder="1" xfId="3647" applyProtection="1" applyAlignment="1">
      <alignment horizontal="left" vertical="center"/>
    </xf>
    <xf numFmtId="0" applyNumberFormat="1" fontId="32" applyFont="1" fillId="7" applyFill="1" borderId="18" applyBorder="1" xfId="11648" applyProtection="1" applyAlignment="1">
      <alignment horizontal="left" vertical="center"/>
    </xf>
    <xf numFmtId="0" applyNumberFormat="1" fontId="64" applyFont="1" fillId="14" applyFill="1" borderId="17" applyBorder="1" xfId="0" applyProtection="1" applyAlignment="1">
      <alignment horizontal="center" vertical="center"/>
    </xf>
    <xf numFmtId="0" applyNumberFormat="1" fontId="31" applyFont="1" fillId="7" applyFill="1" borderId="18" applyBorder="1" xfId="0" applyProtection="1" applyAlignment="1">
      <alignment horizontal="center" vertical="center"/>
    </xf>
    <xf numFmtId="0" applyNumberFormat="1" fontId="53" applyFont="1" fillId="14" applyFill="1" borderId="17" applyBorder="1" xfId="0" applyProtection="1" applyAlignment="1">
      <alignment horizontal="center" vertical="center"/>
    </xf>
    <xf numFmtId="201" applyNumberFormat="1" fontId="53" applyFont="1" fillId="12" applyFill="1" borderId="18" applyBorder="1" xfId="5813" applyProtection="1" applyAlignment="1">
      <alignment vertical="center"/>
      <protection hidden="1"/>
    </xf>
    <xf numFmtId="41" applyNumberFormat="1" fontId="53" applyFont="1" fillId="12" applyFill="1" borderId="18" applyBorder="1" xfId="5352" applyProtection="1" applyAlignment="1">
      <alignment vertical="center"/>
      <protection hidden="1"/>
    </xf>
    <xf numFmtId="263" applyNumberFormat="1" fontId="53" applyFont="1" fillId="12" applyFill="1" borderId="18" applyBorder="1" xfId="12870" applyProtection="1" applyAlignment="1">
      <alignment horizontal="left" vertical="center"/>
    </xf>
    <xf numFmtId="200" applyNumberFormat="1" fontId="53" applyFont="1" fillId="12" applyFill="1" borderId="39" applyBorder="1" xfId="0" applyProtection="1" applyAlignment="1">
      <alignment horizontal="left" vertical="center"/>
    </xf>
    <xf numFmtId="41" applyNumberFormat="1" fontId="53" applyFont="1" fillId="12" applyFill="1" borderId="13" applyBorder="1" xfId="5352" applyProtection="1" applyAlignment="1">
      <alignment vertical="center"/>
      <protection hidden="1"/>
    </xf>
    <xf numFmtId="263" applyNumberFormat="1" fontId="53" applyFont="1" fillId="12" applyFill="1" borderId="13" applyBorder="1" xfId="12870" applyProtection="1" applyAlignment="1">
      <alignment horizontal="left" vertical="center"/>
    </xf>
    <xf numFmtId="200" applyNumberFormat="1" fontId="53" applyFont="1" fillId="12" applyFill="1" borderId="13" applyBorder="1" xfId="0" applyProtection="1" applyAlignment="1">
      <alignment horizontal="left" vertical="center"/>
    </xf>
    <xf numFmtId="41" applyNumberFormat="1" fontId="53" applyFont="1" fillId="7" applyFill="1" borderId="18" applyBorder="1" xfId="5352" applyProtection="1" applyAlignment="1">
      <alignment vertical="center"/>
      <protection hidden="1"/>
    </xf>
    <xf numFmtId="263" applyNumberFormat="1" fontId="53" applyFont="1" fillId="7" applyFill="1" borderId="18" applyBorder="1" xfId="12870" applyProtection="1" applyAlignment="1">
      <alignment horizontal="left" vertical="center"/>
    </xf>
    <xf numFmtId="200" applyNumberFormat="1" fontId="53" applyFont="1" fillId="7" applyFill="1" borderId="39" applyBorder="1" xfId="0" applyProtection="1" applyAlignment="1">
      <alignment horizontal="left" vertical="center"/>
    </xf>
    <xf numFmtId="200" applyNumberFormat="1" fontId="53" applyFont="1" fillId="7" applyFill="1" borderId="13" applyBorder="1" xfId="0" applyProtection="1" applyAlignment="1">
      <alignment horizontal="left" vertical="center"/>
    </xf>
    <xf numFmtId="263" applyNumberFormat="1" fontId="64" applyFont="1" fillId="7" applyFill="1" borderId="18" applyBorder="1" xfId="0" applyProtection="1" applyAlignment="1">
      <alignment horizontal="left" vertical="center"/>
    </xf>
    <xf numFmtId="200" applyNumberFormat="1" fontId="64" applyFont="1" fillId="7" applyFill="1" borderId="18" applyBorder="1" xfId="0" applyProtection="1" applyAlignment="1">
      <alignment horizontal="left" vertical="center"/>
    </xf>
    <xf numFmtId="201" applyNumberFormat="1" fontId="12" applyFont="1" fillId="5" applyFill="1" borderId="17" applyBorder="1" xfId="5726" applyProtection="1"/>
    <xf numFmtId="201" applyNumberFormat="1" fontId="0" applyFont="1" fillId="5" applyFill="1" borderId="0" applyBorder="1" xfId="5726" applyProtection="1"/>
    <xf numFmtId="43" applyNumberFormat="1" fontId="0" applyFont="1" fillId="5" applyFill="1" borderId="0" applyBorder="1" xfId="0" applyProtection="1"/>
    <xf numFmtId="201" applyNumberFormat="1" fontId="12" applyFont="1" fillId="5" applyFill="1" borderId="7" applyBorder="1" xfId="5726" applyProtection="1"/>
    <xf numFmtId="201" applyNumberFormat="1" fontId="12" applyFont="1" fillId="5" applyFill="1" borderId="17" applyBorder="1" xfId="3647" applyProtection="1"/>
    <xf numFmtId="201" applyNumberFormat="1" fontId="12" applyFont="1" fillId="5" applyFill="1" borderId="7" applyBorder="1" xfId="3647" applyProtection="1"/>
    <xf numFmtId="201" applyNumberFormat="1" fontId="0" applyFont="1" fillId="5" applyFill="1" borderId="17" applyBorder="1" xfId="5726" applyProtection="1"/>
    <xf numFmtId="201" applyNumberFormat="1" fontId="0" applyFont="1" fillId="5" applyFill="1" borderId="7" applyBorder="1" xfId="5726" applyProtection="1"/>
    <xf numFmtId="201" applyNumberFormat="1" fontId="0" applyFont="1" fillId="5" applyFill="1" borderId="0" applyBorder="1" xfId="0" applyProtection="1"/>
    <xf numFmtId="0" applyNumberFormat="1" fontId="31" applyFont="1" fillId="12" applyFill="1" borderId="0" applyBorder="1" xfId="11648" applyProtection="1" applyAlignment="1">
      <alignment vertical="center"/>
    </xf>
    <xf numFmtId="263" applyNumberFormat="1" fontId="31" applyFont="1" fillId="0" applyFill="1" borderId="0" applyBorder="1" xfId="11648" applyProtection="1" applyAlignment="1">
      <alignment horizontal="left" vertical="center"/>
    </xf>
    <xf numFmtId="201" applyNumberFormat="1" fontId="62" applyFont="1" fillId="0" applyFill="1" borderId="0" applyBorder="1" xfId="3647" applyProtection="1" applyAlignment="1">
      <alignment vertical="center"/>
    </xf>
    <xf numFmtId="0" applyNumberFormat="1" fontId="53" applyFont="1" fillId="0" applyFill="1" borderId="26" applyBorder="1" xfId="11648" applyProtection="1" applyAlignment="1">
      <alignment horizontal="center" vertical="center"/>
    </xf>
    <xf numFmtId="0" applyNumberFormat="1" fontId="53" applyFont="1" fillId="0" applyFill="1" borderId="13" applyBorder="1" xfId="9356" applyProtection="1" applyAlignment="1">
      <alignment horizontal="left" vertical="center"/>
    </xf>
    <xf numFmtId="0" applyNumberFormat="1" fontId="53" applyFont="1" fillId="0" applyFill="1" borderId="13" applyBorder="1" xfId="0" applyProtection="1" applyAlignment="1">
      <alignment horizontal="left" vertical="center"/>
    </xf>
    <xf numFmtId="0" applyNumberFormat="1" fontId="31" applyFont="1" fillId="5" applyFill="1" borderId="8" applyBorder="1" xfId="0" applyProtection="1" applyAlignment="1">
      <alignment horizontal="center" vertical="center"/>
    </xf>
    <xf numFmtId="0" applyNumberFormat="1" fontId="53" applyFont="1" fillId="0" applyFill="1" borderId="8" applyBorder="1" xfId="9356" applyProtection="1" applyAlignment="1">
      <alignment horizontal="left" vertical="center"/>
    </xf>
    <xf numFmtId="0" applyNumberFormat="1" fontId="53" applyFont="1" fillId="5" applyFill="1" borderId="13" applyBorder="1" xfId="0" applyProtection="1" applyAlignment="1">
      <alignment horizontal="left" vertical="center"/>
    </xf>
    <xf numFmtId="0" applyNumberFormat="1" fontId="64" applyFont="1" fillId="5" applyFill="1" borderId="13" applyBorder="1" xfId="0" applyProtection="1" applyAlignment="1">
      <alignment horizontal="center" vertical="center"/>
    </xf>
    <xf numFmtId="263" applyNumberFormat="1" fontId="31" applyFont="1" fillId="0" applyFill="1" borderId="0" applyBorder="1" xfId="0" applyProtection="1" applyAlignment="1">
      <alignment horizontal="left" vertical="center"/>
    </xf>
    <xf numFmtId="263" applyNumberFormat="1" fontId="31" applyFont="1" fillId="0" applyFill="1" borderId="0" applyBorder="1" xfId="0" applyProtection="1" applyAlignment="1">
      <alignment horizontal="left" vertical="center" wrapText="1"/>
    </xf>
    <xf numFmtId="0" applyNumberFormat="1" fontId="31" applyFont="1" fillId="0" applyFill="1" borderId="0" applyBorder="1" xfId="0" applyProtection="1" applyAlignment="1">
      <alignment horizontal="left" vertical="center" wrapText="1"/>
    </xf>
    <xf numFmtId="263" applyNumberFormat="1" fontId="32" applyFont="1" fillId="0" applyFill="1" borderId="13" applyBorder="1" xfId="9356" applyProtection="1" applyAlignment="1">
      <alignment horizontal="center" vertical="center"/>
    </xf>
    <xf numFmtId="200" applyNumberFormat="1" fontId="32" applyFont="1" fillId="0" applyFill="1" borderId="34" applyBorder="1" xfId="0" applyProtection="1" applyAlignment="1">
      <alignment horizontal="center" vertical="center"/>
    </xf>
    <xf numFmtId="201" applyNumberFormat="1" fontId="31" applyFont="1" fillId="0" applyFill="1" borderId="0" applyBorder="1" xfId="11648" applyProtection="1" applyAlignment="1">
      <alignment horizontal="left" vertical="center"/>
    </xf>
    <xf numFmtId="263" applyNumberFormat="1" fontId="32" applyFont="1" fillId="5" applyFill="1" borderId="13" applyBorder="1" xfId="9356" applyProtection="1" applyAlignment="1">
      <alignment horizontal="center" vertical="center"/>
    </xf>
    <xf numFmtId="200" applyNumberFormat="1" fontId="31" applyFont="1" fillId="0" applyFill="1" borderId="0" applyBorder="1" xfId="11648" applyProtection="1" applyAlignment="1">
      <alignment vertical="center"/>
    </xf>
    <xf numFmtId="200" applyNumberFormat="1" fontId="64" applyFont="1" fillId="0" applyFill="1" borderId="13" applyBorder="1" xfId="0" applyProtection="1" applyAlignment="1">
      <alignment horizontal="center" vertical="center"/>
    </xf>
    <xf numFmtId="200" applyNumberFormat="1" fontId="64" applyFont="1" fillId="0" applyFill="1" borderId="34" applyBorder="1" xfId="0" applyProtection="1" applyAlignment="1">
      <alignment horizontal="center" vertical="center"/>
    </xf>
    <xf numFmtId="200" applyNumberFormat="1" fontId="64" applyFont="1" fillId="0" applyFill="1" borderId="43" applyBorder="1" xfId="0" applyProtection="1" applyAlignment="1">
      <alignment horizontal="center" vertical="center"/>
    </xf>
    <xf numFmtId="200" applyNumberFormat="1" fontId="64" applyFont="1" fillId="0" applyFill="1" borderId="44" applyBorder="1" xfId="0" applyProtection="1" applyAlignment="1">
      <alignment horizontal="center" vertical="center"/>
    </xf>
    <xf numFmtId="263" applyNumberFormat="1" fontId="32" applyFont="1" fillId="0" applyFill="1" borderId="43" applyBorder="1" xfId="9356" applyProtection="1" applyAlignment="1">
      <alignment horizontal="center" vertical="center"/>
    </xf>
    <xf numFmtId="200" applyNumberFormat="1" fontId="32" applyFont="1" fillId="0" applyFill="1" borderId="43" applyBorder="1" xfId="0" applyProtection="1" applyAlignment="1">
      <alignment horizontal="center" vertical="center"/>
    </xf>
    <xf numFmtId="263" applyNumberFormat="1" fontId="32" applyFont="1" fillId="5" applyFill="1" borderId="43" applyBorder="1" xfId="9356" applyProtection="1" applyAlignment="1">
      <alignment horizontal="center" vertical="center"/>
    </xf>
    <xf numFmtId="200" applyNumberFormat="1" fontId="32" applyFont="1" fillId="5" applyFill="1" borderId="43" applyBorder="1" xfId="0" applyProtection="1" applyAlignment="1">
      <alignment horizontal="center" vertical="center"/>
    </xf>
    <xf numFmtId="0" applyNumberFormat="1" fontId="53" applyFont="1" fillId="7" applyFill="1" borderId="13" applyBorder="1" xfId="11648" applyProtection="1" applyAlignment="1">
      <alignment horizontal="left" vertical="center"/>
    </xf>
    <xf numFmtId="0" applyNumberFormat="1" fontId="50" applyFont="1" fillId="5" applyFill="1" borderId="29" applyBorder="1" xfId="11648" applyProtection="1" applyAlignment="1">
      <alignment horizontal="center" vertical="center"/>
    </xf>
    <xf numFmtId="201" applyNumberFormat="1" fontId="50" applyFont="1" fillId="5" applyFill="1" borderId="30" applyBorder="1" xfId="3647" applyProtection="1" applyAlignment="1">
      <alignment vertical="center"/>
    </xf>
    <xf numFmtId="0" applyNumberFormat="1" fontId="31" applyFont="1" fillId="0" applyFill="1" borderId="28" applyBorder="1" xfId="0" applyProtection="1" applyAlignment="1">
      <alignment vertical="center"/>
    </xf>
    <xf numFmtId="0" applyNumberFormat="1" fontId="31" applyFont="1" fillId="0" applyFill="1" borderId="28" applyBorder="1" xfId="0" applyProtection="1" applyAlignment="1">
      <alignment horizontal="center" vertical="center"/>
    </xf>
    <xf numFmtId="0" applyNumberFormat="1" fontId="31" applyFont="1" fillId="4" applyFill="1" borderId="28" applyBorder="1" xfId="11648" applyProtection="1" applyAlignment="1">
      <alignment horizontal="left" vertical="center"/>
    </xf>
    <xf numFmtId="0" applyNumberFormat="1" fontId="31" applyFont="1" fillId="4" applyFill="1" borderId="28" applyBorder="1" xfId="11648" applyProtection="1" applyAlignment="1">
      <alignment horizontal="center" vertical="center"/>
    </xf>
    <xf numFmtId="201" applyNumberFormat="1" fontId="31" applyFont="1" fillId="4" applyFill="1" borderId="28" applyBorder="1" xfId="3647" applyProtection="1" applyAlignment="1">
      <alignment vertical="center"/>
    </xf>
    <xf numFmtId="41" applyNumberFormat="1" fontId="31" applyFont="1" fillId="5" applyFill="1" borderId="18" applyBorder="1" xfId="5352" applyProtection="1" applyAlignment="1">
      <alignment vertical="center"/>
      <protection hidden="1"/>
    </xf>
    <xf numFmtId="41" applyNumberFormat="1" fontId="31" applyFont="1" fillId="0" applyFill="1" borderId="45" applyBorder="1" xfId="11648" applyProtection="1" applyAlignment="1">
      <alignment vertical="center"/>
    </xf>
    <xf numFmtId="263" applyNumberFormat="1" fontId="32" applyFont="1" fillId="0" applyFill="1" borderId="46" applyBorder="1" xfId="9356" applyProtection="1" applyAlignment="1">
      <alignment horizontal="center" vertical="center"/>
    </xf>
    <xf numFmtId="200" applyNumberFormat="1" fontId="32" applyFont="1" fillId="0" applyFill="1" borderId="47" applyBorder="1" xfId="0" applyProtection="1" applyAlignment="1">
      <alignment horizontal="center" vertical="center"/>
    </xf>
    <xf numFmtId="263" applyNumberFormat="1" fontId="32" applyFont="1" fillId="12" applyFill="1" borderId="13" applyBorder="1" xfId="9356" applyProtection="1" applyAlignment="1">
      <alignment horizontal="center" vertical="center"/>
    </xf>
    <xf numFmtId="200" applyNumberFormat="1" fontId="32" applyFont="1" fillId="12" applyFill="1" borderId="34" applyBorder="1" xfId="0" applyProtection="1" applyAlignment="1">
      <alignment horizontal="center" vertical="center"/>
    </xf>
    <xf numFmtId="263" applyNumberFormat="1" fontId="31" applyFont="1" fillId="12" applyFill="1" borderId="0" applyBorder="1" xfId="11648" applyProtection="1" applyAlignment="1">
      <alignment horizontal="left" vertical="center"/>
    </xf>
    <xf numFmtId="263" applyNumberFormat="1" fontId="32" applyFont="1" fillId="7" applyFill="1" borderId="13" applyBorder="1" xfId="9356" applyProtection="1" applyAlignment="1">
      <alignment horizontal="center" vertical="center"/>
    </xf>
    <xf numFmtId="263" applyNumberFormat="1" fontId="31" applyFont="1" fillId="7" applyFill="1" borderId="0" applyBorder="1" xfId="11648" applyProtection="1" applyAlignment="1">
      <alignment horizontal="left" vertical="center"/>
    </xf>
    <xf numFmtId="263" applyNumberFormat="1" fontId="32" applyFont="1" fillId="7" applyFill="1" borderId="43" applyBorder="1" xfId="9356" applyProtection="1" applyAlignment="1">
      <alignment horizontal="center" vertical="center"/>
    </xf>
    <xf numFmtId="200" applyNumberFormat="1" fontId="32" applyFont="1" fillId="7" applyFill="1" borderId="34" applyBorder="1" xfId="0" applyProtection="1" applyAlignment="1">
      <alignment horizontal="center" vertical="center"/>
    </xf>
    <xf numFmtId="41" applyNumberFormat="1" fontId="31" applyFont="1" fillId="5" applyFill="1" borderId="30" applyBorder="1" xfId="11648" applyProtection="1" applyAlignment="1">
      <alignment horizontal="center" vertical="center"/>
    </xf>
    <xf numFmtId="41" applyNumberFormat="1" fontId="31" applyFont="1" fillId="5" applyFill="1" borderId="33" applyBorder="1" xfId="11648" applyProtection="1" applyAlignment="1">
      <alignment horizontal="center" vertical="center"/>
    </xf>
    <xf numFmtId="0" applyNumberFormat="1" fontId="53" applyFont="1" fillId="0" applyFill="1" borderId="13" applyBorder="1" xfId="0" quotePrefix="1" applyProtection="1" applyAlignment="1">
      <alignment horizontal="center" vertical="center"/>
    </xf>
    <xf numFmtId="0" applyNumberFormat="1" fontId="31" applyFont="1" fillId="5" applyFill="1" borderId="8" applyBorder="1" xfId="0" quotePrefix="1" applyProtection="1" applyAlignment="1">
      <alignment horizontal="center" vertical="center"/>
    </xf>
    <xf numFmtId="0" applyNumberFormat="1" fontId="31" applyFont="1" fillId="5" applyFill="1" borderId="13" applyBorder="1" xfId="0" quotePrefix="1" applyProtection="1" applyAlignment="1">
      <alignment horizontal="center" vertical="center"/>
    </xf>
    <xf numFmtId="0" applyNumberFormat="1" fontId="31" applyFont="1" fillId="5" applyFill="1" borderId="20" applyBorder="1" xfId="0" quotePrefix="1" applyProtection="1" applyAlignment="1">
      <alignment horizontal="center" vertical="center"/>
    </xf>
    <xf numFmtId="0" applyNumberFormat="1" fontId="31" applyFont="1" fillId="5" applyFill="1" borderId="42" applyBorder="1" xfId="0" quotePrefix="1" applyProtection="1" applyAlignment="1">
      <alignment horizontal="center" vertical="center"/>
    </xf>
    <xf numFmtId="0" applyNumberFormat="1" fontId="31" applyFont="1" fillId="0" applyFill="1" borderId="13" applyBorder="1" xfId="0" quotePrefix="1" applyProtection="1" applyAlignment="1">
      <alignment horizontal="center" vertical="center"/>
    </xf>
    <xf numFmtId="0" applyNumberFormat="1" fontId="31" applyFont="1" fillId="0" applyFill="1" borderId="0" applyBorder="1" xfId="0" quotePrefix="1" applyProtection="1" applyAlignment="1">
      <alignment horizontal="center" vertical="center"/>
    </xf>
    <xf numFmtId="0" applyNumberFormat="1" fontId="31" applyFont="1" fillId="0" applyFill="1" borderId="18" applyBorder="1" xfId="0" quotePrefix="1" applyProtection="1" applyAlignment="1">
      <alignment horizontal="center" vertical="center"/>
    </xf>
    <xf numFmtId="0" applyNumberFormat="1" fontId="53" applyFont="1" fillId="0" applyFill="1" borderId="18" applyBorder="1" xfId="0" quotePrefix="1" applyProtection="1" applyAlignment="1">
      <alignment horizontal="center" vertical="center"/>
    </xf>
    <xf numFmtId="266" applyNumberFormat="1" fontId="31" applyFont="1" fillId="0" applyFill="1" borderId="13" applyBorder="1" xfId="0" quotePrefix="1" applyProtection="1" applyAlignment="1">
      <alignment horizontal="center" vertical="center"/>
    </xf>
    <xf numFmtId="266" applyNumberFormat="1" fontId="53" applyFont="1" fillId="5" applyFill="1" borderId="13" applyBorder="1" xfId="0" quotePrefix="1" applyProtection="1" applyAlignment="1">
      <alignment horizontal="center" vertical="center"/>
    </xf>
    <xf numFmtId="266" applyNumberFormat="1" fontId="31" applyFont="1" fillId="0" applyFill="1" borderId="13" applyBorder="1" xfId="0" quotePrefix="1" applyProtection="1" applyAlignment="1">
      <alignment horizontal="center" vertical="center"/>
    </xf>
    <xf numFmtId="266" applyNumberFormat="1" fontId="53" applyFont="1" fillId="0" applyFill="1" borderId="13" applyBorder="1" xfId="0" quotePrefix="1" applyProtection="1" applyAlignment="1">
      <alignment horizontal="center" vertical="center"/>
    </xf>
    <xf numFmtId="267" applyNumberFormat="1" fontId="53" applyFont="1" fillId="0" applyFill="1" borderId="13" applyBorder="1" xfId="0" quotePrefix="1" applyProtection="1" applyAlignment="1">
      <alignment horizontal="center" vertical="center"/>
    </xf>
    <xf numFmtId="266" applyNumberFormat="1" fontId="53" applyFont="1" fillId="0" applyFill="1" borderId="18" applyBorder="1" xfId="0" quotePrefix="1" applyProtection="1" applyAlignment="1">
      <alignment horizontal="center" vertical="center"/>
    </xf>
    <xf numFmtId="266" applyNumberFormat="1" fontId="53" applyFont="1" fillId="7" applyFill="1" borderId="18" applyBorder="1" xfId="0" quotePrefix="1" applyProtection="1" applyAlignment="1">
      <alignment horizontal="center" vertical="center"/>
    </xf>
    <xf numFmtId="0" applyNumberFormat="1" fontId="20" applyFont="1" fillId="5" applyFill="1" borderId="18" applyBorder="1" xfId="0" quotePrefix="1" applyProtection="1" applyAlignment="1">
      <alignment horizontal="center"/>
    </xf>
    <xf numFmtId="0" applyNumberFormat="1" fontId="31" applyFont="1" fillId="5" applyFill="1" borderId="8" applyBorder="1" xfId="0" quotePrefix="1" applyProtection="1" applyAlignment="1">
      <alignment horizontal="center"/>
    </xf>
    <xf numFmtId="0" applyNumberFormat="1" fontId="29" applyFont="1" fillId="0" applyFill="1" borderId="13" applyBorder="1" xfId="0" quotePrefix="1" applyProtection="1" applyAlignment="1">
      <alignment horizontal="center" vertical="center"/>
    </xf>
    <xf numFmtId="0" applyNumberFormat="1" fontId="29" applyFont="1" fillId="0" applyFill="1" borderId="13" applyBorder="1" xfId="0" quotePrefix="1" applyProtection="1" applyAlignment="1">
      <alignment horizontal="center" vertical="center"/>
    </xf>
    <xf numFmtId="0" applyNumberFormat="1" fontId="35" applyFont="1" fillId="0" applyFill="1" borderId="13" applyBorder="1" xfId="9356" quotePrefix="1" applyProtection="1" applyAlignment="1">
      <alignment horizontal="center" vertical="center"/>
    </xf>
    <xf numFmtId="4" applyNumberFormat="1" fontId="18" applyFont="1" fillId="0" applyFill="1" borderId="13" applyBorder="1" xfId="8653" quotePrefix="1" applyProtection="1" applyAlignment="1">
      <alignment horizontal="left"/>
    </xf>
    <xf numFmtId="201" applyNumberFormat="1" fontId="25" applyFont="1" fillId="0" applyFill="1" borderId="0" applyBorder="1" xfId="3647" quotePrefix="1" applyProtection="1"/>
    <xf numFmtId="4" applyNumberFormat="1" fontId="18" applyFont="1" fillId="0" applyFill="1" borderId="13" applyBorder="1" xfId="8654" quotePrefix="1" applyProtection="1" applyAlignment="1">
      <alignment horizontal="left"/>
    </xf>
    <xf numFmtId="200" applyNumberFormat="1" fontId="31" applyFont="1" fillId="7" applyFill="1" borderId="0" applyBorder="1" xfId="11648" applyProtection="1" applyAlignment="1">
      <alignment vertical="center"/>
    </xf>
    <xf numFmtId="268" applyNumberFormat="1" fontId="31" applyFont="1" fillId="7" applyFill="1" borderId="0" applyBorder="1" xfId="11648" applyProtection="1" applyAlignment="1">
      <alignment vertical="center"/>
    </xf>
    <xf numFmtId="0" applyNumberFormat="1" fontId="31" applyFont="1" fillId="7" applyFill="1" borderId="0" applyBorder="1" xfId="11648" applyProtection="1" applyAlignment="1">
      <alignment horizontal="left" vertical="center"/>
    </xf>
    <xf numFmtId="200" applyNumberFormat="1" fontId="32" applyFont="1" fillId="7" applyFill="1" borderId="43" applyBorder="1" xfId="0" applyProtection="1" applyAlignment="1">
      <alignment horizontal="center" vertical="center"/>
    </xf>
    <xf numFmtId="201" applyNumberFormat="1" fontId="53" applyFont="1" fillId="73" applyFill="1" borderId="18" applyBorder="1" xfId="5813" applyProtection="1" applyAlignment="1">
      <alignment vertical="center"/>
      <protection hidden="1"/>
    </xf>
    <xf numFmtId="201" applyNumberFormat="1" fontId="53" applyFont="1" fillId="73" applyFill="1" borderId="13" applyBorder="1" xfId="5813" applyProtection="1" applyAlignment="1">
      <alignment vertical="center"/>
      <protection hidden="1"/>
    </xf>
    <xf numFmtId="200" applyNumberFormat="1" fontId="64" applyFont="1" fillId="7" applyFill="1" borderId="39" applyBorder="1" xfId="0" applyProtection="1" applyAlignment="1">
      <alignment horizontal="left" vertical="center"/>
    </xf>
    <xf numFmtId="200" applyNumberFormat="1" fontId="64" applyFont="1" fillId="7" applyFill="1" borderId="13" applyBorder="1" xfId="0" applyProtection="1" applyAlignment="1">
      <alignment horizontal="left" vertical="center"/>
    </xf>
    <xf numFmtId="41" applyNumberFormat="1" fontId="251" applyFont="1" fillId="10" applyFill="1" borderId="25" applyBorder="1" xfId="10625" applyProtection="1" applyAlignment="1">
      <alignment horizontal="center" vertical="center" wrapText="1"/>
    </xf>
    <xf numFmtId="0" applyNumberFormat="1" fontId="31" applyFont="1" fillId="0" applyFill="1" borderId="0" applyBorder="1" xfId="7742" applyProtection="1" applyAlignment="1">
      <alignment vertical="center"/>
    </xf>
    <xf numFmtId="201" applyNumberFormat="1" fontId="29" applyFont="1" fillId="0" applyFill="1" borderId="0" applyBorder="1" xfId="3647" applyProtection="1" applyAlignment="1">
      <alignment vertical="center"/>
    </xf>
    <xf numFmtId="201" applyNumberFormat="1" fontId="20" applyFont="1" fillId="0" applyFill="1" borderId="13" applyBorder="1" xfId="3647" applyProtection="1" applyAlignment="1">
      <alignment horizontal="left" vertical="center"/>
    </xf>
    <xf numFmtId="201" applyNumberFormat="1" fontId="31" applyFont="1" fillId="0" applyFill="1" borderId="0" applyBorder="1" xfId="7742" applyProtection="1" applyAlignment="1">
      <alignment vertical="center"/>
    </xf>
    <xf numFmtId="201" applyNumberFormat="1" fontId="20" applyFont="1" fillId="0" applyFill="1" borderId="0" applyBorder="1" xfId="3647" applyProtection="1" applyAlignment="1">
      <alignment horizontal="left" vertical="center"/>
    </xf>
    <xf numFmtId="0" applyNumberFormat="1" fontId="252" applyFont="1" fillId="74" applyFill="1" borderId="77" applyBorder="1" xfId="0" applyProtection="1" applyAlignment="1">
      <alignment horizontal="center" vertical="center"/>
    </xf>
    <xf numFmtId="0" applyNumberFormat="1" fontId="252" applyFont="1" fillId="74" applyFill="1" borderId="78" applyBorder="1" xfId="0" applyProtection="1" applyAlignment="1">
      <alignment horizontal="center" vertical="center"/>
    </xf>
    <xf numFmtId="0" applyNumberFormat="1" fontId="252" applyFont="1" fillId="74" applyFill="1" borderId="63" applyBorder="1" xfId="0" applyProtection="1" applyAlignment="1">
      <alignment horizontal="center" vertical="center"/>
    </xf>
    <xf numFmtId="201" applyNumberFormat="1" fontId="252" applyFont="1" fillId="74" applyFill="1" borderId="63" applyBorder="1" xfId="3647" applyProtection="1" applyAlignment="1">
      <alignment horizontal="center" vertical="center"/>
    </xf>
    <xf numFmtId="0" applyNumberFormat="1" fontId="252" applyFont="1" fillId="74" applyFill="1" borderId="13" applyBorder="1" xfId="0" applyProtection="1" applyAlignment="1">
      <alignment horizontal="center" vertical="center"/>
    </xf>
    <xf numFmtId="0" applyNumberFormat="1" fontId="29" applyFont="1" fillId="0" applyFill="1" borderId="0" applyBorder="1" xfId="0" applyProtection="1" applyAlignment="1">
      <alignment vertical="center"/>
    </xf>
    <xf numFmtId="0" applyNumberFormat="1" fontId="29" applyFont="1" fillId="75" applyFill="1" borderId="77" applyBorder="1" xfId="0" applyProtection="1" applyAlignment="1">
      <alignment horizontal="center" vertical="center"/>
    </xf>
    <xf numFmtId="0" applyNumberFormat="1" fontId="29" applyFont="1" fillId="75" applyFill="1" borderId="63" applyBorder="1" xfId="0" applyProtection="1" applyAlignment="1">
      <alignment horizontal="center" vertical="center"/>
    </xf>
    <xf numFmtId="0" applyNumberFormat="1" fontId="29" applyFont="1" fillId="75" applyFill="1" borderId="63" applyBorder="1" xfId="0" applyProtection="1" applyAlignment="1">
      <alignment vertical="center"/>
    </xf>
    <xf numFmtId="201" applyNumberFormat="1" fontId="29" applyFont="1" fillId="75" applyFill="1" borderId="63" applyBorder="1" xfId="3647" applyProtection="1" applyAlignment="1">
      <alignment vertical="center"/>
    </xf>
    <xf numFmtId="0" applyNumberFormat="1" fontId="63" applyFont="1" fillId="5" applyFill="1" borderId="79" applyBorder="1" xfId="0" applyProtection="1" applyAlignment="1">
      <alignment horizontal="center" vertical="center"/>
    </xf>
    <xf numFmtId="0" applyNumberFormat="1" fontId="63" applyFont="1" fillId="5" applyFill="1" borderId="80" applyBorder="1" xfId="0" applyProtection="1" applyAlignment="1">
      <alignment horizontal="center" vertical="center"/>
    </xf>
    <xf numFmtId="269" applyNumberFormat="1" fontId="63" applyFont="1" fillId="5" applyFill="1" borderId="80" applyBorder="1" xfId="0" applyProtection="1" applyAlignment="1">
      <alignment vertical="center"/>
    </xf>
    <xf numFmtId="201" applyNumberFormat="1" fontId="63" applyFont="1" fillId="5" applyFill="1" borderId="80" applyBorder="1" xfId="5540" applyProtection="1" applyAlignment="1">
      <alignment vertical="center"/>
    </xf>
    <xf numFmtId="201" applyNumberFormat="1" fontId="63" applyFont="1" fillId="5" applyFill="1" borderId="80" applyBorder="1" xfId="3647" applyProtection="1" applyAlignment="1">
      <alignment vertical="center"/>
    </xf>
    <xf numFmtId="201" applyNumberFormat="1" fontId="63" applyFont="1" fillId="5" applyFill="1" borderId="80" applyBorder="1" xfId="0" applyProtection="1" applyAlignment="1">
      <alignment vertical="center"/>
    </xf>
    <xf numFmtId="201" applyNumberFormat="1" fontId="63" applyFont="1" fillId="0" applyFill="1" borderId="80" applyBorder="1" xfId="0" applyProtection="1" applyAlignment="1">
      <alignment vertical="center"/>
    </xf>
    <xf numFmtId="201" applyNumberFormat="1" fontId="63" applyFont="1" fillId="0" applyFill="1" borderId="81" applyBorder="1" xfId="0" applyProtection="1" applyAlignment="1">
      <alignment vertical="center"/>
    </xf>
    <xf numFmtId="0" applyNumberFormat="1" fontId="29" applyFont="1" fillId="5" applyFill="1" borderId="0" applyBorder="1" xfId="11648" applyProtection="1" applyAlignment="1">
      <alignment vertical="center"/>
    </xf>
    <xf numFmtId="0" applyNumberFormat="1" fontId="29" applyFont="1" fillId="5" applyFill="1" borderId="79" applyBorder="1" xfId="11648" applyProtection="1" applyAlignment="1">
      <alignment horizontal="center" vertical="center"/>
    </xf>
    <xf numFmtId="0" applyNumberFormat="1" fontId="29" applyFont="1" fillId="5" applyFill="1" borderId="80" applyBorder="1" xfId="11648" applyProtection="1" applyAlignment="1">
      <alignment horizontal="center" vertical="center"/>
    </xf>
    <xf numFmtId="269" applyNumberFormat="1" fontId="29" applyFont="1" fillId="5" applyFill="1" borderId="80" applyBorder="1" xfId="11648" applyProtection="1" applyAlignment="1">
      <alignment vertical="center"/>
    </xf>
    <xf numFmtId="201" applyNumberFormat="1" fontId="29" applyFont="1" fillId="0" applyFill="1" borderId="80" applyBorder="1" xfId="11648" applyProtection="1" applyAlignment="1">
      <alignment vertical="center"/>
    </xf>
    <xf numFmtId="0" applyNumberFormat="1" fontId="252" applyFont="1" fillId="5" applyFill="1" borderId="82" applyBorder="1" xfId="0" applyProtection="1" applyAlignment="1">
      <alignment horizontal="center" vertical="center"/>
    </xf>
    <xf numFmtId="0" applyNumberFormat="1" fontId="252" applyFont="1" fillId="5" applyFill="1" borderId="83" applyBorder="1" xfId="0" applyProtection="1" applyAlignment="1">
      <alignment horizontal="center" vertical="center"/>
    </xf>
    <xf numFmtId="269" applyNumberFormat="1" fontId="252" applyFont="1" fillId="5" applyFill="1" borderId="83" applyBorder="1" xfId="0" applyProtection="1" applyAlignment="1">
      <alignment vertical="center"/>
    </xf>
    <xf numFmtId="201" applyNumberFormat="1" fontId="30" applyFont="1" fillId="0" applyFill="1" borderId="83" applyBorder="1" xfId="11648" applyProtection="1" applyAlignment="1">
      <alignment vertical="center"/>
    </xf>
    <xf numFmtId="0" applyNumberFormat="1" fontId="30" applyFont="1" fillId="5" applyFill="1" borderId="0" applyBorder="1" xfId="11648" applyProtection="1" applyAlignment="1">
      <alignment vertical="center"/>
    </xf>
    <xf numFmtId="0" applyNumberFormat="1" fontId="30" applyFont="1" fillId="5" applyFill="1" borderId="82" applyBorder="1" xfId="11648" applyProtection="1" applyAlignment="1">
      <alignment horizontal="center" vertical="center"/>
    </xf>
    <xf numFmtId="0" applyNumberFormat="1" fontId="30" applyFont="1" fillId="5" applyFill="1" borderId="83" applyBorder="1" xfId="11648" applyProtection="1" applyAlignment="1">
      <alignment horizontal="center" vertical="center"/>
    </xf>
    <xf numFmtId="269" applyNumberFormat="1" fontId="30" applyFont="1" fillId="5" applyFill="1" borderId="83" applyBorder="1" xfId="11648" applyProtection="1" applyAlignment="1">
      <alignment vertical="center"/>
    </xf>
    <xf numFmtId="201" applyNumberFormat="1" fontId="29" applyFont="1" fillId="0" applyFill="1" borderId="0" applyBorder="1" xfId="11648" applyProtection="1" applyAlignment="1">
      <alignment vertical="center"/>
    </xf>
    <xf numFmtId="0" applyNumberFormat="1" fontId="29" applyFont="1" fillId="0" applyFill="1" borderId="0" applyBorder="1" xfId="11648" applyProtection="1" applyAlignment="1">
      <alignment vertical="center"/>
    </xf>
    <xf numFmtId="0" applyNumberFormat="1" fontId="63" applyFont="1" fillId="12" applyFill="1" borderId="79" applyBorder="1" xfId="0" applyProtection="1" applyAlignment="1">
      <alignment horizontal="center" vertical="center"/>
    </xf>
    <xf numFmtId="0" applyNumberFormat="1" fontId="63" applyFont="1" fillId="12" applyFill="1" borderId="80" applyBorder="1" xfId="0" applyProtection="1" applyAlignment="1">
      <alignment horizontal="center" vertical="center"/>
    </xf>
    <xf numFmtId="269" applyNumberFormat="1" fontId="63" applyFont="1" fillId="12" applyFill="1" borderId="80" applyBorder="1" xfId="0" applyProtection="1" applyAlignment="1">
      <alignment vertical="center"/>
    </xf>
    <xf numFmtId="201" applyNumberFormat="1" fontId="63" applyFont="1" fillId="12" applyFill="1" borderId="80" applyBorder="1" xfId="5540" applyProtection="1" applyAlignment="1">
      <alignment vertical="center"/>
    </xf>
    <xf numFmtId="201" applyNumberFormat="1" fontId="63" applyFont="1" fillId="12" applyFill="1" borderId="80" applyBorder="1" xfId="3647" applyProtection="1" applyAlignment="1">
      <alignment vertical="center"/>
    </xf>
    <xf numFmtId="201" applyNumberFormat="1" fontId="63" applyFont="1" fillId="12" applyFill="1" borderId="80" applyBorder="1" xfId="0" applyProtection="1" applyAlignment="1">
      <alignment vertical="center"/>
    </xf>
    <xf numFmtId="201" applyNumberFormat="1" fontId="63" applyFont="1" fillId="12" applyFill="1" borderId="81" applyBorder="1" xfId="0" applyProtection="1" applyAlignment="1">
      <alignment vertical="center"/>
    </xf>
    <xf numFmtId="0" applyNumberFormat="1" fontId="29" applyFont="1" fillId="12" applyFill="1" borderId="0" applyBorder="1" xfId="11648" applyProtection="1" applyAlignment="1">
      <alignment vertical="center"/>
    </xf>
    <xf numFmtId="0" applyNumberFormat="1" fontId="29" applyFont="1" fillId="12" applyFill="1" borderId="79" applyBorder="1" xfId="11648" applyProtection="1" applyAlignment="1">
      <alignment horizontal="center" vertical="center"/>
    </xf>
    <xf numFmtId="0" applyNumberFormat="1" fontId="29" applyFont="1" fillId="12" applyFill="1" borderId="80" applyBorder="1" xfId="11648" applyProtection="1" applyAlignment="1">
      <alignment horizontal="center" vertical="center"/>
    </xf>
    <xf numFmtId="269" applyNumberFormat="1" fontId="29" applyFont="1" fillId="12" applyFill="1" borderId="80" applyBorder="1" xfId="11648" applyProtection="1" applyAlignment="1">
      <alignment vertical="center"/>
    </xf>
    <xf numFmtId="201" applyNumberFormat="1" fontId="29" applyFont="1" fillId="12" applyFill="1" borderId="80" applyBorder="1" xfId="11648" applyProtection="1" applyAlignment="1">
      <alignment vertical="center"/>
    </xf>
    <xf numFmtId="0" applyNumberFormat="1" fontId="31" applyFont="1" fillId="7" applyFill="1" borderId="26" applyBorder="1" xfId="11648" applyProtection="1" applyAlignment="1">
      <alignment horizontal="center" vertical="center"/>
    </xf>
    <xf numFmtId="0" applyNumberFormat="1" fontId="63" applyFont="1" fillId="7" applyFill="1" borderId="79" applyBorder="1" xfId="0" applyProtection="1" applyAlignment="1">
      <alignment horizontal="center" vertical="center"/>
    </xf>
    <xf numFmtId="0" applyNumberFormat="1" fontId="63" applyFont="1" fillId="7" applyFill="1" borderId="80" applyBorder="1" xfId="0" applyProtection="1" applyAlignment="1">
      <alignment horizontal="center" vertical="center"/>
    </xf>
    <xf numFmtId="269" applyNumberFormat="1" fontId="63" applyFont="1" fillId="7" applyFill="1" borderId="80" applyBorder="1" xfId="0" applyProtection="1" applyAlignment="1">
      <alignment vertical="center"/>
    </xf>
    <xf numFmtId="201" applyNumberFormat="1" fontId="63" applyFont="1" fillId="7" applyFill="1" borderId="80" applyBorder="1" xfId="5540" applyProtection="1" applyAlignment="1">
      <alignment vertical="center"/>
    </xf>
    <xf numFmtId="201" applyNumberFormat="1" fontId="63" applyFont="1" fillId="7" applyFill="1" borderId="80" applyBorder="1" xfId="3647" applyProtection="1" applyAlignment="1">
      <alignment vertical="center"/>
    </xf>
    <xf numFmtId="201" applyNumberFormat="1" fontId="63" applyFont="1" fillId="7" applyFill="1" borderId="80" applyBorder="1" xfId="0" applyProtection="1" applyAlignment="1">
      <alignment vertical="center"/>
    </xf>
    <xf numFmtId="201" applyNumberFormat="1" fontId="63" applyFont="1" fillId="7" applyFill="1" borderId="81" applyBorder="1" xfId="0" applyProtection="1" applyAlignment="1">
      <alignment vertical="center"/>
    </xf>
    <xf numFmtId="0" applyNumberFormat="1" fontId="29" applyFont="1" fillId="7" applyFill="1" borderId="0" applyBorder="1" xfId="11648" applyProtection="1" applyAlignment="1">
      <alignment vertical="center"/>
    </xf>
    <xf numFmtId="0" applyNumberFormat="1" fontId="29" applyFont="1" fillId="7" applyFill="1" borderId="79" applyBorder="1" xfId="11648" applyProtection="1" applyAlignment="1">
      <alignment horizontal="center" vertical="center"/>
    </xf>
    <xf numFmtId="0" applyNumberFormat="1" fontId="29" applyFont="1" fillId="7" applyFill="1" borderId="80" applyBorder="1" xfId="11648" applyProtection="1" applyAlignment="1">
      <alignment horizontal="center" vertical="center"/>
    </xf>
    <xf numFmtId="269" applyNumberFormat="1" fontId="29" applyFont="1" fillId="7" applyFill="1" borderId="80" applyBorder="1" xfId="11648" applyProtection="1" applyAlignment="1">
      <alignment vertical="center"/>
    </xf>
    <xf numFmtId="201" applyNumberFormat="1" fontId="29" applyFont="1" fillId="7" applyFill="1" borderId="80" applyBorder="1" xfId="11648" applyProtection="1" applyAlignment="1">
      <alignment vertical="center"/>
    </xf>
    <xf numFmtId="201" applyNumberFormat="1" fontId="31" applyFont="1" fillId="12" applyFill="1" borderId="0" applyBorder="1" xfId="11648" applyProtection="1" applyAlignment="1">
      <alignment vertical="center"/>
    </xf>
    <xf numFmtId="201" applyNumberFormat="1" fontId="63" applyFont="1" fillId="76" applyFill="1" borderId="80" applyBorder="1" xfId="0" applyProtection="1" applyAlignment="1">
      <alignment vertical="center"/>
    </xf>
    <xf numFmtId="0" applyNumberFormat="1" fontId="50" applyFont="1" fillId="5" applyFill="1" borderId="27" applyBorder="1" xfId="11648" applyProtection="1" applyAlignment="1">
      <alignment horizontal="center" vertical="center"/>
    </xf>
    <xf numFmtId="0" applyNumberFormat="1" fontId="50" applyFont="1" fillId="5" applyFill="1" borderId="28" applyBorder="1" xfId="11648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21" applyBorder="1" xfId="0" applyProtection="1" applyAlignment="1">
      <alignment horizontal="center"/>
    </xf>
    <xf numFmtId="0" applyNumberFormat="1" fontId="66" applyFont="1" fillId="13" applyFill="1" borderId="13" applyBorder="1" xfId="0" applyProtection="1" applyAlignment="1">
      <alignment horizontal="center"/>
    </xf>
    <xf numFmtId="0" applyNumberFormat="1" fontId="66" applyFont="1" fillId="13" applyFill="1" borderId="18" applyBorder="1" xfId="0" applyProtection="1" applyAlignment="1">
      <alignment horizontal="center"/>
    </xf>
    <xf numFmtId="0" applyNumberFormat="1" fontId="66" applyFont="1" fillId="13" applyFill="1" borderId="8" applyBorder="1" xfId="0" applyProtection="1" applyAlignment="1">
      <alignment horizontal="center"/>
    </xf>
    <xf numFmtId="0" applyNumberFormat="1" fontId="63" applyFont="1" fillId="5" applyFill="1" borderId="18" applyBorder="1" xfId="9356" applyProtection="1" applyAlignment="1">
      <alignment horizontal="center"/>
    </xf>
    <xf numFmtId="0" applyNumberFormat="1" fontId="63" applyFont="1" fillId="5" applyFill="1" borderId="8" applyBorder="1" xfId="9356" applyProtection="1" applyAlignment="1">
      <alignment horizontal="center"/>
    </xf>
    <xf numFmtId="0" applyNumberFormat="1" fontId="0" applyFont="1" fillId="5" applyFill="1" borderId="38" applyBorder="1" xfId="0" applyProtection="1" applyAlignment="1">
      <alignment horizontal="center"/>
    </xf>
    <xf numFmtId="0" applyNumberFormat="1" fontId="29" applyFont="1" fillId="5" applyFill="1" borderId="21" applyBorder="1" xfId="0" quotePrefix="1" applyProtection="1" applyAlignment="1">
      <alignment horizontal="center"/>
    </xf>
    <xf numFmtId="0" applyNumberFormat="1" fontId="29" applyFont="1" fillId="5" applyFill="1" borderId="8" applyBorder="1" xfId="0" applyProtection="1" applyAlignment="1">
      <alignment horizontal="center"/>
    </xf>
    <xf numFmtId="0" applyNumberFormat="1" fontId="29" applyFont="1" fillId="5" applyFill="1" borderId="18" applyBorder="1" xfId="0" quotePrefix="1" applyProtection="1" applyAlignment="1">
      <alignment horizontal="center"/>
    </xf>
    <xf numFmtId="0" applyNumberFormat="1" fontId="29" applyFont="1" fillId="5" applyFill="1" borderId="42" applyBorder="1" xfId="0" quotePrefix="1" applyProtection="1" applyAlignment="1">
      <alignment horizontal="center"/>
    </xf>
    <xf numFmtId="0" applyNumberFormat="1" fontId="29" applyFont="1" fillId="5" applyFill="1" borderId="40" applyBorder="1" xfId="0" applyProtection="1" applyAlignment="1">
      <alignment horizontal="center"/>
    </xf>
    <xf numFmtId="0" applyNumberFormat="1" fontId="29" applyFont="1" fillId="5" applyFill="1" borderId="13" applyBorder="1" xfId="0" quotePrefix="1" applyProtection="1" applyAlignment="1">
      <alignment horizontal="center"/>
    </xf>
    <xf numFmtId="0" applyNumberFormat="1" fontId="29" applyFont="1" fillId="5" applyFill="1" borderId="13" applyBorder="1" xfId="0" applyProtection="1" applyAlignment="1">
      <alignment horizontal="center"/>
    </xf>
    <xf numFmtId="0" applyNumberFormat="1" fontId="10" applyFont="1" fillId="5" applyFill="1" borderId="18" applyBorder="1" xfId="0" quotePrefix="1" applyProtection="1" applyAlignment="1">
      <alignment horizontal="center"/>
    </xf>
    <xf numFmtId="0" applyNumberFormat="1" fontId="10" applyFont="1" fillId="5" applyFill="1" borderId="8" applyBorder="1" xfId="0" applyProtection="1" applyAlignment="1">
      <alignment horizontal="center"/>
    </xf>
    <xf numFmtId="0" applyNumberFormat="1" fontId="10" applyFont="1" fillId="5" applyFill="1" borderId="18" applyBorder="1" xfId="0" applyProtection="1" applyAlignment="1">
      <alignment horizontal="center"/>
    </xf>
    <xf numFmtId="0" applyNumberFormat="1" fontId="0" applyFont="1" fillId="0" applyFill="1" borderId="13" applyBorder="1" xfId="0" quotePrefix="1" applyProtection="1" applyAlignment="1">
      <alignment horizontal="center"/>
    </xf>
    <xf numFmtId="0" applyNumberFormat="1" fontId="0" applyFont="1" fillId="0" applyFill="1" borderId="13" applyBorder="1" xfId="0" applyProtection="1" applyAlignment="1">
      <alignment horizontal="center"/>
    </xf>
    <xf numFmtId="0" applyNumberFormat="1" fontId="0" applyFont="1" fillId="0" applyFill="1" borderId="38" applyBorder="1" xfId="0" applyProtection="1" applyAlignment="1">
      <alignment horizontal="center"/>
    </xf>
    <xf numFmtId="0" applyNumberFormat="1" fontId="63" applyFont="1" fillId="5" applyFill="1" borderId="18" applyBorder="1" xfId="11649" applyProtection="1" applyAlignment="1">
      <alignment horizontal="center"/>
    </xf>
    <xf numFmtId="0" applyNumberFormat="1" fontId="63" applyFont="1" fillId="5" applyFill="1" borderId="8" applyBorder="1" xfId="11649" applyProtection="1" applyAlignment="1">
      <alignment horizontal="center"/>
    </xf>
    <xf numFmtId="0" applyNumberFormat="1" fontId="50" applyFont="1" fillId="4" applyFill="1" borderId="27" applyBorder="1" xfId="11648" applyProtection="1" applyAlignment="1">
      <alignment horizontal="center" vertical="center"/>
    </xf>
    <xf numFmtId="0" applyNumberFormat="1" fontId="50" applyFont="1" fillId="4" applyFill="1" borderId="28" applyBorder="1" xfId="11648" applyProtection="1" applyAlignment="1">
      <alignment horizontal="center" vertical="center"/>
    </xf>
    <xf numFmtId="0" applyNumberFormat="1" fontId="50" applyFont="1" fillId="4" applyFill="1" borderId="29" applyBorder="1" xfId="11648" applyProtection="1" applyAlignment="1">
      <alignment horizontal="center" vertical="center"/>
    </xf>
    <xf numFmtId="0" applyNumberFormat="1" fontId="29" applyFont="1" fillId="5" applyFill="1" borderId="21" applyBorder="1" xfId="0" applyProtection="1" applyAlignment="1">
      <alignment horizontal="center"/>
    </xf>
    <xf numFmtId="0" applyNumberFormat="1" fontId="0" applyFont="1" fillId="5" applyFill="1" borderId="13" applyBorder="1" xfId="0" applyProtection="1" applyAlignment="1">
      <alignment horizontal="center"/>
    </xf>
    <xf numFmtId="0" applyNumberFormat="1" fontId="20" applyFont="1" fillId="0" applyFill="1" borderId="18" applyBorder="1" xfId="0" applyProtection="1" applyAlignment="1">
      <alignment horizontal="left"/>
    </xf>
    <xf numFmtId="0" applyNumberFormat="1" fontId="20" applyFont="1" fillId="0" applyFill="1" borderId="8" applyBorder="1" xfId="0" applyProtection="1" applyAlignment="1">
      <alignment horizontal="left"/>
    </xf>
    <xf numFmtId="0" applyNumberFormat="1" fontId="20" applyFont="1" fillId="0" applyFill="1" borderId="18" applyBorder="1" xfId="0" applyProtection="1" applyAlignment="1">
      <alignment horizontal="center"/>
    </xf>
    <xf numFmtId="0" applyNumberFormat="1" fontId="20" applyFont="1" fillId="0" applyFill="1" borderId="8" applyBorder="1" xfId="0" applyProtection="1" applyAlignment="1">
      <alignment horizontal="center"/>
    </xf>
    <xf numFmtId="0" applyNumberFormat="1" fontId="50" applyFont="1" fillId="4" applyFill="1" borderId="35" applyBorder="1" xfId="11648" applyProtection="1" applyAlignment="1">
      <alignment horizontal="center" vertical="center"/>
    </xf>
    <xf numFmtId="0" applyNumberFormat="1" fontId="50" applyFont="1" fillId="4" applyFill="1" borderId="36" applyBorder="1" xfId="11648" applyProtection="1" applyAlignment="1">
      <alignment horizontal="center" vertical="center"/>
    </xf>
    <xf numFmtId="0" applyNumberFormat="1" fontId="47" applyFont="1" fillId="0" applyFill="1" borderId="21" applyBorder="1" xfId="9356" applyProtection="1" applyAlignment="1">
      <alignment horizontal="center" vertical="center" textRotation="255"/>
    </xf>
    <xf numFmtId="0" applyNumberFormat="1" fontId="44" applyFont="1" fillId="7" applyFill="1" borderId="21" applyBorder="1" xfId="9356" applyProtection="1" applyAlignment="1">
      <alignment horizontal="center" vertical="center" textRotation="255"/>
    </xf>
    <xf numFmtId="0" applyNumberFormat="1" fontId="45" applyFont="1" fillId="7" applyFill="1" borderId="21" applyBorder="1" xfId="9356" applyProtection="1" applyAlignment="1">
      <alignment horizontal="center" vertical="center" textRotation="255"/>
    </xf>
    <xf numFmtId="0" applyNumberFormat="1" fontId="46" applyFont="1" fillId="7" applyFill="1" borderId="21" applyBorder="1" xfId="9356" applyProtection="1" applyAlignment="1">
      <alignment horizontal="center" vertical="center" textRotation="255"/>
    </xf>
    <xf numFmtId="0" applyNumberFormat="1" fontId="47" applyFont="1" fillId="7" applyFill="1" borderId="21" applyBorder="1" xfId="9356" applyProtection="1" applyAlignment="1">
      <alignment horizontal="center" vertical="center" textRotation="255"/>
    </xf>
    <xf numFmtId="0" applyNumberFormat="1" fontId="40" applyFont="1" fillId="8" applyFill="1" borderId="22" applyBorder="1" xfId="9356" applyProtection="1" applyAlignment="1">
      <alignment horizontal="center" vertical="center"/>
    </xf>
    <xf numFmtId="0" applyNumberFormat="1" fontId="40" applyFont="1" fillId="8" applyFill="1" borderId="23" applyBorder="1" xfId="9356" applyProtection="1" applyAlignment="1">
      <alignment horizontal="center" vertical="center"/>
    </xf>
    <xf numFmtId="0" applyNumberFormat="1" fontId="41" applyFont="1" fillId="7" applyFill="1" borderId="18" applyBorder="1" xfId="9356" applyProtection="1" applyAlignment="1">
      <alignment horizontal="center" vertical="center" textRotation="255"/>
    </xf>
    <xf numFmtId="0" applyNumberFormat="1" fontId="41" applyFont="1" fillId="7" applyFill="1" borderId="21" applyBorder="1" xfId="9356" applyProtection="1" applyAlignment="1">
      <alignment horizontal="center" vertical="center" textRotation="255"/>
    </xf>
    <xf numFmtId="0" applyNumberFormat="1" fontId="41" applyFont="1" fillId="7" applyFill="1" borderId="8" applyBorder="1" xfId="9356" applyProtection="1" applyAlignment="1">
      <alignment horizontal="center" vertical="center" textRotation="255"/>
    </xf>
    <xf numFmtId="0" applyNumberFormat="1" fontId="42" applyFont="1" fillId="7" applyFill="1" borderId="18" applyBorder="1" xfId="9356" applyProtection="1" applyAlignment="1">
      <alignment horizontal="center" vertical="center" textRotation="255"/>
    </xf>
    <xf numFmtId="0" applyNumberFormat="1" fontId="42" applyFont="1" fillId="7" applyFill="1" borderId="21" applyBorder="1" xfId="9356" applyProtection="1" applyAlignment="1">
      <alignment horizontal="center" vertical="center" textRotation="255"/>
    </xf>
    <xf numFmtId="0" applyNumberFormat="1" fontId="42" applyFont="1" fillId="7" applyFill="1" borderId="8" applyBorder="1" xfId="9356" applyProtection="1" applyAlignment="1">
      <alignment horizontal="center" vertical="center" textRotation="255"/>
    </xf>
    <xf numFmtId="0" applyNumberFormat="1" fontId="16" applyFont="1" fillId="8" applyFill="1" borderId="22" applyBorder="1" xfId="9356" applyProtection="1" applyAlignment="1">
      <alignment horizontal="center" vertical="center"/>
    </xf>
    <xf numFmtId="0" applyNumberFormat="1" fontId="16" applyFont="1" fillId="8" applyFill="1" borderId="23" applyBorder="1" xfId="9356" applyProtection="1" applyAlignment="1">
      <alignment horizontal="center" vertical="center"/>
    </xf>
    <xf numFmtId="0" applyNumberFormat="1" fontId="14" applyFont="1" fillId="4" applyFill="1" borderId="20" applyBorder="1" xfId="8653" applyProtection="1" applyAlignment="1">
      <alignment horizontal="center"/>
    </xf>
    <xf numFmtId="0" applyNumberFormat="1" fontId="14" applyFont="1" fillId="4" applyFill="1" borderId="11" applyBorder="1" xfId="8653" applyProtection="1" applyAlignment="1">
      <alignment horizontal="center"/>
    </xf>
    <xf numFmtId="0" applyNumberFormat="1" fontId="14" applyFont="1" fillId="4" applyFill="1" borderId="12" applyBorder="1" xfId="8653" applyProtection="1"/>
    <xf numFmtId="0" applyNumberFormat="1" fontId="16" applyFont="1" fillId="4" applyFill="1" borderId="20" applyBorder="1" xfId="8653" applyProtection="1" applyAlignment="1">
      <alignment horizontal="center"/>
    </xf>
    <xf numFmtId="0" applyNumberFormat="1" fontId="16" applyFont="1" fillId="4" applyFill="1" borderId="11" applyBorder="1" xfId="8653" applyProtection="1" applyAlignment="1">
      <alignment horizontal="center"/>
    </xf>
    <xf numFmtId="0" applyNumberFormat="1" fontId="16" applyFont="1" fillId="4" applyFill="1" borderId="12" applyBorder="1" xfId="8653" applyProtection="1"/>
    <xf numFmtId="0" applyNumberFormat="1" fontId="17" applyFont="1" fillId="0" applyFill="1" borderId="20" applyBorder="1" xfId="8653" applyProtection="1" applyAlignment="1">
      <alignment horizontal="center"/>
    </xf>
    <xf numFmtId="0" applyNumberFormat="1" fontId="17" applyFont="1" fillId="0" applyFill="1" borderId="11" applyBorder="1" xfId="8653" applyProtection="1" applyAlignment="1">
      <alignment horizontal="center"/>
    </xf>
    <xf numFmtId="0" applyNumberFormat="1" fontId="17" applyFont="1" fillId="0" applyFill="1" borderId="12" applyBorder="1" xfId="8653" applyProtection="1" applyAlignment="1">
      <alignment horizontal="center"/>
    </xf>
    <xf numFmtId="200" applyNumberFormat="1" fontId="4" applyFont="1" fillId="0" applyFill="1" borderId="0" applyBorder="1" xfId="8653" applyProtection="1" applyAlignment="1">
      <alignment horizontal="left"/>
    </xf>
    <xf numFmtId="0" applyNumberFormat="1" fontId="16" applyFont="1" fillId="3" applyFill="1" borderId="13" applyBorder="1" xfId="8653" applyProtection="1" applyAlignment="1">
      <alignment horizontal="center"/>
    </xf>
    <xf numFmtId="201" applyNumberFormat="1" fontId="16" applyFont="1" fillId="3" applyFill="1" borderId="13" applyBorder="1" xfId="1574" applyProtection="1" applyAlignment="1">
      <alignment horizontal="center"/>
    </xf>
    <xf numFmtId="201" applyNumberFormat="1" fontId="26" applyFont="1" fillId="0" applyFill="1" borderId="13" applyBorder="1" xfId="3647" applyProtection="1" applyAlignment="1">
      <alignment horizontal="center" vertical="center" wrapText="1"/>
    </xf>
    <xf numFmtId="0" applyNumberFormat="1" fontId="26" applyFont="1" fillId="0" applyFill="1" borderId="18" applyBorder="1" xfId="9359" applyProtection="1" applyAlignment="1">
      <alignment horizontal="center" vertical="center"/>
    </xf>
    <xf numFmtId="0" applyNumberFormat="1" fontId="26" applyFont="1" fillId="0" applyFill="1" borderId="21" applyBorder="1" xfId="9359" applyProtection="1" applyAlignment="1">
      <alignment horizontal="center" vertical="center"/>
    </xf>
    <xf numFmtId="0" applyNumberFormat="1" fontId="26" applyFont="1" fillId="0" applyFill="1" borderId="8" applyBorder="1" xfId="9359" applyProtection="1" applyAlignment="1">
      <alignment horizontal="center" vertical="center"/>
    </xf>
    <xf numFmtId="0" applyNumberFormat="1" fontId="26" applyFont="1" fillId="0" applyFill="1" borderId="13" applyBorder="1" xfId="9359" applyProtection="1" applyAlignment="1">
      <alignment horizontal="center" vertical="center"/>
    </xf>
    <xf numFmtId="0" applyNumberFormat="1" fontId="26" applyFont="1" fillId="0" applyFill="1" borderId="20" applyBorder="1" xfId="9359" applyProtection="1" applyAlignment="1">
      <alignment horizontal="center"/>
    </xf>
    <xf numFmtId="0" applyNumberFormat="1" fontId="26" applyFont="1" fillId="0" applyFill="1" borderId="11" applyBorder="1" xfId="9359" applyProtection="1" applyAlignment="1">
      <alignment horizontal="center"/>
    </xf>
    <xf numFmtId="0" applyNumberFormat="1" fontId="25" applyFont="1" fillId="0" applyFill="1" borderId="13" applyBorder="1" xfId="9359" applyProtection="1" applyAlignment="1">
      <alignment horizontal="center"/>
    </xf>
    <xf numFmtId="0" applyNumberFormat="1" fontId="26" applyFont="1" fillId="0" applyFill="1" borderId="13" applyBorder="1" xfId="9359" applyProtection="1" applyAlignment="1">
      <alignment horizontal="center" vertical="center" wrapText="1"/>
    </xf>
    <xf numFmtId="0" applyNumberFormat="1" fontId="22" applyFont="1" fillId="0" applyFill="1" borderId="0" applyBorder="1" xfId="7735" applyProtection="1" applyAlignment="1">
      <alignment horizontal="center" vertical="center"/>
    </xf>
    <xf numFmtId="201" applyNumberFormat="1" fontId="22" applyFont="1" fillId="0" applyFill="1" borderId="0" applyBorder="1" xfId="3647" applyProtection="1" applyAlignment="1">
      <alignment horizontal="center" vertical="center"/>
    </xf>
    <xf numFmtId="0" applyNumberFormat="1" fontId="23" applyFont="1" fillId="0" applyFill="1" borderId="0" applyBorder="1" xfId="7735" applyProtection="1" applyAlignment="1">
      <alignment horizontal="center" vertical="center"/>
    </xf>
    <xf numFmtId="201" applyNumberFormat="1" fontId="23" applyFont="1" fillId="0" applyFill="1" borderId="0" applyBorder="1" xfId="3647" applyProtection="1" applyAlignment="1">
      <alignment horizontal="center" vertical="center"/>
    </xf>
    <xf numFmtId="0" applyNumberFormat="1" fontId="24" applyFont="1" fillId="0" applyFill="1" borderId="0" applyBorder="1" xfId="7735" applyProtection="1" applyAlignment="1">
      <alignment horizontal="center" vertical="center"/>
    </xf>
    <xf numFmtId="201" applyNumberFormat="1" fontId="24" applyFont="1" fillId="0" applyFill="1" borderId="0" applyBorder="1" xfId="3647" applyProtection="1" applyAlignment="1">
      <alignment horizontal="center" vertical="center"/>
    </xf>
    <xf numFmtId="0" applyNumberFormat="1" fontId="5" applyFont="1" fillId="0" applyFill="1" borderId="0" applyBorder="1" xfId="9359" applyProtection="1" applyAlignment="1">
      <alignment horizontal="center"/>
    </xf>
    <xf numFmtId="201" applyNumberFormat="1" fontId="5" applyFont="1" fillId="0" applyFill="1" borderId="0" applyBorder="1" xfId="3647" applyProtection="1" applyAlignment="1">
      <alignment horizontal="center"/>
    </xf>
    <xf numFmtId="201" applyNumberFormat="1" fontId="5" applyFont="1" fillId="0" applyFill="1" borderId="0" applyBorder="1" xfId="3647" applyProtection="1" applyAlignment="1">
      <alignment horizontal="center"/>
    </xf>
    <xf numFmtId="0" applyNumberFormat="1" fontId="16" applyFont="1" fillId="4" applyFill="1" borderId="20" applyBorder="1" xfId="8654" applyProtection="1" applyAlignment="1">
      <alignment horizontal="center"/>
    </xf>
    <xf numFmtId="0" applyNumberFormat="1" fontId="16" applyFont="1" fillId="4" applyFill="1" borderId="11" applyBorder="1" xfId="8654" applyProtection="1" applyAlignment="1">
      <alignment horizontal="center"/>
    </xf>
    <xf numFmtId="0" applyNumberFormat="1" fontId="16" applyFont="1" fillId="4" applyFill="1" borderId="12" applyBorder="1" xfId="8654" applyProtection="1"/>
    <xf numFmtId="0" applyNumberFormat="1" fontId="17" applyFont="1" fillId="0" applyFill="1" borderId="15" applyBorder="1" xfId="8654" applyProtection="1" applyAlignment="1">
      <alignment horizontal="center"/>
    </xf>
    <xf numFmtId="0" applyNumberFormat="1" fontId="17" applyFont="1" fillId="0" applyFill="1" borderId="16" applyBorder="1" xfId="8654" applyProtection="1" applyAlignment="1">
      <alignment horizontal="center"/>
    </xf>
    <xf numFmtId="0" applyNumberFormat="1" fontId="17" applyFont="1" fillId="0" applyFill="1" borderId="17" applyBorder="1" xfId="8654" applyProtection="1" applyAlignment="1">
      <alignment horizontal="center"/>
    </xf>
    <xf numFmtId="0" applyNumberFormat="1" fontId="16" applyFont="1" fillId="4" applyFill="1" borderId="1" applyBorder="1" xfId="8654" applyProtection="1" applyAlignment="1">
      <alignment horizontal="center"/>
    </xf>
    <xf numFmtId="0" applyNumberFormat="1" fontId="16" applyFont="1" fillId="4" applyFill="1" borderId="2" applyBorder="1" xfId="8654" applyProtection="1" applyAlignment="1">
      <alignment horizontal="center"/>
    </xf>
    <xf numFmtId="0" applyNumberFormat="1" fontId="16" applyFont="1" fillId="4" applyFill="1" borderId="3" applyBorder="1" xfId="8654" applyProtection="1"/>
    <xf numFmtId="0" applyNumberFormat="1" fontId="14" applyFont="1" fillId="4" applyFill="1" borderId="20" applyBorder="1" xfId="8654" applyProtection="1" applyAlignment="1">
      <alignment horizontal="center"/>
    </xf>
    <xf numFmtId="0" applyNumberFormat="1" fontId="14" applyFont="1" fillId="4" applyFill="1" borderId="11" applyBorder="1" xfId="8654" applyProtection="1" applyAlignment="1">
      <alignment horizontal="center"/>
    </xf>
    <xf numFmtId="0" applyNumberFormat="1" fontId="14" applyFont="1" fillId="4" applyFill="1" borderId="12" applyBorder="1" xfId="8654" applyProtection="1"/>
    <xf numFmtId="0" applyNumberFormat="1" fontId="16" applyFont="1" fillId="3" applyFill="1" borderId="1" applyBorder="1" xfId="8654" applyProtection="1" applyAlignment="1">
      <alignment horizontal="center"/>
    </xf>
    <xf numFmtId="0" applyNumberFormat="1" fontId="16" applyFont="1" fillId="3" applyFill="1" borderId="2" applyBorder="1" xfId="8654" applyProtection="1" applyAlignment="1">
      <alignment horizontal="center"/>
    </xf>
    <xf numFmtId="0" applyNumberFormat="1" fontId="16" applyFont="1" fillId="3" applyFill="1" borderId="3" applyBorder="1" xfId="8654" applyProtection="1" applyAlignment="1">
      <alignment horizontal="center"/>
    </xf>
    <xf numFmtId="0" applyNumberFormat="1" fontId="17" applyFont="1" fillId="0" applyFill="1" borderId="5" applyBorder="1" xfId="8654" applyProtection="1" applyAlignment="1">
      <alignment horizontal="center"/>
    </xf>
    <xf numFmtId="0" applyNumberFormat="1" fontId="17" applyFont="1" fillId="0" applyFill="1" borderId="6" applyBorder="1" xfId="8654" applyProtection="1" applyAlignment="1">
      <alignment horizontal="center"/>
    </xf>
    <xf numFmtId="0" applyNumberFormat="1" fontId="17" applyFont="1" fillId="0" applyFill="1" borderId="7" applyBorder="1" xfId="8654" applyProtection="1" applyAlignment="1">
      <alignment horizontal="center"/>
    </xf>
    <xf numFmtId="0" applyNumberFormat="1" fontId="17" applyFont="1" fillId="0" applyFill="1" borderId="10" applyBorder="1" xfId="8654" applyProtection="1" applyAlignment="1">
      <alignment horizontal="center"/>
    </xf>
    <xf numFmtId="0" applyNumberFormat="1" fontId="17" applyFont="1" fillId="0" applyFill="1" borderId="11" applyBorder="1" xfId="8654" applyProtection="1" applyAlignment="1">
      <alignment horizontal="center"/>
    </xf>
    <xf numFmtId="0" applyNumberFormat="1" fontId="17" applyFont="1" fillId="0" applyFill="1" borderId="12" applyBorder="1" xfId="8654" applyProtection="1" applyAlignment="1">
      <alignment horizontal="center"/>
    </xf>
    <xf numFmtId="0" applyNumberFormat="1" fontId="31" applyFont="1" fillId="77" applyFill="1" borderId="13" applyBorder="1" xfId="0" quotePrefix="1" applyProtection="1" applyAlignment="1">
      <alignment horizontal="center" vertical="center"/>
    </xf>
    <xf numFmtId="0" applyNumberFormat="1" fontId="53" applyFont="1" fillId="77" applyFill="1" borderId="13" applyBorder="1" xfId="11648" applyProtection="1" applyAlignment="1">
      <alignment horizontal="left" vertical="center"/>
    </xf>
    <xf numFmtId="0" applyNumberFormat="1" fontId="31" applyFont="1" fillId="7" applyFill="1" borderId="13" applyBorder="1" xfId="0" applyProtection="1" applyAlignment="1">
      <alignment horizontal="center" vertical="center"/>
    </xf>
    <xf numFmtId="201" applyNumberFormat="1" fontId="29" applyFont="1" fillId="77" applyFill="1" borderId="0" applyBorder="1" xfId="3647" applyProtection="1"/>
    <xf numFmtId="266" applyNumberFormat="1" fontId="53" applyFont="1" fillId="7" applyFill="1" borderId="18" applyBorder="1" xfId="0" applyProtection="1" applyAlignment="1">
      <alignment horizontal="center" vertical="center"/>
    </xf>
    <xf numFmtId="266" applyNumberFormat="1" fontId="31" applyFont="1" fillId="7" applyFill="1" borderId="18" applyBorder="1" xfId="0" quotePrefix="1" applyProtection="1" applyAlignment="1">
      <alignment horizontal="center" vertical="center"/>
    </xf>
    <xf numFmtId="0" applyNumberFormat="1" fontId="20" applyFont="1" fillId="78" applyFill="1" borderId="30" applyBorder="1" xfId="0" applyProtection="1" applyAlignment="1">
      <alignment horizontal="center" vertical="center"/>
    </xf>
    <xf numFmtId="0" applyNumberFormat="1" fontId="34" applyFont="1" fillId="78" applyFill="1" borderId="30" applyBorder="1" xfId="0" applyProtection="1" applyAlignment="1">
      <alignment horizontal="center" vertical="center"/>
    </xf>
    <xf numFmtId="0" applyNumberFormat="1" fontId="29" applyFont="1" fillId="77" applyFill="1" borderId="13" applyBorder="1" xfId="0" applyProtection="1" applyAlignment="1">
      <alignment horizontal="center" vertical="center"/>
    </xf>
    <xf numFmtId="0" applyNumberFormat="1" fontId="20" applyFont="1" fillId="77" applyFill="1" borderId="13" applyBorder="1" xfId="0" applyProtection="1" applyAlignment="1">
      <alignment vertical="center"/>
    </xf>
    <xf numFmtId="0" applyNumberFormat="1" fontId="35" applyFont="1" fillId="77" applyFill="1" borderId="0" applyBorder="1" xfId="9356" applyProtection="1"/>
    <xf numFmtId="201" applyNumberFormat="1" fontId="0" applyFont="1" fillId="77" applyFill="1" borderId="0" applyBorder="1" xfId="1574" applyProtection="1"/>
    <xf numFmtId="0" applyNumberFormat="1" fontId="22" applyFont="1" fillId="77" applyFill="1" borderId="0" applyBorder="1" xfId="7735" applyProtection="1" applyAlignment="1">
      <alignment horizontal="center" vertical="center"/>
    </xf>
    <xf numFmtId="201" applyNumberFormat="1" fontId="2" applyFont="1" fillId="7" applyFill="1" borderId="0" applyBorder="1" xfId="1574" applyProtection="1" applyAlignment="1">
      <alignment horizontal="center" textRotation="15"/>
    </xf>
  </cellXfs>
  <cellStyles count="14679">
    <cellStyle name="_x0001_" xfId="1"/>
    <cellStyle name="､@ｯ・Cefiro" xfId="2"/>
    <cellStyle name="､@ｯ・M" xfId="3"/>
    <cellStyle name="､@ｯ・M segment" xfId="4"/>
    <cellStyle name="､@ｯ・S" xfId="5"/>
    <cellStyle name="､@ｯ・S segment" xfId="6"/>
    <cellStyle name="､@ｯ・SS" xfId="7"/>
    <cellStyle name="､d､ﾀｦ・0]_Cefiro" xfId="8"/>
    <cellStyle name="､d､ﾀｦ・Cefiro" xfId="9"/>
    <cellStyle name="､d､ﾀｦ・M segment" xfId="10"/>
    <cellStyle name="､d､ﾀｦ・S segment" xfId="11"/>
    <cellStyle name="." xfId="12"/>
    <cellStyle name="??" xfId="13"/>
    <cellStyle name="?? [0.00]_????(?) " xfId="14"/>
    <cellStyle name="?? [0]" xfId="15"/>
    <cellStyle name="???? [0.00]_??4-3 ???????Format?" xfId="16"/>
    <cellStyle name="???????" xfId="17"/>
    <cellStyle name="????????????" xfId="18"/>
    <cellStyle name="???????????? Change1.5.1" xfId="19"/>
    <cellStyle name="????????????_L42C Expense Comparison Other Models version 3 axo mod 20060424 for a3a" xfId="20"/>
    <cellStyle name="????????????-21-2002 fro" xfId="21"/>
    <cellStyle name="????????????AT" xfId="22"/>
    <cellStyle name="????????????B)h1_1artsry" xfId="23"/>
    <cellStyle name="????????????esolume 02A3" xfId="24"/>
    <cellStyle name="????????????ge Details1c" xfId="25"/>
    <cellStyle name="????????????KC GLntKC GL" xfId="26"/>
    <cellStyle name="????????????le" xfId="27"/>
    <cellStyle name="????????????NOTEWINNOTET" xfId="28"/>
    <cellStyle name="????????????VC (2))VC (2" xfId="29"/>
    <cellStyle name="????????????VC (2)PVC (2" xfId="30"/>
    <cellStyle name="????????????ycountNNOTEW" xfId="31"/>
    <cellStyle name="?????????WINNO" xfId="32"/>
    <cellStyle name="????????ÀWINNO" xfId="33"/>
    <cellStyle name="????????ﾀWINNO" xfId="34"/>
    <cellStyle name="???????_A34-V42" xfId="35"/>
    <cellStyle name="???????rrentKC" xfId="36"/>
    <cellStyle name="???????uscodes" xfId="37"/>
    <cellStyle name="???????usmixes" xfId="38"/>
    <cellStyle name="???????XX vs a" xfId="39"/>
    <cellStyle name="?????_?????" xfId="40"/>
    <cellStyle name="????_??? " xfId="41"/>
    <cellStyle name="???[0]_Book1" xfId="42"/>
    <cellStyle name="???_???" xfId="43"/>
    <cellStyle name="???F [0.00]_Book2mix1" xfId="44"/>
    <cellStyle name="???F_Book2]_Bo" xfId="45"/>
    <cellStyle name="??_(????)??????" xfId="46"/>
    <cellStyle name="??a??e [0.00]_?K?,T?I?xlsTE" xfId="47"/>
    <cellStyle name="??a??e_?K?,T?I?xlsytionssTE" xfId="48"/>
    <cellStyle name="?@?·Cefiro" xfId="49"/>
    <cellStyle name="?@?·M" xfId="50"/>
    <cellStyle name="?@?·M segment" xfId="51"/>
    <cellStyle name="?@?·S" xfId="52"/>
    <cellStyle name="?@?·S segment" xfId="53"/>
    <cellStyle name="?@?·SS" xfId="54"/>
    <cellStyle name="?\??·?????n?C?p????“?N" xfId="55"/>
    <cellStyle name="?\??・?????n?C?pー???“?N" xfId="56"/>
    <cellStyle name="?\??E?????n?C?p[???g?N" xfId="57"/>
    <cellStyle name="?·? [0]_????l" xfId="58"/>
    <cellStyle name="?·?_???_?" xfId="59"/>
    <cellStyle name="?·a??e [0.00]_Ladder Report3(" xfId="60"/>
    <cellStyle name="?·a??e_Ladder Report R" xfId="61"/>
    <cellStyle name="?・a??e [0.00]_Ladder Report3(" xfId="62"/>
    <cellStyle name="?・a??e_Ladder Report R" xfId="63"/>
    <cellStyle name="?…??・?? [0.00]_currentKC GL" xfId="64"/>
    <cellStyle name="?…??・??_currentKC GL" xfId="65"/>
    <cellStyle name="?…?a??e [0.00]_currentKC GLOT" xfId="66"/>
    <cellStyle name="?…?a??e_currentKC GLnt" xfId="67"/>
    <cellStyle name="?…?a唇?e [0.00]_currentKC GL" xfId="68"/>
    <cellStyle name="?…?a唇?e_currentKC GL" xfId="69"/>
    <cellStyle name="?c??E?? [0.00]_currentKC GL" xfId="70"/>
    <cellStyle name="?c??E??_currentKC GL" xfId="71"/>
    <cellStyle name="?c?aO?e [0.00]_currentKC GL" xfId="72"/>
    <cellStyle name="?c?aO?e_currentKC GL" xfId="73"/>
    <cellStyle name="?d???·0]_Cefiro" xfId="74"/>
    <cellStyle name="?d???·Cefiro" xfId="75"/>
    <cellStyle name="?d???·M segment" xfId="76"/>
    <cellStyle name="?d???·S segment" xfId="77"/>
    <cellStyle name="?f??Cefiro" xfId="78"/>
    <cellStyle name="?f??Cefiro 2" xfId="79"/>
    <cellStyle name="?f??Cefiro 3" xfId="80"/>
    <cellStyle name="?f??M segment" xfId="81"/>
    <cellStyle name="?f??M segment 2" xfId="82"/>
    <cellStyle name="?f??M segment 3" xfId="83"/>
    <cellStyle name="?f??S segment" xfId="84"/>
    <cellStyle name="?f??S segment 2" xfId="85"/>
    <cellStyle name="?f??S segment 3" xfId="86"/>
    <cellStyle name="?f?·[0]_Cefiro" xfId="87"/>
    <cellStyle name="?n?C?p????“?N" xfId="88"/>
    <cellStyle name="?n?C?p[???g?N" xfId="89"/>
    <cellStyle name="?n?C?pー???“?N" xfId="90"/>
    <cellStyle name="?W?_?K?,T?I?xlsonsroio" xfId="91"/>
    <cellStyle name="?W·_Attach34_X61B_US_(2)" xfId="92"/>
    <cellStyle name="?W・_5.Commnet-NISSAN" xfId="93"/>
    <cellStyle name="?W?_5.Commnet-NISSAN" xfId="94"/>
    <cellStyle name="?WE_a(SD) Expence Info" xfId="95"/>
    <cellStyle name="?Wｷ_Ladder Report" xfId="96"/>
    <cellStyle name="?ｷa??e [0.00]_?K?,T?I?xlsTE" xfId="97"/>
    <cellStyle name="?ｷa??e_?K?,T?I?xlsytionssTE" xfId="98"/>
    <cellStyle name="_06 Laporan Stock Pool MKS 2008 Juni" xfId="99"/>
    <cellStyle name="_06 Laporan Stock Pool MKS 2008 Juni 2" xfId="100"/>
    <cellStyle name="_06 Laporan Stock Pool MKS 2008 Juni_AP Logistic 2010 Konsolidasi (091110)" xfId="101"/>
    <cellStyle name="_06 Laporan Stock Pool MKS 2008 Juni_AP Logistic 2010 Konsolidasi (091111) 1830" xfId="102"/>
    <cellStyle name="_06 Laporan Stock Pool MKS 2008 Juni_AP Logistic 2010 Konsolidasi (091111) 2230" xfId="103"/>
    <cellStyle name="_06 Laporan Stock Pool MKS 2008 Juni_AP Logistic 2010 Konsolidasi (091115) 1830" xfId="104"/>
    <cellStyle name="_06 Laporan Stock Pool MKS 2008 Juni_AP Logistic 2010 Konsolidasi (091116) 1340" xfId="105"/>
    <cellStyle name="_06 Laporan Stock Pool MKS 2008 Juni_AP Logistic 2010 Konsolidasi (091116) 1700" xfId="106"/>
    <cellStyle name="_06 Laporan Stock Pool MKS 2008 Juni_FINAL - Buku Saku3" xfId="107"/>
    <cellStyle name="_06 Laporan Stock Pool MKS 2008 Juni_Laporan Harian Dispatcher_2010_Heavy Truck" xfId="108"/>
    <cellStyle name="_06 Laporan Stock Pool MKS 2008 Juni_Laporan Harian Dispatcher_2010_Heavy Truck2" xfId="109"/>
    <cellStyle name="_06 Laporan Stock Pool MKS 2008 Juni_Laporan Harian Dispatcher_2010_Light Truck" xfId="110"/>
    <cellStyle name="_06 Laporan Stock Pool MKS 2008 Juni_Laporan Harian Dispatcher_2010_Light Truck_LHD" xfId="111"/>
    <cellStyle name="_06 Laporan Stock Pool MKS 2008 Juni_Laporan Harian Dispatcher_2010-11_Heavy Truck" xfId="112"/>
    <cellStyle name="_06 Laporan Stock Pool MKS 2008 Juni_Laporan Harian Dispatcher_2010-11_Light Truck" xfId="113"/>
    <cellStyle name="_06 Laporan Stock Pool MKS 2008 Juni_Laporan Harian Dispatcher_2010-11_Light Truck_LHD" xfId="114"/>
    <cellStyle name="_06 Laporan Stock Pool MKS 2008 Juni_LHD" xfId="115"/>
    <cellStyle name="_06 Laporan Stock Pool MKS 2008 Juni_LHD_2010-12_Heavy Truck" xfId="116"/>
    <cellStyle name="_06 Laporan Stock Pool MKS 2008 Juni_LHD_2010-12_Light Truck" xfId="117"/>
    <cellStyle name="_06 Laporan Stock Pool MKS 2008 Juni_LHD_2010-12_Light Truck_LHD" xfId="118"/>
    <cellStyle name="_06 Laporan Stock Pool MKS 2008 Juni_LHD_Heavy Truck 2011-01" xfId="119"/>
    <cellStyle name="_06 Laporan Stock Pool MKS 2008 Juni_Performance Review 091112" xfId="120"/>
    <cellStyle name="_06 Laporan Stock Pool MKS 2008 Juni_PL Oktober" xfId="121"/>
    <cellStyle name="_2008" xfId="122"/>
    <cellStyle name="_2008 07 - BSE YTJul Actual (QPR3)" xfId="123"/>
    <cellStyle name="_2008&amp;9 Budget_Enable" xfId="124"/>
    <cellStyle name="_3rd Land Area 26.11.2010" xfId="125"/>
    <cellStyle name="_4. Reminder Service Pontianak" xfId="126"/>
    <cellStyle name="_4. Reminder Service Pontianak_LHD" xfId="127"/>
    <cellStyle name="_5. Reminder Service Samarinda" xfId="128"/>
    <cellStyle name="_5. Reminder Service Samarinda 2" xfId="129"/>
    <cellStyle name="_5. Reminder Service Samarinda 3" xfId="130"/>
    <cellStyle name="_5. Reminder Service Samarinda 4" xfId="131"/>
    <cellStyle name="_5. Reminder Service Samarinda 5" xfId="132"/>
    <cellStyle name="_5. Reminder Service Samarinda 6" xfId="133"/>
    <cellStyle name="_5. Reminder Service Samarinda 7" xfId="134"/>
    <cellStyle name="_5. Reminder Service Samarinda 8" xfId="135"/>
    <cellStyle name="_5. Reminder Service Samarinda_LHD" xfId="136"/>
    <cellStyle name="_Bidding Transport Darat BaNus" xfId="137"/>
    <cellStyle name="_Bidding Transport Darat Karawang" xfId="138"/>
    <cellStyle name="_Bidding Transport Darat SbyPandaan" xfId="139"/>
    <cellStyle name="_Book1" xfId="140"/>
    <cellStyle name="_Book1 (2)" xfId="141"/>
    <cellStyle name="_Book1 (2) 2" xfId="142"/>
    <cellStyle name="_Book1 (2) 3" xfId="143"/>
    <cellStyle name="_Book1 (2) 4" xfId="144"/>
    <cellStyle name="_Book1 (2) 5" xfId="145"/>
    <cellStyle name="_Book1 (2) 6" xfId="146"/>
    <cellStyle name="_Book1 (2) 7" xfId="147"/>
    <cellStyle name="_Book1 (2) 8" xfId="148"/>
    <cellStyle name="_Book1 (2)_LHD" xfId="149"/>
    <cellStyle name="_Book1 10" xfId="150"/>
    <cellStyle name="_Book1 2" xfId="151"/>
    <cellStyle name="_Book1 3" xfId="152"/>
    <cellStyle name="_Book1 4" xfId="153"/>
    <cellStyle name="_Book1 5" xfId="154"/>
    <cellStyle name="_Book1 6" xfId="155"/>
    <cellStyle name="_Book1 7" xfId="156"/>
    <cellStyle name="_Book1 8" xfId="157"/>
    <cellStyle name="_Book1 9" xfId="158"/>
    <cellStyle name="_Book1_1" xfId="159"/>
    <cellStyle name="_Book1_12 Laporan Stock Pool MKS Desember 2008 (2)" xfId="160"/>
    <cellStyle name="_Book1_12 Laporan Stock Pool MKS Desember 2008 (2)_AP Logistic 2010 Konsolidasi (091110)" xfId="161"/>
    <cellStyle name="_Book1_12 Laporan Stock Pool MKS Desember 2008 (2)_AP Logistic 2010 Konsolidasi (091111) 1830" xfId="162"/>
    <cellStyle name="_Book1_12 Laporan Stock Pool MKS Desember 2008 (2)_AP Logistic 2010 Konsolidasi (091111) 2230" xfId="163"/>
    <cellStyle name="_Book1_12 Laporan Stock Pool MKS Desember 2008 (2)_AP Logistic 2010 Konsolidasi (091115) 1830" xfId="164"/>
    <cellStyle name="_Book1_12 Laporan Stock Pool MKS Desember 2008 (2)_AP Logistic 2010 Konsolidasi (091116) 1340" xfId="165"/>
    <cellStyle name="_Book1_12 Laporan Stock Pool MKS Desember 2008 (2)_AP Logistic 2010 Konsolidasi (091116) 1700" xfId="166"/>
    <cellStyle name="_Book1_12 Laporan Stock Pool MKS Desember 2008 (2)_LHD" xfId="167"/>
    <cellStyle name="_Book1_12 Laporan Stock Pool MKS Desember 2008 (2)_Performance Review 091112" xfId="168"/>
    <cellStyle name="_Book1_5. Reminder Service Samarinda" xfId="169"/>
    <cellStyle name="_Book1_5. Reminder Service Samarinda 2" xfId="170"/>
    <cellStyle name="_Book1_5. Reminder Service Samarinda 3" xfId="171"/>
    <cellStyle name="_Book1_5. Reminder Service Samarinda 4" xfId="172"/>
    <cellStyle name="_Book1_5. Reminder Service Samarinda 5" xfId="173"/>
    <cellStyle name="_Book1_5. Reminder Service Samarinda 6" xfId="174"/>
    <cellStyle name="_Book1_5. Reminder Service Samarinda 7" xfId="175"/>
    <cellStyle name="_Book1_5. Reminder Service Samarinda 8" xfId="176"/>
    <cellStyle name="_Book1_5. Reminder Service Samarinda_LHD" xfId="177"/>
    <cellStyle name="_Book1_5. Reminder Service Samarinda_Reimburst HO" xfId="178"/>
    <cellStyle name="_Book1_5. Reminder Service Samarinda_Reimburst HO 2" xfId="179"/>
    <cellStyle name="_Book1_5. Reminder Service Samarinda_Reimburst HO 3" xfId="180"/>
    <cellStyle name="_Book1_5. Reminder Service Samarinda_Reimburst HO 4" xfId="181"/>
    <cellStyle name="_Book1_5. Reminder Service Samarinda_Reimburst HO 5" xfId="182"/>
    <cellStyle name="_Book1_5. Reminder Service Samarinda_Reimburst HO 6" xfId="183"/>
    <cellStyle name="_Book1_5. Reminder Service Samarinda_Reimburst HO 7" xfId="184"/>
    <cellStyle name="_Book1_5. Reminder Service Samarinda_Reimburst HO 8" xfId="185"/>
    <cellStyle name="_Book1_5. Reminder Service Samarinda_Reimburst HO_LHD" xfId="186"/>
    <cellStyle name="_Book1_AP Logistic 2010 Konsolidasi (091110)" xfId="187"/>
    <cellStyle name="_Book1_AP Logistic 2010 Konsolidasi (091111) 1830" xfId="188"/>
    <cellStyle name="_Book1_AP Logistic 2010 Konsolidasi (091111) 2230" xfId="189"/>
    <cellStyle name="_Book1_AP Logistic 2010 Konsolidasi (091115) 1830" xfId="190"/>
    <cellStyle name="_Book1_AP Logistic 2010 Konsolidasi (091116) 1340" xfId="191"/>
    <cellStyle name="_Book1_AP Logistic 2010 Konsolidasi (091116) 1700" xfId="192"/>
    <cellStyle name="_Book1_BC-QT-WB-dthao" xfId="193"/>
    <cellStyle name="_Book1_Intimex-2007" xfId="194"/>
    <cellStyle name="_Book1_lap  SerPo PNTK Des  08 (2)" xfId="195"/>
    <cellStyle name="_Book1_lap  SerPo PNTK Des  08 (3)" xfId="196"/>
    <cellStyle name="_Book1_lap  SerPo PNTK November  08" xfId="197"/>
    <cellStyle name="_Book1_LAP. STOCK MEI  2010" xfId="198"/>
    <cellStyle name="_Book1_LHD" xfId="199"/>
    <cellStyle name="_Book1_LS Alvin" xfId="200"/>
    <cellStyle name="_Book1_LSP Bali - November 2008 (5)" xfId="201"/>
    <cellStyle name="_Book1_LSP Bali - November 2008 (5)_AP Logistic 2010 Konsolidasi (091110)" xfId="202"/>
    <cellStyle name="_Book1_LSP Bali - November 2008 (5)_AP Logistic 2010 Konsolidasi (091111) 1830" xfId="203"/>
    <cellStyle name="_Book1_LSP Bali - November 2008 (5)_AP Logistic 2010 Konsolidasi (091111) 2230" xfId="204"/>
    <cellStyle name="_Book1_LSP Bali - November 2008 (5)_AP Logistic 2010 Konsolidasi (091115) 1830" xfId="205"/>
    <cellStyle name="_Book1_LSP Bali - November 2008 (5)_AP Logistic 2010 Konsolidasi (091116) 1340" xfId="206"/>
    <cellStyle name="_Book1_LSP Bali - November 2008 (5)_AP Logistic 2010 Konsolidasi (091116) 1700" xfId="207"/>
    <cellStyle name="_Book1_LSP Bali - November 2008 (5)_LHD" xfId="208"/>
    <cellStyle name="_Book1_LSP Bali - November 2008 (5)_Performance Review 091112" xfId="209"/>
    <cellStyle name="_Book1_Performance Review 091112" xfId="210"/>
    <cellStyle name="_Book1_Reimburst HO" xfId="211"/>
    <cellStyle name="_Book1_Reimburst HO 2" xfId="212"/>
    <cellStyle name="_Book1_Reimburst HO 3" xfId="213"/>
    <cellStyle name="_Book1_Reimburst HO 4" xfId="214"/>
    <cellStyle name="_Book1_Reimburst HO 5" xfId="215"/>
    <cellStyle name="_Book1_Reimburst HO 6" xfId="216"/>
    <cellStyle name="_Book1_Reimburst HO 7" xfId="217"/>
    <cellStyle name="_Book1_Reimburst HO 8" xfId="218"/>
    <cellStyle name="_Book1_Reimburst HO_LHD" xfId="219"/>
    <cellStyle name="_Boůk1" xfId="220"/>
    <cellStyle name="_Boůk1_AP Logistic 2010 Konsolidasi (091110)" xfId="221"/>
    <cellStyle name="_Boůk1_AP Logistic 2010 Konsolidasi (091111) 1830" xfId="222"/>
    <cellStyle name="_Boůk1_AP Logistic 2010 Konsolidasi (091111) 2230" xfId="223"/>
    <cellStyle name="_Boůk1_AP Logistic 2010 Konsolidasi (091115) 1830" xfId="224"/>
    <cellStyle name="_Boůk1_AP Logistic 2010 Konsolidasi (091116) 1340" xfId="225"/>
    <cellStyle name="_Boůk1_AP Logistic 2010 Konsolidasi (091116) 1700" xfId="226"/>
    <cellStyle name="_Boůk1_LHD" xfId="227"/>
    <cellStyle name="_Boůk1_Performance Review 091112" xfId="228"/>
    <cellStyle name="_Cabang Mks - IBT  Agustus 2006" xfId="229"/>
    <cellStyle name="_Cabang Mks - IBT  Agustus 2006 2" xfId="230"/>
    <cellStyle name="_Cabang Mks - IBT  Agustus 2006_AP Logistic 2010 Konsolidasi (091110)" xfId="231"/>
    <cellStyle name="_Cabang Mks - IBT  Agustus 2006_AP Logistic 2010 Konsolidasi (091111) 1830" xfId="232"/>
    <cellStyle name="_Cabang Mks - IBT  Agustus 2006_AP Logistic 2010 Konsolidasi (091111) 2230" xfId="233"/>
    <cellStyle name="_Cabang Mks - IBT  Agustus 2006_AP Logistic 2010 Konsolidasi (091115) 1830" xfId="234"/>
    <cellStyle name="_Cabang Mks - IBT  Agustus 2006_AP Logistic 2010 Konsolidasi (091116) 1340" xfId="235"/>
    <cellStyle name="_Cabang Mks - IBT  Agustus 2006_AP Logistic 2010 Konsolidasi (091116) 1700" xfId="236"/>
    <cellStyle name="_Cabang Mks - IBT  Agustus 2006_FINAL - Buku Saku3" xfId="237"/>
    <cellStyle name="_Cabang Mks - IBT  Agustus 2006_Laporan Harian Dispatcher_2010_Heavy Truck" xfId="238"/>
    <cellStyle name="_Cabang Mks - IBT  Agustus 2006_Laporan Harian Dispatcher_2010_Heavy Truck2" xfId="239"/>
    <cellStyle name="_Cabang Mks - IBT  Agustus 2006_Laporan Harian Dispatcher_2010_Light Truck" xfId="240"/>
    <cellStyle name="_Cabang Mks - IBT  Agustus 2006_Laporan Harian Dispatcher_2010_Light Truck_LHD" xfId="241"/>
    <cellStyle name="_Cabang Mks - IBT  Agustus 2006_Laporan Harian Dispatcher_2010-11_Heavy Truck" xfId="242"/>
    <cellStyle name="_Cabang Mks - IBT  Agustus 2006_Laporan Harian Dispatcher_2010-11_Light Truck" xfId="243"/>
    <cellStyle name="_Cabang Mks - IBT  Agustus 2006_Laporan Harian Dispatcher_2010-11_Light Truck_LHD" xfId="244"/>
    <cellStyle name="_Cabang Mks - IBT  Agustus 2006_LHD" xfId="245"/>
    <cellStyle name="_Cabang Mks - IBT  Agustus 2006_LHD_2010-12_Heavy Truck" xfId="246"/>
    <cellStyle name="_Cabang Mks - IBT  Agustus 2006_LHD_2010-12_Light Truck" xfId="247"/>
    <cellStyle name="_Cabang Mks - IBT  Agustus 2006_LHD_2010-12_Light Truck_LHD" xfId="248"/>
    <cellStyle name="_Cabang Mks - IBT  Agustus 2006_LHD_Heavy Truck 2011-01" xfId="249"/>
    <cellStyle name="_Cabang Mks - IBT  Agustus 2006_Performance Review 091112" xfId="250"/>
    <cellStyle name="_Cabang Mks - IBT  Agustus 2006_PL Oktober" xfId="251"/>
    <cellStyle name="_CMD Report" xfId="252"/>
    <cellStyle name="_CMD Report_Untuk TSA,CRO Isi" xfId="253"/>
    <cellStyle name="_CMD Report_Untuk TSA,CRO Isi_AP Logistic 2010 Konsolidasi (091110)" xfId="254"/>
    <cellStyle name="_CMD Report_Untuk TSA,CRO Isi_AP Logistic 2010 Konsolidasi (091111) 1830" xfId="255"/>
    <cellStyle name="_CMD Report_Untuk TSA,CRO Isi_AP Logistic 2010 Konsolidasi (091111) 2230" xfId="256"/>
    <cellStyle name="_CMD Report_Untuk TSA,CRO Isi_AP Logistic 2010 Konsolidasi (091115) 1830" xfId="257"/>
    <cellStyle name="_CMD Report_Untuk TSA,CRO Isi_AP Logistic 2010 Konsolidasi (091116) 1340" xfId="258"/>
    <cellStyle name="_CMD Report_Untuk TSA,CRO Isi_AP Logistic 2010 Konsolidasi (091116) 1700" xfId="259"/>
    <cellStyle name="_CMD Report_Untuk TSA,CRO Isi_LHD" xfId="260"/>
    <cellStyle name="_CMD Report_Untuk TSA,CRO Isi_Performance Review 091112" xfId="261"/>
    <cellStyle name="_DPS" xfId="262"/>
    <cellStyle name="_DPS 2" xfId="263"/>
    <cellStyle name="_DPS 3" xfId="264"/>
    <cellStyle name="_DPS 4" xfId="265"/>
    <cellStyle name="_DPS 5" xfId="266"/>
    <cellStyle name="_DPS 6" xfId="267"/>
    <cellStyle name="_DPS 7" xfId="268"/>
    <cellStyle name="_DPS 8" xfId="269"/>
    <cellStyle name="_DPS_12 Laporan Stock Pool MKS Desember 2008 (2)" xfId="270"/>
    <cellStyle name="_DPS_12 Laporan Stock Pool MKS Desember 2008 (2)_AP Logistic 2010 Konsolidasi (091110)" xfId="271"/>
    <cellStyle name="_DPS_12 Laporan Stock Pool MKS Desember 2008 (2)_AP Logistic 2010 Konsolidasi (091111) 1830" xfId="272"/>
    <cellStyle name="_DPS_12 Laporan Stock Pool MKS Desember 2008 (2)_AP Logistic 2010 Konsolidasi (091111) 2230" xfId="273"/>
    <cellStyle name="_DPS_12 Laporan Stock Pool MKS Desember 2008 (2)_AP Logistic 2010 Konsolidasi (091115) 1830" xfId="274"/>
    <cellStyle name="_DPS_12 Laporan Stock Pool MKS Desember 2008 (2)_AP Logistic 2010 Konsolidasi (091116) 1340" xfId="275"/>
    <cellStyle name="_DPS_12 Laporan Stock Pool MKS Desember 2008 (2)_AP Logistic 2010 Konsolidasi (091116) 1700" xfId="276"/>
    <cellStyle name="_DPS_12 Laporan Stock Pool MKS Desember 2008 (2)_LHD" xfId="277"/>
    <cellStyle name="_DPS_12 Laporan Stock Pool MKS Desember 2008 (2)_Performance Review 091112" xfId="278"/>
    <cellStyle name="_DPS_AP Logistic 2010 Konsolidasi (091110)" xfId="279"/>
    <cellStyle name="_DPS_AP Logistic 2010 Konsolidasi (091111) 1830" xfId="280"/>
    <cellStyle name="_DPS_AP Logistic 2010 Konsolidasi (091111) 2230" xfId="281"/>
    <cellStyle name="_DPS_AP Logistic 2010 Konsolidasi (091115) 1830" xfId="282"/>
    <cellStyle name="_DPS_AP Logistic 2010 Konsolidasi (091116) 1340" xfId="283"/>
    <cellStyle name="_DPS_AP Logistic 2010 Konsolidasi (091116) 1700" xfId="284"/>
    <cellStyle name="_DPS_Book1" xfId="285"/>
    <cellStyle name="_DPS_lap  SerPo PNTK Des  08 (2)" xfId="286"/>
    <cellStyle name="_DPS_lap  SerPo PNTK Des  08 (3)" xfId="287"/>
    <cellStyle name="_DPS_lap  SerPo PNTK November  08" xfId="288"/>
    <cellStyle name="_DPS_LHD" xfId="289"/>
    <cellStyle name="_DPS_Performance Review 091112" xfId="290"/>
    <cellStyle name="_DPS_Reimburst HO" xfId="291"/>
    <cellStyle name="_DPS_Reimburst HO 2" xfId="292"/>
    <cellStyle name="_DPS_Reimburst HO 3" xfId="293"/>
    <cellStyle name="_DPS_Reimburst HO 4" xfId="294"/>
    <cellStyle name="_DPS_Reimburst HO 5" xfId="295"/>
    <cellStyle name="_DPS_Reimburst HO 6" xfId="296"/>
    <cellStyle name="_DPS_Reimburst HO 7" xfId="297"/>
    <cellStyle name="_DPS_Reimburst HO 8" xfId="298"/>
    <cellStyle name="_DPS_Reimburst HO_LHD" xfId="299"/>
    <cellStyle name="_EAA Sensitivity _Aug07 V2" xfId="300"/>
    <cellStyle name="_FORMAT   LHP  AGUSTUS (4)" xfId="301"/>
    <cellStyle name="_FORMAT   LHP  AGUSTUS (4)_12 Laporan Stock Pool MKS Desember 2008 (2)" xfId="302"/>
    <cellStyle name="_FORMAT   LHP  AGUSTUS (4)_12 Laporan Stock Pool MKS Desember 2008 (2)_AP Logistic 2010 Konsolidasi (091110)" xfId="303"/>
    <cellStyle name="_FORMAT   LHP  AGUSTUS (4)_12 Laporan Stock Pool MKS Desember 2008 (2)_AP Logistic 2010 Konsolidasi (091111) 1830" xfId="304"/>
    <cellStyle name="_FORMAT   LHP  AGUSTUS (4)_12 Laporan Stock Pool MKS Desember 2008 (2)_AP Logistic 2010 Konsolidasi (091111) 2230" xfId="305"/>
    <cellStyle name="_FORMAT   LHP  AGUSTUS (4)_12 Laporan Stock Pool MKS Desember 2008 (2)_AP Logistic 2010 Konsolidasi (091115) 1830" xfId="306"/>
    <cellStyle name="_FORMAT   LHP  AGUSTUS (4)_12 Laporan Stock Pool MKS Desember 2008 (2)_AP Logistic 2010 Konsolidasi (091116) 1340" xfId="307"/>
    <cellStyle name="_FORMAT   LHP  AGUSTUS (4)_12 Laporan Stock Pool MKS Desember 2008 (2)_AP Logistic 2010 Konsolidasi (091116) 1700" xfId="308"/>
    <cellStyle name="_FORMAT   LHP  AGUSTUS (4)_12 Laporan Stock Pool MKS Desember 2008 (2)_LHD" xfId="309"/>
    <cellStyle name="_FORMAT   LHP  AGUSTUS (4)_12 Laporan Stock Pool MKS Desember 2008 (2)_Performance Review 091112" xfId="310"/>
    <cellStyle name="_FORMAT   LHP  AGUSTUS (4)_AP Logistic 2010 Konsolidasi (091110)" xfId="311"/>
    <cellStyle name="_FORMAT   LHP  AGUSTUS (4)_AP Logistic 2010 Konsolidasi (091111) 1830" xfId="312"/>
    <cellStyle name="_FORMAT   LHP  AGUSTUS (4)_AP Logistic 2010 Konsolidasi (091111) 2230" xfId="313"/>
    <cellStyle name="_FORMAT   LHP  AGUSTUS (4)_AP Logistic 2010 Konsolidasi (091115) 1830" xfId="314"/>
    <cellStyle name="_FORMAT   LHP  AGUSTUS (4)_AP Logistic 2010 Konsolidasi (091116) 1340" xfId="315"/>
    <cellStyle name="_FORMAT   LHP  AGUSTUS (4)_AP Logistic 2010 Konsolidasi (091116) 1700" xfId="316"/>
    <cellStyle name="_FORMAT   LHP  AGUSTUS (4)_LAP. STOCK MEI  2010" xfId="317"/>
    <cellStyle name="_FORMAT   LHP  AGUSTUS (4)_LHD" xfId="318"/>
    <cellStyle name="_FORMAT   LHP  AGUSTUS (4)_LS Alvin" xfId="319"/>
    <cellStyle name="_FORMAT   LHP  AGUSTUS (4)_Performance Review 091112" xfId="320"/>
    <cellStyle name="_FORMAT   LHP  JULI" xfId="321"/>
    <cellStyle name="_FORMAT   LHP  JULI_12 Laporan Stock Pool MKS Desember 2008 (2)" xfId="322"/>
    <cellStyle name="_FORMAT   LHP  JULI_12 Laporan Stock Pool MKS Desember 2008 (2)_AP Logistic 2010 Konsolidasi (091110)" xfId="323"/>
    <cellStyle name="_FORMAT   LHP  JULI_12 Laporan Stock Pool MKS Desember 2008 (2)_AP Logistic 2010 Konsolidasi (091111) 1830" xfId="324"/>
    <cellStyle name="_FORMAT   LHP  JULI_12 Laporan Stock Pool MKS Desember 2008 (2)_AP Logistic 2010 Konsolidasi (091111) 2230" xfId="325"/>
    <cellStyle name="_FORMAT   LHP  JULI_12 Laporan Stock Pool MKS Desember 2008 (2)_AP Logistic 2010 Konsolidasi (091115) 1830" xfId="326"/>
    <cellStyle name="_FORMAT   LHP  JULI_12 Laporan Stock Pool MKS Desember 2008 (2)_AP Logistic 2010 Konsolidasi (091116) 1340" xfId="327"/>
    <cellStyle name="_FORMAT   LHP  JULI_12 Laporan Stock Pool MKS Desember 2008 (2)_AP Logistic 2010 Konsolidasi (091116) 1700" xfId="328"/>
    <cellStyle name="_FORMAT   LHP  JULI_12 Laporan Stock Pool MKS Desember 2008 (2)_LHD" xfId="329"/>
    <cellStyle name="_FORMAT   LHP  JULI_12 Laporan Stock Pool MKS Desember 2008 (2)_Performance Review 091112" xfId="330"/>
    <cellStyle name="_FORMAT   LHP  JULI_AP Logistic 2010 Konsolidasi (091110)" xfId="331"/>
    <cellStyle name="_FORMAT   LHP  JULI_AP Logistic 2010 Konsolidasi (091111) 1830" xfId="332"/>
    <cellStyle name="_FORMAT   LHP  JULI_AP Logistic 2010 Konsolidasi (091111) 2230" xfId="333"/>
    <cellStyle name="_FORMAT   LHP  JULI_AP Logistic 2010 Konsolidasi (091115) 1830" xfId="334"/>
    <cellStyle name="_FORMAT   LHP  JULI_AP Logistic 2010 Konsolidasi (091116) 1340" xfId="335"/>
    <cellStyle name="_FORMAT   LHP  JULI_AP Logistic 2010 Konsolidasi (091116) 1700" xfId="336"/>
    <cellStyle name="_FORMAT   LHP  JULI_LAP. STOCK MEI  2010" xfId="337"/>
    <cellStyle name="_FORMAT   LHP  JULI_LHD" xfId="338"/>
    <cellStyle name="_FORMAT   LHP  JULI_LS Alvin" xfId="339"/>
    <cellStyle name="_FORMAT   LHP  JULI_Performance Review 091112" xfId="340"/>
    <cellStyle name="_FORMAT   LHP  SEPTEMBER" xfId="341"/>
    <cellStyle name="_FORMAT   LHP  SEPTEMBER (2)" xfId="342"/>
    <cellStyle name="_FORMAT   LHP  SEPTEMBER (2)_12 Laporan Stock Pool MKS Desember 2008 (2)" xfId="343"/>
    <cellStyle name="_FORMAT   LHP  SEPTEMBER (2)_12 Laporan Stock Pool MKS Desember 2008 (2)_AP Logistic 2010 Konsolidasi (091110)" xfId="344"/>
    <cellStyle name="_FORMAT   LHP  SEPTEMBER (2)_12 Laporan Stock Pool MKS Desember 2008 (2)_AP Logistic 2010 Konsolidasi (091111) 1830" xfId="345"/>
    <cellStyle name="_FORMAT   LHP  SEPTEMBER (2)_12 Laporan Stock Pool MKS Desember 2008 (2)_AP Logistic 2010 Konsolidasi (091111) 2230" xfId="346"/>
    <cellStyle name="_FORMAT   LHP  SEPTEMBER (2)_12 Laporan Stock Pool MKS Desember 2008 (2)_AP Logistic 2010 Konsolidasi (091115) 1830" xfId="347"/>
    <cellStyle name="_FORMAT   LHP  SEPTEMBER (2)_12 Laporan Stock Pool MKS Desember 2008 (2)_AP Logistic 2010 Konsolidasi (091116) 1340" xfId="348"/>
    <cellStyle name="_FORMAT   LHP  SEPTEMBER (2)_12 Laporan Stock Pool MKS Desember 2008 (2)_AP Logistic 2010 Konsolidasi (091116) 1700" xfId="349"/>
    <cellStyle name="_FORMAT   LHP  SEPTEMBER (2)_12 Laporan Stock Pool MKS Desember 2008 (2)_LHD" xfId="350"/>
    <cellStyle name="_FORMAT   LHP  SEPTEMBER (2)_12 Laporan Stock Pool MKS Desember 2008 (2)_Performance Review 091112" xfId="351"/>
    <cellStyle name="_FORMAT   LHP  SEPTEMBER (2)_AP Logistic 2010 Konsolidasi (091110)" xfId="352"/>
    <cellStyle name="_FORMAT   LHP  SEPTEMBER (2)_AP Logistic 2010 Konsolidasi (091111) 1830" xfId="353"/>
    <cellStyle name="_FORMAT   LHP  SEPTEMBER (2)_AP Logistic 2010 Konsolidasi (091111) 2230" xfId="354"/>
    <cellStyle name="_FORMAT   LHP  SEPTEMBER (2)_AP Logistic 2010 Konsolidasi (091115) 1830" xfId="355"/>
    <cellStyle name="_FORMAT   LHP  SEPTEMBER (2)_AP Logistic 2010 Konsolidasi (091116) 1340" xfId="356"/>
    <cellStyle name="_FORMAT   LHP  SEPTEMBER (2)_AP Logistic 2010 Konsolidasi (091116) 1700" xfId="357"/>
    <cellStyle name="_FORMAT   LHP  SEPTEMBER (2)_LAP. STOCK MEI  2010" xfId="358"/>
    <cellStyle name="_FORMAT   LHP  SEPTEMBER (2)_LHD" xfId="359"/>
    <cellStyle name="_FORMAT   LHP  SEPTEMBER (2)_LS Alvin" xfId="360"/>
    <cellStyle name="_FORMAT   LHP  SEPTEMBER (2)_Performance Review 091112" xfId="361"/>
    <cellStyle name="_FORMAT   LHP  SEPTEMBER_12 Laporan Stock Pool MKS Desember 2008 (2)" xfId="362"/>
    <cellStyle name="_FORMAT   LHP  SEPTEMBER_12 Laporan Stock Pool MKS Desember 2008 (2)_AP Logistic 2010 Konsolidasi (091110)" xfId="363"/>
    <cellStyle name="_FORMAT   LHP  SEPTEMBER_12 Laporan Stock Pool MKS Desember 2008 (2)_AP Logistic 2010 Konsolidasi (091111) 1830" xfId="364"/>
    <cellStyle name="_FORMAT   LHP  SEPTEMBER_12 Laporan Stock Pool MKS Desember 2008 (2)_AP Logistic 2010 Konsolidasi (091111) 2230" xfId="365"/>
    <cellStyle name="_FORMAT   LHP  SEPTEMBER_12 Laporan Stock Pool MKS Desember 2008 (2)_AP Logistic 2010 Konsolidasi (091115) 1830" xfId="366"/>
    <cellStyle name="_FORMAT   LHP  SEPTEMBER_12 Laporan Stock Pool MKS Desember 2008 (2)_AP Logistic 2010 Konsolidasi (091116) 1340" xfId="367"/>
    <cellStyle name="_FORMAT   LHP  SEPTEMBER_12 Laporan Stock Pool MKS Desember 2008 (2)_AP Logistic 2010 Konsolidasi (091116) 1700" xfId="368"/>
    <cellStyle name="_FORMAT   LHP  SEPTEMBER_12 Laporan Stock Pool MKS Desember 2008 (2)_LHD" xfId="369"/>
    <cellStyle name="_FORMAT   LHP  SEPTEMBER_12 Laporan Stock Pool MKS Desember 2008 (2)_Performance Review 091112" xfId="370"/>
    <cellStyle name="_FORMAT   LHP  SEPTEMBER_AP Logistic 2010 Konsolidasi (091110)" xfId="371"/>
    <cellStyle name="_FORMAT   LHP  SEPTEMBER_AP Logistic 2010 Konsolidasi (091111) 1830" xfId="372"/>
    <cellStyle name="_FORMAT   LHP  SEPTEMBER_AP Logistic 2010 Konsolidasi (091111) 2230" xfId="373"/>
    <cellStyle name="_FORMAT   LHP  SEPTEMBER_AP Logistic 2010 Konsolidasi (091115) 1830" xfId="374"/>
    <cellStyle name="_FORMAT   LHP  SEPTEMBER_AP Logistic 2010 Konsolidasi (091116) 1340" xfId="375"/>
    <cellStyle name="_FORMAT   LHP  SEPTEMBER_AP Logistic 2010 Konsolidasi (091116) 1700" xfId="376"/>
    <cellStyle name="_FORMAT   LHP  SEPTEMBER_LAP. STOCK MEI  2010" xfId="377"/>
    <cellStyle name="_FORMAT   LHP  SEPTEMBER_LHD" xfId="378"/>
    <cellStyle name="_FORMAT   LHP  SEPTEMBER_LS Alvin" xfId="379"/>
    <cellStyle name="_FORMAT   LHP  SEPTEMBER_Performance Review 091112" xfId="380"/>
    <cellStyle name="_Format SPK New" xfId="381"/>
    <cellStyle name="_Format SPK New 2" xfId="382"/>
    <cellStyle name="_Format SPK New 3" xfId="383"/>
    <cellStyle name="_Format SPK New 4" xfId="384"/>
    <cellStyle name="_Format SPK New 5" xfId="385"/>
    <cellStyle name="_Format SPK New 6" xfId="386"/>
    <cellStyle name="_Format SPK New 7" xfId="387"/>
    <cellStyle name="_Format SPK New 8" xfId="388"/>
    <cellStyle name="_Format SPK New_5. Reminder Service Samarinda" xfId="389"/>
    <cellStyle name="_Format SPK New_5. Reminder Service Samarinda 2" xfId="390"/>
    <cellStyle name="_Format SPK New_5. Reminder Service Samarinda 3" xfId="391"/>
    <cellStyle name="_Format SPK New_5. Reminder Service Samarinda 4" xfId="392"/>
    <cellStyle name="_Format SPK New_5. Reminder Service Samarinda 5" xfId="393"/>
    <cellStyle name="_Format SPK New_5. Reminder Service Samarinda 6" xfId="394"/>
    <cellStyle name="_Format SPK New_5. Reminder Service Samarinda 7" xfId="395"/>
    <cellStyle name="_Format SPK New_5. Reminder Service Samarinda 8" xfId="396"/>
    <cellStyle name="_Format SPK New_5. Reminder Service Samarinda_LHD" xfId="397"/>
    <cellStyle name="_Format SPK New_5. Reminder Service Samarinda_Reimburst HO" xfId="398"/>
    <cellStyle name="_Format SPK New_5. Reminder Service Samarinda_Reimburst HO 2" xfId="399"/>
    <cellStyle name="_Format SPK New_5. Reminder Service Samarinda_Reimburst HO 3" xfId="400"/>
    <cellStyle name="_Format SPK New_5. Reminder Service Samarinda_Reimburst HO 4" xfId="401"/>
    <cellStyle name="_Format SPK New_5. Reminder Service Samarinda_Reimburst HO 5" xfId="402"/>
    <cellStyle name="_Format SPK New_5. Reminder Service Samarinda_Reimburst HO 6" xfId="403"/>
    <cellStyle name="_Format SPK New_5. Reminder Service Samarinda_Reimburst HO 7" xfId="404"/>
    <cellStyle name="_Format SPK New_5. Reminder Service Samarinda_Reimburst HO 8" xfId="405"/>
    <cellStyle name="_Format SPK New_5. Reminder Service Samarinda_Reimburst HO_LHD" xfId="406"/>
    <cellStyle name="_Format SPK New_Book1" xfId="407"/>
    <cellStyle name="_Format SPK New_LHD" xfId="408"/>
    <cellStyle name="_Format SPK New_PL Oktober" xfId="409"/>
    <cellStyle name="_Format SPK New_Reimburst HO" xfId="410"/>
    <cellStyle name="_Format SPK New_Reimburst HO 2" xfId="411"/>
    <cellStyle name="_Format SPK New_Reimburst HO 3" xfId="412"/>
    <cellStyle name="_Format SPK New_Reimburst HO 4" xfId="413"/>
    <cellStyle name="_Format SPK New_Reimburst HO 5" xfId="414"/>
    <cellStyle name="_Format SPK New_Reimburst HO 6" xfId="415"/>
    <cellStyle name="_Format SPK New_Reimburst HO 7" xfId="416"/>
    <cellStyle name="_Format SPK New_Reimburst HO 8" xfId="417"/>
    <cellStyle name="_Format SPK New_Reimburst HO_LHD" xfId="418"/>
    <cellStyle name="_Giai Doan 3 Hong Ngu" xfId="419"/>
    <cellStyle name="_Giai Doan 3 Hong Ngu_Book1" xfId="420"/>
    <cellStyle name="_Hasil Recons UIO Mei 2007" xfId="421"/>
    <cellStyle name="_Hasil Recons UIO Mei 2007 2" xfId="422"/>
    <cellStyle name="_Hasil Recons UIO Mei 2007 3" xfId="423"/>
    <cellStyle name="_Hasil Recons UIO Mei 2007 4" xfId="424"/>
    <cellStyle name="_Hasil Recons UIO Mei 2007 5" xfId="425"/>
    <cellStyle name="_Hasil Recons UIO Mei 2007 6" xfId="426"/>
    <cellStyle name="_Hasil Recons UIO Mei 2007 7" xfId="427"/>
    <cellStyle name="_Hasil Recons UIO Mei 2007 8" xfId="428"/>
    <cellStyle name="_Hasil Recons UIO Mei 2007_Book1" xfId="429"/>
    <cellStyle name="_Hasil Recons UIO Mei 2007_LHD" xfId="430"/>
    <cellStyle name="_Hasil Recons UIO Mei 2007_PL Oktober" xfId="431"/>
    <cellStyle name="_Hasil Recons UIO Mei 2007_Reimburst HO" xfId="432"/>
    <cellStyle name="_Hasil Recons UIO Mei 2007_Reimburst HO 2" xfId="433"/>
    <cellStyle name="_Hasil Recons UIO Mei 2007_Reimburst HO 3" xfId="434"/>
    <cellStyle name="_Hasil Recons UIO Mei 2007_Reimburst HO 4" xfId="435"/>
    <cellStyle name="_Hasil Recons UIO Mei 2007_Reimburst HO 5" xfId="436"/>
    <cellStyle name="_Hasil Recons UIO Mei 2007_Reimburst HO 6" xfId="437"/>
    <cellStyle name="_Hasil Recons UIO Mei 2007_Reimburst HO 7" xfId="438"/>
    <cellStyle name="_Hasil Recons UIO Mei 2007_Reimburst HO 8" xfId="439"/>
    <cellStyle name="_Hasil Recons UIO Mei 2007_Reimburst HO_LHD" xfId="440"/>
    <cellStyle name="_Intimex-2007" xfId="441"/>
    <cellStyle name="_JAKARTA" xfId="442"/>
    <cellStyle name="_JAKARTA 2" xfId="443"/>
    <cellStyle name="_JAKARTA 3" xfId="444"/>
    <cellStyle name="_JAKARTA 4" xfId="445"/>
    <cellStyle name="_JAKARTA 5" xfId="446"/>
    <cellStyle name="_JAKARTA 6" xfId="447"/>
    <cellStyle name="_JAKARTA 7" xfId="448"/>
    <cellStyle name="_JAKARTA 8" xfId="449"/>
    <cellStyle name="_JAKARTA_12 Laporan Stock Pool MKS Desember 2008 (2)" xfId="450"/>
    <cellStyle name="_JAKARTA_12 Laporan Stock Pool MKS Desember 2008 (2)_AP Logistic 2010 Konsolidasi (091110)" xfId="451"/>
    <cellStyle name="_JAKARTA_12 Laporan Stock Pool MKS Desember 2008 (2)_AP Logistic 2010 Konsolidasi (091111) 1830" xfId="452"/>
    <cellStyle name="_JAKARTA_12 Laporan Stock Pool MKS Desember 2008 (2)_AP Logistic 2010 Konsolidasi (091111) 2230" xfId="453"/>
    <cellStyle name="_JAKARTA_12 Laporan Stock Pool MKS Desember 2008 (2)_AP Logistic 2010 Konsolidasi (091115) 1830" xfId="454"/>
    <cellStyle name="_JAKARTA_12 Laporan Stock Pool MKS Desember 2008 (2)_AP Logistic 2010 Konsolidasi (091116) 1340" xfId="455"/>
    <cellStyle name="_JAKARTA_12 Laporan Stock Pool MKS Desember 2008 (2)_AP Logistic 2010 Konsolidasi (091116) 1700" xfId="456"/>
    <cellStyle name="_JAKARTA_12 Laporan Stock Pool MKS Desember 2008 (2)_LHD" xfId="457"/>
    <cellStyle name="_JAKARTA_12 Laporan Stock Pool MKS Desember 2008 (2)_Performance Review 091112" xfId="458"/>
    <cellStyle name="_JAKARTA_AP Logistic 2010 Konsolidasi (091110)" xfId="459"/>
    <cellStyle name="_JAKARTA_AP Logistic 2010 Konsolidasi (091111) 1830" xfId="460"/>
    <cellStyle name="_JAKARTA_AP Logistic 2010 Konsolidasi (091111) 2230" xfId="461"/>
    <cellStyle name="_JAKARTA_AP Logistic 2010 Konsolidasi (091115) 1830" xfId="462"/>
    <cellStyle name="_JAKARTA_AP Logistic 2010 Konsolidasi (091116) 1340" xfId="463"/>
    <cellStyle name="_JAKARTA_AP Logistic 2010 Konsolidasi (091116) 1700" xfId="464"/>
    <cellStyle name="_JAKARTA_Book1" xfId="465"/>
    <cellStyle name="_JAKARTA_lap  SerPo PNTK Des  08 (2)" xfId="466"/>
    <cellStyle name="_JAKARTA_lap  SerPo PNTK Des  08 (3)" xfId="467"/>
    <cellStyle name="_JAKARTA_lap  SerPo PNTK November  08" xfId="468"/>
    <cellStyle name="_JAKARTA_LHD" xfId="469"/>
    <cellStyle name="_JAKARTA_Performance Review 091112" xfId="470"/>
    <cellStyle name="_JAKARTA_Reimburst HO" xfId="471"/>
    <cellStyle name="_JAKARTA_Reimburst HO 2" xfId="472"/>
    <cellStyle name="_JAKARTA_Reimburst HO 3" xfId="473"/>
    <cellStyle name="_JAKARTA_Reimburst HO 4" xfId="474"/>
    <cellStyle name="_JAKARTA_Reimburst HO 5" xfId="475"/>
    <cellStyle name="_JAKARTA_Reimburst HO 6" xfId="476"/>
    <cellStyle name="_JAKARTA_Reimburst HO 7" xfId="477"/>
    <cellStyle name="_JAKARTA_Reimburst HO 8" xfId="478"/>
    <cellStyle name="_JAKARTA_Reimburst HO_LHD" xfId="479"/>
    <cellStyle name="_JAKARTA1" xfId="480"/>
    <cellStyle name="_JAKARTA1 2" xfId="481"/>
    <cellStyle name="_JAKARTA1 3" xfId="482"/>
    <cellStyle name="_JAKARTA1 4" xfId="483"/>
    <cellStyle name="_JAKARTA1 5" xfId="484"/>
    <cellStyle name="_JAKARTA1 6" xfId="485"/>
    <cellStyle name="_JAKARTA1 7" xfId="486"/>
    <cellStyle name="_JAKARTA1 8" xfId="487"/>
    <cellStyle name="_JAKARTA1_Book1" xfId="488"/>
    <cellStyle name="_JAKARTA1_LHD" xfId="489"/>
    <cellStyle name="_JAKARTA1_PL Oktober" xfId="490"/>
    <cellStyle name="_JAKARTA1_Reimburst HO" xfId="491"/>
    <cellStyle name="_JAKARTA1_Reimburst HO 2" xfId="492"/>
    <cellStyle name="_JAKARTA1_Reimburst HO 3" xfId="493"/>
    <cellStyle name="_JAKARTA1_Reimburst HO 4" xfId="494"/>
    <cellStyle name="_JAKARTA1_Reimburst HO 5" xfId="495"/>
    <cellStyle name="_JAKARTA1_Reimburst HO 6" xfId="496"/>
    <cellStyle name="_JAKARTA1_Reimburst HO 7" xfId="497"/>
    <cellStyle name="_JAKARTA1_Reimburst HO 8" xfId="498"/>
    <cellStyle name="_JAKARTA1_Reimburst HO_LHD" xfId="499"/>
    <cellStyle name="_JKT" xfId="500"/>
    <cellStyle name="_JKT 2" xfId="501"/>
    <cellStyle name="_JKT 3" xfId="502"/>
    <cellStyle name="_JKT 4" xfId="503"/>
    <cellStyle name="_JKT 5" xfId="504"/>
    <cellStyle name="_JKT 6" xfId="505"/>
    <cellStyle name="_JKT 7" xfId="506"/>
    <cellStyle name="_JKT 8" xfId="507"/>
    <cellStyle name="_JKT_12 Laporan Stock Pool MKS Desember 2008 (2)" xfId="508"/>
    <cellStyle name="_JKT_12 Laporan Stock Pool MKS Desember 2008 (2)_AP Logistic 2010 Konsolidasi (091110)" xfId="509"/>
    <cellStyle name="_JKT_12 Laporan Stock Pool MKS Desember 2008 (2)_AP Logistic 2010 Konsolidasi (091111) 1830" xfId="510"/>
    <cellStyle name="_JKT_12 Laporan Stock Pool MKS Desember 2008 (2)_AP Logistic 2010 Konsolidasi (091111) 2230" xfId="511"/>
    <cellStyle name="_JKT_12 Laporan Stock Pool MKS Desember 2008 (2)_AP Logistic 2010 Konsolidasi (091115) 1830" xfId="512"/>
    <cellStyle name="_JKT_12 Laporan Stock Pool MKS Desember 2008 (2)_AP Logistic 2010 Konsolidasi (091116) 1340" xfId="513"/>
    <cellStyle name="_JKT_12 Laporan Stock Pool MKS Desember 2008 (2)_AP Logistic 2010 Konsolidasi (091116) 1700" xfId="514"/>
    <cellStyle name="_JKT_12 Laporan Stock Pool MKS Desember 2008 (2)_LHD" xfId="515"/>
    <cellStyle name="_JKT_12 Laporan Stock Pool MKS Desember 2008 (2)_Performance Review 091112" xfId="516"/>
    <cellStyle name="_JKT_AP Logistic 2010 Konsolidasi (091110)" xfId="517"/>
    <cellStyle name="_JKT_AP Logistic 2010 Konsolidasi (091111) 1830" xfId="518"/>
    <cellStyle name="_JKT_AP Logistic 2010 Konsolidasi (091111) 2230" xfId="519"/>
    <cellStyle name="_JKT_AP Logistic 2010 Konsolidasi (091115) 1830" xfId="520"/>
    <cellStyle name="_JKT_AP Logistic 2010 Konsolidasi (091116) 1340" xfId="521"/>
    <cellStyle name="_JKT_AP Logistic 2010 Konsolidasi (091116) 1700" xfId="522"/>
    <cellStyle name="_JKT_Book1" xfId="523"/>
    <cellStyle name="_JKT_lap  SerPo PNTK Des  08 (2)" xfId="524"/>
    <cellStyle name="_JKT_lap  SerPo PNTK Des  08 (3)" xfId="525"/>
    <cellStyle name="_JKT_lap  SerPo PNTK November  08" xfId="526"/>
    <cellStyle name="_JKT_LHD" xfId="527"/>
    <cellStyle name="_JKT_Performance Review 091112" xfId="528"/>
    <cellStyle name="_JKT_Reimburst HO" xfId="529"/>
    <cellStyle name="_JKT_Reimburst HO 2" xfId="530"/>
    <cellStyle name="_JKT_Reimburst HO 3" xfId="531"/>
    <cellStyle name="_JKT_Reimburst HO 4" xfId="532"/>
    <cellStyle name="_JKT_Reimburst HO 5" xfId="533"/>
    <cellStyle name="_JKT_Reimburst HO 6" xfId="534"/>
    <cellStyle name="_JKT_Reimburst HO 7" xfId="535"/>
    <cellStyle name="_JKT_Reimburst HO 8" xfId="536"/>
    <cellStyle name="_JKT_Reimburst HO_LHD" xfId="537"/>
    <cellStyle name="_KOmang CMD" xfId="538"/>
    <cellStyle name="_KOmang CMD_AP Logistic 2010 Konsolidasi (091110)" xfId="539"/>
    <cellStyle name="_KOmang CMD_AP Logistic 2010 Konsolidasi (091111) 1830" xfId="540"/>
    <cellStyle name="_KOmang CMD_AP Logistic 2010 Konsolidasi (091111) 2230" xfId="541"/>
    <cellStyle name="_KOmang CMD_AP Logistic 2010 Konsolidasi (091115) 1830" xfId="542"/>
    <cellStyle name="_KOmang CMD_AP Logistic 2010 Konsolidasi (091116) 1340" xfId="543"/>
    <cellStyle name="_KOmang CMD_AP Logistic 2010 Konsolidasi (091116) 1700" xfId="544"/>
    <cellStyle name="_KOmang CMD_LHD" xfId="545"/>
    <cellStyle name="_KOmang CMD_Performance Review 091112" xfId="546"/>
    <cellStyle name="_KT (2)" xfId="547"/>
    <cellStyle name="_KT (2)_1" xfId="548"/>
    <cellStyle name="_KT (2)_1_Lora-tungchau" xfId="549"/>
    <cellStyle name="_KT (2)_1_Qt-HT3PQ1(CauKho)" xfId="550"/>
    <cellStyle name="_KT (2)_2" xfId="551"/>
    <cellStyle name="_KT (2)_2_TG-TH" xfId="552"/>
    <cellStyle name="_KT (2)_2_TG-TH_BAO CAO KLCT PT2000" xfId="553"/>
    <cellStyle name="_KT (2)_2_TG-TH_BAO CAO PT2000" xfId="554"/>
    <cellStyle name="_KT (2)_2_TG-TH_BAO CAO PT2000_Book1" xfId="555"/>
    <cellStyle name="_KT (2)_2_TG-TH_Bao cao XDCB 2001 - T11 KH dieu chinh 20-11-THAI" xfId="556"/>
    <cellStyle name="_KT (2)_2_TG-TH_Book1" xfId="557"/>
    <cellStyle name="_KT (2)_2_TG-TH_Book1_1" xfId="558"/>
    <cellStyle name="_KT (2)_2_TG-TH_Book1_2" xfId="559"/>
    <cellStyle name="_KT (2)_2_TG-TH_Book1_3" xfId="560"/>
    <cellStyle name="_KT (2)_2_TG-TH_Book1_3_Book1" xfId="561"/>
    <cellStyle name="_KT (2)_2_TG-TH_Book1_3_MENU" xfId="562"/>
    <cellStyle name="_KT (2)_2_TG-TH_Book1_Book1" xfId="563"/>
    <cellStyle name="_KT (2)_2_TG-TH_Book1_Intimex-2007" xfId="564"/>
    <cellStyle name="_KT (2)_2_TG-TH_Book1_TH KE" xfId="565"/>
    <cellStyle name="_KT (2)_2_TG-TH_Book1_THU CHI TIEN" xfId="566"/>
    <cellStyle name="_KT (2)_2_TG-TH_Book1_TKE" xfId="567"/>
    <cellStyle name="_KT (2)_2_TG-TH_DTCDT MR.2N110.HOCMON.TDTOAN.CCUNG" xfId="568"/>
    <cellStyle name="_KT (2)_2_TG-TH_Giai Doan 3 Hong Ngu" xfId="569"/>
    <cellStyle name="_KT (2)_2_TG-TH_Intimex-2007" xfId="570"/>
    <cellStyle name="_KT (2)_2_TG-TH_Lora-tungchau" xfId="571"/>
    <cellStyle name="_KT (2)_2_TG-TH_PGIA-phieu tham tra Kho bac" xfId="572"/>
    <cellStyle name="_KT (2)_2_TG-TH_PT02-02" xfId="573"/>
    <cellStyle name="_KT (2)_2_TG-TH_PT02-02_Book1" xfId="574"/>
    <cellStyle name="_KT (2)_2_TG-TH_PT02-03" xfId="575"/>
    <cellStyle name="_KT (2)_2_TG-TH_PT02-03_Book1" xfId="576"/>
    <cellStyle name="_KT (2)_2_TG-TH_Qt-HT3PQ1(CauKho)" xfId="577"/>
    <cellStyle name="_KT (2)_2_TG-TH_TH KE" xfId="578"/>
    <cellStyle name="_KT (2)_2_TG-TH_TH KE_Book1" xfId="579"/>
    <cellStyle name="_KT (2)_2_TG-TH_TH KE_MENU" xfId="580"/>
    <cellStyle name="_KT (2)_2_TG-TH_THU CHI TIEN" xfId="581"/>
    <cellStyle name="_KT (2)_2_TG-TH_TKE" xfId="582"/>
    <cellStyle name="_KT (2)_3" xfId="583"/>
    <cellStyle name="_KT (2)_3_TG-TH" xfId="584"/>
    <cellStyle name="_KT (2)_3_TG-TH_Book1" xfId="585"/>
    <cellStyle name="_KT (2)_3_TG-TH_Book1_BC-QT-WB-dthao" xfId="586"/>
    <cellStyle name="_KT (2)_3_TG-TH_Book1_Intimex-2007" xfId="587"/>
    <cellStyle name="_KT (2)_3_TG-TH_Giai Doan 3 Hong Ngu" xfId="588"/>
    <cellStyle name="_KT (2)_3_TG-TH_Giai Doan 3 Hong Ngu_Book1" xfId="589"/>
    <cellStyle name="_KT (2)_3_TG-TH_Intimex-2007" xfId="590"/>
    <cellStyle name="_KT (2)_3_TG-TH_Lora-tungchau" xfId="591"/>
    <cellStyle name="_KT (2)_3_TG-TH_PERSONAL" xfId="592"/>
    <cellStyle name="_KT (2)_3_TG-TH_PERSONAL_Book1" xfId="593"/>
    <cellStyle name="_KT (2)_3_TG-TH_PERSONAL_Book1_Book1" xfId="594"/>
    <cellStyle name="_KT (2)_3_TG-TH_PERSONAL_Book1_THU CHI TIEN" xfId="595"/>
    <cellStyle name="_KT (2)_3_TG-TH_PERSONAL_HTQ.8 GD1" xfId="596"/>
    <cellStyle name="_KT (2)_3_TG-TH_PERSONAL_TH KE" xfId="597"/>
    <cellStyle name="_KT (2)_3_TG-TH_PERSONAL_THU CHI TIEN" xfId="598"/>
    <cellStyle name="_KT (2)_3_TG-TH_PERSONAL_TKE" xfId="599"/>
    <cellStyle name="_KT (2)_3_TG-TH_PERSONAL_Tong hop KHCB 2001" xfId="600"/>
    <cellStyle name="_KT (2)_3_TG-TH_Qt-HT3PQ1(CauKho)" xfId="601"/>
    <cellStyle name="_KT (2)_4" xfId="602"/>
    <cellStyle name="_KT (2)_4_BAO CAO KLCT PT2000" xfId="603"/>
    <cellStyle name="_KT (2)_4_BAO CAO PT2000" xfId="604"/>
    <cellStyle name="_KT (2)_4_BAO CAO PT2000_Book1" xfId="605"/>
    <cellStyle name="_KT (2)_4_Bao cao XDCB 2001 - T11 KH dieu chinh 20-11-THAI" xfId="606"/>
    <cellStyle name="_KT (2)_4_Book1" xfId="607"/>
    <cellStyle name="_KT (2)_4_Book1_1" xfId="608"/>
    <cellStyle name="_KT (2)_4_Book1_2" xfId="609"/>
    <cellStyle name="_KT (2)_4_Book1_3" xfId="610"/>
    <cellStyle name="_KT (2)_4_Book1_3_Book1" xfId="611"/>
    <cellStyle name="_KT (2)_4_Book1_3_MENU" xfId="612"/>
    <cellStyle name="_KT (2)_4_Book1_Book1" xfId="613"/>
    <cellStyle name="_KT (2)_4_Book1_Intimex-2007" xfId="614"/>
    <cellStyle name="_KT (2)_4_Book1_TH KE" xfId="615"/>
    <cellStyle name="_KT (2)_4_Book1_THU CHI TIEN" xfId="616"/>
    <cellStyle name="_KT (2)_4_Book1_TKE" xfId="617"/>
    <cellStyle name="_KT (2)_4_DTCDT MR.2N110.HOCMON.TDTOAN.CCUNG" xfId="618"/>
    <cellStyle name="_KT (2)_4_Giai Doan 3 Hong Ngu" xfId="619"/>
    <cellStyle name="_KT (2)_4_Intimex-2007" xfId="620"/>
    <cellStyle name="_KT (2)_4_Lora-tungchau" xfId="621"/>
    <cellStyle name="_KT (2)_4_PGIA-phieu tham tra Kho bac" xfId="622"/>
    <cellStyle name="_KT (2)_4_PT02-02" xfId="623"/>
    <cellStyle name="_KT (2)_4_PT02-02_Book1" xfId="624"/>
    <cellStyle name="_KT (2)_4_PT02-03" xfId="625"/>
    <cellStyle name="_KT (2)_4_PT02-03_Book1" xfId="626"/>
    <cellStyle name="_KT (2)_4_Qt-HT3PQ1(CauKho)" xfId="627"/>
    <cellStyle name="_KT (2)_4_TG-TH" xfId="628"/>
    <cellStyle name="_KT (2)_4_TH KE" xfId="629"/>
    <cellStyle name="_KT (2)_4_TH KE_Book1" xfId="630"/>
    <cellStyle name="_KT (2)_4_TH KE_MENU" xfId="631"/>
    <cellStyle name="_KT (2)_4_THU CHI TIEN" xfId="632"/>
    <cellStyle name="_KT (2)_4_TKE" xfId="633"/>
    <cellStyle name="_KT (2)_5" xfId="634"/>
    <cellStyle name="_KT (2)_5_BAO CAO KLCT PT2000" xfId="635"/>
    <cellStyle name="_KT (2)_5_BAO CAO PT2000" xfId="636"/>
    <cellStyle name="_KT (2)_5_BAO CAO PT2000_Book1" xfId="637"/>
    <cellStyle name="_KT (2)_5_Bao cao XDCB 2001 - T11 KH dieu chinh 20-11-THAI" xfId="638"/>
    <cellStyle name="_KT (2)_5_Book1" xfId="639"/>
    <cellStyle name="_KT (2)_5_Book1_1" xfId="640"/>
    <cellStyle name="_KT (2)_5_Book1_2" xfId="641"/>
    <cellStyle name="_KT (2)_5_Book1_3" xfId="642"/>
    <cellStyle name="_KT (2)_5_Book1_3_Book1" xfId="643"/>
    <cellStyle name="_KT (2)_5_Book1_3_MENU" xfId="644"/>
    <cellStyle name="_KT (2)_5_Book1_BC-QT-WB-dthao" xfId="645"/>
    <cellStyle name="_KT (2)_5_Book1_Book1" xfId="646"/>
    <cellStyle name="_KT (2)_5_Book1_Intimex-2007" xfId="647"/>
    <cellStyle name="_KT (2)_5_Book1_TH KE" xfId="648"/>
    <cellStyle name="_KT (2)_5_Book1_THU CHI TIEN" xfId="649"/>
    <cellStyle name="_KT (2)_5_Book1_TKE" xfId="650"/>
    <cellStyle name="_KT (2)_5_DTCDT MR.2N110.HOCMON.TDTOAN.CCUNG" xfId="651"/>
    <cellStyle name="_KT (2)_5_Giai Doan 3 Hong Ngu" xfId="652"/>
    <cellStyle name="_KT (2)_5_Intimex-2007" xfId="653"/>
    <cellStyle name="_KT (2)_5_Lora-tungchau" xfId="654"/>
    <cellStyle name="_KT (2)_5_PGIA-phieu tham tra Kho bac" xfId="655"/>
    <cellStyle name="_KT (2)_5_PT02-02" xfId="656"/>
    <cellStyle name="_KT (2)_5_PT02-02_Book1" xfId="657"/>
    <cellStyle name="_KT (2)_5_PT02-03" xfId="658"/>
    <cellStyle name="_KT (2)_5_PT02-03_Book1" xfId="659"/>
    <cellStyle name="_KT (2)_5_Qt-HT3PQ1(CauKho)" xfId="660"/>
    <cellStyle name="_KT (2)_5_TH KE" xfId="661"/>
    <cellStyle name="_KT (2)_5_TH KE_Book1" xfId="662"/>
    <cellStyle name="_KT (2)_5_TH KE_MENU" xfId="663"/>
    <cellStyle name="_KT (2)_5_THU CHI TIEN" xfId="664"/>
    <cellStyle name="_KT (2)_5_TKE" xfId="665"/>
    <cellStyle name="_KT (2)_Book1" xfId="666"/>
    <cellStyle name="_KT (2)_Book1_BC-QT-WB-dthao" xfId="667"/>
    <cellStyle name="_KT (2)_Book1_Intimex-2007" xfId="668"/>
    <cellStyle name="_KT (2)_Giai Doan 3 Hong Ngu" xfId="669"/>
    <cellStyle name="_KT (2)_Giai Doan 3 Hong Ngu_Book1" xfId="670"/>
    <cellStyle name="_KT (2)_Intimex-2007" xfId="671"/>
    <cellStyle name="_KT (2)_Lora-tungchau" xfId="672"/>
    <cellStyle name="_KT (2)_PERSONAL" xfId="673"/>
    <cellStyle name="_KT (2)_PERSONAL_Book1" xfId="674"/>
    <cellStyle name="_KT (2)_PERSONAL_Book1_Book1" xfId="675"/>
    <cellStyle name="_KT (2)_PERSONAL_Book1_THU CHI TIEN" xfId="676"/>
    <cellStyle name="_KT (2)_PERSONAL_HTQ.8 GD1" xfId="677"/>
    <cellStyle name="_KT (2)_PERSONAL_TH KE" xfId="678"/>
    <cellStyle name="_KT (2)_PERSONAL_THU CHI TIEN" xfId="679"/>
    <cellStyle name="_KT (2)_PERSONAL_TKE" xfId="680"/>
    <cellStyle name="_KT (2)_PERSONAL_Tong hop KHCB 2001" xfId="681"/>
    <cellStyle name="_KT (2)_Qt-HT3PQ1(CauKho)" xfId="682"/>
    <cellStyle name="_KT (2)_TG-TH" xfId="683"/>
    <cellStyle name="_KT_TG" xfId="684"/>
    <cellStyle name="_KT_TG_1" xfId="685"/>
    <cellStyle name="_KT_TG_1_BAO CAO KLCT PT2000" xfId="686"/>
    <cellStyle name="_KT_TG_1_BAO CAO PT2000" xfId="687"/>
    <cellStyle name="_KT_TG_1_BAO CAO PT2000_Book1" xfId="688"/>
    <cellStyle name="_KT_TG_1_Bao cao XDCB 2001 - T11 KH dieu chinh 20-11-THAI" xfId="689"/>
    <cellStyle name="_KT_TG_1_Book1" xfId="690"/>
    <cellStyle name="_KT_TG_1_Book1_1" xfId="691"/>
    <cellStyle name="_KT_TG_1_Book1_2" xfId="692"/>
    <cellStyle name="_KT_TG_1_Book1_3" xfId="693"/>
    <cellStyle name="_KT_TG_1_Book1_3_Book1" xfId="694"/>
    <cellStyle name="_KT_TG_1_Book1_3_MENU" xfId="695"/>
    <cellStyle name="_KT_TG_1_Book1_BC-QT-WB-dthao" xfId="696"/>
    <cellStyle name="_KT_TG_1_Book1_Book1" xfId="697"/>
    <cellStyle name="_KT_TG_1_Book1_Intimex-2007" xfId="698"/>
    <cellStyle name="_KT_TG_1_Book1_TH KE" xfId="699"/>
    <cellStyle name="_KT_TG_1_Book1_THU CHI TIEN" xfId="700"/>
    <cellStyle name="_KT_TG_1_Book1_TKE" xfId="701"/>
    <cellStyle name="_KT_TG_1_DTCDT MR.2N110.HOCMON.TDTOAN.CCUNG" xfId="702"/>
    <cellStyle name="_KT_TG_1_Giai Doan 3 Hong Ngu" xfId="703"/>
    <cellStyle name="_KT_TG_1_Intimex-2007" xfId="704"/>
    <cellStyle name="_KT_TG_1_Lora-tungchau" xfId="705"/>
    <cellStyle name="_KT_TG_1_PGIA-phieu tham tra Kho bac" xfId="706"/>
    <cellStyle name="_KT_TG_1_PT02-02" xfId="707"/>
    <cellStyle name="_KT_TG_1_PT02-02_Book1" xfId="708"/>
    <cellStyle name="_KT_TG_1_PT02-03" xfId="709"/>
    <cellStyle name="_KT_TG_1_PT02-03_Book1" xfId="710"/>
    <cellStyle name="_KT_TG_1_Qt-HT3PQ1(CauKho)" xfId="711"/>
    <cellStyle name="_KT_TG_1_TH KE" xfId="712"/>
    <cellStyle name="_KT_TG_1_TH KE_Book1" xfId="713"/>
    <cellStyle name="_KT_TG_1_TH KE_MENU" xfId="714"/>
    <cellStyle name="_KT_TG_1_THU CHI TIEN" xfId="715"/>
    <cellStyle name="_KT_TG_1_TKE" xfId="716"/>
    <cellStyle name="_KT_TG_2" xfId="717"/>
    <cellStyle name="_KT_TG_2_BAO CAO KLCT PT2000" xfId="718"/>
    <cellStyle name="_KT_TG_2_BAO CAO PT2000" xfId="719"/>
    <cellStyle name="_KT_TG_2_BAO CAO PT2000_Book1" xfId="720"/>
    <cellStyle name="_KT_TG_2_Bao cao XDCB 2001 - T11 KH dieu chinh 20-11-THAI" xfId="721"/>
    <cellStyle name="_KT_TG_2_Book1" xfId="722"/>
    <cellStyle name="_KT_TG_2_Book1_1" xfId="723"/>
    <cellStyle name="_KT_TG_2_Book1_2" xfId="724"/>
    <cellStyle name="_KT_TG_2_Book1_3" xfId="725"/>
    <cellStyle name="_KT_TG_2_Book1_3_Book1" xfId="726"/>
    <cellStyle name="_KT_TG_2_Book1_3_MENU" xfId="727"/>
    <cellStyle name="_KT_TG_2_Book1_Book1" xfId="728"/>
    <cellStyle name="_KT_TG_2_Book1_Intimex-2007" xfId="729"/>
    <cellStyle name="_KT_TG_2_Book1_TH KE" xfId="730"/>
    <cellStyle name="_KT_TG_2_Book1_THU CHI TIEN" xfId="731"/>
    <cellStyle name="_KT_TG_2_Book1_TKE" xfId="732"/>
    <cellStyle name="_KT_TG_2_DTCDT MR.2N110.HOCMON.TDTOAN.CCUNG" xfId="733"/>
    <cellStyle name="_KT_TG_2_Giai Doan 3 Hong Ngu" xfId="734"/>
    <cellStyle name="_KT_TG_2_Intimex-2007" xfId="735"/>
    <cellStyle name="_KT_TG_2_Lora-tungchau" xfId="736"/>
    <cellStyle name="_KT_TG_2_PGIA-phieu tham tra Kho bac" xfId="737"/>
    <cellStyle name="_KT_TG_2_PT02-02" xfId="738"/>
    <cellStyle name="_KT_TG_2_PT02-02_Book1" xfId="739"/>
    <cellStyle name="_KT_TG_2_PT02-03" xfId="740"/>
    <cellStyle name="_KT_TG_2_PT02-03_Book1" xfId="741"/>
    <cellStyle name="_KT_TG_2_Qt-HT3PQ1(CauKho)" xfId="742"/>
    <cellStyle name="_KT_TG_2_TH KE" xfId="743"/>
    <cellStyle name="_KT_TG_2_TH KE_Book1" xfId="744"/>
    <cellStyle name="_KT_TG_2_TH KE_MENU" xfId="745"/>
    <cellStyle name="_KT_TG_2_THU CHI TIEN" xfId="746"/>
    <cellStyle name="_KT_TG_2_TKE" xfId="747"/>
    <cellStyle name="_KT_TG_3" xfId="748"/>
    <cellStyle name="_KT_TG_4" xfId="749"/>
    <cellStyle name="_KT_TG_4_Lora-tungchau" xfId="750"/>
    <cellStyle name="_KT_TG_4_Qt-HT3PQ1(CauKho)" xfId="751"/>
    <cellStyle name="_KUMPULAN PICA 2007" xfId="752"/>
    <cellStyle name="_KUMPULAN PICA 2007 2" xfId="753"/>
    <cellStyle name="_KUMPULAN PICA 2007 3" xfId="754"/>
    <cellStyle name="_KUMPULAN PICA 2007 4" xfId="755"/>
    <cellStyle name="_KUMPULAN PICA 2007 5" xfId="756"/>
    <cellStyle name="_KUMPULAN PICA 2007 6" xfId="757"/>
    <cellStyle name="_KUMPULAN PICA 2007 7" xfId="758"/>
    <cellStyle name="_KUMPULAN PICA 2007 8" xfId="759"/>
    <cellStyle name="_KUMPULAN PICA 2007_Book1" xfId="760"/>
    <cellStyle name="_KUMPULAN PICA 2007_LHD" xfId="761"/>
    <cellStyle name="_KUMPULAN PICA 2007_PL Oktober" xfId="762"/>
    <cellStyle name="_KUMPULAN PICA 2007_Reimburst HO" xfId="763"/>
    <cellStyle name="_KUMPULAN PICA 2007_Reimburst HO 2" xfId="764"/>
    <cellStyle name="_KUMPULAN PICA 2007_Reimburst HO 3" xfId="765"/>
    <cellStyle name="_KUMPULAN PICA 2007_Reimburst HO 4" xfId="766"/>
    <cellStyle name="_KUMPULAN PICA 2007_Reimburst HO 5" xfId="767"/>
    <cellStyle name="_KUMPULAN PICA 2007_Reimburst HO 6" xfId="768"/>
    <cellStyle name="_KUMPULAN PICA 2007_Reimburst HO 7" xfId="769"/>
    <cellStyle name="_KUMPULAN PICA 2007_Reimburst HO 8" xfId="770"/>
    <cellStyle name="_KUMPULAN PICA 2007_Reimburst HO_LHD" xfId="771"/>
    <cellStyle name="_lap  SerPo PNTK Des  08 (2)" xfId="772"/>
    <cellStyle name="_lap  SerPo PNTK Des  08 (2)_AP Logistic 2010 Konsolidasi (091110)" xfId="773"/>
    <cellStyle name="_lap  SerPo PNTK Des  08 (2)_AP Logistic 2010 Konsolidasi (091111) 1830" xfId="774"/>
    <cellStyle name="_lap  SerPo PNTK Des  08 (2)_AP Logistic 2010 Konsolidasi (091111) 2230" xfId="775"/>
    <cellStyle name="_lap  SerPo PNTK Des  08 (2)_AP Logistic 2010 Konsolidasi (091115) 1830" xfId="776"/>
    <cellStyle name="_lap  SerPo PNTK Des  08 (2)_AP Logistic 2010 Konsolidasi (091116) 1340" xfId="777"/>
    <cellStyle name="_lap  SerPo PNTK Des  08 (2)_AP Logistic 2010 Konsolidasi (091116) 1700" xfId="778"/>
    <cellStyle name="_lap  SerPo PNTK Des  08 (2)_LHD" xfId="779"/>
    <cellStyle name="_lap  SerPo PNTK Des  08 (2)_Performance Review 091112" xfId="780"/>
    <cellStyle name="_lap  SerPo PNTK Des  08 (3)" xfId="781"/>
    <cellStyle name="_lap  SerPo PNTK Des  08 (3)_AP Logistic 2010 Konsolidasi (091110)" xfId="782"/>
    <cellStyle name="_lap  SerPo PNTK Des  08 (3)_AP Logistic 2010 Konsolidasi (091111) 1830" xfId="783"/>
    <cellStyle name="_lap  SerPo PNTK Des  08 (3)_AP Logistic 2010 Konsolidasi (091111) 2230" xfId="784"/>
    <cellStyle name="_lap  SerPo PNTK Des  08 (3)_AP Logistic 2010 Konsolidasi (091115) 1830" xfId="785"/>
    <cellStyle name="_lap  SerPo PNTK Des  08 (3)_AP Logistic 2010 Konsolidasi (091116) 1340" xfId="786"/>
    <cellStyle name="_lap  SerPo PNTK Des  08 (3)_AP Logistic 2010 Konsolidasi (091116) 1700" xfId="787"/>
    <cellStyle name="_lap  SerPo PNTK Des  08 (3)_LHD" xfId="788"/>
    <cellStyle name="_lap  SerPo PNTK Des  08 (3)_Performance Review 091112" xfId="789"/>
    <cellStyle name="_lap  SerPo PNTK November  08" xfId="790"/>
    <cellStyle name="_lap  SerPo PNTK November  08_AP Logistic 2010 Konsolidasi (091110)" xfId="791"/>
    <cellStyle name="_lap  SerPo PNTK November  08_AP Logistic 2010 Konsolidasi (091111) 1830" xfId="792"/>
    <cellStyle name="_lap  SerPo PNTK November  08_AP Logistic 2010 Konsolidasi (091111) 2230" xfId="793"/>
    <cellStyle name="_lap  SerPo PNTK November  08_AP Logistic 2010 Konsolidasi (091115) 1830" xfId="794"/>
    <cellStyle name="_lap  SerPo PNTK November  08_AP Logistic 2010 Konsolidasi (091116) 1340" xfId="795"/>
    <cellStyle name="_lap  SerPo PNTK November  08_AP Logistic 2010 Konsolidasi (091116) 1700" xfId="796"/>
    <cellStyle name="_lap  SerPo PNTK November  08_LHD" xfId="797"/>
    <cellStyle name="_lap  SerPo PNTK November  08_Performance Review 091112" xfId="798"/>
    <cellStyle name="_Lap Stock Pool Denpasar - Feb  08" xfId="799"/>
    <cellStyle name="_Lap Stock Pool Denpasar - Feb  08_12 Laporan Stock Pool MKS Desember 2008 (2)" xfId="800"/>
    <cellStyle name="_Lap Stock Pool Denpasar - Feb  08_12 Laporan Stock Pool MKS Desember 2008 (2)_AP Logistic 2010 Konsolidasi (091110)" xfId="801"/>
    <cellStyle name="_Lap Stock Pool Denpasar - Feb  08_12 Laporan Stock Pool MKS Desember 2008 (2)_AP Logistic 2010 Konsolidasi (091111) 1830" xfId="802"/>
    <cellStyle name="_Lap Stock Pool Denpasar - Feb  08_12 Laporan Stock Pool MKS Desember 2008 (2)_AP Logistic 2010 Konsolidasi (091111) 2230" xfId="803"/>
    <cellStyle name="_Lap Stock Pool Denpasar - Feb  08_12 Laporan Stock Pool MKS Desember 2008 (2)_AP Logistic 2010 Konsolidasi (091115) 1830" xfId="804"/>
    <cellStyle name="_Lap Stock Pool Denpasar - Feb  08_12 Laporan Stock Pool MKS Desember 2008 (2)_AP Logistic 2010 Konsolidasi (091116) 1340" xfId="805"/>
    <cellStyle name="_Lap Stock Pool Denpasar - Feb  08_12 Laporan Stock Pool MKS Desember 2008 (2)_AP Logistic 2010 Konsolidasi (091116) 1700" xfId="806"/>
    <cellStyle name="_Lap Stock Pool Denpasar - Feb  08_12 Laporan Stock Pool MKS Desember 2008 (2)_LHD" xfId="807"/>
    <cellStyle name="_Lap Stock Pool Denpasar - Feb  08_12 Laporan Stock Pool MKS Desember 2008 (2)_Performance Review 091112" xfId="808"/>
    <cellStyle name="_Lap Stock Pool Denpasar - Feb  08_AP Logistic 2010 Konsolidasi (091110)" xfId="809"/>
    <cellStyle name="_Lap Stock Pool Denpasar - Feb  08_AP Logistic 2010 Konsolidasi (091111) 1830" xfId="810"/>
    <cellStyle name="_Lap Stock Pool Denpasar - Feb  08_AP Logistic 2010 Konsolidasi (091111) 2230" xfId="811"/>
    <cellStyle name="_Lap Stock Pool Denpasar - Feb  08_AP Logistic 2010 Konsolidasi (091115) 1830" xfId="812"/>
    <cellStyle name="_Lap Stock Pool Denpasar - Feb  08_AP Logistic 2010 Konsolidasi (091116) 1340" xfId="813"/>
    <cellStyle name="_Lap Stock Pool Denpasar - Feb  08_AP Logistic 2010 Konsolidasi (091116) 1700" xfId="814"/>
    <cellStyle name="_Lap Stock Pool Denpasar - Feb  08_LHD" xfId="815"/>
    <cellStyle name="_Lap Stock Pool Denpasar - Feb  08_Performance Review 091112" xfId="816"/>
    <cellStyle name="_Lap stok  Banjarmasin Des 08" xfId="817"/>
    <cellStyle name="_Lap stok  Banjarmasin Des 08 2" xfId="818"/>
    <cellStyle name="_Lap stok  Banjarmasin Des 08_AP Logistic 2010 Konsolidasi (091110)" xfId="819"/>
    <cellStyle name="_Lap stok  Banjarmasin Des 08_AP Logistic 2010 Konsolidasi (091111) 1830" xfId="820"/>
    <cellStyle name="_Lap stok  Banjarmasin Des 08_AP Logistic 2010 Konsolidasi (091111) 2230" xfId="821"/>
    <cellStyle name="_Lap stok  Banjarmasin Des 08_AP Logistic 2010 Konsolidasi (091115) 1830" xfId="822"/>
    <cellStyle name="_Lap stok  Banjarmasin Des 08_AP Logistic 2010 Konsolidasi (091116) 1340" xfId="823"/>
    <cellStyle name="_Lap stok  Banjarmasin Des 08_AP Logistic 2010 Konsolidasi (091116) 1700" xfId="824"/>
    <cellStyle name="_Lap stok  Banjarmasin Des 08_FINAL - Buku Saku3" xfId="825"/>
    <cellStyle name="_Lap stok  Banjarmasin Des 08_Laporan Harian Dispatcher_2010_Heavy Truck" xfId="826"/>
    <cellStyle name="_Lap stok  Banjarmasin Des 08_Laporan Harian Dispatcher_2010_Heavy Truck2" xfId="827"/>
    <cellStyle name="_Lap stok  Banjarmasin Des 08_Laporan Harian Dispatcher_2010_Light Truck" xfId="828"/>
    <cellStyle name="_Lap stok  Banjarmasin Des 08_Laporan Harian Dispatcher_2010_Light Truck_LHD" xfId="829"/>
    <cellStyle name="_Lap stok  Banjarmasin Des 08_Laporan Harian Dispatcher_2010-11_Heavy Truck" xfId="830"/>
    <cellStyle name="_Lap stok  Banjarmasin Des 08_Laporan Harian Dispatcher_2010-11_Light Truck" xfId="831"/>
    <cellStyle name="_Lap stok  Banjarmasin Des 08_Laporan Harian Dispatcher_2010-11_Light Truck_LHD" xfId="832"/>
    <cellStyle name="_Lap stok  Banjarmasin Des 08_LHD" xfId="833"/>
    <cellStyle name="_Lap stok  Banjarmasin Des 08_LHD_2010-12_Heavy Truck" xfId="834"/>
    <cellStyle name="_Lap stok  Banjarmasin Des 08_LHD_2010-12_Light Truck" xfId="835"/>
    <cellStyle name="_Lap stok  Banjarmasin Des 08_LHD_2010-12_Light Truck_LHD" xfId="836"/>
    <cellStyle name="_Lap stok  Banjarmasin Des 08_LHD_Heavy Truck 2011-01" xfId="837"/>
    <cellStyle name="_Lap stok  Banjarmasin Des 08_Performance Review 091112" xfId="838"/>
    <cellStyle name="_Lap stok  Banjarmasin Des 08_PL Oktober" xfId="839"/>
    <cellStyle name="_Lap stok  Pontianak Desember 08" xfId="840"/>
    <cellStyle name="_Lap stok  Pontianak Desember 08 2" xfId="841"/>
    <cellStyle name="_Lap stok  Pontianak Desember 08_AP Logistic 2010 Konsolidasi (091110)" xfId="842"/>
    <cellStyle name="_Lap stok  Pontianak Desember 08_AP Logistic 2010 Konsolidasi (091111) 1830" xfId="843"/>
    <cellStyle name="_Lap stok  Pontianak Desember 08_AP Logistic 2010 Konsolidasi (091111) 2230" xfId="844"/>
    <cellStyle name="_Lap stok  Pontianak Desember 08_AP Logistic 2010 Konsolidasi (091115) 1830" xfId="845"/>
    <cellStyle name="_Lap stok  Pontianak Desember 08_AP Logistic 2010 Konsolidasi (091116) 1340" xfId="846"/>
    <cellStyle name="_Lap stok  Pontianak Desember 08_AP Logistic 2010 Konsolidasi (091116) 1700" xfId="847"/>
    <cellStyle name="_Lap stok  Pontianak Desember 08_FINAL - Buku Saku3" xfId="848"/>
    <cellStyle name="_Lap stok  Pontianak Desember 08_Laporan Harian Dispatcher_2010_Heavy Truck" xfId="849"/>
    <cellStyle name="_Lap stok  Pontianak Desember 08_Laporan Harian Dispatcher_2010_Heavy Truck2" xfId="850"/>
    <cellStyle name="_Lap stok  Pontianak Desember 08_Laporan Harian Dispatcher_2010_Light Truck" xfId="851"/>
    <cellStyle name="_Lap stok  Pontianak Desember 08_Laporan Harian Dispatcher_2010_Light Truck_LHD" xfId="852"/>
    <cellStyle name="_Lap stok  Pontianak Desember 08_Laporan Harian Dispatcher_2010-11_Heavy Truck" xfId="853"/>
    <cellStyle name="_Lap stok  Pontianak Desember 08_Laporan Harian Dispatcher_2010-11_Light Truck" xfId="854"/>
    <cellStyle name="_Lap stok  Pontianak Desember 08_Laporan Harian Dispatcher_2010-11_Light Truck_LHD" xfId="855"/>
    <cellStyle name="_Lap stok  Pontianak Desember 08_LHD" xfId="856"/>
    <cellStyle name="_Lap stok  Pontianak Desember 08_LHD_2010-12_Heavy Truck" xfId="857"/>
    <cellStyle name="_Lap stok  Pontianak Desember 08_LHD_2010-12_Light Truck" xfId="858"/>
    <cellStyle name="_Lap stok  Pontianak Desember 08_LHD_2010-12_Light Truck_LHD" xfId="859"/>
    <cellStyle name="_Lap stok  Pontianak Desember 08_LHD_Heavy Truck 2011-01" xfId="860"/>
    <cellStyle name="_Lap stok  Pontianak Desember 08_Performance Review 091112" xfId="861"/>
    <cellStyle name="_Lap stok  Pontianak Desember 08_PL Oktober" xfId="862"/>
    <cellStyle name="_Lap stok Mks Des 08" xfId="863"/>
    <cellStyle name="_Lap stok Mks Des 08 2" xfId="864"/>
    <cellStyle name="_Lap stok Mks Des 08_AP Logistic 2010 Konsolidasi (091110)" xfId="865"/>
    <cellStyle name="_Lap stok Mks Des 08_AP Logistic 2010 Konsolidasi (091111) 1830" xfId="866"/>
    <cellStyle name="_Lap stok Mks Des 08_AP Logistic 2010 Konsolidasi (091111) 2230" xfId="867"/>
    <cellStyle name="_Lap stok Mks Des 08_AP Logistic 2010 Konsolidasi (091115) 1830" xfId="868"/>
    <cellStyle name="_Lap stok Mks Des 08_AP Logistic 2010 Konsolidasi (091116) 1340" xfId="869"/>
    <cellStyle name="_Lap stok Mks Des 08_AP Logistic 2010 Konsolidasi (091116) 1700" xfId="870"/>
    <cellStyle name="_Lap stok Mks Des 08_FINAL - Buku Saku3" xfId="871"/>
    <cellStyle name="_Lap stok Mks Des 08_Laporan Harian Dispatcher_2010_Heavy Truck" xfId="872"/>
    <cellStyle name="_Lap stok Mks Des 08_Laporan Harian Dispatcher_2010_Heavy Truck2" xfId="873"/>
    <cellStyle name="_Lap stok Mks Des 08_Laporan Harian Dispatcher_2010_Light Truck" xfId="874"/>
    <cellStyle name="_Lap stok Mks Des 08_Laporan Harian Dispatcher_2010_Light Truck_LHD" xfId="875"/>
    <cellStyle name="_Lap stok Mks Des 08_Laporan Harian Dispatcher_2010-11_Heavy Truck" xfId="876"/>
    <cellStyle name="_Lap stok Mks Des 08_Laporan Harian Dispatcher_2010-11_Light Truck" xfId="877"/>
    <cellStyle name="_Lap stok Mks Des 08_Laporan Harian Dispatcher_2010-11_Light Truck_LHD" xfId="878"/>
    <cellStyle name="_Lap stok Mks Des 08_LHD" xfId="879"/>
    <cellStyle name="_Lap stok Mks Des 08_LHD_2010-12_Heavy Truck" xfId="880"/>
    <cellStyle name="_Lap stok Mks Des 08_LHD_2010-12_Light Truck" xfId="881"/>
    <cellStyle name="_Lap stok Mks Des 08_LHD_2010-12_Light Truck_LHD" xfId="882"/>
    <cellStyle name="_Lap stok Mks Des 08_LHD_Heavy Truck 2011-01" xfId="883"/>
    <cellStyle name="_Lap stok Mks Des 08_Performance Review 091112" xfId="884"/>
    <cellStyle name="_Lap stok Mks Des 08_PL Oktober" xfId="885"/>
    <cellStyle name="_Laporan Stok Harian 18-Desember-2008" xfId="886"/>
    <cellStyle name="_Laporan Stok Harian 18-Desember-2008_AP Logistic 2010 Konsolidasi (091110)" xfId="887"/>
    <cellStyle name="_Laporan Stok Harian 18-Desember-2008_AP Logistic 2010 Konsolidasi (091111) 1830" xfId="888"/>
    <cellStyle name="_Laporan Stok Harian 18-Desember-2008_AP Logistic 2010 Konsolidasi (091111) 2230" xfId="889"/>
    <cellStyle name="_Laporan Stok Harian 18-Desember-2008_AP Logistic 2010 Konsolidasi (091115) 1830" xfId="890"/>
    <cellStyle name="_Laporan Stok Harian 18-Desember-2008_AP Logistic 2010 Konsolidasi (091116) 1340" xfId="891"/>
    <cellStyle name="_Laporan Stok Harian 18-Desember-2008_AP Logistic 2010 Konsolidasi (091116) 1700" xfId="892"/>
    <cellStyle name="_Laporan Stok Harian 18-Desember-2008_LHD" xfId="893"/>
    <cellStyle name="_Laporan Stok Harian 18-Desember-2008_Performance Review 091112" xfId="894"/>
    <cellStyle name="_Laporan Stok Harian 20-Desember-2008" xfId="895"/>
    <cellStyle name="_Laporan Stok Harian 20-Desember-2008_AP Logistic 2010 Konsolidasi (091110)" xfId="896"/>
    <cellStyle name="_Laporan Stok Harian 20-Desember-2008_AP Logistic 2010 Konsolidasi (091111) 1830" xfId="897"/>
    <cellStyle name="_Laporan Stok Harian 20-Desember-2008_AP Logistic 2010 Konsolidasi (091111) 2230" xfId="898"/>
    <cellStyle name="_Laporan Stok Harian 20-Desember-2008_AP Logistic 2010 Konsolidasi (091115) 1830" xfId="899"/>
    <cellStyle name="_Laporan Stok Harian 20-Desember-2008_AP Logistic 2010 Konsolidasi (091116) 1340" xfId="900"/>
    <cellStyle name="_Laporan Stok Harian 20-Desember-2008_AP Logistic 2010 Konsolidasi (091116) 1700" xfId="901"/>
    <cellStyle name="_Laporan Stok Harian 20-Desember-2008_LHD" xfId="902"/>
    <cellStyle name="_Laporan Stok Harian 20-Desember-2008_Performance Review 091112" xfId="903"/>
    <cellStyle name="_Laporan Stok Harian 24-Desember-2008" xfId="904"/>
    <cellStyle name="_Laporan Stok Harian 24-Desember-2008_AP Logistic 2010 Konsolidasi (091110)" xfId="905"/>
    <cellStyle name="_Laporan Stok Harian 24-Desember-2008_AP Logistic 2010 Konsolidasi (091111) 1830" xfId="906"/>
    <cellStyle name="_Laporan Stok Harian 24-Desember-2008_AP Logistic 2010 Konsolidasi (091111) 2230" xfId="907"/>
    <cellStyle name="_Laporan Stok Harian 24-Desember-2008_AP Logistic 2010 Konsolidasi (091115) 1830" xfId="908"/>
    <cellStyle name="_Laporan Stok Harian 24-Desember-2008_AP Logistic 2010 Konsolidasi (091116) 1340" xfId="909"/>
    <cellStyle name="_Laporan Stok Harian 24-Desember-2008_AP Logistic 2010 Konsolidasi (091116) 1700" xfId="910"/>
    <cellStyle name="_Laporan Stok Harian 24-Desember-2008_LHD" xfId="911"/>
    <cellStyle name="_Laporan Stok Harian 24-Desember-2008_Performance Review 091112" xfId="912"/>
    <cellStyle name="_Laporan Stok Harian 26-Desember-2008" xfId="913"/>
    <cellStyle name="_Laporan Stok Harian 26-Desember-2008_AP Logistic 2010 Konsolidasi (091110)" xfId="914"/>
    <cellStyle name="_Laporan Stok Harian 26-Desember-2008_AP Logistic 2010 Konsolidasi (091111) 1830" xfId="915"/>
    <cellStyle name="_Laporan Stok Harian 26-Desember-2008_AP Logistic 2010 Konsolidasi (091111) 2230" xfId="916"/>
    <cellStyle name="_Laporan Stok Harian 26-Desember-2008_AP Logistic 2010 Konsolidasi (091115) 1830" xfId="917"/>
    <cellStyle name="_Laporan Stok Harian 26-Desember-2008_AP Logistic 2010 Konsolidasi (091116) 1340" xfId="918"/>
    <cellStyle name="_Laporan Stok Harian 26-Desember-2008_AP Logistic 2010 Konsolidasi (091116) 1700" xfId="919"/>
    <cellStyle name="_Laporan Stok Harian 26-Desember-2008_LHD" xfId="920"/>
    <cellStyle name="_Laporan Stok Harian 26-Desember-2008_Performance Review 091112" xfId="921"/>
    <cellStyle name="_LHP - Agustus 2007" xfId="922"/>
    <cellStyle name="_LHP - Agustus 2007 (2)" xfId="923"/>
    <cellStyle name="_LHP - Agustus 2007 (2)_12 Laporan Stock Pool MKS Desember 2008 (2)" xfId="924"/>
    <cellStyle name="_LHP - Agustus 2007 (2)_12 Laporan Stock Pool MKS Desember 2008 (2)_AP Logistic 2010 Konsolidasi (091110)" xfId="925"/>
    <cellStyle name="_LHP - Agustus 2007 (2)_12 Laporan Stock Pool MKS Desember 2008 (2)_AP Logistic 2010 Konsolidasi (091111) 1830" xfId="926"/>
    <cellStyle name="_LHP - Agustus 2007 (2)_12 Laporan Stock Pool MKS Desember 2008 (2)_AP Logistic 2010 Konsolidasi (091111) 2230" xfId="927"/>
    <cellStyle name="_LHP - Agustus 2007 (2)_12 Laporan Stock Pool MKS Desember 2008 (2)_AP Logistic 2010 Konsolidasi (091115) 1830" xfId="928"/>
    <cellStyle name="_LHP - Agustus 2007 (2)_12 Laporan Stock Pool MKS Desember 2008 (2)_AP Logistic 2010 Konsolidasi (091116) 1340" xfId="929"/>
    <cellStyle name="_LHP - Agustus 2007 (2)_12 Laporan Stock Pool MKS Desember 2008 (2)_AP Logistic 2010 Konsolidasi (091116) 1700" xfId="930"/>
    <cellStyle name="_LHP - Agustus 2007 (2)_12 Laporan Stock Pool MKS Desember 2008 (2)_LHD" xfId="931"/>
    <cellStyle name="_LHP - Agustus 2007 (2)_12 Laporan Stock Pool MKS Desember 2008 (2)_Performance Review 091112" xfId="932"/>
    <cellStyle name="_LHP - Agustus 2007 (2)_AP Logistic 2010 Konsolidasi (091110)" xfId="933"/>
    <cellStyle name="_LHP - Agustus 2007 (2)_AP Logistic 2010 Konsolidasi (091111) 1830" xfId="934"/>
    <cellStyle name="_LHP - Agustus 2007 (2)_AP Logistic 2010 Konsolidasi (091111) 2230" xfId="935"/>
    <cellStyle name="_LHP - Agustus 2007 (2)_AP Logistic 2010 Konsolidasi (091115) 1830" xfId="936"/>
    <cellStyle name="_LHP - Agustus 2007 (2)_AP Logistic 2010 Konsolidasi (091116) 1340" xfId="937"/>
    <cellStyle name="_LHP - Agustus 2007 (2)_AP Logistic 2010 Konsolidasi (091116) 1700" xfId="938"/>
    <cellStyle name="_LHP - Agustus 2007 (2)_LAP. STOCK MEI  2010" xfId="939"/>
    <cellStyle name="_LHP - Agustus 2007 (2)_LHD" xfId="940"/>
    <cellStyle name="_LHP - Agustus 2007 (2)_LS Alvin" xfId="941"/>
    <cellStyle name="_LHP - Agustus 2007 (2)_Performance Review 091112" xfId="942"/>
    <cellStyle name="_LHP - Agustus 2007 (3)" xfId="943"/>
    <cellStyle name="_LHP - Agustus 2007 (3)_12 Laporan Stock Pool MKS Desember 2008 (2)" xfId="944"/>
    <cellStyle name="_LHP - Agustus 2007 (3)_12 Laporan Stock Pool MKS Desember 2008 (2)_AP Logistic 2010 Konsolidasi (091110)" xfId="945"/>
    <cellStyle name="_LHP - Agustus 2007 (3)_12 Laporan Stock Pool MKS Desember 2008 (2)_AP Logistic 2010 Konsolidasi (091111) 1830" xfId="946"/>
    <cellStyle name="_LHP - Agustus 2007 (3)_12 Laporan Stock Pool MKS Desember 2008 (2)_AP Logistic 2010 Konsolidasi (091111) 2230" xfId="947"/>
    <cellStyle name="_LHP - Agustus 2007 (3)_12 Laporan Stock Pool MKS Desember 2008 (2)_AP Logistic 2010 Konsolidasi (091115) 1830" xfId="948"/>
    <cellStyle name="_LHP - Agustus 2007 (3)_12 Laporan Stock Pool MKS Desember 2008 (2)_AP Logistic 2010 Konsolidasi (091116) 1340" xfId="949"/>
    <cellStyle name="_LHP - Agustus 2007 (3)_12 Laporan Stock Pool MKS Desember 2008 (2)_AP Logistic 2010 Konsolidasi (091116) 1700" xfId="950"/>
    <cellStyle name="_LHP - Agustus 2007 (3)_12 Laporan Stock Pool MKS Desember 2008 (2)_LHD" xfId="951"/>
    <cellStyle name="_LHP - Agustus 2007 (3)_12 Laporan Stock Pool MKS Desember 2008 (2)_Performance Review 091112" xfId="952"/>
    <cellStyle name="_LHP - Agustus 2007 (3)_AP Logistic 2010 Konsolidasi (091110)" xfId="953"/>
    <cellStyle name="_LHP - Agustus 2007 (3)_AP Logistic 2010 Konsolidasi (091111) 1830" xfId="954"/>
    <cellStyle name="_LHP - Agustus 2007 (3)_AP Logistic 2010 Konsolidasi (091111) 2230" xfId="955"/>
    <cellStyle name="_LHP - Agustus 2007 (3)_AP Logistic 2010 Konsolidasi (091115) 1830" xfId="956"/>
    <cellStyle name="_LHP - Agustus 2007 (3)_AP Logistic 2010 Konsolidasi (091116) 1340" xfId="957"/>
    <cellStyle name="_LHP - Agustus 2007 (3)_AP Logistic 2010 Konsolidasi (091116) 1700" xfId="958"/>
    <cellStyle name="_LHP - Agustus 2007 (3)_LAP. STOCK MEI  2010" xfId="959"/>
    <cellStyle name="_LHP - Agustus 2007 (3)_LHD" xfId="960"/>
    <cellStyle name="_LHP - Agustus 2007 (3)_LS Alvin" xfId="961"/>
    <cellStyle name="_LHP - Agustus 2007 (3)_Performance Review 091112" xfId="962"/>
    <cellStyle name="_LHP - Agustus 2007 (4)" xfId="963"/>
    <cellStyle name="_LHP - Agustus 2007 (4)_12 Laporan Stock Pool MKS Desember 2008 (2)" xfId="964"/>
    <cellStyle name="_LHP - Agustus 2007 (4)_12 Laporan Stock Pool MKS Desember 2008 (2)_AP Logistic 2010 Konsolidasi (091110)" xfId="965"/>
    <cellStyle name="_LHP - Agustus 2007 (4)_12 Laporan Stock Pool MKS Desember 2008 (2)_AP Logistic 2010 Konsolidasi (091111) 1830" xfId="966"/>
    <cellStyle name="_LHP - Agustus 2007 (4)_12 Laporan Stock Pool MKS Desember 2008 (2)_AP Logistic 2010 Konsolidasi (091111) 2230" xfId="967"/>
    <cellStyle name="_LHP - Agustus 2007 (4)_12 Laporan Stock Pool MKS Desember 2008 (2)_AP Logistic 2010 Konsolidasi (091115) 1830" xfId="968"/>
    <cellStyle name="_LHP - Agustus 2007 (4)_12 Laporan Stock Pool MKS Desember 2008 (2)_AP Logistic 2010 Konsolidasi (091116) 1340" xfId="969"/>
    <cellStyle name="_LHP - Agustus 2007 (4)_12 Laporan Stock Pool MKS Desember 2008 (2)_AP Logistic 2010 Konsolidasi (091116) 1700" xfId="970"/>
    <cellStyle name="_LHP - Agustus 2007 (4)_12 Laporan Stock Pool MKS Desember 2008 (2)_LHD" xfId="971"/>
    <cellStyle name="_LHP - Agustus 2007 (4)_12 Laporan Stock Pool MKS Desember 2008 (2)_Performance Review 091112" xfId="972"/>
    <cellStyle name="_LHP - Agustus 2007 (4)_AP Logistic 2010 Konsolidasi (091110)" xfId="973"/>
    <cellStyle name="_LHP - Agustus 2007 (4)_AP Logistic 2010 Konsolidasi (091111) 1830" xfId="974"/>
    <cellStyle name="_LHP - Agustus 2007 (4)_AP Logistic 2010 Konsolidasi (091111) 2230" xfId="975"/>
    <cellStyle name="_LHP - Agustus 2007 (4)_AP Logistic 2010 Konsolidasi (091115) 1830" xfId="976"/>
    <cellStyle name="_LHP - Agustus 2007 (4)_AP Logistic 2010 Konsolidasi (091116) 1340" xfId="977"/>
    <cellStyle name="_LHP - Agustus 2007 (4)_AP Logistic 2010 Konsolidasi (091116) 1700" xfId="978"/>
    <cellStyle name="_LHP - Agustus 2007 (4)_LAP. STOCK MEI  2010" xfId="979"/>
    <cellStyle name="_LHP - Agustus 2007 (4)_LHD" xfId="980"/>
    <cellStyle name="_LHP - Agustus 2007 (4)_LS Alvin" xfId="981"/>
    <cellStyle name="_LHP - Agustus 2007 (4)_Performance Review 091112" xfId="982"/>
    <cellStyle name="_LHP - Agustus 2007_12 Laporan Stock Pool MKS Desember 2008 (2)" xfId="983"/>
    <cellStyle name="_LHP - Agustus 2007_12 Laporan Stock Pool MKS Desember 2008 (2)_AP Logistic 2010 Konsolidasi (091110)" xfId="984"/>
    <cellStyle name="_LHP - Agustus 2007_12 Laporan Stock Pool MKS Desember 2008 (2)_AP Logistic 2010 Konsolidasi (091111) 1830" xfId="985"/>
    <cellStyle name="_LHP - Agustus 2007_12 Laporan Stock Pool MKS Desember 2008 (2)_AP Logistic 2010 Konsolidasi (091111) 2230" xfId="986"/>
    <cellStyle name="_LHP - Agustus 2007_12 Laporan Stock Pool MKS Desember 2008 (2)_AP Logistic 2010 Konsolidasi (091115) 1830" xfId="987"/>
    <cellStyle name="_LHP - Agustus 2007_12 Laporan Stock Pool MKS Desember 2008 (2)_AP Logistic 2010 Konsolidasi (091116) 1340" xfId="988"/>
    <cellStyle name="_LHP - Agustus 2007_12 Laporan Stock Pool MKS Desember 2008 (2)_AP Logistic 2010 Konsolidasi (091116) 1700" xfId="989"/>
    <cellStyle name="_LHP - Agustus 2007_12 Laporan Stock Pool MKS Desember 2008 (2)_LHD" xfId="990"/>
    <cellStyle name="_LHP - Agustus 2007_12 Laporan Stock Pool MKS Desember 2008 (2)_Performance Review 091112" xfId="991"/>
    <cellStyle name="_LHP - Agustus 2007_AP Logistic 2010 Konsolidasi (091110)" xfId="992"/>
    <cellStyle name="_LHP - Agustus 2007_AP Logistic 2010 Konsolidasi (091111) 1830" xfId="993"/>
    <cellStyle name="_LHP - Agustus 2007_AP Logistic 2010 Konsolidasi (091111) 2230" xfId="994"/>
    <cellStyle name="_LHP - Agustus 2007_AP Logistic 2010 Konsolidasi (091115) 1830" xfId="995"/>
    <cellStyle name="_LHP - Agustus 2007_AP Logistic 2010 Konsolidasi (091116) 1340" xfId="996"/>
    <cellStyle name="_LHP - Agustus 2007_AP Logistic 2010 Konsolidasi (091116) 1700" xfId="997"/>
    <cellStyle name="_LHP - Agustus 2007_LAP. STOCK MEI  2010" xfId="998"/>
    <cellStyle name="_LHP - Agustus 2007_LHD" xfId="999"/>
    <cellStyle name="_LHP - Agustus 2007_LS Alvin" xfId="1000"/>
    <cellStyle name="_LHP - Agustus 2007_Performance Review 091112" xfId="1001"/>
    <cellStyle name="_LHP Des 2007 (2)" xfId="1002"/>
    <cellStyle name="_LHP Des 2007 (2) 2" xfId="1003"/>
    <cellStyle name="_LHP Des 2007 (2)_AP Logistic 2010 Konsolidasi (091110)" xfId="1004"/>
    <cellStyle name="_LHP Des 2007 (2)_AP Logistic 2010 Konsolidasi (091111) 1830" xfId="1005"/>
    <cellStyle name="_LHP Des 2007 (2)_AP Logistic 2010 Konsolidasi (091111) 2230" xfId="1006"/>
    <cellStyle name="_LHP Des 2007 (2)_AP Logistic 2010 Konsolidasi (091115) 1830" xfId="1007"/>
    <cellStyle name="_LHP Des 2007 (2)_AP Logistic 2010 Konsolidasi (091116) 1340" xfId="1008"/>
    <cellStyle name="_LHP Des 2007 (2)_AP Logistic 2010 Konsolidasi (091116) 1700" xfId="1009"/>
    <cellStyle name="_LHP Des 2007 (2)_FINAL - Buku Saku3" xfId="1010"/>
    <cellStyle name="_LHP Des 2007 (2)_Laporan Harian Dispatcher_2010_Heavy Truck" xfId="1011"/>
    <cellStyle name="_LHP Des 2007 (2)_Laporan Harian Dispatcher_2010_Heavy Truck2" xfId="1012"/>
    <cellStyle name="_LHP Des 2007 (2)_Laporan Harian Dispatcher_2010_Light Truck" xfId="1013"/>
    <cellStyle name="_LHP Des 2007 (2)_Laporan Harian Dispatcher_2010_Light Truck_LHD" xfId="1014"/>
    <cellStyle name="_LHP Des 2007 (2)_Laporan Harian Dispatcher_2010-11_Heavy Truck" xfId="1015"/>
    <cellStyle name="_LHP Des 2007 (2)_Laporan Harian Dispatcher_2010-11_Light Truck" xfId="1016"/>
    <cellStyle name="_LHP Des 2007 (2)_Laporan Harian Dispatcher_2010-11_Light Truck_LHD" xfId="1017"/>
    <cellStyle name="_LHP Des 2007 (2)_LHD" xfId="1018"/>
    <cellStyle name="_LHP Des 2007 (2)_LHD_2010-12_Heavy Truck" xfId="1019"/>
    <cellStyle name="_LHP Des 2007 (2)_LHD_2010-12_Light Truck" xfId="1020"/>
    <cellStyle name="_LHP Des 2007 (2)_LHD_2010-12_Light Truck_LHD" xfId="1021"/>
    <cellStyle name="_LHP Des 2007 (2)_LHD_Heavy Truck 2011-01" xfId="1022"/>
    <cellStyle name="_LHP Des 2007 (2)_Performance Review 091112" xfId="1023"/>
    <cellStyle name="_LHP Des 2007 (2)_PL Oktober" xfId="1024"/>
    <cellStyle name="_LHP NOV 2007 (new)" xfId="1025"/>
    <cellStyle name="_LHP NOV 2007 (new) 2" xfId="1026"/>
    <cellStyle name="_LHP NOV 2007 (new)_AP Logistic 2010 Konsolidasi (091110)" xfId="1027"/>
    <cellStyle name="_LHP NOV 2007 (new)_AP Logistic 2010 Konsolidasi (091111) 1830" xfId="1028"/>
    <cellStyle name="_LHP NOV 2007 (new)_AP Logistic 2010 Konsolidasi (091111) 2230" xfId="1029"/>
    <cellStyle name="_LHP NOV 2007 (new)_AP Logistic 2010 Konsolidasi (091115) 1830" xfId="1030"/>
    <cellStyle name="_LHP NOV 2007 (new)_AP Logistic 2010 Konsolidasi (091116) 1340" xfId="1031"/>
    <cellStyle name="_LHP NOV 2007 (new)_AP Logistic 2010 Konsolidasi (091116) 1700" xfId="1032"/>
    <cellStyle name="_LHP NOV 2007 (new)_FINAL - Buku Saku3" xfId="1033"/>
    <cellStyle name="_LHP NOV 2007 (new)_Laporan Harian Dispatcher_2010_Heavy Truck" xfId="1034"/>
    <cellStyle name="_LHP NOV 2007 (new)_Laporan Harian Dispatcher_2010_Heavy Truck2" xfId="1035"/>
    <cellStyle name="_LHP NOV 2007 (new)_Laporan Harian Dispatcher_2010_Light Truck" xfId="1036"/>
    <cellStyle name="_LHP NOV 2007 (new)_Laporan Harian Dispatcher_2010_Light Truck_LHD" xfId="1037"/>
    <cellStyle name="_LHP NOV 2007 (new)_Laporan Harian Dispatcher_2010-11_Heavy Truck" xfId="1038"/>
    <cellStyle name="_LHP NOV 2007 (new)_Laporan Harian Dispatcher_2010-11_Light Truck" xfId="1039"/>
    <cellStyle name="_LHP NOV 2007 (new)_Laporan Harian Dispatcher_2010-11_Light Truck_LHD" xfId="1040"/>
    <cellStyle name="_LHP NOV 2007 (new)_LHD" xfId="1041"/>
    <cellStyle name="_LHP NOV 2007 (new)_LHD_2010-12_Heavy Truck" xfId="1042"/>
    <cellStyle name="_LHP NOV 2007 (new)_LHD_2010-12_Light Truck" xfId="1043"/>
    <cellStyle name="_LHP NOV 2007 (new)_LHD_2010-12_Light Truck_LHD" xfId="1044"/>
    <cellStyle name="_LHP NOV 2007 (new)_LHD_Heavy Truck 2011-01" xfId="1045"/>
    <cellStyle name="_LHP NOV 2007 (new)_Performance Review 091112" xfId="1046"/>
    <cellStyle name="_LHP NOV 2007 (new)_PL Oktober" xfId="1047"/>
    <cellStyle name="_LHP OKT 2007 (new)" xfId="1048"/>
    <cellStyle name="_LHP OKT 2007 (new) 2" xfId="1049"/>
    <cellStyle name="_LHP OKT 2007 (new)_AP Logistic 2010 Konsolidasi (091110)" xfId="1050"/>
    <cellStyle name="_LHP OKT 2007 (new)_AP Logistic 2010 Konsolidasi (091111) 1830" xfId="1051"/>
    <cellStyle name="_LHP OKT 2007 (new)_AP Logistic 2010 Konsolidasi (091111) 2230" xfId="1052"/>
    <cellStyle name="_LHP OKT 2007 (new)_AP Logistic 2010 Konsolidasi (091115) 1830" xfId="1053"/>
    <cellStyle name="_LHP OKT 2007 (new)_AP Logistic 2010 Konsolidasi (091116) 1340" xfId="1054"/>
    <cellStyle name="_LHP OKT 2007 (new)_AP Logistic 2010 Konsolidasi (091116) 1700" xfId="1055"/>
    <cellStyle name="_LHP OKT 2007 (new)_FINAL - Buku Saku3" xfId="1056"/>
    <cellStyle name="_LHP OKT 2007 (new)_Laporan Harian Dispatcher_2010_Heavy Truck" xfId="1057"/>
    <cellStyle name="_LHP OKT 2007 (new)_Laporan Harian Dispatcher_2010_Heavy Truck2" xfId="1058"/>
    <cellStyle name="_LHP OKT 2007 (new)_Laporan Harian Dispatcher_2010_Light Truck" xfId="1059"/>
    <cellStyle name="_LHP OKT 2007 (new)_Laporan Harian Dispatcher_2010_Light Truck_LHD" xfId="1060"/>
    <cellStyle name="_LHP OKT 2007 (new)_Laporan Harian Dispatcher_2010-11_Heavy Truck" xfId="1061"/>
    <cellStyle name="_LHP OKT 2007 (new)_Laporan Harian Dispatcher_2010-11_Light Truck" xfId="1062"/>
    <cellStyle name="_LHP OKT 2007 (new)_Laporan Harian Dispatcher_2010-11_Light Truck_LHD" xfId="1063"/>
    <cellStyle name="_LHP OKT 2007 (new)_LHD" xfId="1064"/>
    <cellStyle name="_LHP OKT 2007 (new)_LHD_2010-12_Heavy Truck" xfId="1065"/>
    <cellStyle name="_LHP OKT 2007 (new)_LHD_2010-12_Light Truck" xfId="1066"/>
    <cellStyle name="_LHP OKT 2007 (new)_LHD_2010-12_Light Truck_LHD" xfId="1067"/>
    <cellStyle name="_LHP OKT 2007 (new)_LHD_Heavy Truck 2011-01" xfId="1068"/>
    <cellStyle name="_LHP OKT 2007 (new)_Performance Review 091112" xfId="1069"/>
    <cellStyle name="_LHP OKT 2007 (new)_PL Oktober" xfId="1070"/>
    <cellStyle name="_LHP Unit Harian Feb.2008" xfId="1071"/>
    <cellStyle name="_LHP Unit Harian Feb.2008 2" xfId="1072"/>
    <cellStyle name="_LHP Unit Harian Feb.2008_AP Logistic 2010 Konsolidasi (091110)" xfId="1073"/>
    <cellStyle name="_LHP Unit Harian Feb.2008_AP Logistic 2010 Konsolidasi (091111) 1830" xfId="1074"/>
    <cellStyle name="_LHP Unit Harian Feb.2008_AP Logistic 2010 Konsolidasi (091111) 2230" xfId="1075"/>
    <cellStyle name="_LHP Unit Harian Feb.2008_AP Logistic 2010 Konsolidasi (091115) 1830" xfId="1076"/>
    <cellStyle name="_LHP Unit Harian Feb.2008_AP Logistic 2010 Konsolidasi (091116) 1340" xfId="1077"/>
    <cellStyle name="_LHP Unit Harian Feb.2008_AP Logistic 2010 Konsolidasi (091116) 1700" xfId="1078"/>
    <cellStyle name="_LHP Unit Harian Feb.2008_FINAL - Buku Saku3" xfId="1079"/>
    <cellStyle name="_LHP Unit Harian Feb.2008_Laporan Harian Dispatcher_2010_Heavy Truck" xfId="1080"/>
    <cellStyle name="_LHP Unit Harian Feb.2008_Laporan Harian Dispatcher_2010_Heavy Truck2" xfId="1081"/>
    <cellStyle name="_LHP Unit Harian Feb.2008_Laporan Harian Dispatcher_2010_Light Truck" xfId="1082"/>
    <cellStyle name="_LHP Unit Harian Feb.2008_Laporan Harian Dispatcher_2010_Light Truck_LHD" xfId="1083"/>
    <cellStyle name="_LHP Unit Harian Feb.2008_Laporan Harian Dispatcher_2010-11_Heavy Truck" xfId="1084"/>
    <cellStyle name="_LHP Unit Harian Feb.2008_Laporan Harian Dispatcher_2010-11_Light Truck" xfId="1085"/>
    <cellStyle name="_LHP Unit Harian Feb.2008_Laporan Harian Dispatcher_2010-11_Light Truck_LHD" xfId="1086"/>
    <cellStyle name="_LHP Unit Harian Feb.2008_LHD" xfId="1087"/>
    <cellStyle name="_LHP Unit Harian Feb.2008_LHD_2010-12_Heavy Truck" xfId="1088"/>
    <cellStyle name="_LHP Unit Harian Feb.2008_LHD_2010-12_Light Truck" xfId="1089"/>
    <cellStyle name="_LHP Unit Harian Feb.2008_LHD_2010-12_Light Truck_LHD" xfId="1090"/>
    <cellStyle name="_LHP Unit Harian Feb.2008_LHD_Heavy Truck 2011-01" xfId="1091"/>
    <cellStyle name="_LHP Unit Harian Feb.2008_Performance Review 091112" xfId="1092"/>
    <cellStyle name="_LHP Unit Harian Feb.2008_PL Oktober" xfId="1093"/>
    <cellStyle name="_LHP-Jkt Des 08" xfId="1094"/>
    <cellStyle name="_LHP-Jkt Des 08 2" xfId="1095"/>
    <cellStyle name="_LHP-Jkt Des 08_AP Logistic 2010 Konsolidasi (091110)" xfId="1096"/>
    <cellStyle name="_LHP-Jkt Des 08_AP Logistic 2010 Konsolidasi (091111) 1830" xfId="1097"/>
    <cellStyle name="_LHP-Jkt Des 08_AP Logistic 2010 Konsolidasi (091111) 2230" xfId="1098"/>
    <cellStyle name="_LHP-Jkt Des 08_AP Logistic 2010 Konsolidasi (091115) 1830" xfId="1099"/>
    <cellStyle name="_LHP-Jkt Des 08_AP Logistic 2010 Konsolidasi (091116) 1340" xfId="1100"/>
    <cellStyle name="_LHP-Jkt Des 08_AP Logistic 2010 Konsolidasi (091116) 1700" xfId="1101"/>
    <cellStyle name="_LHP-Jkt Des 08_FINAL - Buku Saku3" xfId="1102"/>
    <cellStyle name="_LHP-Jkt Des 08_Laporan Harian Dispatcher_2010_Heavy Truck" xfId="1103"/>
    <cellStyle name="_LHP-Jkt Des 08_Laporan Harian Dispatcher_2010_Heavy Truck2" xfId="1104"/>
    <cellStyle name="_LHP-Jkt Des 08_Laporan Harian Dispatcher_2010_Light Truck" xfId="1105"/>
    <cellStyle name="_LHP-Jkt Des 08_Laporan Harian Dispatcher_2010_Light Truck_LHD" xfId="1106"/>
    <cellStyle name="_LHP-Jkt Des 08_Laporan Harian Dispatcher_2010-11_Heavy Truck" xfId="1107"/>
    <cellStyle name="_LHP-Jkt Des 08_Laporan Harian Dispatcher_2010-11_Light Truck" xfId="1108"/>
    <cellStyle name="_LHP-Jkt Des 08_Laporan Harian Dispatcher_2010-11_Light Truck_LHD" xfId="1109"/>
    <cellStyle name="_LHP-Jkt Des 08_LHD" xfId="1110"/>
    <cellStyle name="_LHP-Jkt Des 08_LHD_2010-12_Heavy Truck" xfId="1111"/>
    <cellStyle name="_LHP-Jkt Des 08_LHD_2010-12_Light Truck" xfId="1112"/>
    <cellStyle name="_LHP-Jkt Des 08_LHD_2010-12_Light Truck_LHD" xfId="1113"/>
    <cellStyle name="_LHP-Jkt Des 08_LHD_Heavy Truck 2011-01" xfId="1114"/>
    <cellStyle name="_LHP-Jkt Des 08_Performance Review 091112" xfId="1115"/>
    <cellStyle name="_LHP-Jkt Des 08_PL Oktober" xfId="1116"/>
    <cellStyle name="_LHP-Juli - 2007xls" xfId="1117"/>
    <cellStyle name="_LHP-Juli - 2007xls (2)" xfId="1118"/>
    <cellStyle name="_LHP-Juli - 2007xls (2)_12 Laporan Stock Pool MKS Desember 2008 (2)" xfId="1119"/>
    <cellStyle name="_LHP-Juli - 2007xls (2)_12 Laporan Stock Pool MKS Desember 2008 (2)_AP Logistic 2010 Konsolidasi (091110)" xfId="1120"/>
    <cellStyle name="_LHP-Juli - 2007xls (2)_12 Laporan Stock Pool MKS Desember 2008 (2)_AP Logistic 2010 Konsolidasi (091111) 1830" xfId="1121"/>
    <cellStyle name="_LHP-Juli - 2007xls (2)_12 Laporan Stock Pool MKS Desember 2008 (2)_AP Logistic 2010 Konsolidasi (091111) 2230" xfId="1122"/>
    <cellStyle name="_LHP-Juli - 2007xls (2)_12 Laporan Stock Pool MKS Desember 2008 (2)_AP Logistic 2010 Konsolidasi (091115) 1830" xfId="1123"/>
    <cellStyle name="_LHP-Juli - 2007xls (2)_12 Laporan Stock Pool MKS Desember 2008 (2)_AP Logistic 2010 Konsolidasi (091116) 1340" xfId="1124"/>
    <cellStyle name="_LHP-Juli - 2007xls (2)_12 Laporan Stock Pool MKS Desember 2008 (2)_AP Logistic 2010 Konsolidasi (091116) 1700" xfId="1125"/>
    <cellStyle name="_LHP-Juli - 2007xls (2)_12 Laporan Stock Pool MKS Desember 2008 (2)_LHD" xfId="1126"/>
    <cellStyle name="_LHP-Juli - 2007xls (2)_12 Laporan Stock Pool MKS Desember 2008 (2)_Performance Review 091112" xfId="1127"/>
    <cellStyle name="_LHP-Juli - 2007xls (2)_AP Logistic 2010 Konsolidasi (091110)" xfId="1128"/>
    <cellStyle name="_LHP-Juli - 2007xls (2)_AP Logistic 2010 Konsolidasi (091111) 1830" xfId="1129"/>
    <cellStyle name="_LHP-Juli - 2007xls (2)_AP Logistic 2010 Konsolidasi (091111) 2230" xfId="1130"/>
    <cellStyle name="_LHP-Juli - 2007xls (2)_AP Logistic 2010 Konsolidasi (091115) 1830" xfId="1131"/>
    <cellStyle name="_LHP-Juli - 2007xls (2)_AP Logistic 2010 Konsolidasi (091116) 1340" xfId="1132"/>
    <cellStyle name="_LHP-Juli - 2007xls (2)_AP Logistic 2010 Konsolidasi (091116) 1700" xfId="1133"/>
    <cellStyle name="_LHP-Juli - 2007xls (2)_LAP. STOCK MEI  2010" xfId="1134"/>
    <cellStyle name="_LHP-Juli - 2007xls (2)_LHD" xfId="1135"/>
    <cellStyle name="_LHP-Juli - 2007xls (2)_LS Alvin" xfId="1136"/>
    <cellStyle name="_LHP-Juli - 2007xls (2)_Performance Review 091112" xfId="1137"/>
    <cellStyle name="_LHP-Juli - 2007xls_12 Laporan Stock Pool MKS Desember 2008 (2)" xfId="1138"/>
    <cellStyle name="_LHP-Juli - 2007xls_12 Laporan Stock Pool MKS Desember 2008 (2)_AP Logistic 2010 Konsolidasi (091110)" xfId="1139"/>
    <cellStyle name="_LHP-Juli - 2007xls_12 Laporan Stock Pool MKS Desember 2008 (2)_AP Logistic 2010 Konsolidasi (091111) 1830" xfId="1140"/>
    <cellStyle name="_LHP-Juli - 2007xls_12 Laporan Stock Pool MKS Desember 2008 (2)_AP Logistic 2010 Konsolidasi (091111) 2230" xfId="1141"/>
    <cellStyle name="_LHP-Juli - 2007xls_12 Laporan Stock Pool MKS Desember 2008 (2)_AP Logistic 2010 Konsolidasi (091115) 1830" xfId="1142"/>
    <cellStyle name="_LHP-Juli - 2007xls_12 Laporan Stock Pool MKS Desember 2008 (2)_AP Logistic 2010 Konsolidasi (091116) 1340" xfId="1143"/>
    <cellStyle name="_LHP-Juli - 2007xls_12 Laporan Stock Pool MKS Desember 2008 (2)_AP Logistic 2010 Konsolidasi (091116) 1700" xfId="1144"/>
    <cellStyle name="_LHP-Juli - 2007xls_12 Laporan Stock Pool MKS Desember 2008 (2)_LHD" xfId="1145"/>
    <cellStyle name="_LHP-Juli - 2007xls_12 Laporan Stock Pool MKS Desember 2008 (2)_Performance Review 091112" xfId="1146"/>
    <cellStyle name="_LHP-Juli - 2007xls_AP Logistic 2010 Konsolidasi (091110)" xfId="1147"/>
    <cellStyle name="_LHP-Juli - 2007xls_AP Logistic 2010 Konsolidasi (091111) 1830" xfId="1148"/>
    <cellStyle name="_LHP-Juli - 2007xls_AP Logistic 2010 Konsolidasi (091111) 2230" xfId="1149"/>
    <cellStyle name="_LHP-Juli - 2007xls_AP Logistic 2010 Konsolidasi (091115) 1830" xfId="1150"/>
    <cellStyle name="_LHP-Juli - 2007xls_AP Logistic 2010 Konsolidasi (091116) 1340" xfId="1151"/>
    <cellStyle name="_LHP-Juli - 2007xls_AP Logistic 2010 Konsolidasi (091116) 1700" xfId="1152"/>
    <cellStyle name="_LHP-Juli - 2007xls_LAP. STOCK MEI  2010" xfId="1153"/>
    <cellStyle name="_LHP-Juli - 2007xls_LHD" xfId="1154"/>
    <cellStyle name="_LHP-Juli - 2007xls_LS Alvin" xfId="1155"/>
    <cellStyle name="_LHP-Juli - 2007xls_Performance Review 091112" xfId="1156"/>
    <cellStyle name="_Lora-tungchau" xfId="1157"/>
    <cellStyle name="_LSP Bali - Desember 2008" xfId="1158"/>
    <cellStyle name="_LSP Bali - Desember 2008 (2)" xfId="1159"/>
    <cellStyle name="_LSP Bali - Desember 2008 (2) 2" xfId="1160"/>
    <cellStyle name="_LSP Bali - Desember 2008 (2)_AP Logistic 2010 Konsolidasi (091110)" xfId="1161"/>
    <cellStyle name="_LSP Bali - Desember 2008 (2)_AP Logistic 2010 Konsolidasi (091111) 1830" xfId="1162"/>
    <cellStyle name="_LSP Bali - Desember 2008 (2)_AP Logistic 2010 Konsolidasi (091111) 2230" xfId="1163"/>
    <cellStyle name="_LSP Bali - Desember 2008 (2)_AP Logistic 2010 Konsolidasi (091115) 1830" xfId="1164"/>
    <cellStyle name="_LSP Bali - Desember 2008 (2)_AP Logistic 2010 Konsolidasi (091116) 1340" xfId="1165"/>
    <cellStyle name="_LSP Bali - Desember 2008 (2)_AP Logistic 2010 Konsolidasi (091116) 1700" xfId="1166"/>
    <cellStyle name="_LSP Bali - Desember 2008 (2)_FINAL - Buku Saku3" xfId="1167"/>
    <cellStyle name="_LSP Bali - Desember 2008 (2)_Laporan Harian Dispatcher_2010_Heavy Truck" xfId="1168"/>
    <cellStyle name="_LSP Bali - Desember 2008 (2)_Laporan Harian Dispatcher_2010_Heavy Truck2" xfId="1169"/>
    <cellStyle name="_LSP Bali - Desember 2008 (2)_Laporan Harian Dispatcher_2010_Light Truck" xfId="1170"/>
    <cellStyle name="_LSP Bali - Desember 2008 (2)_Laporan Harian Dispatcher_2010_Light Truck_LHD" xfId="1171"/>
    <cellStyle name="_LSP Bali - Desember 2008 (2)_Laporan Harian Dispatcher_2010-11_Heavy Truck" xfId="1172"/>
    <cellStyle name="_LSP Bali - Desember 2008 (2)_Laporan Harian Dispatcher_2010-11_Light Truck" xfId="1173"/>
    <cellStyle name="_LSP Bali - Desember 2008 (2)_Laporan Harian Dispatcher_2010-11_Light Truck_LHD" xfId="1174"/>
    <cellStyle name="_LSP Bali - Desember 2008 (2)_LHD" xfId="1175"/>
    <cellStyle name="_LSP Bali - Desember 2008 (2)_LHD_2010-12_Heavy Truck" xfId="1176"/>
    <cellStyle name="_LSP Bali - Desember 2008 (2)_LHD_2010-12_Light Truck" xfId="1177"/>
    <cellStyle name="_LSP Bali - Desember 2008 (2)_LHD_2010-12_Light Truck_LHD" xfId="1178"/>
    <cellStyle name="_LSP Bali - Desember 2008 (2)_LHD_Heavy Truck 2011-01" xfId="1179"/>
    <cellStyle name="_LSP Bali - Desember 2008 (2)_Performance Review 091112" xfId="1180"/>
    <cellStyle name="_LSP Bali - Desember 2008 (2)_PL Oktober" xfId="1181"/>
    <cellStyle name="_LSP Bali - Desember 2008 2" xfId="1182"/>
    <cellStyle name="_LSP Bali - Desember 2008_AP Logistic 2010 Konsolidasi (091110)" xfId="1183"/>
    <cellStyle name="_LSP Bali - Desember 2008_AP Logistic 2010 Konsolidasi (091111) 1830" xfId="1184"/>
    <cellStyle name="_LSP Bali - Desember 2008_AP Logistic 2010 Konsolidasi (091111) 2230" xfId="1185"/>
    <cellStyle name="_LSP Bali - Desember 2008_AP Logistic 2010 Konsolidasi (091115) 1830" xfId="1186"/>
    <cellStyle name="_LSP Bali - Desember 2008_AP Logistic 2010 Konsolidasi (091116) 1340" xfId="1187"/>
    <cellStyle name="_LSP Bali - Desember 2008_AP Logistic 2010 Konsolidasi (091116) 1700" xfId="1188"/>
    <cellStyle name="_LSP Bali - Desember 2008_FINAL - Buku Saku3" xfId="1189"/>
    <cellStyle name="_LSP Bali - Desember 2008_Laporan Harian Dispatcher_2010_Heavy Truck" xfId="1190"/>
    <cellStyle name="_LSP Bali - Desember 2008_Laporan Harian Dispatcher_2010_Heavy Truck2" xfId="1191"/>
    <cellStyle name="_LSP Bali - Desember 2008_Laporan Harian Dispatcher_2010_Light Truck" xfId="1192"/>
    <cellStyle name="_LSP Bali - Desember 2008_Laporan Harian Dispatcher_2010_Light Truck_LHD" xfId="1193"/>
    <cellStyle name="_LSP Bali - Desember 2008_Laporan Harian Dispatcher_2010-11_Heavy Truck" xfId="1194"/>
    <cellStyle name="_LSP Bali - Desember 2008_Laporan Harian Dispatcher_2010-11_Light Truck" xfId="1195"/>
    <cellStyle name="_LSP Bali - Desember 2008_Laporan Harian Dispatcher_2010-11_Light Truck_LHD" xfId="1196"/>
    <cellStyle name="_LSP Bali - Desember 2008_LHD" xfId="1197"/>
    <cellStyle name="_LSP Bali - Desember 2008_LHD_2010-12_Heavy Truck" xfId="1198"/>
    <cellStyle name="_LSP Bali - Desember 2008_LHD_2010-12_Light Truck" xfId="1199"/>
    <cellStyle name="_LSP Bali - Desember 2008_LHD_2010-12_Light Truck_LHD" xfId="1200"/>
    <cellStyle name="_LSP Bali - Desember 2008_LHD_Heavy Truck 2011-01" xfId="1201"/>
    <cellStyle name="_LSP Bali - Desember 2008_Performance Review 091112" xfId="1202"/>
    <cellStyle name="_LSP Bali - Desember 2008_PL Oktober" xfId="1203"/>
    <cellStyle name="_LSP Bali - Januari 2009" xfId="1204"/>
    <cellStyle name="_LSP Bali - Januari 2009 2" xfId="1205"/>
    <cellStyle name="_LSP Bali - Januari 2009_AP Logistic 2010 Konsolidasi (091110)" xfId="1206"/>
    <cellStyle name="_LSP Bali - Januari 2009_AP Logistic 2010 Konsolidasi (091111) 1830" xfId="1207"/>
    <cellStyle name="_LSP Bali - Januari 2009_AP Logistic 2010 Konsolidasi (091111) 2230" xfId="1208"/>
    <cellStyle name="_LSP Bali - Januari 2009_AP Logistic 2010 Konsolidasi (091115) 1830" xfId="1209"/>
    <cellStyle name="_LSP Bali - Januari 2009_AP Logistic 2010 Konsolidasi (091116) 1340" xfId="1210"/>
    <cellStyle name="_LSP Bali - Januari 2009_AP Logistic 2010 Konsolidasi (091116) 1700" xfId="1211"/>
    <cellStyle name="_LSP Bali - Januari 2009_FINAL - Buku Saku3" xfId="1212"/>
    <cellStyle name="_LSP Bali - Januari 2009_Laporan Harian Dispatcher_2010_Heavy Truck" xfId="1213"/>
    <cellStyle name="_LSP Bali - Januari 2009_Laporan Harian Dispatcher_2010_Heavy Truck2" xfId="1214"/>
    <cellStyle name="_LSP Bali - Januari 2009_Laporan Harian Dispatcher_2010_Light Truck" xfId="1215"/>
    <cellStyle name="_LSP Bali - Januari 2009_Laporan Harian Dispatcher_2010_Light Truck_LHD" xfId="1216"/>
    <cellStyle name="_LSP Bali - Januari 2009_Laporan Harian Dispatcher_2010-11_Heavy Truck" xfId="1217"/>
    <cellStyle name="_LSP Bali - Januari 2009_Laporan Harian Dispatcher_2010-11_Light Truck" xfId="1218"/>
    <cellStyle name="_LSP Bali - Januari 2009_Laporan Harian Dispatcher_2010-11_Light Truck_LHD" xfId="1219"/>
    <cellStyle name="_LSP Bali - Januari 2009_LHD" xfId="1220"/>
    <cellStyle name="_LSP Bali - Januari 2009_LHD_2010-12_Heavy Truck" xfId="1221"/>
    <cellStyle name="_LSP Bali - Januari 2009_LHD_2010-12_Light Truck" xfId="1222"/>
    <cellStyle name="_LSP Bali - Januari 2009_LHD_2010-12_Light Truck_LHD" xfId="1223"/>
    <cellStyle name="_LSP Bali - Januari 2009_LHD_Heavy Truck 2011-01" xfId="1224"/>
    <cellStyle name="_LSP Bali - Januari 2009_Performance Review 091112" xfId="1225"/>
    <cellStyle name="_LSP Bali - Januari 2009_PL Oktober" xfId="1226"/>
    <cellStyle name="_LSP Bali - November 2008 (2)" xfId="1227"/>
    <cellStyle name="_LSP Bali - November 2008 (2) 2" xfId="1228"/>
    <cellStyle name="_LSP Bali - November 2008 (2)_AP Logistic 2010 Konsolidasi (091110)" xfId="1229"/>
    <cellStyle name="_LSP Bali - November 2008 (2)_AP Logistic 2010 Konsolidasi (091111) 1830" xfId="1230"/>
    <cellStyle name="_LSP Bali - November 2008 (2)_AP Logistic 2010 Konsolidasi (091111) 2230" xfId="1231"/>
    <cellStyle name="_LSP Bali - November 2008 (2)_AP Logistic 2010 Konsolidasi (091115) 1830" xfId="1232"/>
    <cellStyle name="_LSP Bali - November 2008 (2)_AP Logistic 2010 Konsolidasi (091116) 1340" xfId="1233"/>
    <cellStyle name="_LSP Bali - November 2008 (2)_AP Logistic 2010 Konsolidasi (091116) 1700" xfId="1234"/>
    <cellStyle name="_LSP Bali - November 2008 (2)_FINAL - Buku Saku3" xfId="1235"/>
    <cellStyle name="_LSP Bali - November 2008 (2)_Laporan Harian Dispatcher_2010_Heavy Truck" xfId="1236"/>
    <cellStyle name="_LSP Bali - November 2008 (2)_Laporan Harian Dispatcher_2010_Heavy Truck2" xfId="1237"/>
    <cellStyle name="_LSP Bali - November 2008 (2)_Laporan Harian Dispatcher_2010_Light Truck" xfId="1238"/>
    <cellStyle name="_LSP Bali - November 2008 (2)_Laporan Harian Dispatcher_2010_Light Truck_LHD" xfId="1239"/>
    <cellStyle name="_LSP Bali - November 2008 (2)_Laporan Harian Dispatcher_2010-11_Heavy Truck" xfId="1240"/>
    <cellStyle name="_LSP Bali - November 2008 (2)_Laporan Harian Dispatcher_2010-11_Light Truck" xfId="1241"/>
    <cellStyle name="_LSP Bali - November 2008 (2)_Laporan Harian Dispatcher_2010-11_Light Truck_LHD" xfId="1242"/>
    <cellStyle name="_LSP Bali - November 2008 (2)_LHD" xfId="1243"/>
    <cellStyle name="_LSP Bali - November 2008 (2)_LHD_2010-12_Heavy Truck" xfId="1244"/>
    <cellStyle name="_LSP Bali - November 2008 (2)_LHD_2010-12_Light Truck" xfId="1245"/>
    <cellStyle name="_LSP Bali - November 2008 (2)_LHD_2010-12_Light Truck_LHD" xfId="1246"/>
    <cellStyle name="_LSP Bali - November 2008 (2)_LHD_Heavy Truck 2011-01" xfId="1247"/>
    <cellStyle name="_LSP Bali - November 2008 (2)_Performance Review 091112" xfId="1248"/>
    <cellStyle name="_LSP Bali - November 2008 (2)_PL Oktober" xfId="1249"/>
    <cellStyle name="_LSP Bali - November 2008 (5)" xfId="1250"/>
    <cellStyle name="_LSP Bali - November 2008 (5) 2" xfId="1251"/>
    <cellStyle name="_LSP Bali - November 2008 (5)_AP Logistic 2010 Konsolidasi (091110)" xfId="1252"/>
    <cellStyle name="_LSP Bali - November 2008 (5)_AP Logistic 2010 Konsolidasi (091111) 1830" xfId="1253"/>
    <cellStyle name="_LSP Bali - November 2008 (5)_AP Logistic 2010 Konsolidasi (091111) 2230" xfId="1254"/>
    <cellStyle name="_LSP Bali - November 2008 (5)_AP Logistic 2010 Konsolidasi (091115) 1830" xfId="1255"/>
    <cellStyle name="_LSP Bali - November 2008 (5)_AP Logistic 2010 Konsolidasi (091116) 1340" xfId="1256"/>
    <cellStyle name="_LSP Bali - November 2008 (5)_AP Logistic 2010 Konsolidasi (091116) 1700" xfId="1257"/>
    <cellStyle name="_LSP Bali - November 2008 (5)_FINAL - Buku Saku3" xfId="1258"/>
    <cellStyle name="_LSP Bali - November 2008 (5)_Laporan Harian Dispatcher_2010_Heavy Truck" xfId="1259"/>
    <cellStyle name="_LSP Bali - November 2008 (5)_Laporan Harian Dispatcher_2010_Heavy Truck2" xfId="1260"/>
    <cellStyle name="_LSP Bali - November 2008 (5)_Laporan Harian Dispatcher_2010_Light Truck" xfId="1261"/>
    <cellStyle name="_LSP Bali - November 2008 (5)_Laporan Harian Dispatcher_2010_Light Truck_LHD" xfId="1262"/>
    <cellStyle name="_LSP Bali - November 2008 (5)_Laporan Harian Dispatcher_2010-11_Heavy Truck" xfId="1263"/>
    <cellStyle name="_LSP Bali - November 2008 (5)_Laporan Harian Dispatcher_2010-11_Light Truck" xfId="1264"/>
    <cellStyle name="_LSP Bali - November 2008 (5)_Laporan Harian Dispatcher_2010-11_Light Truck_LHD" xfId="1265"/>
    <cellStyle name="_LSP Bali - November 2008 (5)_LHD" xfId="1266"/>
    <cellStyle name="_LSP Bali - November 2008 (5)_LHD_2010-12_Heavy Truck" xfId="1267"/>
    <cellStyle name="_LSP Bali - November 2008 (5)_LHD_2010-12_Light Truck" xfId="1268"/>
    <cellStyle name="_LSP Bali - November 2008 (5)_LHD_2010-12_Light Truck_LHD" xfId="1269"/>
    <cellStyle name="_LSP Bali - November 2008 (5)_LHD_Heavy Truck 2011-01" xfId="1270"/>
    <cellStyle name="_LSP Bali - November 2008 (5)_Performance Review 091112" xfId="1271"/>
    <cellStyle name="_LSP Bali - November 2008 (5)_PL Oktober" xfId="1272"/>
    <cellStyle name="_LSP Bali januari 09" xfId="1273"/>
    <cellStyle name="_LSP Bali januari 09 2" xfId="1274"/>
    <cellStyle name="_LSP Bali januari 09_AP Logistic 2010 Konsolidasi (091110)" xfId="1275"/>
    <cellStyle name="_LSP Bali januari 09_AP Logistic 2010 Konsolidasi (091111) 1830" xfId="1276"/>
    <cellStyle name="_LSP Bali januari 09_AP Logistic 2010 Konsolidasi (091111) 2230" xfId="1277"/>
    <cellStyle name="_LSP Bali januari 09_AP Logistic 2010 Konsolidasi (091115) 1830" xfId="1278"/>
    <cellStyle name="_LSP Bali januari 09_AP Logistic 2010 Konsolidasi (091116) 1340" xfId="1279"/>
    <cellStyle name="_LSP Bali januari 09_AP Logistic 2010 Konsolidasi (091116) 1700" xfId="1280"/>
    <cellStyle name="_LSP Bali januari 09_FINAL - Buku Saku3" xfId="1281"/>
    <cellStyle name="_LSP Bali januari 09_Laporan Harian Dispatcher_2010_Heavy Truck" xfId="1282"/>
    <cellStyle name="_LSP Bali januari 09_Laporan Harian Dispatcher_2010_Heavy Truck2" xfId="1283"/>
    <cellStyle name="_LSP Bali januari 09_Laporan Harian Dispatcher_2010_Light Truck" xfId="1284"/>
    <cellStyle name="_LSP Bali januari 09_Laporan Harian Dispatcher_2010_Light Truck_LHD" xfId="1285"/>
    <cellStyle name="_LSP Bali januari 09_Laporan Harian Dispatcher_2010-11_Heavy Truck" xfId="1286"/>
    <cellStyle name="_LSP Bali januari 09_Laporan Harian Dispatcher_2010-11_Light Truck" xfId="1287"/>
    <cellStyle name="_LSP Bali januari 09_Laporan Harian Dispatcher_2010-11_Light Truck_LHD" xfId="1288"/>
    <cellStyle name="_LSP Bali januari 09_LHD" xfId="1289"/>
    <cellStyle name="_LSP Bali januari 09_LHD_2010-12_Heavy Truck" xfId="1290"/>
    <cellStyle name="_LSP Bali januari 09_LHD_2010-12_Light Truck" xfId="1291"/>
    <cellStyle name="_LSP Bali januari 09_LHD_2010-12_Light Truck_LHD" xfId="1292"/>
    <cellStyle name="_LSP Bali januari 09_LHD_Heavy Truck 2011-01" xfId="1293"/>
    <cellStyle name="_LSP Bali januari 09_Performance Review 091112" xfId="1294"/>
    <cellStyle name="_LSP Bali januari 09_PL Oktober" xfId="1295"/>
    <cellStyle name="_Makassar 2007" xfId="1296"/>
    <cellStyle name="_Makassar 2007 2" xfId="1297"/>
    <cellStyle name="_Makassar 2007_AP Logistic 2010 Konsolidasi (091110)" xfId="1298"/>
    <cellStyle name="_Makassar 2007_AP Logistic 2010 Konsolidasi (091111) 1830" xfId="1299"/>
    <cellStyle name="_Makassar 2007_AP Logistic 2010 Konsolidasi (091111) 2230" xfId="1300"/>
    <cellStyle name="_Makassar 2007_AP Logistic 2010 Konsolidasi (091115) 1830" xfId="1301"/>
    <cellStyle name="_Makassar 2007_AP Logistic 2010 Konsolidasi (091116) 1340" xfId="1302"/>
    <cellStyle name="_Makassar 2007_AP Logistic 2010 Konsolidasi (091116) 1700" xfId="1303"/>
    <cellStyle name="_Makassar 2007_FINAL - Buku Saku3" xfId="1304"/>
    <cellStyle name="_Makassar 2007_Laporan Harian Dispatcher_2010_Heavy Truck" xfId="1305"/>
    <cellStyle name="_Makassar 2007_Laporan Harian Dispatcher_2010_Heavy Truck2" xfId="1306"/>
    <cellStyle name="_Makassar 2007_Laporan Harian Dispatcher_2010_Light Truck" xfId="1307"/>
    <cellStyle name="_Makassar 2007_Laporan Harian Dispatcher_2010_Light Truck_LHD" xfId="1308"/>
    <cellStyle name="_Makassar 2007_Laporan Harian Dispatcher_2010-11_Heavy Truck" xfId="1309"/>
    <cellStyle name="_Makassar 2007_Laporan Harian Dispatcher_2010-11_Light Truck" xfId="1310"/>
    <cellStyle name="_Makassar 2007_Laporan Harian Dispatcher_2010-11_Light Truck_LHD" xfId="1311"/>
    <cellStyle name="_Makassar 2007_LHD" xfId="1312"/>
    <cellStyle name="_Makassar 2007_LHD_2010-12_Heavy Truck" xfId="1313"/>
    <cellStyle name="_Makassar 2007_LHD_2010-12_Light Truck" xfId="1314"/>
    <cellStyle name="_Makassar 2007_LHD_2010-12_Light Truck_LHD" xfId="1315"/>
    <cellStyle name="_Makassar 2007_LHD_Heavy Truck 2011-01" xfId="1316"/>
    <cellStyle name="_Makassar 2007_Performance Review 091112" xfId="1317"/>
    <cellStyle name="_Makassar 2007_PL Oktober" xfId="1318"/>
    <cellStyle name="_Makassar Operation Performance Review Maret 2007" xfId="1319"/>
    <cellStyle name="_Makassar Operation Performance Review Maret 2007 2" xfId="1320"/>
    <cellStyle name="_Makassar Operation Performance Review Maret 2007_AP Logistic 2010 Konsolidasi (091110)" xfId="1321"/>
    <cellStyle name="_Makassar Operation Performance Review Maret 2007_AP Logistic 2010 Konsolidasi (091111) 1830" xfId="1322"/>
    <cellStyle name="_Makassar Operation Performance Review Maret 2007_AP Logistic 2010 Konsolidasi (091111) 2230" xfId="1323"/>
    <cellStyle name="_Makassar Operation Performance Review Maret 2007_AP Logistic 2010 Konsolidasi (091115) 1830" xfId="1324"/>
    <cellStyle name="_Makassar Operation Performance Review Maret 2007_AP Logistic 2010 Konsolidasi (091116) 1340" xfId="1325"/>
    <cellStyle name="_Makassar Operation Performance Review Maret 2007_AP Logistic 2010 Konsolidasi (091116) 1700" xfId="1326"/>
    <cellStyle name="_Makassar Operation Performance Review Maret 2007_FINAL - Buku Saku3" xfId="1327"/>
    <cellStyle name="_Makassar Operation Performance Review Maret 2007_Laporan Harian Dispatcher_2010_Heavy Truck" xfId="1328"/>
    <cellStyle name="_Makassar Operation Performance Review Maret 2007_Laporan Harian Dispatcher_2010_Heavy Truck2" xfId="1329"/>
    <cellStyle name="_Makassar Operation Performance Review Maret 2007_Laporan Harian Dispatcher_2010_Light Truck" xfId="1330"/>
    <cellStyle name="_Makassar Operation Performance Review Maret 2007_Laporan Harian Dispatcher_2010_Light Truck_LHD" xfId="1331"/>
    <cellStyle name="_Makassar Operation Performance Review Maret 2007_Laporan Harian Dispatcher_2010-11_Heavy Truck" xfId="1332"/>
    <cellStyle name="_Makassar Operation Performance Review Maret 2007_Laporan Harian Dispatcher_2010-11_Light Truck" xfId="1333"/>
    <cellStyle name="_Makassar Operation Performance Review Maret 2007_Laporan Harian Dispatcher_2010-11_Light Truck_LHD" xfId="1334"/>
    <cellStyle name="_Makassar Operation Performance Review Maret 2007_LHD" xfId="1335"/>
    <cellStyle name="_Makassar Operation Performance Review Maret 2007_LHD_2010-12_Heavy Truck" xfId="1336"/>
    <cellStyle name="_Makassar Operation Performance Review Maret 2007_LHD_2010-12_Light Truck" xfId="1337"/>
    <cellStyle name="_Makassar Operation Performance Review Maret 2007_LHD_2010-12_Light Truck_LHD" xfId="1338"/>
    <cellStyle name="_Makassar Operation Performance Review Maret 2007_LHD_Heavy Truck 2011-01" xfId="1339"/>
    <cellStyle name="_Makassar Operation Performance Review Maret 2007_Performance Review 091112" xfId="1340"/>
    <cellStyle name="_Makassar Operation Performance Review Maret 2007_PL Oktober" xfId="1341"/>
    <cellStyle name="_Mutasi unit nov 07" xfId="1342"/>
    <cellStyle name="_Mutasi unit nov 07_12 Laporan Stock Pool MKS Desember 2008 (2)" xfId="1343"/>
    <cellStyle name="_Mutasi unit nov 07_12 Laporan Stock Pool MKS Desember 2008 (2)_AP Logistic 2010 Konsolidasi (091110)" xfId="1344"/>
    <cellStyle name="_Mutasi unit nov 07_12 Laporan Stock Pool MKS Desember 2008 (2)_AP Logistic 2010 Konsolidasi (091111) 1830" xfId="1345"/>
    <cellStyle name="_Mutasi unit nov 07_12 Laporan Stock Pool MKS Desember 2008 (2)_AP Logistic 2010 Konsolidasi (091111) 2230" xfId="1346"/>
    <cellStyle name="_Mutasi unit nov 07_12 Laporan Stock Pool MKS Desember 2008 (2)_AP Logistic 2010 Konsolidasi (091115) 1830" xfId="1347"/>
    <cellStyle name="_Mutasi unit nov 07_12 Laporan Stock Pool MKS Desember 2008 (2)_AP Logistic 2010 Konsolidasi (091116) 1340" xfId="1348"/>
    <cellStyle name="_Mutasi unit nov 07_12 Laporan Stock Pool MKS Desember 2008 (2)_AP Logistic 2010 Konsolidasi (091116) 1700" xfId="1349"/>
    <cellStyle name="_Mutasi unit nov 07_12 Laporan Stock Pool MKS Desember 2008 (2)_LHD" xfId="1350"/>
    <cellStyle name="_Mutasi unit nov 07_12 Laporan Stock Pool MKS Desember 2008 (2)_Performance Review 091112" xfId="1351"/>
    <cellStyle name="_Mutasi unit nov 07_AP Logistic 2010 Konsolidasi (091110)" xfId="1352"/>
    <cellStyle name="_Mutasi unit nov 07_AP Logistic 2010 Konsolidasi (091111) 1830" xfId="1353"/>
    <cellStyle name="_Mutasi unit nov 07_AP Logistic 2010 Konsolidasi (091111) 2230" xfId="1354"/>
    <cellStyle name="_Mutasi unit nov 07_AP Logistic 2010 Konsolidasi (091115) 1830" xfId="1355"/>
    <cellStyle name="_Mutasi unit nov 07_AP Logistic 2010 Konsolidasi (091116) 1340" xfId="1356"/>
    <cellStyle name="_Mutasi unit nov 07_AP Logistic 2010 Konsolidasi (091116) 1700" xfId="1357"/>
    <cellStyle name="_Mutasi unit nov 07_LHD" xfId="1358"/>
    <cellStyle name="_Mutasi unit nov 07_Performance Review 091112" xfId="1359"/>
    <cellStyle name="_NEW" xfId="1360"/>
    <cellStyle name="_NEW PICA ruli" xfId="1361"/>
    <cellStyle name="_NEW PICA ruli 2" xfId="1362"/>
    <cellStyle name="_NEW PICA ruli 3" xfId="1363"/>
    <cellStyle name="_NEW PICA ruli 4" xfId="1364"/>
    <cellStyle name="_NEW PICA ruli 5" xfId="1365"/>
    <cellStyle name="_NEW PICA ruli 6" xfId="1366"/>
    <cellStyle name="_NEW PICA ruli 7" xfId="1367"/>
    <cellStyle name="_NEW PICA ruli 8" xfId="1368"/>
    <cellStyle name="_NEW PICA ruli_LHD" xfId="1369"/>
    <cellStyle name="_operation new april" xfId="1370"/>
    <cellStyle name="_operation new april 2" xfId="1371"/>
    <cellStyle name="_operation new april_AP Logistic 2010 Konsolidasi (091110)" xfId="1372"/>
    <cellStyle name="_operation new april_AP Logistic 2010 Konsolidasi (091111) 1830" xfId="1373"/>
    <cellStyle name="_operation new april_AP Logistic 2010 Konsolidasi (091111) 2230" xfId="1374"/>
    <cellStyle name="_operation new april_AP Logistic 2010 Konsolidasi (091115) 1830" xfId="1375"/>
    <cellStyle name="_operation new april_AP Logistic 2010 Konsolidasi (091116) 1340" xfId="1376"/>
    <cellStyle name="_operation new april_AP Logistic 2010 Konsolidasi (091116) 1700" xfId="1377"/>
    <cellStyle name="_operation new april_FINAL - Buku Saku3" xfId="1378"/>
    <cellStyle name="_operation new april_Laporan Harian Dispatcher_2010_Heavy Truck" xfId="1379"/>
    <cellStyle name="_operation new april_Laporan Harian Dispatcher_2010_Heavy Truck2" xfId="1380"/>
    <cellStyle name="_operation new april_Laporan Harian Dispatcher_2010_Light Truck" xfId="1381"/>
    <cellStyle name="_operation new april_Laporan Harian Dispatcher_2010_Light Truck_LHD" xfId="1382"/>
    <cellStyle name="_operation new april_Laporan Harian Dispatcher_2010-11_Heavy Truck" xfId="1383"/>
    <cellStyle name="_operation new april_Laporan Harian Dispatcher_2010-11_Light Truck" xfId="1384"/>
    <cellStyle name="_operation new april_Laporan Harian Dispatcher_2010-11_Light Truck_LHD" xfId="1385"/>
    <cellStyle name="_operation new april_LHD" xfId="1386"/>
    <cellStyle name="_operation new april_LHD_2010-12_Heavy Truck" xfId="1387"/>
    <cellStyle name="_operation new april_LHD_2010-12_Light Truck" xfId="1388"/>
    <cellStyle name="_operation new april_LHD_2010-12_Light Truck_LHD" xfId="1389"/>
    <cellStyle name="_operation new april_LHD_Heavy Truck 2011-01" xfId="1390"/>
    <cellStyle name="_operation new april_Performance Review 091112" xfId="1391"/>
    <cellStyle name="_operation new april_PL Oktober" xfId="1392"/>
    <cellStyle name="_Performance review UIO Maret 2007" xfId="1393"/>
    <cellStyle name="_Performance review UIO Maret 2007 2" xfId="1394"/>
    <cellStyle name="_Performance review UIO Maret 2007 3" xfId="1395"/>
    <cellStyle name="_Performance review UIO Maret 2007 4" xfId="1396"/>
    <cellStyle name="_Performance review UIO Maret 2007 5" xfId="1397"/>
    <cellStyle name="_Performance review UIO Maret 2007 6" xfId="1398"/>
    <cellStyle name="_Performance review UIO Maret 2007 7" xfId="1399"/>
    <cellStyle name="_Performance review UIO Maret 2007 8" xfId="1400"/>
    <cellStyle name="_Performance review UIO Maret 2007_Book1" xfId="1401"/>
    <cellStyle name="_Performance review UIO Maret 2007_LHD" xfId="1402"/>
    <cellStyle name="_Performance review UIO Maret 2007_PL Oktober" xfId="1403"/>
    <cellStyle name="_Performance review UIO Maret 2007_Reimburst HO" xfId="1404"/>
    <cellStyle name="_Performance review UIO Maret 2007_Reimburst HO 2" xfId="1405"/>
    <cellStyle name="_Performance review UIO Maret 2007_Reimburst HO 3" xfId="1406"/>
    <cellStyle name="_Performance review UIO Maret 2007_Reimburst HO 4" xfId="1407"/>
    <cellStyle name="_Performance review UIO Maret 2007_Reimburst HO 5" xfId="1408"/>
    <cellStyle name="_Performance review UIO Maret 2007_Reimburst HO 6" xfId="1409"/>
    <cellStyle name="_Performance review UIO Maret 2007_Reimburst HO 7" xfId="1410"/>
    <cellStyle name="_Performance review UIO Maret 2007_Reimburst HO 8" xfId="1411"/>
    <cellStyle name="_Performance review UIO Maret 2007_Reimburst HO_LHD" xfId="1412"/>
    <cellStyle name="_PERSONAL" xfId="1413"/>
    <cellStyle name="_PERSONAL_Book1" xfId="1414"/>
    <cellStyle name="_PERSONAL_Book1_Book1" xfId="1415"/>
    <cellStyle name="_PERSONAL_Book1_THU CHI TIEN" xfId="1416"/>
    <cellStyle name="_PERSONAL_HTQ.8 GD1" xfId="1417"/>
    <cellStyle name="_PERSONAL_TH KE" xfId="1418"/>
    <cellStyle name="_PERSONAL_THU CHI TIEN" xfId="1419"/>
    <cellStyle name="_PERSONAL_TKE" xfId="1420"/>
    <cellStyle name="_PERSONAL_Tong hop KHCB 2001" xfId="1421"/>
    <cellStyle name="_Pica final mei" xfId="1422"/>
    <cellStyle name="_Pica final mei 2" xfId="1423"/>
    <cellStyle name="_Pica final mei 3" xfId="1424"/>
    <cellStyle name="_Pica final mei 4" xfId="1425"/>
    <cellStyle name="_Pica final mei 5" xfId="1426"/>
    <cellStyle name="_Pica final mei 6" xfId="1427"/>
    <cellStyle name="_Pica final mei 7" xfId="1428"/>
    <cellStyle name="_Pica final mei 8" xfId="1429"/>
    <cellStyle name="_Pica final mei_LHD" xfId="1430"/>
    <cellStyle name="_PICA PERFORMANCE MEI 2007" xfId="1431"/>
    <cellStyle name="_PICA PERFORMANCE MEI 2007 2" xfId="1432"/>
    <cellStyle name="_PICA PERFORMANCE MEI 2007 3" xfId="1433"/>
    <cellStyle name="_PICA PERFORMANCE MEI 2007 4" xfId="1434"/>
    <cellStyle name="_PICA PERFORMANCE MEI 2007 5" xfId="1435"/>
    <cellStyle name="_PICA PERFORMANCE MEI 2007 6" xfId="1436"/>
    <cellStyle name="_PICA PERFORMANCE MEI 2007 7" xfId="1437"/>
    <cellStyle name="_PICA PERFORMANCE MEI 2007 8" xfId="1438"/>
    <cellStyle name="_PICA PERFORMANCE MEI 2007_LHD" xfId="1439"/>
    <cellStyle name="_Q1 - CC" xfId="1440"/>
    <cellStyle name="_Q1 - CC 2" xfId="1441"/>
    <cellStyle name="_Q1 - CC 3" xfId="1442"/>
    <cellStyle name="_Q1 - CC 4" xfId="1443"/>
    <cellStyle name="_Q1 - CC 5" xfId="1444"/>
    <cellStyle name="_Q1 - CC 6" xfId="1445"/>
    <cellStyle name="_Q1 - CC 7" xfId="1446"/>
    <cellStyle name="_Q1 - CC 8" xfId="1447"/>
    <cellStyle name="_Q1 - CC_Book1" xfId="1448"/>
    <cellStyle name="_Q1 - CC_LHD" xfId="1449"/>
    <cellStyle name="_Q1 - CC_PL Oktober" xfId="1450"/>
    <cellStyle name="_Q1 - CC_Reimburst HO" xfId="1451"/>
    <cellStyle name="_Q1 - CC_Reimburst HO 2" xfId="1452"/>
    <cellStyle name="_Q1 - CC_Reimburst HO 3" xfId="1453"/>
    <cellStyle name="_Q1 - CC_Reimburst HO 4" xfId="1454"/>
    <cellStyle name="_Q1 - CC_Reimburst HO 5" xfId="1455"/>
    <cellStyle name="_Q1 - CC_Reimburst HO 6" xfId="1456"/>
    <cellStyle name="_Q1 - CC_Reimburst HO 7" xfId="1457"/>
    <cellStyle name="_Q1 - CC_Reimburst HO 8" xfId="1458"/>
    <cellStyle name="_Q1 - CC_Reimburst HO_LHD" xfId="1459"/>
    <cellStyle name="_Qt-HT3PQ1(CauKho)" xfId="1460"/>
    <cellStyle name="_Reconcille UIO HO vs UIO Cabang Jan 07" xfId="1461"/>
    <cellStyle name="_Reconcille UIO HO vs UIO Cabang Jan 07 2" xfId="1462"/>
    <cellStyle name="_Reconcille UIO HO vs UIO Cabang Jan 07 3" xfId="1463"/>
    <cellStyle name="_Reconcille UIO HO vs UIO Cabang Jan 07 4" xfId="1464"/>
    <cellStyle name="_Reconcille UIO HO vs UIO Cabang Jan 07 5" xfId="1465"/>
    <cellStyle name="_Reconcille UIO HO vs UIO Cabang Jan 07 6" xfId="1466"/>
    <cellStyle name="_Reconcille UIO HO vs UIO Cabang Jan 07 7" xfId="1467"/>
    <cellStyle name="_Reconcille UIO HO vs UIO Cabang Jan 07 8" xfId="1468"/>
    <cellStyle name="_Reconcille UIO HO vs UIO Cabang Jan 07 9" xfId="1469"/>
    <cellStyle name="_Reconcille UIO HO vs UIO Cabang Jan 07_AP Logistic 2010 Konsolidasi (091110)" xfId="1470"/>
    <cellStyle name="_Reconcille UIO HO vs UIO Cabang Jan 07_AP Logistic 2010 Konsolidasi (091111) 1830" xfId="1471"/>
    <cellStyle name="_Reconcille UIO HO vs UIO Cabang Jan 07_AP Logistic 2010 Konsolidasi (091111) 2230" xfId="1472"/>
    <cellStyle name="_Reconcille UIO HO vs UIO Cabang Jan 07_AP Logistic 2010 Konsolidasi (091115) 1830" xfId="1473"/>
    <cellStyle name="_Reconcille UIO HO vs UIO Cabang Jan 07_AP Logistic 2010 Konsolidasi (091116) 1340" xfId="1474"/>
    <cellStyle name="_Reconcille UIO HO vs UIO Cabang Jan 07_AP Logistic 2010 Konsolidasi (091116) 1700" xfId="1475"/>
    <cellStyle name="_Reconcille UIO HO vs UIO Cabang Jan 07_Book1" xfId="1476"/>
    <cellStyle name="_Reconcille UIO HO vs UIO Cabang Jan 07_Book1_Laporan Harian Dispatcher_2010_Heavy Truck" xfId="1477"/>
    <cellStyle name="_Reconcille UIO HO vs UIO Cabang Jan 07_Book1_Laporan Harian Dispatcher_2010_Heavy Truck2" xfId="1478"/>
    <cellStyle name="_Reconcille UIO HO vs UIO Cabang Jan 07_Book1_Laporan Harian Dispatcher_2010_Light Truck" xfId="1479"/>
    <cellStyle name="_Reconcille UIO HO vs UIO Cabang Jan 07_Book1_Laporan Harian Dispatcher_2010_Light Truck_LHD" xfId="1480"/>
    <cellStyle name="_Reconcille UIO HO vs UIO Cabang Jan 07_Book1_Laporan Harian Dispatcher_2010-11_Heavy Truck" xfId="1481"/>
    <cellStyle name="_Reconcille UIO HO vs UIO Cabang Jan 07_Book1_Laporan Harian Dispatcher_2010-11_Light Truck" xfId="1482"/>
    <cellStyle name="_Reconcille UIO HO vs UIO Cabang Jan 07_Book1_Laporan Harian Dispatcher_2010-11_Light Truck_LHD" xfId="1483"/>
    <cellStyle name="_Reconcille UIO HO vs UIO Cabang Jan 07_Book1_LHD" xfId="1484"/>
    <cellStyle name="_Reconcille UIO HO vs UIO Cabang Jan 07_Book1_LHD_2010-12_Heavy Truck" xfId="1485"/>
    <cellStyle name="_Reconcille UIO HO vs UIO Cabang Jan 07_Book1_LHD_2010-12_Light Truck" xfId="1486"/>
    <cellStyle name="_Reconcille UIO HO vs UIO Cabang Jan 07_Book1_LHD_2010-12_Light Truck_LHD" xfId="1487"/>
    <cellStyle name="_Reconcille UIO HO vs UIO Cabang Jan 07_Book1_LHD_Heavy Truck 2011-01" xfId="1488"/>
    <cellStyle name="_Reconcille UIO HO vs UIO Cabang Jan 07_Book1_PL Oktober" xfId="1489"/>
    <cellStyle name="_Reconcille UIO HO vs UIO Cabang Jan 07_FINAL - Buku Saku3" xfId="1490"/>
    <cellStyle name="_Reconcille UIO HO vs UIO Cabang Jan 07_lap  SerPo PNTK Des  08 (2)" xfId="1491"/>
    <cellStyle name="_Reconcille UIO HO vs UIO Cabang Jan 07_lap  SerPo PNTK Des  08 (2)_LHD" xfId="1492"/>
    <cellStyle name="_Reconcille UIO HO vs UIO Cabang Jan 07_lap  SerPo PNTK Des  08 (3)" xfId="1493"/>
    <cellStyle name="_Reconcille UIO HO vs UIO Cabang Jan 07_lap  SerPo PNTK Des  08 (3)_LHD" xfId="1494"/>
    <cellStyle name="_Reconcille UIO HO vs UIO Cabang Jan 07_lap  SerPo PNTK November  08" xfId="1495"/>
    <cellStyle name="_Reconcille UIO HO vs UIO Cabang Jan 07_lap  SerPo PNTK November  08_LHD" xfId="1496"/>
    <cellStyle name="_Reconcille UIO HO vs UIO Cabang Jan 07_LHD" xfId="1497"/>
    <cellStyle name="_Reconcille UIO HO vs UIO Cabang Jan 07_Performance Review 091112" xfId="1498"/>
    <cellStyle name="_Recons Cab vs UIO HO Feb 07" xfId="1499"/>
    <cellStyle name="_Recons Cab vs UIO HO Feb 07 2" xfId="1500"/>
    <cellStyle name="_Recons Cab vs UIO HO Feb 07 3" xfId="1501"/>
    <cellStyle name="_Recons Cab vs UIO HO Feb 07 4" xfId="1502"/>
    <cellStyle name="_Recons Cab vs UIO HO Feb 07 5" xfId="1503"/>
    <cellStyle name="_Recons Cab vs UIO HO Feb 07 6" xfId="1504"/>
    <cellStyle name="_Recons Cab vs UIO HO Feb 07 7" xfId="1505"/>
    <cellStyle name="_Recons Cab vs UIO HO Feb 07 8" xfId="1506"/>
    <cellStyle name="_Recons Cab vs UIO HO Feb 07_LHD" xfId="1507"/>
    <cellStyle name="_Rekons" xfId="1508"/>
    <cellStyle name="_Rekons 2" xfId="1509"/>
    <cellStyle name="_Rekons_AP Logistic 2010 Konsolidasi (091110)" xfId="1510"/>
    <cellStyle name="_Rekons_AP Logistic 2010 Konsolidasi (091111) 1830" xfId="1511"/>
    <cellStyle name="_Rekons_AP Logistic 2010 Konsolidasi (091111) 2230" xfId="1512"/>
    <cellStyle name="_Rekons_AP Logistic 2010 Konsolidasi (091115) 1830" xfId="1513"/>
    <cellStyle name="_Rekons_AP Logistic 2010 Konsolidasi (091116) 1340" xfId="1514"/>
    <cellStyle name="_Rekons_AP Logistic 2010 Konsolidasi (091116) 1700" xfId="1515"/>
    <cellStyle name="_Rekons_FINAL - Buku Saku3" xfId="1516"/>
    <cellStyle name="_Rekons_Laporan Harian Dispatcher_2010_Heavy Truck" xfId="1517"/>
    <cellStyle name="_Rekons_Laporan Harian Dispatcher_2010_Heavy Truck2" xfId="1518"/>
    <cellStyle name="_Rekons_Laporan Harian Dispatcher_2010_Light Truck" xfId="1519"/>
    <cellStyle name="_Rekons_Laporan Harian Dispatcher_2010_Light Truck_LHD" xfId="1520"/>
    <cellStyle name="_Rekons_Laporan Harian Dispatcher_2010-11_Heavy Truck" xfId="1521"/>
    <cellStyle name="_Rekons_Laporan Harian Dispatcher_2010-11_Light Truck" xfId="1522"/>
    <cellStyle name="_Rekons_Laporan Harian Dispatcher_2010-11_Light Truck_LHD" xfId="1523"/>
    <cellStyle name="_Rekons_LHD" xfId="1524"/>
    <cellStyle name="_Rekons_LHD_2010-12_Heavy Truck" xfId="1525"/>
    <cellStyle name="_Rekons_LHD_2010-12_Light Truck" xfId="1526"/>
    <cellStyle name="_Rekons_LHD_2010-12_Light Truck_LHD" xfId="1527"/>
    <cellStyle name="_Rekons_LHD_Heavy Truck 2011-01" xfId="1528"/>
    <cellStyle name="_Rekons_Performance Review 091112" xfId="1529"/>
    <cellStyle name="_Rekons_PL Oktober" xfId="1530"/>
    <cellStyle name="_Report Disposal" xfId="1531"/>
    <cellStyle name="_Report Disposal_AP 2009 Trip-Basis Moderate (Update Ferdi 1 November 2008)" xfId="1532"/>
    <cellStyle name="_Report Disposal_AP 2009 Trip-Basis Moderate (Update Ferdi 15 Oktober 2008)" xfId="1533"/>
    <cellStyle name="_Report Disposal_AP 2009 Trip-Basis Moderate (Update Ferdi 15 Oktober 2008)_AP Logistic 2010 Konsolidasi (091110)" xfId="1534"/>
    <cellStyle name="_Report Disposal_AP 2009 Trip-Basis Moderate (Update Ferdi 15 Oktober 2008)_AP Logistic 2010 Konsolidasi (091111) 1830" xfId="1535"/>
    <cellStyle name="_Report Disposal_AP 2009 Trip-Basis Moderate (Update Ferdi 15 Oktober 2008)_AP Logistic 2010 Konsolidasi (091111) 2230" xfId="1536"/>
    <cellStyle name="_Report Disposal_AP 2009 Trip-Basis Moderate (Update Ferdi 15 Oktober 2008)_AP Logistic 2010 Konsolidasi (091115) 1830" xfId="1537"/>
    <cellStyle name="_Report Disposal_AP 2009 Trip-Basis Moderate (Update Ferdi 15 Oktober 2008)_AP Logistic 2010 Konsolidasi (091116) 1340" xfId="1538"/>
    <cellStyle name="_Report Disposal_AP 2009 Trip-Basis Moderate (Update Ferdi 15 Oktober 2008)_AP Logistic 2010 Konsolidasi (091116) 1700" xfId="1539"/>
    <cellStyle name="_Report Disposal_AP 2009 Trip-Basis Moderate (Update Ferdi 15 Oktober 2008)_Performance Review 091112" xfId="1540"/>
    <cellStyle name="_Report Disposal_AP Logistic 2010 Konsolidasi (091110)" xfId="1541"/>
    <cellStyle name="_Report Disposal_AP Logistic 2010 Konsolidasi (091111) 1830" xfId="1542"/>
    <cellStyle name="_Report Disposal_AP Logistic 2010 Konsolidasi (091111) 2230" xfId="1543"/>
    <cellStyle name="_Report Disposal_AP Logistic 2010 Konsolidasi (091115) 1830" xfId="1544"/>
    <cellStyle name="_Report Disposal_AP Logistic 2010 Konsolidasi (091116) 1340" xfId="1545"/>
    <cellStyle name="_Report Disposal_AP Logistic 2010 Konsolidasi (091116) 1700" xfId="1546"/>
    <cellStyle name="_Report Disposal_Database Depreciation" xfId="1547"/>
    <cellStyle name="_Report Disposal_Performance Review 091112" xfId="1548"/>
    <cellStyle name="_SLS--bdg- Jan'07 (Comment)" xfId="1549"/>
    <cellStyle name="_SLS--bdg- Jan'07 (Comment) 2" xfId="1550"/>
    <cellStyle name="_SLS--bdg- Jan'07 (Comment) 3" xfId="1551"/>
    <cellStyle name="_SLS--bdg- Jan'07 (Comment) 4" xfId="1552"/>
    <cellStyle name="_SLS--bdg- Jan'07 (Comment) 5" xfId="1553"/>
    <cellStyle name="_SLS--bdg- Jan'07 (Comment) 6" xfId="1554"/>
    <cellStyle name="_SLS--bdg- Jan'07 (Comment) 7" xfId="1555"/>
    <cellStyle name="_SLS--bdg- Jan'07 (Comment) 8" xfId="1556"/>
    <cellStyle name="_SLS--bdg- Jan'07 (Comment) 9" xfId="1557"/>
    <cellStyle name="_SLS--bdg- Jan'07 (Comment)_AP 2009 Trip-Basis Moderate (Update Ferdi 1 November 2008)" xfId="1558"/>
    <cellStyle name="_SLS--bdg- Jan'07 (Comment)_Book1" xfId="1559"/>
    <cellStyle name="_SLS--bdg- Jan'07 (Comment)_Book1_Laporan Harian Dispatcher_2010_Heavy Truck" xfId="1560"/>
    <cellStyle name="_SLS--bdg- Jan'07 (Comment)_Book1_Laporan Harian Dispatcher_2010_Heavy Truck2" xfId="1561"/>
    <cellStyle name="_SLS--bdg- Jan'07 (Comment)_Book1_Laporan Harian Dispatcher_2010_Light Truck" xfId="1562"/>
    <cellStyle name="_SLS--bdg- Jan'07 (Comment)_Book1_Laporan Harian Dispatcher_2010_Light Truck_LHD" xfId="1563"/>
    <cellStyle name="_SLS--bdg- Jan'07 (Comment)_Book1_Laporan Harian Dispatcher_2010-11_Heavy Truck" xfId="1564"/>
    <cellStyle name="_SLS--bdg- Jan'07 (Comment)_Book1_Laporan Harian Dispatcher_2010-11_Light Truck" xfId="1565"/>
    <cellStyle name="_SLS--bdg- Jan'07 (Comment)_Book1_Laporan Harian Dispatcher_2010-11_Light Truck_LHD" xfId="1566"/>
    <cellStyle name="_SLS--bdg- Jan'07 (Comment)_Book1_LHD" xfId="1567"/>
    <cellStyle name="_SLS--bdg- Jan'07 (Comment)_Book1_LHD_2010-12_Heavy Truck" xfId="1568"/>
    <cellStyle name="_SLS--bdg- Jan'07 (Comment)_Book1_LHD_2010-12_Light Truck" xfId="1569"/>
    <cellStyle name="_SLS--bdg- Jan'07 (Comment)_Book1_LHD_2010-12_Light Truck_LHD" xfId="1570"/>
    <cellStyle name="_SLS--bdg- Jan'07 (Comment)_Book1_LHD_Heavy Truck 2011-01" xfId="1571"/>
    <cellStyle name="_SLS--bdg- Jan'07 (Comment)_Book1_PL Oktober" xfId="1572"/>
    <cellStyle name="_SLS--bdg- Jan'07 (Comment)_FINAL - Buku Saku3" xfId="1573"/>
    <cellStyle name="_SLS--bdg- Jan'07 (Comment)_lap  SerPo PNTK Des  08 (2)" xfId="1574"/>
    <cellStyle name="_SLS--bdg- Jan'07 (Comment)_lap  SerPo PNTK Des  08 (2)_LHD" xfId="1575"/>
    <cellStyle name="_SLS--bdg- Jan'07 (Comment)_lap  SerPo PNTK Des  08 (3)" xfId="1576"/>
    <cellStyle name="_SLS--bdg- Jan'07 (Comment)_lap  SerPo PNTK Des  08 (3)_LHD" xfId="1577"/>
    <cellStyle name="_SLS--bdg- Jan'07 (Comment)_lap  SerPo PNTK November  08" xfId="1578"/>
    <cellStyle name="_SLS--bdg- Jan'07 (Comment)_lap  SerPo PNTK November  08_LHD" xfId="1579"/>
    <cellStyle name="_SLS--bdg- Jan'07 (Comment)_LAP. STOCK MEI  2010" xfId="1580"/>
    <cellStyle name="_SLS--bdg- Jan'07 (Comment)_LHD" xfId="1581"/>
    <cellStyle name="_SLS--bdg- Jan'07 (Comment)_LSP Bali - November 2008 (5)" xfId="1582"/>
    <cellStyle name="_SLS--bdg- Jan'07 (Comment)_LSP Bali - November 2008 (5) 2" xfId="1583"/>
    <cellStyle name="_SLS--bdg- Jan'07 (Comment)_LSP Bali - November 2008 (5)_AP Logistic 2010 Konsolidasi (091110)" xfId="1584"/>
    <cellStyle name="_SLS--bdg- Jan'07 (Comment)_LSP Bali - November 2008 (5)_AP Logistic 2010 Konsolidasi (091111) 1830" xfId="1585"/>
    <cellStyle name="_SLS--bdg- Jan'07 (Comment)_LSP Bali - November 2008 (5)_AP Logistic 2010 Konsolidasi (091111) 2230" xfId="1586"/>
    <cellStyle name="_SLS--bdg- Jan'07 (Comment)_LSP Bali - November 2008 (5)_AP Logistic 2010 Konsolidasi (091115) 1830" xfId="1587"/>
    <cellStyle name="_SLS--bdg- Jan'07 (Comment)_LSP Bali - November 2008 (5)_AP Logistic 2010 Konsolidasi (091116) 1340" xfId="1588"/>
    <cellStyle name="_SLS--bdg- Jan'07 (Comment)_LSP Bali - November 2008 (5)_AP Logistic 2010 Konsolidasi (091116) 1700" xfId="1589"/>
    <cellStyle name="_SLS--bdg- Jan'07 (Comment)_LSP Bali - November 2008 (5)_FINAL - Buku Saku3" xfId="1590"/>
    <cellStyle name="_SLS--bdg- Jan'07 (Comment)_LSP Bali - November 2008 (5)_Laporan Harian Dispatcher_2010_Heavy Truck" xfId="1591"/>
    <cellStyle name="_SLS--bdg- Jan'07 (Comment)_LSP Bali - November 2008 (5)_Laporan Harian Dispatcher_2010_Heavy Truck2" xfId="1592"/>
    <cellStyle name="_SLS--bdg- Jan'07 (Comment)_LSP Bali - November 2008 (5)_Laporan Harian Dispatcher_2010_Light Truck" xfId="1593"/>
    <cellStyle name="_SLS--bdg- Jan'07 (Comment)_LSP Bali - November 2008 (5)_Laporan Harian Dispatcher_2010_Light Truck_LHD" xfId="1594"/>
    <cellStyle name="_SLS--bdg- Jan'07 (Comment)_LSP Bali - November 2008 (5)_Laporan Harian Dispatcher_2010-11_Heavy Truck" xfId="1595"/>
    <cellStyle name="_SLS--bdg- Jan'07 (Comment)_LSP Bali - November 2008 (5)_Laporan Harian Dispatcher_2010-11_Light Truck" xfId="1596"/>
    <cellStyle name="_SLS--bdg- Jan'07 (Comment)_LSP Bali - November 2008 (5)_Laporan Harian Dispatcher_2010-11_Light Truck_LHD" xfId="1597"/>
    <cellStyle name="_SLS--bdg- Jan'07 (Comment)_LSP Bali - November 2008 (5)_LHD" xfId="1598"/>
    <cellStyle name="_SLS--bdg- Jan'07 (Comment)_LSP Bali - November 2008 (5)_LHD_2010-12_Heavy Truck" xfId="1599"/>
    <cellStyle name="_SLS--bdg- Jan'07 (Comment)_LSP Bali - November 2008 (5)_LHD_2010-12_Light Truck" xfId="1600"/>
    <cellStyle name="_SLS--bdg- Jan'07 (Comment)_LSP Bali - November 2008 (5)_LHD_2010-12_Light Truck_LHD" xfId="1601"/>
    <cellStyle name="_SLS--bdg- Jan'07 (Comment)_LSP Bali - November 2008 (5)_LHD_Heavy Truck 2011-01" xfId="1602"/>
    <cellStyle name="_SLS--bdg- Jan'07 (Comment)_LSP Bali - November 2008 (5)_Performance Review 091112" xfId="1603"/>
    <cellStyle name="_SLS--bdg- Jan'07 (Comment)_LSP Bali - November 2008 (5)_PL Oktober" xfId="1604"/>
    <cellStyle name="_SLS--bdg- Jan'07 (Comment)_UIO April 27" xfId="1605"/>
    <cellStyle name="_SLS--bdg- Jan'07 (Comment)_UIO April 27_AP Logistic 2010 Konsolidasi (091110)" xfId="1606"/>
    <cellStyle name="_SLS--bdg- Jan'07 (Comment)_UIO April 27_AP Logistic 2010 Konsolidasi (091111) 1830" xfId="1607"/>
    <cellStyle name="_SLS--bdg- Jan'07 (Comment)_UIO April 27_AP Logistic 2010 Konsolidasi (091111) 2230" xfId="1608"/>
    <cellStyle name="_SLS--bdg- Jan'07 (Comment)_UIO April 27_AP Logistic 2010 Konsolidasi (091115) 1830" xfId="1609"/>
    <cellStyle name="_SLS--bdg- Jan'07 (Comment)_UIO April 27_AP Logistic 2010 Konsolidasi (091116) 1340" xfId="1610"/>
    <cellStyle name="_SLS--bdg- Jan'07 (Comment)_UIO April 27_AP Logistic 2010 Konsolidasi (091116) 1700" xfId="1611"/>
    <cellStyle name="_SLS--bdg- Jan'07 (Comment)_UIO April 27_Performance Review 091112" xfId="1612"/>
    <cellStyle name="_SLS-Progress'07-Mar" xfId="1613"/>
    <cellStyle name="_SLS-Progress'07-Mar 2" xfId="1614"/>
    <cellStyle name="_SLS-Progress'07-Mar 3" xfId="1615"/>
    <cellStyle name="_SLS-Progress'07-Mar 4" xfId="1616"/>
    <cellStyle name="_SLS-Progress'07-Mar 5" xfId="1617"/>
    <cellStyle name="_SLS-Progress'07-Mar 6" xfId="1618"/>
    <cellStyle name="_SLS-Progress'07-Mar 7" xfId="1619"/>
    <cellStyle name="_SLS-Progress'07-Mar 8" xfId="1620"/>
    <cellStyle name="_SLS-Progress'07-Mar_Book1" xfId="1621"/>
    <cellStyle name="_SLS-Progress'07-Mar_LHD" xfId="1622"/>
    <cellStyle name="_SLS-Progress'07-Mar_PL Oktober" xfId="1623"/>
    <cellStyle name="_SLS-Progress'07-Mar_Reimburst HO" xfId="1624"/>
    <cellStyle name="_SLS-Progress'07-Mar_Reimburst HO 2" xfId="1625"/>
    <cellStyle name="_SLS-Progress'07-Mar_Reimburst HO 3" xfId="1626"/>
    <cellStyle name="_SLS-Progress'07-Mar_Reimburst HO 4" xfId="1627"/>
    <cellStyle name="_SLS-Progress'07-Mar_Reimburst HO 5" xfId="1628"/>
    <cellStyle name="_SLS-Progress'07-Mar_Reimburst HO 6" xfId="1629"/>
    <cellStyle name="_SLS-Progress'07-Mar_Reimburst HO 7" xfId="1630"/>
    <cellStyle name="_SLS-Progress'07-Mar_Reimburst HO 8" xfId="1631"/>
    <cellStyle name="_SLS-Progress'07-Mar_Reimburst HO_LHD" xfId="1632"/>
    <cellStyle name="_Sulawesi Operation Performance Review 2007-Mei" xfId="1633"/>
    <cellStyle name="_Sulawesi Operation Performance Review 2007-Mei 2" xfId="1634"/>
    <cellStyle name="_Sulawesi Operation Performance Review 2007-Mei_AP Logistic 2010 Konsolidasi (091110)" xfId="1635"/>
    <cellStyle name="_Sulawesi Operation Performance Review 2007-Mei_AP Logistic 2010 Konsolidasi (091111) 1830" xfId="1636"/>
    <cellStyle name="_Sulawesi Operation Performance Review 2007-Mei_AP Logistic 2010 Konsolidasi (091111) 2230" xfId="1637"/>
    <cellStyle name="_Sulawesi Operation Performance Review 2007-Mei_AP Logistic 2010 Konsolidasi (091115) 1830" xfId="1638"/>
    <cellStyle name="_Sulawesi Operation Performance Review 2007-Mei_AP Logistic 2010 Konsolidasi (091116) 1340" xfId="1639"/>
    <cellStyle name="_Sulawesi Operation Performance Review 2007-Mei_AP Logistic 2010 Konsolidasi (091116) 1700" xfId="1640"/>
    <cellStyle name="_Sulawesi Operation Performance Review 2007-Mei_FINAL - Buku Saku3" xfId="1641"/>
    <cellStyle name="_Sulawesi Operation Performance Review 2007-Mei_Laporan Harian Dispatcher_2010_Heavy Truck" xfId="1642"/>
    <cellStyle name="_Sulawesi Operation Performance Review 2007-Mei_Laporan Harian Dispatcher_2010_Heavy Truck2" xfId="1643"/>
    <cellStyle name="_Sulawesi Operation Performance Review 2007-Mei_Laporan Harian Dispatcher_2010_Light Truck" xfId="1644"/>
    <cellStyle name="_Sulawesi Operation Performance Review 2007-Mei_Laporan Harian Dispatcher_2010_Light Truck_LHD" xfId="1645"/>
    <cellStyle name="_Sulawesi Operation Performance Review 2007-Mei_Laporan Harian Dispatcher_2010-11_Heavy Truck" xfId="1646"/>
    <cellStyle name="_Sulawesi Operation Performance Review 2007-Mei_Laporan Harian Dispatcher_2010-11_Light Truck" xfId="1647"/>
    <cellStyle name="_Sulawesi Operation Performance Review 2007-Mei_Laporan Harian Dispatcher_2010-11_Light Truck_LHD" xfId="1648"/>
    <cellStyle name="_Sulawesi Operation Performance Review 2007-Mei_LHD" xfId="1649"/>
    <cellStyle name="_Sulawesi Operation Performance Review 2007-Mei_LHD_2010-12_Heavy Truck" xfId="1650"/>
    <cellStyle name="_Sulawesi Operation Performance Review 2007-Mei_LHD_2010-12_Light Truck" xfId="1651"/>
    <cellStyle name="_Sulawesi Operation Performance Review 2007-Mei_LHD_2010-12_Light Truck_LHD" xfId="1652"/>
    <cellStyle name="_Sulawesi Operation Performance Review 2007-Mei_LHD_Heavy Truck 2011-01" xfId="1653"/>
    <cellStyle name="_Sulawesi Operation Performance Review 2007-Mei_Performance Review 091112" xfId="1654"/>
    <cellStyle name="_Sulawesi Operation Performance Review 2007-Mei_PL Oktober" xfId="1655"/>
    <cellStyle name="_TAGIHAN SEPTEMBER 09 JV012340-JV012529" xfId="1656"/>
    <cellStyle name="_TG-TH" xfId="1657"/>
    <cellStyle name="_TG-TH_1" xfId="1658"/>
    <cellStyle name="_TG-TH_1_BAO CAO KLCT PT2000" xfId="1659"/>
    <cellStyle name="_TG-TH_1_BAO CAO PT2000" xfId="1660"/>
    <cellStyle name="_TG-TH_1_BAO CAO PT2000_Book1" xfId="1661"/>
    <cellStyle name="_TG-TH_1_Bao cao XDCB 2001 - T11 KH dieu chinh 20-11-THAI" xfId="1662"/>
    <cellStyle name="_TG-TH_1_Book1" xfId="1663"/>
    <cellStyle name="_TG-TH_1_Book1_1" xfId="1664"/>
    <cellStyle name="_TG-TH_1_Book1_2" xfId="1665"/>
    <cellStyle name="_TG-TH_1_Book1_3" xfId="1666"/>
    <cellStyle name="_TG-TH_1_Book1_3_Book1" xfId="1667"/>
    <cellStyle name="_TG-TH_1_Book1_3_MENU" xfId="1668"/>
    <cellStyle name="_TG-TH_1_Book1_BC-QT-WB-dthao" xfId="1669"/>
    <cellStyle name="_TG-TH_1_Book1_Book1" xfId="1670"/>
    <cellStyle name="_TG-TH_1_Book1_Intimex-2007" xfId="1671"/>
    <cellStyle name="_TG-TH_1_Book1_TH KE" xfId="1672"/>
    <cellStyle name="_TG-TH_1_Book1_THU CHI TIEN" xfId="1673"/>
    <cellStyle name="_TG-TH_1_Book1_TKE" xfId="1674"/>
    <cellStyle name="_TG-TH_1_DTCDT MR.2N110.HOCMON.TDTOAN.CCUNG" xfId="1675"/>
    <cellStyle name="_TG-TH_1_Giai Doan 3 Hong Ngu" xfId="1676"/>
    <cellStyle name="_TG-TH_1_Intimex-2007" xfId="1677"/>
    <cellStyle name="_TG-TH_1_Lora-tungchau" xfId="1678"/>
    <cellStyle name="_TG-TH_1_PGIA-phieu tham tra Kho bac" xfId="1679"/>
    <cellStyle name="_TG-TH_1_PT02-02" xfId="1680"/>
    <cellStyle name="_TG-TH_1_PT02-02_Book1" xfId="1681"/>
    <cellStyle name="_TG-TH_1_PT02-03" xfId="1682"/>
    <cellStyle name="_TG-TH_1_PT02-03_Book1" xfId="1683"/>
    <cellStyle name="_TG-TH_1_Qt-HT3PQ1(CauKho)" xfId="1684"/>
    <cellStyle name="_TG-TH_1_TH KE" xfId="1685"/>
    <cellStyle name="_TG-TH_1_TH KE_Book1" xfId="1686"/>
    <cellStyle name="_TG-TH_1_TH KE_MENU" xfId="1687"/>
    <cellStyle name="_TG-TH_1_THU CHI TIEN" xfId="1688"/>
    <cellStyle name="_TG-TH_1_TKE" xfId="1689"/>
    <cellStyle name="_TG-TH_2" xfId="1690"/>
    <cellStyle name="_TG-TH_2_BAO CAO KLCT PT2000" xfId="1691"/>
    <cellStyle name="_TG-TH_2_BAO CAO PT2000" xfId="1692"/>
    <cellStyle name="_TG-TH_2_BAO CAO PT2000_Book1" xfId="1693"/>
    <cellStyle name="_TG-TH_2_Bao cao XDCB 2001 - T11 KH dieu chinh 20-11-THAI" xfId="1694"/>
    <cellStyle name="_TG-TH_2_Book1" xfId="1695"/>
    <cellStyle name="_TG-TH_2_Book1_1" xfId="1696"/>
    <cellStyle name="_TG-TH_2_Book1_2" xfId="1697"/>
    <cellStyle name="_TG-TH_2_Book1_3" xfId="1698"/>
    <cellStyle name="_TG-TH_2_Book1_3_Book1" xfId="1699"/>
    <cellStyle name="_TG-TH_2_Book1_3_MENU" xfId="1700"/>
    <cellStyle name="_TG-TH_2_Book1_Book1" xfId="1701"/>
    <cellStyle name="_TG-TH_2_Book1_Intimex-2007" xfId="1702"/>
    <cellStyle name="_TG-TH_2_Book1_TH KE" xfId="1703"/>
    <cellStyle name="_TG-TH_2_Book1_THU CHI TIEN" xfId="1704"/>
    <cellStyle name="_TG-TH_2_Book1_TKE" xfId="1705"/>
    <cellStyle name="_TG-TH_2_DTCDT MR.2N110.HOCMON.TDTOAN.CCUNG" xfId="1706"/>
    <cellStyle name="_TG-TH_2_Giai Doan 3 Hong Ngu" xfId="1707"/>
    <cellStyle name="_TG-TH_2_Intimex-2007" xfId="1708"/>
    <cellStyle name="_TG-TH_2_Lora-tungchau" xfId="1709"/>
    <cellStyle name="_TG-TH_2_PGIA-phieu tham tra Kho bac" xfId="1710"/>
    <cellStyle name="_TG-TH_2_PT02-02" xfId="1711"/>
    <cellStyle name="_TG-TH_2_PT02-02_Book1" xfId="1712"/>
    <cellStyle name="_TG-TH_2_PT02-03" xfId="1713"/>
    <cellStyle name="_TG-TH_2_PT02-03_Book1" xfId="1714"/>
    <cellStyle name="_TG-TH_2_Qt-HT3PQ1(CauKho)" xfId="1715"/>
    <cellStyle name="_TG-TH_2_TH KE" xfId="1716"/>
    <cellStyle name="_TG-TH_2_TH KE_Book1" xfId="1717"/>
    <cellStyle name="_TG-TH_2_TH KE_MENU" xfId="1718"/>
    <cellStyle name="_TG-TH_2_THU CHI TIEN" xfId="1719"/>
    <cellStyle name="_TG-TH_2_TKE" xfId="1720"/>
    <cellStyle name="_TG-TH_3" xfId="1721"/>
    <cellStyle name="_TG-TH_3_Lora-tungchau" xfId="1722"/>
    <cellStyle name="_TG-TH_3_Qt-HT3PQ1(CauKho)" xfId="1723"/>
    <cellStyle name="_TG-TH_4" xfId="1724"/>
    <cellStyle name="_UIO 31 Agustus 2007" xfId="1725"/>
    <cellStyle name="_UIO 31 Agustus 2007 2" xfId="1726"/>
    <cellStyle name="_UIO 31 Agustus 2007 3" xfId="1727"/>
    <cellStyle name="_UIO 31 Agustus 2007 4" xfId="1728"/>
    <cellStyle name="_UIO 31 Agustus 2007 5" xfId="1729"/>
    <cellStyle name="_UIO 31 Agustus 2007 6" xfId="1730"/>
    <cellStyle name="_UIO 31 Agustus 2007 7" xfId="1731"/>
    <cellStyle name="_UIO 31 Agustus 2007 8" xfId="1732"/>
    <cellStyle name="_UIO 31 Agustus 2007_Book1" xfId="1733"/>
    <cellStyle name="_UIO 31 Agustus 2007_LHD" xfId="1734"/>
    <cellStyle name="_UIO 31 Agustus 2007_PL Oktober" xfId="1735"/>
    <cellStyle name="_UIO 31 Agustus 2007_Reimburst HO" xfId="1736"/>
    <cellStyle name="_UIO 31 Agustus 2007_Reimburst HO 2" xfId="1737"/>
    <cellStyle name="_UIO 31 Agustus 2007_Reimburst HO 3" xfId="1738"/>
    <cellStyle name="_UIO 31 Agustus 2007_Reimburst HO 4" xfId="1739"/>
    <cellStyle name="_UIO 31 Agustus 2007_Reimburst HO 5" xfId="1740"/>
    <cellStyle name="_UIO 31 Agustus 2007_Reimburst HO 6" xfId="1741"/>
    <cellStyle name="_UIO 31 Agustus 2007_Reimburst HO 7" xfId="1742"/>
    <cellStyle name="_UIO 31 Agustus 2007_Reimburst HO 8" xfId="1743"/>
    <cellStyle name="_UIO 31 Agustus 2007_Reimburst HO_LHD" xfId="1744"/>
    <cellStyle name="_UIO Agustus 2007" xfId="1745"/>
    <cellStyle name="_UIO Agustus 2007 2" xfId="1746"/>
    <cellStyle name="_UIO Agustus 2007 3" xfId="1747"/>
    <cellStyle name="_UIO Agustus 2007 4" xfId="1748"/>
    <cellStyle name="_UIO Agustus 2007 5" xfId="1749"/>
    <cellStyle name="_UIO Agustus 2007 6" xfId="1750"/>
    <cellStyle name="_UIO Agustus 2007 7" xfId="1751"/>
    <cellStyle name="_UIO Agustus 2007 8" xfId="1752"/>
    <cellStyle name="_UIO Agustus 2007_Book1" xfId="1753"/>
    <cellStyle name="_UIO Agustus 2007_LHD" xfId="1754"/>
    <cellStyle name="_UIO Agustus 2007_PL Oktober" xfId="1755"/>
    <cellStyle name="_UIO Agustus 2007_Reimburst HO" xfId="1756"/>
    <cellStyle name="_UIO Agustus 2007_Reimburst HO 2" xfId="1757"/>
    <cellStyle name="_UIO Agustus 2007_Reimburst HO 3" xfId="1758"/>
    <cellStyle name="_UIO Agustus 2007_Reimburst HO 4" xfId="1759"/>
    <cellStyle name="_UIO Agustus 2007_Reimburst HO 5" xfId="1760"/>
    <cellStyle name="_UIO Agustus 2007_Reimburst HO 6" xfId="1761"/>
    <cellStyle name="_UIO Agustus 2007_Reimburst HO 7" xfId="1762"/>
    <cellStyle name="_UIO Agustus 2007_Reimburst HO 8" xfId="1763"/>
    <cellStyle name="_UIO Agustus 2007_Reimburst HO_LHD" xfId="1764"/>
    <cellStyle name="_UIO Jakarta Desember 08" xfId="1765"/>
    <cellStyle name="_UIO Jakarta Desember 08_AP Logistic 2010 Konsolidasi (091110)" xfId="1766"/>
    <cellStyle name="_UIO Jakarta Desember 08_AP Logistic 2010 Konsolidasi (091111) 1830" xfId="1767"/>
    <cellStyle name="_UIO Jakarta Desember 08_AP Logistic 2010 Konsolidasi (091111) 2230" xfId="1768"/>
    <cellStyle name="_UIO Jakarta Desember 08_AP Logistic 2010 Konsolidasi (091115) 1830" xfId="1769"/>
    <cellStyle name="_UIO Jakarta Desember 08_AP Logistic 2010 Konsolidasi (091116) 1340" xfId="1770"/>
    <cellStyle name="_UIO Jakarta Desember 08_AP Logistic 2010 Konsolidasi (091116) 1700" xfId="1771"/>
    <cellStyle name="_UIO Jakarta Desember 08_LHD" xfId="1772"/>
    <cellStyle name="_UIO Jakarta Desember 08_Performance Review 091112" xfId="1773"/>
    <cellStyle name="_UIO Jan 2007 Reconsile" xfId="1774"/>
    <cellStyle name="_UIO Jan 2007 Reconsile 2" xfId="1775"/>
    <cellStyle name="_UIO Jan 2007 Reconsile 3" xfId="1776"/>
    <cellStyle name="_UIO Jan 2007 Reconsile 4" xfId="1777"/>
    <cellStyle name="_UIO Jan 2007 Reconsile 5" xfId="1778"/>
    <cellStyle name="_UIO Jan 2007 Reconsile 6" xfId="1779"/>
    <cellStyle name="_UIO Jan 2007 Reconsile 7" xfId="1780"/>
    <cellStyle name="_UIO Jan 2007 Reconsile 8" xfId="1781"/>
    <cellStyle name="_UIO Jan 2007 Reconsile_12 Laporan Stock Pool MKS Desember 2008 (2)" xfId="1782"/>
    <cellStyle name="_UIO Jan 2007 Reconsile_12 Laporan Stock Pool MKS Desember 2008 (2)_AP Logistic 2010 Konsolidasi (091110)" xfId="1783"/>
    <cellStyle name="_UIO Jan 2007 Reconsile_12 Laporan Stock Pool MKS Desember 2008 (2)_AP Logistic 2010 Konsolidasi (091111) 1830" xfId="1784"/>
    <cellStyle name="_UIO Jan 2007 Reconsile_12 Laporan Stock Pool MKS Desember 2008 (2)_AP Logistic 2010 Konsolidasi (091111) 2230" xfId="1785"/>
    <cellStyle name="_UIO Jan 2007 Reconsile_12 Laporan Stock Pool MKS Desember 2008 (2)_AP Logistic 2010 Konsolidasi (091115) 1830" xfId="1786"/>
    <cellStyle name="_UIO Jan 2007 Reconsile_12 Laporan Stock Pool MKS Desember 2008 (2)_AP Logistic 2010 Konsolidasi (091116) 1340" xfId="1787"/>
    <cellStyle name="_UIO Jan 2007 Reconsile_12 Laporan Stock Pool MKS Desember 2008 (2)_AP Logistic 2010 Konsolidasi (091116) 1700" xfId="1788"/>
    <cellStyle name="_UIO Jan 2007 Reconsile_12 Laporan Stock Pool MKS Desember 2008 (2)_LHD" xfId="1789"/>
    <cellStyle name="_UIO Jan 2007 Reconsile_12 Laporan Stock Pool MKS Desember 2008 (2)_Performance Review 091112" xfId="1790"/>
    <cellStyle name="_UIO Jan 2007 Reconsile_AP Logistic 2010 Konsolidasi (091110)" xfId="1791"/>
    <cellStyle name="_UIO Jan 2007 Reconsile_AP Logistic 2010 Konsolidasi (091111) 1830" xfId="1792"/>
    <cellStyle name="_UIO Jan 2007 Reconsile_AP Logistic 2010 Konsolidasi (091111) 2230" xfId="1793"/>
    <cellStyle name="_UIO Jan 2007 Reconsile_AP Logistic 2010 Konsolidasi (091115) 1830" xfId="1794"/>
    <cellStyle name="_UIO Jan 2007 Reconsile_AP Logistic 2010 Konsolidasi (091116) 1340" xfId="1795"/>
    <cellStyle name="_UIO Jan 2007 Reconsile_AP Logistic 2010 Konsolidasi (091116) 1700" xfId="1796"/>
    <cellStyle name="_UIO Jan 2007 Reconsile_Book1" xfId="1797"/>
    <cellStyle name="_UIO Jan 2007 Reconsile_lap  SerPo PNTK Des  08 (2)" xfId="1798"/>
    <cellStyle name="_UIO Jan 2007 Reconsile_lap  SerPo PNTK Des  08 (3)" xfId="1799"/>
    <cellStyle name="_UIO Jan 2007 Reconsile_lap  SerPo PNTK November  08" xfId="1800"/>
    <cellStyle name="_UIO Jan 2007 Reconsile_LHD" xfId="1801"/>
    <cellStyle name="_UIO Jan 2007 Reconsile_Performance Review 091112" xfId="1802"/>
    <cellStyle name="_UIO Jan 2007 Reconsile_Reimburst HO" xfId="1803"/>
    <cellStyle name="_UIO Jan 2007 Reconsile_Reimburst HO 2" xfId="1804"/>
    <cellStyle name="_UIO Jan 2007 Reconsile_Reimburst HO 3" xfId="1805"/>
    <cellStyle name="_UIO Jan 2007 Reconsile_Reimburst HO 4" xfId="1806"/>
    <cellStyle name="_UIO Jan 2007 Reconsile_Reimburst HO 5" xfId="1807"/>
    <cellStyle name="_UIO Jan 2007 Reconsile_Reimburst HO 6" xfId="1808"/>
    <cellStyle name="_UIO Jan 2007 Reconsile_Reimburst HO 7" xfId="1809"/>
    <cellStyle name="_UIO Jan 2007 Reconsile_Reimburst HO 8" xfId="1810"/>
    <cellStyle name="_UIO Jan 2007 Reconsile_Reimburst HO_LHD" xfId="1811"/>
    <cellStyle name="_UIO Januari 07." xfId="1812"/>
    <cellStyle name="_UIO Januari 07. 2" xfId="1813"/>
    <cellStyle name="_UIO Januari 07. 3" xfId="1814"/>
    <cellStyle name="_UIO Januari 07. 4" xfId="1815"/>
    <cellStyle name="_UIO Januari 07. 5" xfId="1816"/>
    <cellStyle name="_UIO Januari 07. 6" xfId="1817"/>
    <cellStyle name="_UIO Januari 07. 7" xfId="1818"/>
    <cellStyle name="_UIO Januari 07. 8" xfId="1819"/>
    <cellStyle name="_UIO Januari 07._12 Laporan Stock Pool MKS Desember 2008 (2)" xfId="1820"/>
    <cellStyle name="_UIO Januari 07._12 Laporan Stock Pool MKS Desember 2008 (2)_AP Logistic 2010 Konsolidasi (091110)" xfId="1821"/>
    <cellStyle name="_UIO Januari 07._12 Laporan Stock Pool MKS Desember 2008 (2)_AP Logistic 2010 Konsolidasi (091111) 1830" xfId="1822"/>
    <cellStyle name="_UIO Januari 07._12 Laporan Stock Pool MKS Desember 2008 (2)_AP Logistic 2010 Konsolidasi (091111) 2230" xfId="1823"/>
    <cellStyle name="_UIO Januari 07._12 Laporan Stock Pool MKS Desember 2008 (2)_AP Logistic 2010 Konsolidasi (091115) 1830" xfId="1824"/>
    <cellStyle name="_UIO Januari 07._12 Laporan Stock Pool MKS Desember 2008 (2)_AP Logistic 2010 Konsolidasi (091116) 1340" xfId="1825"/>
    <cellStyle name="_UIO Januari 07._12 Laporan Stock Pool MKS Desember 2008 (2)_AP Logistic 2010 Konsolidasi (091116) 1700" xfId="1826"/>
    <cellStyle name="_UIO Januari 07._12 Laporan Stock Pool MKS Desember 2008 (2)_LHD" xfId="1827"/>
    <cellStyle name="_UIO Januari 07._12 Laporan Stock Pool MKS Desember 2008 (2)_Performance Review 091112" xfId="1828"/>
    <cellStyle name="_UIO Januari 07._5. Reminder Service Samarinda" xfId="1829"/>
    <cellStyle name="_UIO Januari 07._5. Reminder Service Samarinda 2" xfId="1830"/>
    <cellStyle name="_UIO Januari 07._5. Reminder Service Samarinda 3" xfId="1831"/>
    <cellStyle name="_UIO Januari 07._5. Reminder Service Samarinda 4" xfId="1832"/>
    <cellStyle name="_UIO Januari 07._5. Reminder Service Samarinda 5" xfId="1833"/>
    <cellStyle name="_UIO Januari 07._5. Reminder Service Samarinda 6" xfId="1834"/>
    <cellStyle name="_UIO Januari 07._5. Reminder Service Samarinda 7" xfId="1835"/>
    <cellStyle name="_UIO Januari 07._5. Reminder Service Samarinda 8" xfId="1836"/>
    <cellStyle name="_UIO Januari 07._5. Reminder Service Samarinda_LHD" xfId="1837"/>
    <cellStyle name="_UIO Januari 07._5. Reminder Service Samarinda_Reimburst HO" xfId="1838"/>
    <cellStyle name="_UIO Januari 07._5. Reminder Service Samarinda_Reimburst HO 2" xfId="1839"/>
    <cellStyle name="_UIO Januari 07._5. Reminder Service Samarinda_Reimburst HO 3" xfId="1840"/>
    <cellStyle name="_UIO Januari 07._5. Reminder Service Samarinda_Reimburst HO 4" xfId="1841"/>
    <cellStyle name="_UIO Januari 07._5. Reminder Service Samarinda_Reimburst HO 5" xfId="1842"/>
    <cellStyle name="_UIO Januari 07._5. Reminder Service Samarinda_Reimburst HO 6" xfId="1843"/>
    <cellStyle name="_UIO Januari 07._5. Reminder Service Samarinda_Reimburst HO 7" xfId="1844"/>
    <cellStyle name="_UIO Januari 07._5. Reminder Service Samarinda_Reimburst HO 8" xfId="1845"/>
    <cellStyle name="_UIO Januari 07._5. Reminder Service Samarinda_Reimburst HO_LHD" xfId="1846"/>
    <cellStyle name="_UIO Januari 07._AP Logistic 2010 Konsolidasi (091110)" xfId="1847"/>
    <cellStyle name="_UIO Januari 07._AP Logistic 2010 Konsolidasi (091111) 1830" xfId="1848"/>
    <cellStyle name="_UIO Januari 07._AP Logistic 2010 Konsolidasi (091111) 2230" xfId="1849"/>
    <cellStyle name="_UIO Januari 07._AP Logistic 2010 Konsolidasi (091115) 1830" xfId="1850"/>
    <cellStyle name="_UIO Januari 07._AP Logistic 2010 Konsolidasi (091116) 1340" xfId="1851"/>
    <cellStyle name="_UIO Januari 07._AP Logistic 2010 Konsolidasi (091116) 1700" xfId="1852"/>
    <cellStyle name="_UIO Januari 07._Book1" xfId="1853"/>
    <cellStyle name="_UIO Januari 07._lap  SerPo PNTK Des  08 (2)" xfId="1854"/>
    <cellStyle name="_UIO Januari 07._lap  SerPo PNTK Des  08 (3)" xfId="1855"/>
    <cellStyle name="_UIO Januari 07._lap  SerPo PNTK November  08" xfId="1856"/>
    <cellStyle name="_UIO Januari 07._LHD" xfId="1857"/>
    <cellStyle name="_UIO Januari 07._Performance Review 091112" xfId="1858"/>
    <cellStyle name="_UIO Januari 07._Reimburst HO" xfId="1859"/>
    <cellStyle name="_UIO Januari 07._Reimburst HO 2" xfId="1860"/>
    <cellStyle name="_UIO Januari 07._Reimburst HO 3" xfId="1861"/>
    <cellStyle name="_UIO Januari 07._Reimburst HO 4" xfId="1862"/>
    <cellStyle name="_UIO Januari 07._Reimburst HO 5" xfId="1863"/>
    <cellStyle name="_UIO Januari 07._Reimburst HO 6" xfId="1864"/>
    <cellStyle name="_UIO Januari 07._Reimburst HO 7" xfId="1865"/>
    <cellStyle name="_UIO Januari 07._Reimburst HO 8" xfId="1866"/>
    <cellStyle name="_UIO Januari 07._Reimburst HO_LHD" xfId="1867"/>
    <cellStyle name="_UIO Makassar 2008" xfId="1868"/>
    <cellStyle name="_UIO Makassar 2008_12 Laporan Stock Pool MKS Desember 2008 (2)" xfId="1869"/>
    <cellStyle name="_UIO Makassar 2008_12 Laporan Stock Pool MKS Desember 2008 (2)_AP Logistic 2010 Konsolidasi (091110)" xfId="1870"/>
    <cellStyle name="_UIO Makassar 2008_12 Laporan Stock Pool MKS Desember 2008 (2)_AP Logistic 2010 Konsolidasi (091111) 1830" xfId="1871"/>
    <cellStyle name="_UIO Makassar 2008_12 Laporan Stock Pool MKS Desember 2008 (2)_AP Logistic 2010 Konsolidasi (091111) 2230" xfId="1872"/>
    <cellStyle name="_UIO Makassar 2008_12 Laporan Stock Pool MKS Desember 2008 (2)_AP Logistic 2010 Konsolidasi (091115) 1830" xfId="1873"/>
    <cellStyle name="_UIO Makassar 2008_12 Laporan Stock Pool MKS Desember 2008 (2)_AP Logistic 2010 Konsolidasi (091116) 1340" xfId="1874"/>
    <cellStyle name="_UIO Makassar 2008_12 Laporan Stock Pool MKS Desember 2008 (2)_AP Logistic 2010 Konsolidasi (091116) 1700" xfId="1875"/>
    <cellStyle name="_UIO Makassar 2008_12 Laporan Stock Pool MKS Desember 2008 (2)_LHD" xfId="1876"/>
    <cellStyle name="_UIO Makassar 2008_12 Laporan Stock Pool MKS Desember 2008 (2)_Performance Review 091112" xfId="1877"/>
    <cellStyle name="_UIO Makassar 2008_AP Logistic 2010 Konsolidasi (091110)" xfId="1878"/>
    <cellStyle name="_UIO Makassar 2008_AP Logistic 2010 Konsolidasi (091111) 1830" xfId="1879"/>
    <cellStyle name="_UIO Makassar 2008_AP Logistic 2010 Konsolidasi (091111) 2230" xfId="1880"/>
    <cellStyle name="_UIO Makassar 2008_AP Logistic 2010 Konsolidasi (091115) 1830" xfId="1881"/>
    <cellStyle name="_UIO Makassar 2008_AP Logistic 2010 Konsolidasi (091116) 1340" xfId="1882"/>
    <cellStyle name="_UIO Makassar 2008_AP Logistic 2010 Konsolidasi (091116) 1700" xfId="1883"/>
    <cellStyle name="_UIO Makassar 2008_LHD" xfId="1884"/>
    <cellStyle name="_UIO Makassar 2008_Performance Review 091112" xfId="1885"/>
    <cellStyle name="_Unit Baru 2008" xfId="1886"/>
    <cellStyle name="_Unit Baru 2008_AP Logistic 2010 Konsolidasi (091110)" xfId="1887"/>
    <cellStyle name="_Unit Baru 2008_AP Logistic 2010 Konsolidasi (091111) 1830" xfId="1888"/>
    <cellStyle name="_Unit Baru 2008_AP Logistic 2010 Konsolidasi (091111) 2230" xfId="1889"/>
    <cellStyle name="_Unit Baru 2008_AP Logistic 2010 Konsolidasi (091115) 1830" xfId="1890"/>
    <cellStyle name="_Unit Baru 2008_AP Logistic 2010 Konsolidasi (091116) 1340" xfId="1891"/>
    <cellStyle name="_Unit Baru 2008_AP Logistic 2010 Konsolidasi (091116) 1700" xfId="1892"/>
    <cellStyle name="_Unit Baru 2008_LHD" xfId="1893"/>
    <cellStyle name="_Unit Baru 2008_Performance Review 091112" xfId="1894"/>
    <cellStyle name="_Worksheet in C: DOCUME~1 NGUYEN~1 LOCALS~1 Temp notes8F0C36 ~6796529" xfId="1895"/>
    <cellStyle name="_x005f_x0001_" xfId="1896"/>
    <cellStyle name="’?‰? [0.00]_currentKC GL" xfId="1897"/>
    <cellStyle name="’?‰?_currentKC GL" xfId="1898"/>
    <cellStyle name="’E]Y [0.00]_Ladder Report" xfId="1899"/>
    <cellStyle name="’E］Y [0.00]_Ladder Report" xfId="1900"/>
    <cellStyle name="’E]Y_Ladder Report" xfId="1901"/>
    <cellStyle name="’E］Y_Ladder Report" xfId="1902"/>
    <cellStyle name="’E・Y [0.00]_currentKC GL" xfId="1903"/>
    <cellStyle name="’E・Y_currentKC GL" xfId="1904"/>
    <cellStyle name="’Ê‰Ý [0.00]_01MY Value Cost Study" xfId="1905"/>
    <cellStyle name="’E‰Y [0.00]_currentKC GLRG" xfId="1906"/>
    <cellStyle name="’Ê‰Ý [0.00]_NNA_serv_fee" xfId="1907"/>
    <cellStyle name="’E‰Y [0.00]_Packages and Options (2)" xfId="1908"/>
    <cellStyle name="’Ê‰Ý [0.00]_Sheet1" xfId="1909"/>
    <cellStyle name="’Ê‰Ý_01MY Value Cost Study" xfId="1910"/>
    <cellStyle name="’E‰Y_currentKC GLnt" xfId="1911"/>
    <cellStyle name="’Ê‰Ý_NNA_serv_fee" xfId="1912"/>
    <cellStyle name="’E‰Y_Read me first" xfId="1913"/>
    <cellStyle name="・・ [0.00]_127・予算・（経営・・）" xfId="1914"/>
    <cellStyle name="・・_127・予算・（経営・・）" xfId="1915"/>
    <cellStyle name="•\Ž¦Ï‚Ý‚ÌƒnƒCƒp[ƒŠƒ“ƒN" xfId="1916"/>
    <cellStyle name="•W€_•ÏX“_—v–ñ" xfId="1917"/>
    <cellStyle name="??_Sheet1" xfId="1918"/>
    <cellStyle name="\¦ÏÝÌnCp[N" xfId="1919"/>
    <cellStyle name="¢è`" xfId="1920"/>
    <cellStyle name="æØè [0.00]_Sheet1" xfId="1921"/>
    <cellStyle name="æØè_Sheet1" xfId="1922"/>
    <cellStyle name="EE [0.00]_127E\ZEiocEEj" xfId="1923"/>
    <cellStyle name="EE_127E\ZEiocEEj" xfId="1924"/>
    <cellStyle name="ÊÝ [0.00]_127ã\ZÄiocéæj" xfId="1925"/>
    <cellStyle name="ÊÝ_127ã\ZÄiocéæj" xfId="1926"/>
    <cellStyle name="fEEY [0.00]_currentKC GL" xfId="1927"/>
    <cellStyle name="fEEY_currentKC GL" xfId="1928"/>
    <cellStyle name="fEñY [0.00]_?`?p?O???Lñ??\" xfId="1929"/>
    <cellStyle name="fEñY_?`?p?O???Lñ??\" xfId="1930"/>
    <cellStyle name="nCp[N" xfId="1931"/>
    <cellStyle name="W_¢P¿" xfId="1932"/>
    <cellStyle name="0,0_x000d__x000a_NA_x000d__x000a_" xfId="1933"/>
    <cellStyle name="0,0_x000d__x000a_NA_x000d__x000a_ 2" xfId="1934"/>
    <cellStyle name="0,0_x000d__x000a_NA_x000d__x000a__UIO New Logistic" xfId="1935"/>
    <cellStyle name="0,0_x005f_x000d__x005f_x000a_NA_x005f_x000d__x005f_x000a_" xfId="1936"/>
    <cellStyle name="1" xfId="1937"/>
    <cellStyle name="¹éºÐÀ²_±âÅ¸" xfId="1938"/>
    <cellStyle name="2" xfId="1939"/>
    <cellStyle name="20 % - Accent1" xfId="1940"/>
    <cellStyle name="20 % - Accent2" xfId="1941"/>
    <cellStyle name="20 % - Accent3" xfId="1942"/>
    <cellStyle name="20 % - Accent4" xfId="1943"/>
    <cellStyle name="20 % - Accent5" xfId="1944"/>
    <cellStyle name="20 % - Accent6" xfId="1945"/>
    <cellStyle name="20% - Accent1 1" xfId="1946"/>
    <cellStyle name="20% - Accent1 10 2" xfId="1947"/>
    <cellStyle name="20% - Accent1 10 3" xfId="1948"/>
    <cellStyle name="20% - Accent1 10 4" xfId="1949"/>
    <cellStyle name="20% - Accent1 11 2" xfId="1950"/>
    <cellStyle name="20% - Accent1 11 3" xfId="1951"/>
    <cellStyle name="20% - Accent1 11 4" xfId="1952"/>
    <cellStyle name="20% - Accent1 12 2" xfId="1953"/>
    <cellStyle name="20% - Accent1 12 3" xfId="1954"/>
    <cellStyle name="20% - Accent1 12 4" xfId="1955"/>
    <cellStyle name="20% - Accent1 13 2" xfId="1956"/>
    <cellStyle name="20% - Accent1 13 3" xfId="1957"/>
    <cellStyle name="20% - Accent1 13 4" xfId="1958"/>
    <cellStyle name="20% - Accent1 14 2" xfId="1959"/>
    <cellStyle name="20% - Accent1 14 3" xfId="1960"/>
    <cellStyle name="20% - Accent1 14 4" xfId="1961"/>
    <cellStyle name="20% - Accent1 15 2" xfId="1962"/>
    <cellStyle name="20% - Accent1 15 3" xfId="1963"/>
    <cellStyle name="20% - Accent1 15 4" xfId="1964"/>
    <cellStyle name="20% - Accent1 16 2" xfId="1965"/>
    <cellStyle name="20% - Accent1 16 3" xfId="1966"/>
    <cellStyle name="20% - Accent1 16 4" xfId="1967"/>
    <cellStyle name="20% - Accent1 17 2" xfId="1968"/>
    <cellStyle name="20% - Accent1 17 3" xfId="1969"/>
    <cellStyle name="20% - Accent1 17 4" xfId="1970"/>
    <cellStyle name="20% - Accent1 2" xfId="1971"/>
    <cellStyle name="20% - Accent1 2 2" xfId="1972"/>
    <cellStyle name="20% - Accent1 2 3" xfId="1973"/>
    <cellStyle name="20% - Accent1 2 4" xfId="1974"/>
    <cellStyle name="20% - Accent1 3" xfId="1975"/>
    <cellStyle name="20% - Accent1 3 2" xfId="1976"/>
    <cellStyle name="20% - Accent1 3 3" xfId="1977"/>
    <cellStyle name="20% - Accent1 3 4" xfId="1978"/>
    <cellStyle name="20% - Accent1 4" xfId="1979"/>
    <cellStyle name="20% - Accent1 4 2" xfId="1980"/>
    <cellStyle name="20% - Accent1 4 3" xfId="1981"/>
    <cellStyle name="20% - Accent1 4 4" xfId="1982"/>
    <cellStyle name="20% - Accent1 5" xfId="1983"/>
    <cellStyle name="20% - Accent1 5 2" xfId="1984"/>
    <cellStyle name="20% - Accent1 5 3" xfId="1985"/>
    <cellStyle name="20% - Accent1 5 4" xfId="1986"/>
    <cellStyle name="20% - Accent1 6" xfId="1987"/>
    <cellStyle name="20% - Accent1 6 2" xfId="1988"/>
    <cellStyle name="20% - Accent1 6 3" xfId="1989"/>
    <cellStyle name="20% - Accent1 6 4" xfId="1990"/>
    <cellStyle name="20% - Accent1 7" xfId="1991"/>
    <cellStyle name="20% - Accent1 7 2" xfId="1992"/>
    <cellStyle name="20% - Accent1 7 3" xfId="1993"/>
    <cellStyle name="20% - Accent1 7 4" xfId="1994"/>
    <cellStyle name="20% - Accent1 8 2" xfId="1995"/>
    <cellStyle name="20% - Accent1 8 3" xfId="1996"/>
    <cellStyle name="20% - Accent1 8 4" xfId="1997"/>
    <cellStyle name="20% - Accent1 9 2" xfId="1998"/>
    <cellStyle name="20% - Accent1 9 3" xfId="1999"/>
    <cellStyle name="20% - Accent1 9 4" xfId="2000"/>
    <cellStyle name="20% - Accent2 1" xfId="2001"/>
    <cellStyle name="20% - Accent2 10 2" xfId="2002"/>
    <cellStyle name="20% - Accent2 10 3" xfId="2003"/>
    <cellStyle name="20% - Accent2 10 4" xfId="2004"/>
    <cellStyle name="20% - Accent2 11 2" xfId="2005"/>
    <cellStyle name="20% - Accent2 11 3" xfId="2006"/>
    <cellStyle name="20% - Accent2 11 4" xfId="2007"/>
    <cellStyle name="20% - Accent2 12 2" xfId="2008"/>
    <cellStyle name="20% - Accent2 12 3" xfId="2009"/>
    <cellStyle name="20% - Accent2 12 4" xfId="2010"/>
    <cellStyle name="20% - Accent2 13 2" xfId="2011"/>
    <cellStyle name="20% - Accent2 13 3" xfId="2012"/>
    <cellStyle name="20% - Accent2 13 4" xfId="2013"/>
    <cellStyle name="20% - Accent2 14 2" xfId="2014"/>
    <cellStyle name="20% - Accent2 14 3" xfId="2015"/>
    <cellStyle name="20% - Accent2 14 4" xfId="2016"/>
    <cellStyle name="20% - Accent2 15 2" xfId="2017"/>
    <cellStyle name="20% - Accent2 15 3" xfId="2018"/>
    <cellStyle name="20% - Accent2 15 4" xfId="2019"/>
    <cellStyle name="20% - Accent2 16 2" xfId="2020"/>
    <cellStyle name="20% - Accent2 16 3" xfId="2021"/>
    <cellStyle name="20% - Accent2 16 4" xfId="2022"/>
    <cellStyle name="20% - Accent2 17 2" xfId="2023"/>
    <cellStyle name="20% - Accent2 17 3" xfId="2024"/>
    <cellStyle name="20% - Accent2 17 4" xfId="2025"/>
    <cellStyle name="20% - Accent2 2" xfId="2026"/>
    <cellStyle name="20% - Accent2 2 2" xfId="2027"/>
    <cellStyle name="20% - Accent2 2 3" xfId="2028"/>
    <cellStyle name="20% - Accent2 2 4" xfId="2029"/>
    <cellStyle name="20% - Accent2 3" xfId="2030"/>
    <cellStyle name="20% - Accent2 3 2" xfId="2031"/>
    <cellStyle name="20% - Accent2 3 3" xfId="2032"/>
    <cellStyle name="20% - Accent2 3 4" xfId="2033"/>
    <cellStyle name="20% - Accent2 4" xfId="2034"/>
    <cellStyle name="20% - Accent2 4 2" xfId="2035"/>
    <cellStyle name="20% - Accent2 4 3" xfId="2036"/>
    <cellStyle name="20% - Accent2 4 4" xfId="2037"/>
    <cellStyle name="20% - Accent2 5" xfId="2038"/>
    <cellStyle name="20% - Accent2 5 2" xfId="2039"/>
    <cellStyle name="20% - Accent2 5 3" xfId="2040"/>
    <cellStyle name="20% - Accent2 5 4" xfId="2041"/>
    <cellStyle name="20% - Accent2 6" xfId="2042"/>
    <cellStyle name="20% - Accent2 6 2" xfId="2043"/>
    <cellStyle name="20% - Accent2 6 3" xfId="2044"/>
    <cellStyle name="20% - Accent2 6 4" xfId="2045"/>
    <cellStyle name="20% - Accent2 7 2" xfId="2046"/>
    <cellStyle name="20% - Accent2 7 3" xfId="2047"/>
    <cellStyle name="20% - Accent2 7 4" xfId="2048"/>
    <cellStyle name="20% - Accent2 8 2" xfId="2049"/>
    <cellStyle name="20% - Accent2 8 3" xfId="2050"/>
    <cellStyle name="20% - Accent2 8 4" xfId="2051"/>
    <cellStyle name="20% - Accent2 9 2" xfId="2052"/>
    <cellStyle name="20% - Accent2 9 3" xfId="2053"/>
    <cellStyle name="20% - Accent2 9 4" xfId="2054"/>
    <cellStyle name="20% - Accent3 1" xfId="2055"/>
    <cellStyle name="20% - Accent3 10 2" xfId="2056"/>
    <cellStyle name="20% - Accent3 10 3" xfId="2057"/>
    <cellStyle name="20% - Accent3 10 4" xfId="2058"/>
    <cellStyle name="20% - Accent3 11 2" xfId="2059"/>
    <cellStyle name="20% - Accent3 11 3" xfId="2060"/>
    <cellStyle name="20% - Accent3 11 4" xfId="2061"/>
    <cellStyle name="20% - Accent3 12 2" xfId="2062"/>
    <cellStyle name="20% - Accent3 12 3" xfId="2063"/>
    <cellStyle name="20% - Accent3 12 4" xfId="2064"/>
    <cellStyle name="20% - Accent3 13 2" xfId="2065"/>
    <cellStyle name="20% - Accent3 13 3" xfId="2066"/>
    <cellStyle name="20% - Accent3 13 4" xfId="2067"/>
    <cellStyle name="20% - Accent3 14 2" xfId="2068"/>
    <cellStyle name="20% - Accent3 14 3" xfId="2069"/>
    <cellStyle name="20% - Accent3 14 4" xfId="2070"/>
    <cellStyle name="20% - Accent3 15 2" xfId="2071"/>
    <cellStyle name="20% - Accent3 15 3" xfId="2072"/>
    <cellStyle name="20% - Accent3 15 4" xfId="2073"/>
    <cellStyle name="20% - Accent3 16 2" xfId="2074"/>
    <cellStyle name="20% - Accent3 16 3" xfId="2075"/>
    <cellStyle name="20% - Accent3 16 4" xfId="2076"/>
    <cellStyle name="20% - Accent3 17 2" xfId="2077"/>
    <cellStyle name="20% - Accent3 17 3" xfId="2078"/>
    <cellStyle name="20% - Accent3 17 4" xfId="2079"/>
    <cellStyle name="20% - Accent3 2" xfId="2080"/>
    <cellStyle name="20% - Accent3 2 2" xfId="2081"/>
    <cellStyle name="20% - Accent3 2 3" xfId="2082"/>
    <cellStyle name="20% - Accent3 2 4" xfId="2083"/>
    <cellStyle name="20% - Accent3 3" xfId="2084"/>
    <cellStyle name="20% - Accent3 3 2" xfId="2085"/>
    <cellStyle name="20% - Accent3 3 3" xfId="2086"/>
    <cellStyle name="20% - Accent3 3 4" xfId="2087"/>
    <cellStyle name="20% - Accent3 4" xfId="2088"/>
    <cellStyle name="20% - Accent3 4 2" xfId="2089"/>
    <cellStyle name="20% - Accent3 4 3" xfId="2090"/>
    <cellStyle name="20% - Accent3 4 4" xfId="2091"/>
    <cellStyle name="20% - Accent3 5" xfId="2092"/>
    <cellStyle name="20% - Accent3 5 2" xfId="2093"/>
    <cellStyle name="20% - Accent3 5 3" xfId="2094"/>
    <cellStyle name="20% - Accent3 5 4" xfId="2095"/>
    <cellStyle name="20% - Accent3 6" xfId="2096"/>
    <cellStyle name="20% - Accent3 6 2" xfId="2097"/>
    <cellStyle name="20% - Accent3 6 3" xfId="2098"/>
    <cellStyle name="20% - Accent3 6 4" xfId="2099"/>
    <cellStyle name="20% - Accent3 7 2" xfId="2100"/>
    <cellStyle name="20% - Accent3 7 3" xfId="2101"/>
    <cellStyle name="20% - Accent3 7 4" xfId="2102"/>
    <cellStyle name="20% - Accent3 8 2" xfId="2103"/>
    <cellStyle name="20% - Accent3 8 3" xfId="2104"/>
    <cellStyle name="20% - Accent3 8 4" xfId="2105"/>
    <cellStyle name="20% - Accent3 9 2" xfId="2106"/>
    <cellStyle name="20% - Accent3 9 3" xfId="2107"/>
    <cellStyle name="20% - Accent3 9 4" xfId="2108"/>
    <cellStyle name="20% - Accent4 1" xfId="2109"/>
    <cellStyle name="20% - Accent4 10 2" xfId="2110"/>
    <cellStyle name="20% - Accent4 10 3" xfId="2111"/>
    <cellStyle name="20% - Accent4 10 4" xfId="2112"/>
    <cellStyle name="20% - Accent4 11 2" xfId="2113"/>
    <cellStyle name="20% - Accent4 11 3" xfId="2114"/>
    <cellStyle name="20% - Accent4 11 4" xfId="2115"/>
    <cellStyle name="20% - Accent4 12 2" xfId="2116"/>
    <cellStyle name="20% - Accent4 12 3" xfId="2117"/>
    <cellStyle name="20% - Accent4 12 4" xfId="2118"/>
    <cellStyle name="20% - Accent4 13 2" xfId="2119"/>
    <cellStyle name="20% - Accent4 13 3" xfId="2120"/>
    <cellStyle name="20% - Accent4 13 4" xfId="2121"/>
    <cellStyle name="20% - Accent4 14 2" xfId="2122"/>
    <cellStyle name="20% - Accent4 14 3" xfId="2123"/>
    <cellStyle name="20% - Accent4 14 4" xfId="2124"/>
    <cellStyle name="20% - Accent4 15 2" xfId="2125"/>
    <cellStyle name="20% - Accent4 15 3" xfId="2126"/>
    <cellStyle name="20% - Accent4 15 4" xfId="2127"/>
    <cellStyle name="20% - Accent4 16 2" xfId="2128"/>
    <cellStyle name="20% - Accent4 16 3" xfId="2129"/>
    <cellStyle name="20% - Accent4 16 4" xfId="2130"/>
    <cellStyle name="20% - Accent4 17 2" xfId="2131"/>
    <cellStyle name="20% - Accent4 17 3" xfId="2132"/>
    <cellStyle name="20% - Accent4 17 4" xfId="2133"/>
    <cellStyle name="20% - Accent4 2" xfId="2134"/>
    <cellStyle name="20% - Accent4 2 2" xfId="2135"/>
    <cellStyle name="20% - Accent4 2 3" xfId="2136"/>
    <cellStyle name="20% - Accent4 2 4" xfId="2137"/>
    <cellStyle name="20% - Accent4 3" xfId="2138"/>
    <cellStyle name="20% - Accent4 3 2" xfId="2139"/>
    <cellStyle name="20% - Accent4 3 3" xfId="2140"/>
    <cellStyle name="20% - Accent4 3 4" xfId="2141"/>
    <cellStyle name="20% - Accent4 4" xfId="2142"/>
    <cellStyle name="20% - Accent4 4 2" xfId="2143"/>
    <cellStyle name="20% - Accent4 4 3" xfId="2144"/>
    <cellStyle name="20% - Accent4 4 4" xfId="2145"/>
    <cellStyle name="20% - Accent4 5" xfId="2146"/>
    <cellStyle name="20% - Accent4 5 2" xfId="2147"/>
    <cellStyle name="20% - Accent4 5 3" xfId="2148"/>
    <cellStyle name="20% - Accent4 5 4" xfId="2149"/>
    <cellStyle name="20% - Accent4 6" xfId="2150"/>
    <cellStyle name="20% - Accent4 6 2" xfId="2151"/>
    <cellStyle name="20% - Accent4 6 3" xfId="2152"/>
    <cellStyle name="20% - Accent4 6 4" xfId="2153"/>
    <cellStyle name="20% - Accent4 7 2" xfId="2154"/>
    <cellStyle name="20% - Accent4 7 3" xfId="2155"/>
    <cellStyle name="20% - Accent4 7 4" xfId="2156"/>
    <cellStyle name="20% - Accent4 8 2" xfId="2157"/>
    <cellStyle name="20% - Accent4 8 3" xfId="2158"/>
    <cellStyle name="20% - Accent4 8 4" xfId="2159"/>
    <cellStyle name="20% - Accent4 9 2" xfId="2160"/>
    <cellStyle name="20% - Accent4 9 3" xfId="2161"/>
    <cellStyle name="20% - Accent4 9 4" xfId="2162"/>
    <cellStyle name="20% - Accent5 1" xfId="2163"/>
    <cellStyle name="20% - Accent5 10 2" xfId="2164"/>
    <cellStyle name="20% - Accent5 10 3" xfId="2165"/>
    <cellStyle name="20% - Accent5 10 4" xfId="2166"/>
    <cellStyle name="20% - Accent5 11 2" xfId="2167"/>
    <cellStyle name="20% - Accent5 11 3" xfId="2168"/>
    <cellStyle name="20% - Accent5 11 4" xfId="2169"/>
    <cellStyle name="20% - Accent5 12 2" xfId="2170"/>
    <cellStyle name="20% - Accent5 12 3" xfId="2171"/>
    <cellStyle name="20% - Accent5 12 4" xfId="2172"/>
    <cellStyle name="20% - Accent5 13 2" xfId="2173"/>
    <cellStyle name="20% - Accent5 13 3" xfId="2174"/>
    <cellStyle name="20% - Accent5 13 4" xfId="2175"/>
    <cellStyle name="20% - Accent5 14 2" xfId="2176"/>
    <cellStyle name="20% - Accent5 14 3" xfId="2177"/>
    <cellStyle name="20% - Accent5 14 4" xfId="2178"/>
    <cellStyle name="20% - Accent5 15 2" xfId="2179"/>
    <cellStyle name="20% - Accent5 15 3" xfId="2180"/>
    <cellStyle name="20% - Accent5 15 4" xfId="2181"/>
    <cellStyle name="20% - Accent5 16 2" xfId="2182"/>
    <cellStyle name="20% - Accent5 16 3" xfId="2183"/>
    <cellStyle name="20% - Accent5 16 4" xfId="2184"/>
    <cellStyle name="20% - Accent5 17 2" xfId="2185"/>
    <cellStyle name="20% - Accent5 17 3" xfId="2186"/>
    <cellStyle name="20% - Accent5 17 4" xfId="2187"/>
    <cellStyle name="20% - Accent5 2" xfId="2188"/>
    <cellStyle name="20% - Accent5 2 2" xfId="2189"/>
    <cellStyle name="20% - Accent5 2 3" xfId="2190"/>
    <cellStyle name="20% - Accent5 2 4" xfId="2191"/>
    <cellStyle name="20% - Accent5 3" xfId="2192"/>
    <cellStyle name="20% - Accent5 3 2" xfId="2193"/>
    <cellStyle name="20% - Accent5 3 3" xfId="2194"/>
    <cellStyle name="20% - Accent5 3 4" xfId="2195"/>
    <cellStyle name="20% - Accent5 4" xfId="2196"/>
    <cellStyle name="20% - Accent5 4 2" xfId="2197"/>
    <cellStyle name="20% - Accent5 4 3" xfId="2198"/>
    <cellStyle name="20% - Accent5 4 4" xfId="2199"/>
    <cellStyle name="20% - Accent5 5" xfId="2200"/>
    <cellStyle name="20% - Accent5 5 2" xfId="2201"/>
    <cellStyle name="20% - Accent5 5 3" xfId="2202"/>
    <cellStyle name="20% - Accent5 5 4" xfId="2203"/>
    <cellStyle name="20% - Accent5 6" xfId="2204"/>
    <cellStyle name="20% - Accent5 6 2" xfId="2205"/>
    <cellStyle name="20% - Accent5 6 3" xfId="2206"/>
    <cellStyle name="20% - Accent5 6 4" xfId="2207"/>
    <cellStyle name="20% - Accent5 7 2" xfId="2208"/>
    <cellStyle name="20% - Accent5 7 3" xfId="2209"/>
    <cellStyle name="20% - Accent5 7 4" xfId="2210"/>
    <cellStyle name="20% - Accent5 8 2" xfId="2211"/>
    <cellStyle name="20% - Accent5 8 3" xfId="2212"/>
    <cellStyle name="20% - Accent5 8 4" xfId="2213"/>
    <cellStyle name="20% - Accent5 9 2" xfId="2214"/>
    <cellStyle name="20% - Accent5 9 3" xfId="2215"/>
    <cellStyle name="20% - Accent5 9 4" xfId="2216"/>
    <cellStyle name="20% - Accent6 1" xfId="2217"/>
    <cellStyle name="20% - Accent6 10 2" xfId="2218"/>
    <cellStyle name="20% - Accent6 10 3" xfId="2219"/>
    <cellStyle name="20% - Accent6 10 4" xfId="2220"/>
    <cellStyle name="20% - Accent6 11 2" xfId="2221"/>
    <cellStyle name="20% - Accent6 11 3" xfId="2222"/>
    <cellStyle name="20% - Accent6 11 4" xfId="2223"/>
    <cellStyle name="20% - Accent6 12 2" xfId="2224"/>
    <cellStyle name="20% - Accent6 12 3" xfId="2225"/>
    <cellStyle name="20% - Accent6 12 4" xfId="2226"/>
    <cellStyle name="20% - Accent6 13 2" xfId="2227"/>
    <cellStyle name="20% - Accent6 13 3" xfId="2228"/>
    <cellStyle name="20% - Accent6 13 4" xfId="2229"/>
    <cellStyle name="20% - Accent6 14 2" xfId="2230"/>
    <cellStyle name="20% - Accent6 14 3" xfId="2231"/>
    <cellStyle name="20% - Accent6 14 4" xfId="2232"/>
    <cellStyle name="20% - Accent6 15 2" xfId="2233"/>
    <cellStyle name="20% - Accent6 15 3" xfId="2234"/>
    <cellStyle name="20% - Accent6 15 4" xfId="2235"/>
    <cellStyle name="20% - Accent6 16 2" xfId="2236"/>
    <cellStyle name="20% - Accent6 16 3" xfId="2237"/>
    <cellStyle name="20% - Accent6 16 4" xfId="2238"/>
    <cellStyle name="20% - Accent6 17 2" xfId="2239"/>
    <cellStyle name="20% - Accent6 17 3" xfId="2240"/>
    <cellStyle name="20% - Accent6 17 4" xfId="2241"/>
    <cellStyle name="20% - Accent6 2" xfId="2242"/>
    <cellStyle name="20% - Accent6 2 2" xfId="2243"/>
    <cellStyle name="20% - Accent6 2 3" xfId="2244"/>
    <cellStyle name="20% - Accent6 2 4" xfId="2245"/>
    <cellStyle name="20% - Accent6 3" xfId="2246"/>
    <cellStyle name="20% - Accent6 3 2" xfId="2247"/>
    <cellStyle name="20% - Accent6 3 3" xfId="2248"/>
    <cellStyle name="20% - Accent6 3 4" xfId="2249"/>
    <cellStyle name="20% - Accent6 4" xfId="2250"/>
    <cellStyle name="20% - Accent6 4 2" xfId="2251"/>
    <cellStyle name="20% - Accent6 4 3" xfId="2252"/>
    <cellStyle name="20% - Accent6 4 4" xfId="2253"/>
    <cellStyle name="20% - Accent6 5" xfId="2254"/>
    <cellStyle name="20% - Accent6 5 2" xfId="2255"/>
    <cellStyle name="20% - Accent6 5 3" xfId="2256"/>
    <cellStyle name="20% - Accent6 5 4" xfId="2257"/>
    <cellStyle name="20% - Accent6 6" xfId="2258"/>
    <cellStyle name="20% - Accent6 6 2" xfId="2259"/>
    <cellStyle name="20% - Accent6 6 3" xfId="2260"/>
    <cellStyle name="20% - Accent6 6 4" xfId="2261"/>
    <cellStyle name="20% - Accent6 7 2" xfId="2262"/>
    <cellStyle name="20% - Accent6 7 3" xfId="2263"/>
    <cellStyle name="20% - Accent6 7 4" xfId="2264"/>
    <cellStyle name="20% - Accent6 8 2" xfId="2265"/>
    <cellStyle name="20% - Accent6 8 3" xfId="2266"/>
    <cellStyle name="20% - Accent6 8 4" xfId="2267"/>
    <cellStyle name="20% - Accent6 9 2" xfId="2268"/>
    <cellStyle name="20% - Accent6 9 3" xfId="2269"/>
    <cellStyle name="20% - Accent6 9 4" xfId="2270"/>
    <cellStyle name="3" xfId="2271"/>
    <cellStyle name="4" xfId="2272"/>
    <cellStyle name="40 % - Accent1" xfId="2273"/>
    <cellStyle name="40 % - Accent2" xfId="2274"/>
    <cellStyle name="40 % - Accent3" xfId="2275"/>
    <cellStyle name="40 % - Accent4" xfId="2276"/>
    <cellStyle name="40 % - Accent5" xfId="2277"/>
    <cellStyle name="40 % - Accent6" xfId="2278"/>
    <cellStyle name="40% - Accent1 1" xfId="2279"/>
    <cellStyle name="40% - Accent1 10 2" xfId="2280"/>
    <cellStyle name="40% - Accent1 10 3" xfId="2281"/>
    <cellStyle name="40% - Accent1 10 4" xfId="2282"/>
    <cellStyle name="40% - Accent1 11 2" xfId="2283"/>
    <cellStyle name="40% - Accent1 11 3" xfId="2284"/>
    <cellStyle name="40% - Accent1 11 4" xfId="2285"/>
    <cellStyle name="40% - Accent1 12 2" xfId="2286"/>
    <cellStyle name="40% - Accent1 12 3" xfId="2287"/>
    <cellStyle name="40% - Accent1 12 4" xfId="2288"/>
    <cellStyle name="40% - Accent1 13 2" xfId="2289"/>
    <cellStyle name="40% - Accent1 13 3" xfId="2290"/>
    <cellStyle name="40% - Accent1 13 4" xfId="2291"/>
    <cellStyle name="40% - Accent1 14 2" xfId="2292"/>
    <cellStyle name="40% - Accent1 14 3" xfId="2293"/>
    <cellStyle name="40% - Accent1 14 4" xfId="2294"/>
    <cellStyle name="40% - Accent1 15 2" xfId="2295"/>
    <cellStyle name="40% - Accent1 15 3" xfId="2296"/>
    <cellStyle name="40% - Accent1 15 4" xfId="2297"/>
    <cellStyle name="40% - Accent1 16 2" xfId="2298"/>
    <cellStyle name="40% - Accent1 16 3" xfId="2299"/>
    <cellStyle name="40% - Accent1 16 4" xfId="2300"/>
    <cellStyle name="40% - Accent1 17 2" xfId="2301"/>
    <cellStyle name="40% - Accent1 17 3" xfId="2302"/>
    <cellStyle name="40% - Accent1 17 4" xfId="2303"/>
    <cellStyle name="40% - Accent1 2" xfId="2304"/>
    <cellStyle name="40% - Accent1 2 2" xfId="2305"/>
    <cellStyle name="40% - Accent1 2 3" xfId="2306"/>
    <cellStyle name="40% - Accent1 2 4" xfId="2307"/>
    <cellStyle name="40% - Accent1 3" xfId="2308"/>
    <cellStyle name="40% - Accent1 3 2" xfId="2309"/>
    <cellStyle name="40% - Accent1 3 3" xfId="2310"/>
    <cellStyle name="40% - Accent1 3 4" xfId="2311"/>
    <cellStyle name="40% - Accent1 4" xfId="2312"/>
    <cellStyle name="40% - Accent1 4 2" xfId="2313"/>
    <cellStyle name="40% - Accent1 4 3" xfId="2314"/>
    <cellStyle name="40% - Accent1 4 4" xfId="2315"/>
    <cellStyle name="40% - Accent1 5" xfId="2316"/>
    <cellStyle name="40% - Accent1 5 2" xfId="2317"/>
    <cellStyle name="40% - Accent1 5 3" xfId="2318"/>
    <cellStyle name="40% - Accent1 5 4" xfId="2319"/>
    <cellStyle name="40% - Accent1 6" xfId="2320"/>
    <cellStyle name="40% - Accent1 6 2" xfId="2321"/>
    <cellStyle name="40% - Accent1 6 3" xfId="2322"/>
    <cellStyle name="40% - Accent1 6 4" xfId="2323"/>
    <cellStyle name="40% - Accent1 7" xfId="2324"/>
    <cellStyle name="40% - Accent1 7 2" xfId="2325"/>
    <cellStyle name="40% - Accent1 7 3" xfId="2326"/>
    <cellStyle name="40% - Accent1 7 4" xfId="2327"/>
    <cellStyle name="40% - Accent1 8 2" xfId="2328"/>
    <cellStyle name="40% - Accent1 8 3" xfId="2329"/>
    <cellStyle name="40% - Accent1 8 4" xfId="2330"/>
    <cellStyle name="40% - Accent1 9 2" xfId="2331"/>
    <cellStyle name="40% - Accent1 9 3" xfId="2332"/>
    <cellStyle name="40% - Accent1 9 4" xfId="2333"/>
    <cellStyle name="40% - Accent2 1" xfId="2334"/>
    <cellStyle name="40% - Accent2 10 2" xfId="2335"/>
    <cellStyle name="40% - Accent2 10 3" xfId="2336"/>
    <cellStyle name="40% - Accent2 10 4" xfId="2337"/>
    <cellStyle name="40% - Accent2 11 2" xfId="2338"/>
    <cellStyle name="40% - Accent2 11 3" xfId="2339"/>
    <cellStyle name="40% - Accent2 11 4" xfId="2340"/>
    <cellStyle name="40% - Accent2 12 2" xfId="2341"/>
    <cellStyle name="40% - Accent2 12 3" xfId="2342"/>
    <cellStyle name="40% - Accent2 12 4" xfId="2343"/>
    <cellStyle name="40% - Accent2 13 2" xfId="2344"/>
    <cellStyle name="40% - Accent2 13 3" xfId="2345"/>
    <cellStyle name="40% - Accent2 13 4" xfId="2346"/>
    <cellStyle name="40% - Accent2 14 2" xfId="2347"/>
    <cellStyle name="40% - Accent2 14 3" xfId="2348"/>
    <cellStyle name="40% - Accent2 14 4" xfId="2349"/>
    <cellStyle name="40% - Accent2 15 2" xfId="2350"/>
    <cellStyle name="40% - Accent2 15 3" xfId="2351"/>
    <cellStyle name="40% - Accent2 15 4" xfId="2352"/>
    <cellStyle name="40% - Accent2 16 2" xfId="2353"/>
    <cellStyle name="40% - Accent2 16 3" xfId="2354"/>
    <cellStyle name="40% - Accent2 16 4" xfId="2355"/>
    <cellStyle name="40% - Accent2 17 2" xfId="2356"/>
    <cellStyle name="40% - Accent2 17 3" xfId="2357"/>
    <cellStyle name="40% - Accent2 17 4" xfId="2358"/>
    <cellStyle name="40% - Accent2 2" xfId="2359"/>
    <cellStyle name="40% - Accent2 2 2" xfId="2360"/>
    <cellStyle name="40% - Accent2 2 3" xfId="2361"/>
    <cellStyle name="40% - Accent2 2 4" xfId="2362"/>
    <cellStyle name="40% - Accent2 3" xfId="2363"/>
    <cellStyle name="40% - Accent2 3 2" xfId="2364"/>
    <cellStyle name="40% - Accent2 3 3" xfId="2365"/>
    <cellStyle name="40% - Accent2 3 4" xfId="2366"/>
    <cellStyle name="40% - Accent2 4" xfId="2367"/>
    <cellStyle name="40% - Accent2 4 2" xfId="2368"/>
    <cellStyle name="40% - Accent2 4 3" xfId="2369"/>
    <cellStyle name="40% - Accent2 4 4" xfId="2370"/>
    <cellStyle name="40% - Accent2 5" xfId="2371"/>
    <cellStyle name="40% - Accent2 5 2" xfId="2372"/>
    <cellStyle name="40% - Accent2 5 3" xfId="2373"/>
    <cellStyle name="40% - Accent2 5 4" xfId="2374"/>
    <cellStyle name="40% - Accent2 6" xfId="2375"/>
    <cellStyle name="40% - Accent2 6 2" xfId="2376"/>
    <cellStyle name="40% - Accent2 6 3" xfId="2377"/>
    <cellStyle name="40% - Accent2 6 4" xfId="2378"/>
    <cellStyle name="40% - Accent2 7 2" xfId="2379"/>
    <cellStyle name="40% - Accent2 7 3" xfId="2380"/>
    <cellStyle name="40% - Accent2 7 4" xfId="2381"/>
    <cellStyle name="40% - Accent2 8 2" xfId="2382"/>
    <cellStyle name="40% - Accent2 8 3" xfId="2383"/>
    <cellStyle name="40% - Accent2 8 4" xfId="2384"/>
    <cellStyle name="40% - Accent2 9 2" xfId="2385"/>
    <cellStyle name="40% - Accent2 9 3" xfId="2386"/>
    <cellStyle name="40% - Accent2 9 4" xfId="2387"/>
    <cellStyle name="40% - Accent3 1" xfId="2388"/>
    <cellStyle name="40% - Accent3 10 2" xfId="2389"/>
    <cellStyle name="40% - Accent3 10 3" xfId="2390"/>
    <cellStyle name="40% - Accent3 10 4" xfId="2391"/>
    <cellStyle name="40% - Accent3 11 2" xfId="2392"/>
    <cellStyle name="40% - Accent3 11 3" xfId="2393"/>
    <cellStyle name="40% - Accent3 11 4" xfId="2394"/>
    <cellStyle name="40% - Accent3 12 2" xfId="2395"/>
    <cellStyle name="40% - Accent3 12 3" xfId="2396"/>
    <cellStyle name="40% - Accent3 12 4" xfId="2397"/>
    <cellStyle name="40% - Accent3 13 2" xfId="2398"/>
    <cellStyle name="40% - Accent3 13 3" xfId="2399"/>
    <cellStyle name="40% - Accent3 13 4" xfId="2400"/>
    <cellStyle name="40% - Accent3 14 2" xfId="2401"/>
    <cellStyle name="40% - Accent3 14 3" xfId="2402"/>
    <cellStyle name="40% - Accent3 14 4" xfId="2403"/>
    <cellStyle name="40% - Accent3 15 2" xfId="2404"/>
    <cellStyle name="40% - Accent3 15 3" xfId="2405"/>
    <cellStyle name="40% - Accent3 15 4" xfId="2406"/>
    <cellStyle name="40% - Accent3 16 2" xfId="2407"/>
    <cellStyle name="40% - Accent3 16 3" xfId="2408"/>
    <cellStyle name="40% - Accent3 16 4" xfId="2409"/>
    <cellStyle name="40% - Accent3 17 2" xfId="2410"/>
    <cellStyle name="40% - Accent3 17 3" xfId="2411"/>
    <cellStyle name="40% - Accent3 17 4" xfId="2412"/>
    <cellStyle name="40% - Accent3 2" xfId="2413"/>
    <cellStyle name="40% - Accent3 2 2" xfId="2414"/>
    <cellStyle name="40% - Accent3 2 3" xfId="2415"/>
    <cellStyle name="40% - Accent3 2 4" xfId="2416"/>
    <cellStyle name="40% - Accent3 3" xfId="2417"/>
    <cellStyle name="40% - Accent3 3 2" xfId="2418"/>
    <cellStyle name="40% - Accent3 3 3" xfId="2419"/>
    <cellStyle name="40% - Accent3 3 4" xfId="2420"/>
    <cellStyle name="40% - Accent3 4" xfId="2421"/>
    <cellStyle name="40% - Accent3 4 2" xfId="2422"/>
    <cellStyle name="40% - Accent3 4 3" xfId="2423"/>
    <cellStyle name="40% - Accent3 4 4" xfId="2424"/>
    <cellStyle name="40% - Accent3 5" xfId="2425"/>
    <cellStyle name="40% - Accent3 5 2" xfId="2426"/>
    <cellStyle name="40% - Accent3 5 3" xfId="2427"/>
    <cellStyle name="40% - Accent3 5 4" xfId="2428"/>
    <cellStyle name="40% - Accent3 6" xfId="2429"/>
    <cellStyle name="40% - Accent3 6 2" xfId="2430"/>
    <cellStyle name="40% - Accent3 6 3" xfId="2431"/>
    <cellStyle name="40% - Accent3 6 4" xfId="2432"/>
    <cellStyle name="40% - Accent3 7 2" xfId="2433"/>
    <cellStyle name="40% - Accent3 7 3" xfId="2434"/>
    <cellStyle name="40% - Accent3 7 4" xfId="2435"/>
    <cellStyle name="40% - Accent3 8 2" xfId="2436"/>
    <cellStyle name="40% - Accent3 8 3" xfId="2437"/>
    <cellStyle name="40% - Accent3 8 4" xfId="2438"/>
    <cellStyle name="40% - Accent3 9 2" xfId="2439"/>
    <cellStyle name="40% - Accent3 9 3" xfId="2440"/>
    <cellStyle name="40% - Accent3 9 4" xfId="2441"/>
    <cellStyle name="40% - Accent4 1" xfId="2442"/>
    <cellStyle name="40% - Accent4 10 2" xfId="2443"/>
    <cellStyle name="40% - Accent4 10 3" xfId="2444"/>
    <cellStyle name="40% - Accent4 10 4" xfId="2445"/>
    <cellStyle name="40% - Accent4 11 2" xfId="2446"/>
    <cellStyle name="40% - Accent4 11 3" xfId="2447"/>
    <cellStyle name="40% - Accent4 11 4" xfId="2448"/>
    <cellStyle name="40% - Accent4 12 2" xfId="2449"/>
    <cellStyle name="40% - Accent4 12 3" xfId="2450"/>
    <cellStyle name="40% - Accent4 12 4" xfId="2451"/>
    <cellStyle name="40% - Accent4 13 2" xfId="2452"/>
    <cellStyle name="40% - Accent4 13 3" xfId="2453"/>
    <cellStyle name="40% - Accent4 13 4" xfId="2454"/>
    <cellStyle name="40% - Accent4 14 2" xfId="2455"/>
    <cellStyle name="40% - Accent4 14 3" xfId="2456"/>
    <cellStyle name="40% - Accent4 14 4" xfId="2457"/>
    <cellStyle name="40% - Accent4 15 2" xfId="2458"/>
    <cellStyle name="40% - Accent4 15 3" xfId="2459"/>
    <cellStyle name="40% - Accent4 15 4" xfId="2460"/>
    <cellStyle name="40% - Accent4 16 2" xfId="2461"/>
    <cellStyle name="40% - Accent4 16 3" xfId="2462"/>
    <cellStyle name="40% - Accent4 16 4" xfId="2463"/>
    <cellStyle name="40% - Accent4 17 2" xfId="2464"/>
    <cellStyle name="40% - Accent4 17 3" xfId="2465"/>
    <cellStyle name="40% - Accent4 17 4" xfId="2466"/>
    <cellStyle name="40% - Accent4 2" xfId="2467"/>
    <cellStyle name="40% - Accent4 2 2" xfId="2468"/>
    <cellStyle name="40% - Accent4 2 3" xfId="2469"/>
    <cellStyle name="40% - Accent4 2 4" xfId="2470"/>
    <cellStyle name="40% - Accent4 3" xfId="2471"/>
    <cellStyle name="40% - Accent4 3 2" xfId="2472"/>
    <cellStyle name="40% - Accent4 3 3" xfId="2473"/>
    <cellStyle name="40% - Accent4 3 4" xfId="2474"/>
    <cellStyle name="40% - Accent4 4" xfId="2475"/>
    <cellStyle name="40% - Accent4 4 2" xfId="2476"/>
    <cellStyle name="40% - Accent4 4 3" xfId="2477"/>
    <cellStyle name="40% - Accent4 4 4" xfId="2478"/>
    <cellStyle name="40% - Accent4 5" xfId="2479"/>
    <cellStyle name="40% - Accent4 5 2" xfId="2480"/>
    <cellStyle name="40% - Accent4 5 3" xfId="2481"/>
    <cellStyle name="40% - Accent4 5 4" xfId="2482"/>
    <cellStyle name="40% - Accent4 6" xfId="2483"/>
    <cellStyle name="40% - Accent4 6 2" xfId="2484"/>
    <cellStyle name="40% - Accent4 6 3" xfId="2485"/>
    <cellStyle name="40% - Accent4 6 4" xfId="2486"/>
    <cellStyle name="40% - Accent4 7 2" xfId="2487"/>
    <cellStyle name="40% - Accent4 7 3" xfId="2488"/>
    <cellStyle name="40% - Accent4 7 4" xfId="2489"/>
    <cellStyle name="40% - Accent4 8 2" xfId="2490"/>
    <cellStyle name="40% - Accent4 8 3" xfId="2491"/>
    <cellStyle name="40% - Accent4 8 4" xfId="2492"/>
    <cellStyle name="40% - Accent4 9 2" xfId="2493"/>
    <cellStyle name="40% - Accent4 9 3" xfId="2494"/>
    <cellStyle name="40% - Accent4 9 4" xfId="2495"/>
    <cellStyle name="40% - Accent5 1" xfId="2496"/>
    <cellStyle name="40% - Accent5 10 2" xfId="2497"/>
    <cellStyle name="40% - Accent5 10 3" xfId="2498"/>
    <cellStyle name="40% - Accent5 10 4" xfId="2499"/>
    <cellStyle name="40% - Accent5 11 2" xfId="2500"/>
    <cellStyle name="40% - Accent5 11 3" xfId="2501"/>
    <cellStyle name="40% - Accent5 11 4" xfId="2502"/>
    <cellStyle name="40% - Accent5 12 2" xfId="2503"/>
    <cellStyle name="40% - Accent5 12 3" xfId="2504"/>
    <cellStyle name="40% - Accent5 12 4" xfId="2505"/>
    <cellStyle name="40% - Accent5 13 2" xfId="2506"/>
    <cellStyle name="40% - Accent5 13 3" xfId="2507"/>
    <cellStyle name="40% - Accent5 13 4" xfId="2508"/>
    <cellStyle name="40% - Accent5 14 2" xfId="2509"/>
    <cellStyle name="40% - Accent5 14 3" xfId="2510"/>
    <cellStyle name="40% - Accent5 14 4" xfId="2511"/>
    <cellStyle name="40% - Accent5 15 2" xfId="2512"/>
    <cellStyle name="40% - Accent5 15 3" xfId="2513"/>
    <cellStyle name="40% - Accent5 15 4" xfId="2514"/>
    <cellStyle name="40% - Accent5 16 2" xfId="2515"/>
    <cellStyle name="40% - Accent5 16 3" xfId="2516"/>
    <cellStyle name="40% - Accent5 16 4" xfId="2517"/>
    <cellStyle name="40% - Accent5 17 2" xfId="2518"/>
    <cellStyle name="40% - Accent5 17 3" xfId="2519"/>
    <cellStyle name="40% - Accent5 17 4" xfId="2520"/>
    <cellStyle name="40% - Accent5 2" xfId="2521"/>
    <cellStyle name="40% - Accent5 2 2" xfId="2522"/>
    <cellStyle name="40% - Accent5 2 3" xfId="2523"/>
    <cellStyle name="40% - Accent5 2 4" xfId="2524"/>
    <cellStyle name="40% - Accent5 3" xfId="2525"/>
    <cellStyle name="40% - Accent5 3 2" xfId="2526"/>
    <cellStyle name="40% - Accent5 3 3" xfId="2527"/>
    <cellStyle name="40% - Accent5 3 4" xfId="2528"/>
    <cellStyle name="40% - Accent5 4" xfId="2529"/>
    <cellStyle name="40% - Accent5 4 2" xfId="2530"/>
    <cellStyle name="40% - Accent5 4 3" xfId="2531"/>
    <cellStyle name="40% - Accent5 4 4" xfId="2532"/>
    <cellStyle name="40% - Accent5 5" xfId="2533"/>
    <cellStyle name="40% - Accent5 5 2" xfId="2534"/>
    <cellStyle name="40% - Accent5 5 3" xfId="2535"/>
    <cellStyle name="40% - Accent5 5 4" xfId="2536"/>
    <cellStyle name="40% - Accent5 6" xfId="2537"/>
    <cellStyle name="40% - Accent5 6 2" xfId="2538"/>
    <cellStyle name="40% - Accent5 6 3" xfId="2539"/>
    <cellStyle name="40% - Accent5 6 4" xfId="2540"/>
    <cellStyle name="40% - Accent5 7 2" xfId="2541"/>
    <cellStyle name="40% - Accent5 7 3" xfId="2542"/>
    <cellStyle name="40% - Accent5 7 4" xfId="2543"/>
    <cellStyle name="40% - Accent5 8 2" xfId="2544"/>
    <cellStyle name="40% - Accent5 8 3" xfId="2545"/>
    <cellStyle name="40% - Accent5 8 4" xfId="2546"/>
    <cellStyle name="40% - Accent5 9 2" xfId="2547"/>
    <cellStyle name="40% - Accent5 9 3" xfId="2548"/>
    <cellStyle name="40% - Accent5 9 4" xfId="2549"/>
    <cellStyle name="40% - Accent6 1" xfId="2550"/>
    <cellStyle name="40% - Accent6 10 2" xfId="2551"/>
    <cellStyle name="40% - Accent6 10 3" xfId="2552"/>
    <cellStyle name="40% - Accent6 10 4" xfId="2553"/>
    <cellStyle name="40% - Accent6 11 2" xfId="2554"/>
    <cellStyle name="40% - Accent6 11 3" xfId="2555"/>
    <cellStyle name="40% - Accent6 11 4" xfId="2556"/>
    <cellStyle name="40% - Accent6 12 2" xfId="2557"/>
    <cellStyle name="40% - Accent6 12 3" xfId="2558"/>
    <cellStyle name="40% - Accent6 12 4" xfId="2559"/>
    <cellStyle name="40% - Accent6 13 2" xfId="2560"/>
    <cellStyle name="40% - Accent6 13 3" xfId="2561"/>
    <cellStyle name="40% - Accent6 13 4" xfId="2562"/>
    <cellStyle name="40% - Accent6 14 2" xfId="2563"/>
    <cellStyle name="40% - Accent6 14 3" xfId="2564"/>
    <cellStyle name="40% - Accent6 14 4" xfId="2565"/>
    <cellStyle name="40% - Accent6 15 2" xfId="2566"/>
    <cellStyle name="40% - Accent6 15 3" xfId="2567"/>
    <cellStyle name="40% - Accent6 15 4" xfId="2568"/>
    <cellStyle name="40% - Accent6 16 2" xfId="2569"/>
    <cellStyle name="40% - Accent6 16 3" xfId="2570"/>
    <cellStyle name="40% - Accent6 16 4" xfId="2571"/>
    <cellStyle name="40% - Accent6 17 2" xfId="2572"/>
    <cellStyle name="40% - Accent6 17 3" xfId="2573"/>
    <cellStyle name="40% - Accent6 17 4" xfId="2574"/>
    <cellStyle name="40% - Accent6 2" xfId="2575"/>
    <cellStyle name="40% - Accent6 2 2" xfId="2576"/>
    <cellStyle name="40% - Accent6 2 3" xfId="2577"/>
    <cellStyle name="40% - Accent6 2 4" xfId="2578"/>
    <cellStyle name="40% - Accent6 3" xfId="2579"/>
    <cellStyle name="40% - Accent6 3 2" xfId="2580"/>
    <cellStyle name="40% - Accent6 3 3" xfId="2581"/>
    <cellStyle name="40% - Accent6 3 4" xfId="2582"/>
    <cellStyle name="40% - Accent6 4" xfId="2583"/>
    <cellStyle name="40% - Accent6 4 2" xfId="2584"/>
    <cellStyle name="40% - Accent6 4 3" xfId="2585"/>
    <cellStyle name="40% - Accent6 4 4" xfId="2586"/>
    <cellStyle name="40% - Accent6 5" xfId="2587"/>
    <cellStyle name="40% - Accent6 5 2" xfId="2588"/>
    <cellStyle name="40% - Accent6 5 3" xfId="2589"/>
    <cellStyle name="40% - Accent6 5 4" xfId="2590"/>
    <cellStyle name="40% - Accent6 6" xfId="2591"/>
    <cellStyle name="40% - Accent6 6 2" xfId="2592"/>
    <cellStyle name="40% - Accent6 6 3" xfId="2593"/>
    <cellStyle name="40% - Accent6 6 4" xfId="2594"/>
    <cellStyle name="40% - Accent6 7 2" xfId="2595"/>
    <cellStyle name="40% - Accent6 7 3" xfId="2596"/>
    <cellStyle name="40% - Accent6 7 4" xfId="2597"/>
    <cellStyle name="40% - Accent6 8 2" xfId="2598"/>
    <cellStyle name="40% - Accent6 8 3" xfId="2599"/>
    <cellStyle name="40% - Accent6 8 4" xfId="2600"/>
    <cellStyle name="40% - Accent6 9 2" xfId="2601"/>
    <cellStyle name="40% - Accent6 9 3" xfId="2602"/>
    <cellStyle name="40% - Accent6 9 4" xfId="2603"/>
    <cellStyle name="60 % - Accent1" xfId="2604"/>
    <cellStyle name="60 % - Accent2" xfId="2605"/>
    <cellStyle name="60 % - Accent3" xfId="2606"/>
    <cellStyle name="60 % - Accent4" xfId="2607"/>
    <cellStyle name="60 % - Accent5" xfId="2608"/>
    <cellStyle name="60 % - Accent6" xfId="2609"/>
    <cellStyle name="60% - Accent1 1" xfId="2610"/>
    <cellStyle name="60% - Accent1 10 2" xfId="2611"/>
    <cellStyle name="60% - Accent1 10 3" xfId="2612"/>
    <cellStyle name="60% - Accent1 10 4" xfId="2613"/>
    <cellStyle name="60% - Accent1 11 2" xfId="2614"/>
    <cellStyle name="60% - Accent1 11 3" xfId="2615"/>
    <cellStyle name="60% - Accent1 11 4" xfId="2616"/>
    <cellStyle name="60% - Accent1 12 2" xfId="2617"/>
    <cellStyle name="60% - Accent1 12 3" xfId="2618"/>
    <cellStyle name="60% - Accent1 12 4" xfId="2619"/>
    <cellStyle name="60% - Accent1 13 2" xfId="2620"/>
    <cellStyle name="60% - Accent1 13 3" xfId="2621"/>
    <cellStyle name="60% - Accent1 13 4" xfId="2622"/>
    <cellStyle name="60% - Accent1 14 2" xfId="2623"/>
    <cellStyle name="60% - Accent1 14 3" xfId="2624"/>
    <cellStyle name="60% - Accent1 14 4" xfId="2625"/>
    <cellStyle name="60% - Accent1 15 2" xfId="2626"/>
    <cellStyle name="60% - Accent1 15 3" xfId="2627"/>
    <cellStyle name="60% - Accent1 15 4" xfId="2628"/>
    <cellStyle name="60% - Accent1 16 2" xfId="2629"/>
    <cellStyle name="60% - Accent1 16 3" xfId="2630"/>
    <cellStyle name="60% - Accent1 16 4" xfId="2631"/>
    <cellStyle name="60% - Accent1 17 2" xfId="2632"/>
    <cellStyle name="60% - Accent1 17 3" xfId="2633"/>
    <cellStyle name="60% - Accent1 17 4" xfId="2634"/>
    <cellStyle name="60% - Accent1 2" xfId="2635"/>
    <cellStyle name="60% - Accent1 2 2" xfId="2636"/>
    <cellStyle name="60% - Accent1 2 3" xfId="2637"/>
    <cellStyle name="60% - Accent1 2 4" xfId="2638"/>
    <cellStyle name="60% - Accent1 3" xfId="2639"/>
    <cellStyle name="60% - Accent1 3 2" xfId="2640"/>
    <cellStyle name="60% - Accent1 3 3" xfId="2641"/>
    <cellStyle name="60% - Accent1 3 4" xfId="2642"/>
    <cellStyle name="60% - Accent1 4" xfId="2643"/>
    <cellStyle name="60% - Accent1 4 2" xfId="2644"/>
    <cellStyle name="60% - Accent1 4 3" xfId="2645"/>
    <cellStyle name="60% - Accent1 4 4" xfId="2646"/>
    <cellStyle name="60% - Accent1 5" xfId="2647"/>
    <cellStyle name="60% - Accent1 5 2" xfId="2648"/>
    <cellStyle name="60% - Accent1 5 3" xfId="2649"/>
    <cellStyle name="60% - Accent1 5 4" xfId="2650"/>
    <cellStyle name="60% - Accent1 6" xfId="2651"/>
    <cellStyle name="60% - Accent1 6 2" xfId="2652"/>
    <cellStyle name="60% - Accent1 6 3" xfId="2653"/>
    <cellStyle name="60% - Accent1 6 4" xfId="2654"/>
    <cellStyle name="60% - Accent1 7" xfId="2655"/>
    <cellStyle name="60% - Accent1 7 2" xfId="2656"/>
    <cellStyle name="60% - Accent1 7 3" xfId="2657"/>
    <cellStyle name="60% - Accent1 7 4" xfId="2658"/>
    <cellStyle name="60% - Accent1 8 2" xfId="2659"/>
    <cellStyle name="60% - Accent1 8 3" xfId="2660"/>
    <cellStyle name="60% - Accent1 8 4" xfId="2661"/>
    <cellStyle name="60% - Accent1 9 2" xfId="2662"/>
    <cellStyle name="60% - Accent1 9 3" xfId="2663"/>
    <cellStyle name="60% - Accent1 9 4" xfId="2664"/>
    <cellStyle name="60% - Accent2 1" xfId="2665"/>
    <cellStyle name="60% - Accent2 10 2" xfId="2666"/>
    <cellStyle name="60% - Accent2 10 3" xfId="2667"/>
    <cellStyle name="60% - Accent2 10 4" xfId="2668"/>
    <cellStyle name="60% - Accent2 11 2" xfId="2669"/>
    <cellStyle name="60% - Accent2 11 3" xfId="2670"/>
    <cellStyle name="60% - Accent2 11 4" xfId="2671"/>
    <cellStyle name="60% - Accent2 12 2" xfId="2672"/>
    <cellStyle name="60% - Accent2 12 3" xfId="2673"/>
    <cellStyle name="60% - Accent2 12 4" xfId="2674"/>
    <cellStyle name="60% - Accent2 13 2" xfId="2675"/>
    <cellStyle name="60% - Accent2 13 3" xfId="2676"/>
    <cellStyle name="60% - Accent2 13 4" xfId="2677"/>
    <cellStyle name="60% - Accent2 14 2" xfId="2678"/>
    <cellStyle name="60% - Accent2 14 3" xfId="2679"/>
    <cellStyle name="60% - Accent2 14 4" xfId="2680"/>
    <cellStyle name="60% - Accent2 15 2" xfId="2681"/>
    <cellStyle name="60% - Accent2 15 3" xfId="2682"/>
    <cellStyle name="60% - Accent2 15 4" xfId="2683"/>
    <cellStyle name="60% - Accent2 16 2" xfId="2684"/>
    <cellStyle name="60% - Accent2 16 3" xfId="2685"/>
    <cellStyle name="60% - Accent2 16 4" xfId="2686"/>
    <cellStyle name="60% - Accent2 17 2" xfId="2687"/>
    <cellStyle name="60% - Accent2 17 3" xfId="2688"/>
    <cellStyle name="60% - Accent2 17 4" xfId="2689"/>
    <cellStyle name="60% - Accent2 2" xfId="2690"/>
    <cellStyle name="60% - Accent2 2 2" xfId="2691"/>
    <cellStyle name="60% - Accent2 2 3" xfId="2692"/>
    <cellStyle name="60% - Accent2 2 4" xfId="2693"/>
    <cellStyle name="60% - Accent2 3" xfId="2694"/>
    <cellStyle name="60% - Accent2 3 2" xfId="2695"/>
    <cellStyle name="60% - Accent2 3 3" xfId="2696"/>
    <cellStyle name="60% - Accent2 3 4" xfId="2697"/>
    <cellStyle name="60% - Accent2 4" xfId="2698"/>
    <cellStyle name="60% - Accent2 4 2" xfId="2699"/>
    <cellStyle name="60% - Accent2 4 3" xfId="2700"/>
    <cellStyle name="60% - Accent2 4 4" xfId="2701"/>
    <cellStyle name="60% - Accent2 5" xfId="2702"/>
    <cellStyle name="60% - Accent2 5 2" xfId="2703"/>
    <cellStyle name="60% - Accent2 5 3" xfId="2704"/>
    <cellStyle name="60% - Accent2 5 4" xfId="2705"/>
    <cellStyle name="60% - Accent2 6" xfId="2706"/>
    <cellStyle name="60% - Accent2 6 2" xfId="2707"/>
    <cellStyle name="60% - Accent2 6 3" xfId="2708"/>
    <cellStyle name="60% - Accent2 6 4" xfId="2709"/>
    <cellStyle name="60% - Accent2 7 2" xfId="2710"/>
    <cellStyle name="60% - Accent2 7 3" xfId="2711"/>
    <cellStyle name="60% - Accent2 7 4" xfId="2712"/>
    <cellStyle name="60% - Accent2 8 2" xfId="2713"/>
    <cellStyle name="60% - Accent2 8 3" xfId="2714"/>
    <cellStyle name="60% - Accent2 8 4" xfId="2715"/>
    <cellStyle name="60% - Accent2 9 2" xfId="2716"/>
    <cellStyle name="60% - Accent2 9 3" xfId="2717"/>
    <cellStyle name="60% - Accent2 9 4" xfId="2718"/>
    <cellStyle name="60% - Accent3 1" xfId="2719"/>
    <cellStyle name="60% - Accent3 10 2" xfId="2720"/>
    <cellStyle name="60% - Accent3 10 3" xfId="2721"/>
    <cellStyle name="60% - Accent3 10 4" xfId="2722"/>
    <cellStyle name="60% - Accent3 11 2" xfId="2723"/>
    <cellStyle name="60% - Accent3 11 3" xfId="2724"/>
    <cellStyle name="60% - Accent3 11 4" xfId="2725"/>
    <cellStyle name="60% - Accent3 12 2" xfId="2726"/>
    <cellStyle name="60% - Accent3 12 3" xfId="2727"/>
    <cellStyle name="60% - Accent3 12 4" xfId="2728"/>
    <cellStyle name="60% - Accent3 13 2" xfId="2729"/>
    <cellStyle name="60% - Accent3 13 3" xfId="2730"/>
    <cellStyle name="60% - Accent3 13 4" xfId="2731"/>
    <cellStyle name="60% - Accent3 14 2" xfId="2732"/>
    <cellStyle name="60% - Accent3 14 3" xfId="2733"/>
    <cellStyle name="60% - Accent3 14 4" xfId="2734"/>
    <cellStyle name="60% - Accent3 15 2" xfId="2735"/>
    <cellStyle name="60% - Accent3 15 3" xfId="2736"/>
    <cellStyle name="60% - Accent3 15 4" xfId="2737"/>
    <cellStyle name="60% - Accent3 16 2" xfId="2738"/>
    <cellStyle name="60% - Accent3 16 3" xfId="2739"/>
    <cellStyle name="60% - Accent3 16 4" xfId="2740"/>
    <cellStyle name="60% - Accent3 17 2" xfId="2741"/>
    <cellStyle name="60% - Accent3 17 3" xfId="2742"/>
    <cellStyle name="60% - Accent3 17 4" xfId="2743"/>
    <cellStyle name="60% - Accent3 2" xfId="2744"/>
    <cellStyle name="60% - Accent3 2 2" xfId="2745"/>
    <cellStyle name="60% - Accent3 2 3" xfId="2746"/>
    <cellStyle name="60% - Accent3 2 4" xfId="2747"/>
    <cellStyle name="60% - Accent3 3" xfId="2748"/>
    <cellStyle name="60% - Accent3 3 2" xfId="2749"/>
    <cellStyle name="60% - Accent3 3 3" xfId="2750"/>
    <cellStyle name="60% - Accent3 3 4" xfId="2751"/>
    <cellStyle name="60% - Accent3 4" xfId="2752"/>
    <cellStyle name="60% - Accent3 4 2" xfId="2753"/>
    <cellStyle name="60% - Accent3 4 3" xfId="2754"/>
    <cellStyle name="60% - Accent3 4 4" xfId="2755"/>
    <cellStyle name="60% - Accent3 5" xfId="2756"/>
    <cellStyle name="60% - Accent3 5 2" xfId="2757"/>
    <cellStyle name="60% - Accent3 5 3" xfId="2758"/>
    <cellStyle name="60% - Accent3 5 4" xfId="2759"/>
    <cellStyle name="60% - Accent3 6" xfId="2760"/>
    <cellStyle name="60% - Accent3 6 2" xfId="2761"/>
    <cellStyle name="60% - Accent3 6 3" xfId="2762"/>
    <cellStyle name="60% - Accent3 6 4" xfId="2763"/>
    <cellStyle name="60% - Accent3 7 2" xfId="2764"/>
    <cellStyle name="60% - Accent3 7 3" xfId="2765"/>
    <cellStyle name="60% - Accent3 7 4" xfId="2766"/>
    <cellStyle name="60% - Accent3 8 2" xfId="2767"/>
    <cellStyle name="60% - Accent3 8 3" xfId="2768"/>
    <cellStyle name="60% - Accent3 8 4" xfId="2769"/>
    <cellStyle name="60% - Accent3 9 2" xfId="2770"/>
    <cellStyle name="60% - Accent3 9 3" xfId="2771"/>
    <cellStyle name="60% - Accent3 9 4" xfId="2772"/>
    <cellStyle name="60% - Accent4 1" xfId="2773"/>
    <cellStyle name="60% - Accent4 10 2" xfId="2774"/>
    <cellStyle name="60% - Accent4 10 3" xfId="2775"/>
    <cellStyle name="60% - Accent4 10 4" xfId="2776"/>
    <cellStyle name="60% - Accent4 11 2" xfId="2777"/>
    <cellStyle name="60% - Accent4 11 3" xfId="2778"/>
    <cellStyle name="60% - Accent4 11 4" xfId="2779"/>
    <cellStyle name="60% - Accent4 12 2" xfId="2780"/>
    <cellStyle name="60% - Accent4 12 3" xfId="2781"/>
    <cellStyle name="60% - Accent4 12 4" xfId="2782"/>
    <cellStyle name="60% - Accent4 13 2" xfId="2783"/>
    <cellStyle name="60% - Accent4 13 3" xfId="2784"/>
    <cellStyle name="60% - Accent4 13 4" xfId="2785"/>
    <cellStyle name="60% - Accent4 14 2" xfId="2786"/>
    <cellStyle name="60% - Accent4 14 3" xfId="2787"/>
    <cellStyle name="60% - Accent4 14 4" xfId="2788"/>
    <cellStyle name="60% - Accent4 15 2" xfId="2789"/>
    <cellStyle name="60% - Accent4 15 3" xfId="2790"/>
    <cellStyle name="60% - Accent4 15 4" xfId="2791"/>
    <cellStyle name="60% - Accent4 16 2" xfId="2792"/>
    <cellStyle name="60% - Accent4 16 3" xfId="2793"/>
    <cellStyle name="60% - Accent4 16 4" xfId="2794"/>
    <cellStyle name="60% - Accent4 17 2" xfId="2795"/>
    <cellStyle name="60% - Accent4 17 3" xfId="2796"/>
    <cellStyle name="60% - Accent4 17 4" xfId="2797"/>
    <cellStyle name="60% - Accent4 2" xfId="2798"/>
    <cellStyle name="60% - Accent4 2 2" xfId="2799"/>
    <cellStyle name="60% - Accent4 2 3" xfId="2800"/>
    <cellStyle name="60% - Accent4 2 4" xfId="2801"/>
    <cellStyle name="60% - Accent4 3" xfId="2802"/>
    <cellStyle name="60% - Accent4 3 2" xfId="2803"/>
    <cellStyle name="60% - Accent4 3 3" xfId="2804"/>
    <cellStyle name="60% - Accent4 3 4" xfId="2805"/>
    <cellStyle name="60% - Accent4 4" xfId="2806"/>
    <cellStyle name="60% - Accent4 4 2" xfId="2807"/>
    <cellStyle name="60% - Accent4 4 3" xfId="2808"/>
    <cellStyle name="60% - Accent4 4 4" xfId="2809"/>
    <cellStyle name="60% - Accent4 5" xfId="2810"/>
    <cellStyle name="60% - Accent4 5 2" xfId="2811"/>
    <cellStyle name="60% - Accent4 5 3" xfId="2812"/>
    <cellStyle name="60% - Accent4 5 4" xfId="2813"/>
    <cellStyle name="60% - Accent4 6" xfId="2814"/>
    <cellStyle name="60% - Accent4 6 2" xfId="2815"/>
    <cellStyle name="60% - Accent4 6 3" xfId="2816"/>
    <cellStyle name="60% - Accent4 6 4" xfId="2817"/>
    <cellStyle name="60% - Accent4 7 2" xfId="2818"/>
    <cellStyle name="60% - Accent4 7 3" xfId="2819"/>
    <cellStyle name="60% - Accent4 7 4" xfId="2820"/>
    <cellStyle name="60% - Accent4 8 2" xfId="2821"/>
    <cellStyle name="60% - Accent4 8 3" xfId="2822"/>
    <cellStyle name="60% - Accent4 8 4" xfId="2823"/>
    <cellStyle name="60% - Accent4 9 2" xfId="2824"/>
    <cellStyle name="60% - Accent4 9 3" xfId="2825"/>
    <cellStyle name="60% - Accent4 9 4" xfId="2826"/>
    <cellStyle name="60% - Accent5 1" xfId="2827"/>
    <cellStyle name="60% - Accent5 10 2" xfId="2828"/>
    <cellStyle name="60% - Accent5 10 3" xfId="2829"/>
    <cellStyle name="60% - Accent5 10 4" xfId="2830"/>
    <cellStyle name="60% - Accent5 11 2" xfId="2831"/>
    <cellStyle name="60% - Accent5 11 3" xfId="2832"/>
    <cellStyle name="60% - Accent5 11 4" xfId="2833"/>
    <cellStyle name="60% - Accent5 12 2" xfId="2834"/>
    <cellStyle name="60% - Accent5 12 3" xfId="2835"/>
    <cellStyle name="60% - Accent5 12 4" xfId="2836"/>
    <cellStyle name="60% - Accent5 13 2" xfId="2837"/>
    <cellStyle name="60% - Accent5 13 3" xfId="2838"/>
    <cellStyle name="60% - Accent5 13 4" xfId="2839"/>
    <cellStyle name="60% - Accent5 14 2" xfId="2840"/>
    <cellStyle name="60% - Accent5 14 3" xfId="2841"/>
    <cellStyle name="60% - Accent5 14 4" xfId="2842"/>
    <cellStyle name="60% - Accent5 15 2" xfId="2843"/>
    <cellStyle name="60% - Accent5 15 3" xfId="2844"/>
    <cellStyle name="60% - Accent5 15 4" xfId="2845"/>
    <cellStyle name="60% - Accent5 16 2" xfId="2846"/>
    <cellStyle name="60% - Accent5 16 3" xfId="2847"/>
    <cellStyle name="60% - Accent5 16 4" xfId="2848"/>
    <cellStyle name="60% - Accent5 17 2" xfId="2849"/>
    <cellStyle name="60% - Accent5 17 3" xfId="2850"/>
    <cellStyle name="60% - Accent5 17 4" xfId="2851"/>
    <cellStyle name="60% - Accent5 2" xfId="2852"/>
    <cellStyle name="60% - Accent5 2 2" xfId="2853"/>
    <cellStyle name="60% - Accent5 2 3" xfId="2854"/>
    <cellStyle name="60% - Accent5 2 4" xfId="2855"/>
    <cellStyle name="60% - Accent5 3" xfId="2856"/>
    <cellStyle name="60% - Accent5 3 2" xfId="2857"/>
    <cellStyle name="60% - Accent5 3 3" xfId="2858"/>
    <cellStyle name="60% - Accent5 3 4" xfId="2859"/>
    <cellStyle name="60% - Accent5 4" xfId="2860"/>
    <cellStyle name="60% - Accent5 4 2" xfId="2861"/>
    <cellStyle name="60% - Accent5 4 3" xfId="2862"/>
    <cellStyle name="60% - Accent5 4 4" xfId="2863"/>
    <cellStyle name="60% - Accent5 5" xfId="2864"/>
    <cellStyle name="60% - Accent5 5 2" xfId="2865"/>
    <cellStyle name="60% - Accent5 5 3" xfId="2866"/>
    <cellStyle name="60% - Accent5 5 4" xfId="2867"/>
    <cellStyle name="60% - Accent5 6" xfId="2868"/>
    <cellStyle name="60% - Accent5 6 2" xfId="2869"/>
    <cellStyle name="60% - Accent5 6 3" xfId="2870"/>
    <cellStyle name="60% - Accent5 6 4" xfId="2871"/>
    <cellStyle name="60% - Accent5 7 2" xfId="2872"/>
    <cellStyle name="60% - Accent5 7 3" xfId="2873"/>
    <cellStyle name="60% - Accent5 7 4" xfId="2874"/>
    <cellStyle name="60% - Accent5 8 2" xfId="2875"/>
    <cellStyle name="60% - Accent5 8 3" xfId="2876"/>
    <cellStyle name="60% - Accent5 8 4" xfId="2877"/>
    <cellStyle name="60% - Accent5 9 2" xfId="2878"/>
    <cellStyle name="60% - Accent5 9 3" xfId="2879"/>
    <cellStyle name="60% - Accent5 9 4" xfId="2880"/>
    <cellStyle name="60% - Accent6 1" xfId="2881"/>
    <cellStyle name="60% - Accent6 10 2" xfId="2882"/>
    <cellStyle name="60% - Accent6 10 3" xfId="2883"/>
    <cellStyle name="60% - Accent6 10 4" xfId="2884"/>
    <cellStyle name="60% - Accent6 11 2" xfId="2885"/>
    <cellStyle name="60% - Accent6 11 3" xfId="2886"/>
    <cellStyle name="60% - Accent6 11 4" xfId="2887"/>
    <cellStyle name="60% - Accent6 12 2" xfId="2888"/>
    <cellStyle name="60% - Accent6 12 3" xfId="2889"/>
    <cellStyle name="60% - Accent6 12 4" xfId="2890"/>
    <cellStyle name="60% - Accent6 13 2" xfId="2891"/>
    <cellStyle name="60% - Accent6 13 3" xfId="2892"/>
    <cellStyle name="60% - Accent6 13 4" xfId="2893"/>
    <cellStyle name="60% - Accent6 14 2" xfId="2894"/>
    <cellStyle name="60% - Accent6 14 3" xfId="2895"/>
    <cellStyle name="60% - Accent6 14 4" xfId="2896"/>
    <cellStyle name="60% - Accent6 15 2" xfId="2897"/>
    <cellStyle name="60% - Accent6 15 3" xfId="2898"/>
    <cellStyle name="60% - Accent6 15 4" xfId="2899"/>
    <cellStyle name="60% - Accent6 16 2" xfId="2900"/>
    <cellStyle name="60% - Accent6 16 3" xfId="2901"/>
    <cellStyle name="60% - Accent6 16 4" xfId="2902"/>
    <cellStyle name="60% - Accent6 17 2" xfId="2903"/>
    <cellStyle name="60% - Accent6 17 3" xfId="2904"/>
    <cellStyle name="60% - Accent6 17 4" xfId="2905"/>
    <cellStyle name="60% - Accent6 2" xfId="2906"/>
    <cellStyle name="60% - Accent6 2 2" xfId="2907"/>
    <cellStyle name="60% - Accent6 2 3" xfId="2908"/>
    <cellStyle name="60% - Accent6 2 4" xfId="2909"/>
    <cellStyle name="60% - Accent6 3" xfId="2910"/>
    <cellStyle name="60% - Accent6 3 2" xfId="2911"/>
    <cellStyle name="60% - Accent6 3 3" xfId="2912"/>
    <cellStyle name="60% - Accent6 3 4" xfId="2913"/>
    <cellStyle name="60% - Accent6 4" xfId="2914"/>
    <cellStyle name="60% - Accent6 4 2" xfId="2915"/>
    <cellStyle name="60% - Accent6 4 3" xfId="2916"/>
    <cellStyle name="60% - Accent6 4 4" xfId="2917"/>
    <cellStyle name="60% - Accent6 5" xfId="2918"/>
    <cellStyle name="60% - Accent6 5 2" xfId="2919"/>
    <cellStyle name="60% - Accent6 5 3" xfId="2920"/>
    <cellStyle name="60% - Accent6 5 4" xfId="2921"/>
    <cellStyle name="60% - Accent6 6" xfId="2922"/>
    <cellStyle name="60% - Accent6 6 2" xfId="2923"/>
    <cellStyle name="60% - Accent6 6 3" xfId="2924"/>
    <cellStyle name="60% - Accent6 6 4" xfId="2925"/>
    <cellStyle name="60% - Accent6 7 2" xfId="2926"/>
    <cellStyle name="60% - Accent6 7 3" xfId="2927"/>
    <cellStyle name="60% - Accent6 7 4" xfId="2928"/>
    <cellStyle name="60% - Accent6 8 2" xfId="2929"/>
    <cellStyle name="60% - Accent6 8 3" xfId="2930"/>
    <cellStyle name="60% - Accent6 8 4" xfId="2931"/>
    <cellStyle name="60% - Accent6 9 2" xfId="2932"/>
    <cellStyle name="60% - Accent6 9 3" xfId="2933"/>
    <cellStyle name="60% - Accent6 9 4" xfId="2934"/>
    <cellStyle name="75" xfId="2935"/>
    <cellStyle name="75 2" xfId="2936"/>
    <cellStyle name="75 3" xfId="2937"/>
    <cellStyle name="75 4" xfId="2938"/>
    <cellStyle name="75 5" xfId="2939"/>
    <cellStyle name="75 6" xfId="2940"/>
    <cellStyle name="75 7" xfId="2941"/>
    <cellStyle name="75 8" xfId="2942"/>
    <cellStyle name="9" xfId="2943"/>
    <cellStyle name="ÅE­ [0]_°èÈ¹" xfId="2944"/>
    <cellStyle name="ÅE­_°èÈ¹" xfId="2945"/>
    <cellStyle name="Accent1 1" xfId="2946"/>
    <cellStyle name="Accent1 10 2" xfId="2947"/>
    <cellStyle name="Accent1 10 3" xfId="2948"/>
    <cellStyle name="Accent1 10 4" xfId="2949"/>
    <cellStyle name="Accent1 11 2" xfId="2950"/>
    <cellStyle name="Accent1 11 3" xfId="2951"/>
    <cellStyle name="Accent1 11 4" xfId="2952"/>
    <cellStyle name="Accent1 12 2" xfId="2953"/>
    <cellStyle name="Accent1 12 3" xfId="2954"/>
    <cellStyle name="Accent1 12 4" xfId="2955"/>
    <cellStyle name="Accent1 13 2" xfId="2956"/>
    <cellStyle name="Accent1 13 3" xfId="2957"/>
    <cellStyle name="Accent1 13 4" xfId="2958"/>
    <cellStyle name="Accent1 14 2" xfId="2959"/>
    <cellStyle name="Accent1 14 3" xfId="2960"/>
    <cellStyle name="Accent1 14 4" xfId="2961"/>
    <cellStyle name="Accent1 15 2" xfId="2962"/>
    <cellStyle name="Accent1 15 3" xfId="2963"/>
    <cellStyle name="Accent1 15 4" xfId="2964"/>
    <cellStyle name="Accent1 16 2" xfId="2965"/>
    <cellStyle name="Accent1 16 3" xfId="2966"/>
    <cellStyle name="Accent1 16 4" xfId="2967"/>
    <cellStyle name="Accent1 17 2" xfId="2968"/>
    <cellStyle name="Accent1 17 3" xfId="2969"/>
    <cellStyle name="Accent1 17 4" xfId="2970"/>
    <cellStyle name="Accent1 2" xfId="2971"/>
    <cellStyle name="Accent1 2 2" xfId="2972"/>
    <cellStyle name="Accent1 2 3" xfId="2973"/>
    <cellStyle name="Accent1 2 4" xfId="2974"/>
    <cellStyle name="Accent1 3" xfId="2975"/>
    <cellStyle name="Accent1 3 2" xfId="2976"/>
    <cellStyle name="Accent1 3 3" xfId="2977"/>
    <cellStyle name="Accent1 3 4" xfId="2978"/>
    <cellStyle name="Accent1 4" xfId="2979"/>
    <cellStyle name="Accent1 4 2" xfId="2980"/>
    <cellStyle name="Accent1 4 3" xfId="2981"/>
    <cellStyle name="Accent1 4 4" xfId="2982"/>
    <cellStyle name="Accent1 5" xfId="2983"/>
    <cellStyle name="Accent1 5 2" xfId="2984"/>
    <cellStyle name="Accent1 5 3" xfId="2985"/>
    <cellStyle name="Accent1 5 4" xfId="2986"/>
    <cellStyle name="Accent1 6" xfId="2987"/>
    <cellStyle name="Accent1 6 2" xfId="2988"/>
    <cellStyle name="Accent1 6 3" xfId="2989"/>
    <cellStyle name="Accent1 6 4" xfId="2990"/>
    <cellStyle name="Accent1 7 2" xfId="2991"/>
    <cellStyle name="Accent1 7 3" xfId="2992"/>
    <cellStyle name="Accent1 7 4" xfId="2993"/>
    <cellStyle name="Accent1 8 2" xfId="2994"/>
    <cellStyle name="Accent1 8 3" xfId="2995"/>
    <cellStyle name="Accent1 8 4" xfId="2996"/>
    <cellStyle name="Accent1 9 2" xfId="2997"/>
    <cellStyle name="Accent1 9 3" xfId="2998"/>
    <cellStyle name="Accent1 9 4" xfId="2999"/>
    <cellStyle name="Accent2 1" xfId="3000"/>
    <cellStyle name="Accent2 10 2" xfId="3001"/>
    <cellStyle name="Accent2 10 3" xfId="3002"/>
    <cellStyle name="Accent2 10 4" xfId="3003"/>
    <cellStyle name="Accent2 11 2" xfId="3004"/>
    <cellStyle name="Accent2 11 3" xfId="3005"/>
    <cellStyle name="Accent2 11 4" xfId="3006"/>
    <cellStyle name="Accent2 12 2" xfId="3007"/>
    <cellStyle name="Accent2 12 3" xfId="3008"/>
    <cellStyle name="Accent2 12 4" xfId="3009"/>
    <cellStyle name="Accent2 13 2" xfId="3010"/>
    <cellStyle name="Accent2 13 3" xfId="3011"/>
    <cellStyle name="Accent2 13 4" xfId="3012"/>
    <cellStyle name="Accent2 14 2" xfId="3013"/>
    <cellStyle name="Accent2 14 3" xfId="3014"/>
    <cellStyle name="Accent2 14 4" xfId="3015"/>
    <cellStyle name="Accent2 15 2" xfId="3016"/>
    <cellStyle name="Accent2 15 3" xfId="3017"/>
    <cellStyle name="Accent2 15 4" xfId="3018"/>
    <cellStyle name="Accent2 16 2" xfId="3019"/>
    <cellStyle name="Accent2 16 3" xfId="3020"/>
    <cellStyle name="Accent2 16 4" xfId="3021"/>
    <cellStyle name="Accent2 17 2" xfId="3022"/>
    <cellStyle name="Accent2 17 3" xfId="3023"/>
    <cellStyle name="Accent2 17 4" xfId="3024"/>
    <cellStyle name="Accent2 2" xfId="3025"/>
    <cellStyle name="Accent2 2 2" xfId="3026"/>
    <cellStyle name="Accent2 2 3" xfId="3027"/>
    <cellStyle name="Accent2 2 4" xfId="3028"/>
    <cellStyle name="Accent2 3" xfId="3029"/>
    <cellStyle name="Accent2 3 2" xfId="3030"/>
    <cellStyle name="Accent2 3 3" xfId="3031"/>
    <cellStyle name="Accent2 3 4" xfId="3032"/>
    <cellStyle name="Accent2 4" xfId="3033"/>
    <cellStyle name="Accent2 4 2" xfId="3034"/>
    <cellStyle name="Accent2 4 3" xfId="3035"/>
    <cellStyle name="Accent2 4 4" xfId="3036"/>
    <cellStyle name="Accent2 5" xfId="3037"/>
    <cellStyle name="Accent2 5 2" xfId="3038"/>
    <cellStyle name="Accent2 5 3" xfId="3039"/>
    <cellStyle name="Accent2 5 4" xfId="3040"/>
    <cellStyle name="Accent2 6" xfId="3041"/>
    <cellStyle name="Accent2 6 2" xfId="3042"/>
    <cellStyle name="Accent2 6 3" xfId="3043"/>
    <cellStyle name="Accent2 6 4" xfId="3044"/>
    <cellStyle name="Accent2 7 2" xfId="3045"/>
    <cellStyle name="Accent2 7 3" xfId="3046"/>
    <cellStyle name="Accent2 7 4" xfId="3047"/>
    <cellStyle name="Accent2 8 2" xfId="3048"/>
    <cellStyle name="Accent2 8 3" xfId="3049"/>
    <cellStyle name="Accent2 8 4" xfId="3050"/>
    <cellStyle name="Accent2 9 2" xfId="3051"/>
    <cellStyle name="Accent2 9 3" xfId="3052"/>
    <cellStyle name="Accent2 9 4" xfId="3053"/>
    <cellStyle name="Accent3 1" xfId="3054"/>
    <cellStyle name="Accent3 10 2" xfId="3055"/>
    <cellStyle name="Accent3 10 3" xfId="3056"/>
    <cellStyle name="Accent3 10 4" xfId="3057"/>
    <cellStyle name="Accent3 11 2" xfId="3058"/>
    <cellStyle name="Accent3 11 3" xfId="3059"/>
    <cellStyle name="Accent3 11 4" xfId="3060"/>
    <cellStyle name="Accent3 12 2" xfId="3061"/>
    <cellStyle name="Accent3 12 3" xfId="3062"/>
    <cellStyle name="Accent3 12 4" xfId="3063"/>
    <cellStyle name="Accent3 13 2" xfId="3064"/>
    <cellStyle name="Accent3 13 3" xfId="3065"/>
    <cellStyle name="Accent3 13 4" xfId="3066"/>
    <cellStyle name="Accent3 14 2" xfId="3067"/>
    <cellStyle name="Accent3 14 3" xfId="3068"/>
    <cellStyle name="Accent3 14 4" xfId="3069"/>
    <cellStyle name="Accent3 15 2" xfId="3070"/>
    <cellStyle name="Accent3 15 3" xfId="3071"/>
    <cellStyle name="Accent3 15 4" xfId="3072"/>
    <cellStyle name="Accent3 16 2" xfId="3073"/>
    <cellStyle name="Accent3 16 3" xfId="3074"/>
    <cellStyle name="Accent3 16 4" xfId="3075"/>
    <cellStyle name="Accent3 17 2" xfId="3076"/>
    <cellStyle name="Accent3 17 3" xfId="3077"/>
    <cellStyle name="Accent3 17 4" xfId="3078"/>
    <cellStyle name="Accent3 2" xfId="3079"/>
    <cellStyle name="Accent3 2 2" xfId="3080"/>
    <cellStyle name="Accent3 2 3" xfId="3081"/>
    <cellStyle name="Accent3 2 4" xfId="3082"/>
    <cellStyle name="Accent3 3" xfId="3083"/>
    <cellStyle name="Accent3 3 2" xfId="3084"/>
    <cellStyle name="Accent3 3 3" xfId="3085"/>
    <cellStyle name="Accent3 3 4" xfId="3086"/>
    <cellStyle name="Accent3 4" xfId="3087"/>
    <cellStyle name="Accent3 4 2" xfId="3088"/>
    <cellStyle name="Accent3 4 3" xfId="3089"/>
    <cellStyle name="Accent3 4 4" xfId="3090"/>
    <cellStyle name="Accent3 5" xfId="3091"/>
    <cellStyle name="Accent3 5 2" xfId="3092"/>
    <cellStyle name="Accent3 5 3" xfId="3093"/>
    <cellStyle name="Accent3 5 4" xfId="3094"/>
    <cellStyle name="Accent3 6" xfId="3095"/>
    <cellStyle name="Accent3 6 2" xfId="3096"/>
    <cellStyle name="Accent3 6 3" xfId="3097"/>
    <cellStyle name="Accent3 6 4" xfId="3098"/>
    <cellStyle name="Accent3 7 2" xfId="3099"/>
    <cellStyle name="Accent3 7 3" xfId="3100"/>
    <cellStyle name="Accent3 7 4" xfId="3101"/>
    <cellStyle name="Accent3 8 2" xfId="3102"/>
    <cellStyle name="Accent3 8 3" xfId="3103"/>
    <cellStyle name="Accent3 8 4" xfId="3104"/>
    <cellStyle name="Accent3 9 2" xfId="3105"/>
    <cellStyle name="Accent3 9 3" xfId="3106"/>
    <cellStyle name="Accent3 9 4" xfId="3107"/>
    <cellStyle name="Accent4 1" xfId="3108"/>
    <cellStyle name="Accent4 10 2" xfId="3109"/>
    <cellStyle name="Accent4 10 3" xfId="3110"/>
    <cellStyle name="Accent4 10 4" xfId="3111"/>
    <cellStyle name="Accent4 11 2" xfId="3112"/>
    <cellStyle name="Accent4 11 3" xfId="3113"/>
    <cellStyle name="Accent4 11 4" xfId="3114"/>
    <cellStyle name="Accent4 12 2" xfId="3115"/>
    <cellStyle name="Accent4 12 3" xfId="3116"/>
    <cellStyle name="Accent4 12 4" xfId="3117"/>
    <cellStyle name="Accent4 13 2" xfId="3118"/>
    <cellStyle name="Accent4 13 3" xfId="3119"/>
    <cellStyle name="Accent4 13 4" xfId="3120"/>
    <cellStyle name="Accent4 14 2" xfId="3121"/>
    <cellStyle name="Accent4 14 3" xfId="3122"/>
    <cellStyle name="Accent4 14 4" xfId="3123"/>
    <cellStyle name="Accent4 15 2" xfId="3124"/>
    <cellStyle name="Accent4 15 3" xfId="3125"/>
    <cellStyle name="Accent4 15 4" xfId="3126"/>
    <cellStyle name="Accent4 16 2" xfId="3127"/>
    <cellStyle name="Accent4 16 3" xfId="3128"/>
    <cellStyle name="Accent4 16 4" xfId="3129"/>
    <cellStyle name="Accent4 17 2" xfId="3130"/>
    <cellStyle name="Accent4 17 3" xfId="3131"/>
    <cellStyle name="Accent4 17 4" xfId="3132"/>
    <cellStyle name="Accent4 2" xfId="3133"/>
    <cellStyle name="Accent4 2 2" xfId="3134"/>
    <cellStyle name="Accent4 2 3" xfId="3135"/>
    <cellStyle name="Accent4 2 4" xfId="3136"/>
    <cellStyle name="Accent4 3" xfId="3137"/>
    <cellStyle name="Accent4 3 2" xfId="3138"/>
    <cellStyle name="Accent4 3 3" xfId="3139"/>
    <cellStyle name="Accent4 3 4" xfId="3140"/>
    <cellStyle name="Accent4 4" xfId="3141"/>
    <cellStyle name="Accent4 4 2" xfId="3142"/>
    <cellStyle name="Accent4 4 3" xfId="3143"/>
    <cellStyle name="Accent4 4 4" xfId="3144"/>
    <cellStyle name="Accent4 5" xfId="3145"/>
    <cellStyle name="Accent4 5 2" xfId="3146"/>
    <cellStyle name="Accent4 5 3" xfId="3147"/>
    <cellStyle name="Accent4 5 4" xfId="3148"/>
    <cellStyle name="Accent4 6" xfId="3149"/>
    <cellStyle name="Accent4 6 2" xfId="3150"/>
    <cellStyle name="Accent4 6 3" xfId="3151"/>
    <cellStyle name="Accent4 6 4" xfId="3152"/>
    <cellStyle name="Accent4 7 2" xfId="3153"/>
    <cellStyle name="Accent4 7 3" xfId="3154"/>
    <cellStyle name="Accent4 7 4" xfId="3155"/>
    <cellStyle name="Accent4 8 2" xfId="3156"/>
    <cellStyle name="Accent4 8 3" xfId="3157"/>
    <cellStyle name="Accent4 8 4" xfId="3158"/>
    <cellStyle name="Accent4 9 2" xfId="3159"/>
    <cellStyle name="Accent4 9 3" xfId="3160"/>
    <cellStyle name="Accent4 9 4" xfId="3161"/>
    <cellStyle name="Accent5 1" xfId="3162"/>
    <cellStyle name="Accent5 10 2" xfId="3163"/>
    <cellStyle name="Accent5 10 3" xfId="3164"/>
    <cellStyle name="Accent5 10 4" xfId="3165"/>
    <cellStyle name="Accent5 11 2" xfId="3166"/>
    <cellStyle name="Accent5 11 3" xfId="3167"/>
    <cellStyle name="Accent5 11 4" xfId="3168"/>
    <cellStyle name="Accent5 12 2" xfId="3169"/>
    <cellStyle name="Accent5 12 3" xfId="3170"/>
    <cellStyle name="Accent5 12 4" xfId="3171"/>
    <cellStyle name="Accent5 13 2" xfId="3172"/>
    <cellStyle name="Accent5 13 3" xfId="3173"/>
    <cellStyle name="Accent5 13 4" xfId="3174"/>
    <cellStyle name="Accent5 14 2" xfId="3175"/>
    <cellStyle name="Accent5 14 3" xfId="3176"/>
    <cellStyle name="Accent5 14 4" xfId="3177"/>
    <cellStyle name="Accent5 15 2" xfId="3178"/>
    <cellStyle name="Accent5 15 3" xfId="3179"/>
    <cellStyle name="Accent5 15 4" xfId="3180"/>
    <cellStyle name="Accent5 16 2" xfId="3181"/>
    <cellStyle name="Accent5 16 3" xfId="3182"/>
    <cellStyle name="Accent5 16 4" xfId="3183"/>
    <cellStyle name="Accent5 17 2" xfId="3184"/>
    <cellStyle name="Accent5 17 3" xfId="3185"/>
    <cellStyle name="Accent5 17 4" xfId="3186"/>
    <cellStyle name="Accent5 2" xfId="3187"/>
    <cellStyle name="Accent5 2 2" xfId="3188"/>
    <cellStyle name="Accent5 2 3" xfId="3189"/>
    <cellStyle name="Accent5 2 4" xfId="3190"/>
    <cellStyle name="Accent5 3" xfId="3191"/>
    <cellStyle name="Accent5 3 2" xfId="3192"/>
    <cellStyle name="Accent5 3 3" xfId="3193"/>
    <cellStyle name="Accent5 3 4" xfId="3194"/>
    <cellStyle name="Accent5 4" xfId="3195"/>
    <cellStyle name="Accent5 4 2" xfId="3196"/>
    <cellStyle name="Accent5 4 3" xfId="3197"/>
    <cellStyle name="Accent5 4 4" xfId="3198"/>
    <cellStyle name="Accent5 5" xfId="3199"/>
    <cellStyle name="Accent5 5 2" xfId="3200"/>
    <cellStyle name="Accent5 5 3" xfId="3201"/>
    <cellStyle name="Accent5 5 4" xfId="3202"/>
    <cellStyle name="Accent5 6" xfId="3203"/>
    <cellStyle name="Accent5 6 2" xfId="3204"/>
    <cellStyle name="Accent5 6 3" xfId="3205"/>
    <cellStyle name="Accent5 6 4" xfId="3206"/>
    <cellStyle name="Accent5 7 2" xfId="3207"/>
    <cellStyle name="Accent5 7 3" xfId="3208"/>
    <cellStyle name="Accent5 7 4" xfId="3209"/>
    <cellStyle name="Accent5 8 2" xfId="3210"/>
    <cellStyle name="Accent5 8 3" xfId="3211"/>
    <cellStyle name="Accent5 8 4" xfId="3212"/>
    <cellStyle name="Accent5 9 2" xfId="3213"/>
    <cellStyle name="Accent5 9 3" xfId="3214"/>
    <cellStyle name="Accent5 9 4" xfId="3215"/>
    <cellStyle name="Accent6 1" xfId="3216"/>
    <cellStyle name="Accent6 10 2" xfId="3217"/>
    <cellStyle name="Accent6 10 3" xfId="3218"/>
    <cellStyle name="Accent6 10 4" xfId="3219"/>
    <cellStyle name="Accent6 11 2" xfId="3220"/>
    <cellStyle name="Accent6 11 3" xfId="3221"/>
    <cellStyle name="Accent6 11 4" xfId="3222"/>
    <cellStyle name="Accent6 12 2" xfId="3223"/>
    <cellStyle name="Accent6 12 3" xfId="3224"/>
    <cellStyle name="Accent6 12 4" xfId="3225"/>
    <cellStyle name="Accent6 13 2" xfId="3226"/>
    <cellStyle name="Accent6 13 3" xfId="3227"/>
    <cellStyle name="Accent6 13 4" xfId="3228"/>
    <cellStyle name="Accent6 14 2" xfId="3229"/>
    <cellStyle name="Accent6 14 3" xfId="3230"/>
    <cellStyle name="Accent6 14 4" xfId="3231"/>
    <cellStyle name="Accent6 15 2" xfId="3232"/>
    <cellStyle name="Accent6 15 3" xfId="3233"/>
    <cellStyle name="Accent6 15 4" xfId="3234"/>
    <cellStyle name="Accent6 16 2" xfId="3235"/>
    <cellStyle name="Accent6 16 3" xfId="3236"/>
    <cellStyle name="Accent6 16 4" xfId="3237"/>
    <cellStyle name="Accent6 17 2" xfId="3238"/>
    <cellStyle name="Accent6 17 3" xfId="3239"/>
    <cellStyle name="Accent6 17 4" xfId="3240"/>
    <cellStyle name="Accent6 2" xfId="3241"/>
    <cellStyle name="Accent6 2 2" xfId="3242"/>
    <cellStyle name="Accent6 2 3" xfId="3243"/>
    <cellStyle name="Accent6 2 4" xfId="3244"/>
    <cellStyle name="Accent6 3" xfId="3245"/>
    <cellStyle name="Accent6 3 2" xfId="3246"/>
    <cellStyle name="Accent6 3 3" xfId="3247"/>
    <cellStyle name="Accent6 3 4" xfId="3248"/>
    <cellStyle name="Accent6 4" xfId="3249"/>
    <cellStyle name="Accent6 4 2" xfId="3250"/>
    <cellStyle name="Accent6 4 3" xfId="3251"/>
    <cellStyle name="Accent6 4 4" xfId="3252"/>
    <cellStyle name="Accent6 5" xfId="3253"/>
    <cellStyle name="Accent6 5 2" xfId="3254"/>
    <cellStyle name="Accent6 5 3" xfId="3255"/>
    <cellStyle name="Accent6 5 4" xfId="3256"/>
    <cellStyle name="Accent6 6" xfId="3257"/>
    <cellStyle name="Accent6 6 2" xfId="3258"/>
    <cellStyle name="Accent6 6 3" xfId="3259"/>
    <cellStyle name="Accent6 6 4" xfId="3260"/>
    <cellStyle name="Accent6 7 2" xfId="3261"/>
    <cellStyle name="Accent6 7 3" xfId="3262"/>
    <cellStyle name="Accent6 7 4" xfId="3263"/>
    <cellStyle name="Accent6 8 2" xfId="3264"/>
    <cellStyle name="Accent6 8 3" xfId="3265"/>
    <cellStyle name="Accent6 8 4" xfId="3266"/>
    <cellStyle name="Accent6 9 2" xfId="3267"/>
    <cellStyle name="Accent6 9 3" xfId="3268"/>
    <cellStyle name="Accent6 9 4" xfId="3269"/>
    <cellStyle name="ÅëÈ­ [0]_¿ì¹°Åë" xfId="3270"/>
    <cellStyle name="AeE­ [0]_INQUIRY ¿?¾÷AßAø " xfId="3271"/>
    <cellStyle name="ÅëÈ­ [0]_L601CPT" xfId="3272"/>
    <cellStyle name="ÅëÈ­_¿ì¹°Åë" xfId="3273"/>
    <cellStyle name="AeE­_INQUIRY ¿?¾÷AßAø " xfId="3274"/>
    <cellStyle name="ÅëÈ­_L601CPT" xfId="3275"/>
    <cellStyle name="args.style" xfId="3276"/>
    <cellStyle name="ÄÞ¸¶ [0]_¿ì¹°Åë" xfId="3277"/>
    <cellStyle name="AÞ¸¶ [0]_INQUIRY ¿?¾÷AßAø " xfId="3278"/>
    <cellStyle name="ÄÞ¸¶ [0]_L601CPT" xfId="3279"/>
    <cellStyle name="ÄÞ¸¶_¿ì¹°Åë" xfId="3280"/>
    <cellStyle name="AÞ¸¶_INQUIRY ¿?¾÷AßAø " xfId="3281"/>
    <cellStyle name="ÄÞ¸¶_L601CPT" xfId="3282"/>
    <cellStyle name="AutoFormat Options" xfId="3283"/>
    <cellStyle name="AutoFormat Options 2" xfId="3284"/>
    <cellStyle name="AutoFormat Options 3" xfId="3285"/>
    <cellStyle name="AutoFormat Options 4" xfId="3286"/>
    <cellStyle name="AutoFormat Options 5" xfId="3287"/>
    <cellStyle name="AutoFormat Options 6" xfId="3288"/>
    <cellStyle name="AutoFormat Options 7" xfId="3289"/>
    <cellStyle name="AutoFormat Options 8" xfId="3290"/>
    <cellStyle name="AutoFormat Options_ALLIANZ AGUSTUS 09" xfId="3291"/>
    <cellStyle name="Avertissement" xfId="3292"/>
    <cellStyle name="Bad 1" xfId="3293"/>
    <cellStyle name="Bad 10 2" xfId="3294"/>
    <cellStyle name="Bad 10 3" xfId="3295"/>
    <cellStyle name="Bad 10 4" xfId="3296"/>
    <cellStyle name="Bad 11 2" xfId="3297"/>
    <cellStyle name="Bad 11 3" xfId="3298"/>
    <cellStyle name="Bad 11 4" xfId="3299"/>
    <cellStyle name="Bad 12 2" xfId="3300"/>
    <cellStyle name="Bad 12 3" xfId="3301"/>
    <cellStyle name="Bad 12 4" xfId="3302"/>
    <cellStyle name="Bad 13 2" xfId="3303"/>
    <cellStyle name="Bad 13 3" xfId="3304"/>
    <cellStyle name="Bad 13 4" xfId="3305"/>
    <cellStyle name="Bad 14 2" xfId="3306"/>
    <cellStyle name="Bad 14 3" xfId="3307"/>
    <cellStyle name="Bad 14 4" xfId="3308"/>
    <cellStyle name="Bad 15 2" xfId="3309"/>
    <cellStyle name="Bad 15 3" xfId="3310"/>
    <cellStyle name="Bad 15 4" xfId="3311"/>
    <cellStyle name="Bad 16 2" xfId="3312"/>
    <cellStyle name="Bad 16 3" xfId="3313"/>
    <cellStyle name="Bad 16 4" xfId="3314"/>
    <cellStyle name="Bad 17 2" xfId="3315"/>
    <cellStyle name="Bad 17 3" xfId="3316"/>
    <cellStyle name="Bad 17 4" xfId="3317"/>
    <cellStyle name="Bad 2" xfId="3318"/>
    <cellStyle name="Bad 2 2" xfId="3319"/>
    <cellStyle name="Bad 2 3" xfId="3320"/>
    <cellStyle name="Bad 2 4" xfId="3321"/>
    <cellStyle name="Bad 3" xfId="3322"/>
    <cellStyle name="Bad 3 2" xfId="3323"/>
    <cellStyle name="Bad 3 3" xfId="3324"/>
    <cellStyle name="Bad 3 4" xfId="3325"/>
    <cellStyle name="Bad 4" xfId="3326"/>
    <cellStyle name="Bad 4 2" xfId="3327"/>
    <cellStyle name="Bad 4 3" xfId="3328"/>
    <cellStyle name="Bad 4 4" xfId="3329"/>
    <cellStyle name="Bad 5" xfId="3330"/>
    <cellStyle name="Bad 5 2" xfId="3331"/>
    <cellStyle name="Bad 5 3" xfId="3332"/>
    <cellStyle name="Bad 5 4" xfId="3333"/>
    <cellStyle name="Bad 6" xfId="3334"/>
    <cellStyle name="Bad 6 2" xfId="3335"/>
    <cellStyle name="Bad 6 3" xfId="3336"/>
    <cellStyle name="Bad 6 4" xfId="3337"/>
    <cellStyle name="Bad 7 2" xfId="3338"/>
    <cellStyle name="Bad 7 3" xfId="3339"/>
    <cellStyle name="Bad 7 4" xfId="3340"/>
    <cellStyle name="Bad 8 2" xfId="3341"/>
    <cellStyle name="Bad 8 3" xfId="3342"/>
    <cellStyle name="Bad 8 4" xfId="3343"/>
    <cellStyle name="Bad 9 2" xfId="3344"/>
    <cellStyle name="Bad 9 3" xfId="3345"/>
    <cellStyle name="Bad 9 4" xfId="3346"/>
    <cellStyle name="Body" xfId="3347"/>
    <cellStyle name="Body 2" xfId="3348"/>
    <cellStyle name="Body 3" xfId="3349"/>
    <cellStyle name="Body 4" xfId="3350"/>
    <cellStyle name="Body 5" xfId="3351"/>
    <cellStyle name="Body 6" xfId="3352"/>
    <cellStyle name="Body 7" xfId="3353"/>
    <cellStyle name="Body 8" xfId="3354"/>
    <cellStyle name="Border" xfId="3355"/>
    <cellStyle name="Border1" xfId="3356"/>
    <cellStyle name="Border2" xfId="3357"/>
    <cellStyle name="Border3" xfId="3358"/>
    <cellStyle name="BuiltOpt_Content" xfId="3359"/>
    <cellStyle name="C?AØ_¿?¾÷CoE² " xfId="3360"/>
    <cellStyle name="Ç¥ÁØ_#2(M17)_1" xfId="3361"/>
    <cellStyle name="C￥AØ_¿μ¾÷CoE² " xfId="3362"/>
    <cellStyle name="Ç¥ÁØ_±¸¹Ì´ëÃ¥" xfId="3363"/>
    <cellStyle name="Calc Currency (0)" xfId="3364"/>
    <cellStyle name="Calc Currency (0) 2" xfId="3365"/>
    <cellStyle name="Calc Currency (0) 3" xfId="3366"/>
    <cellStyle name="Calc Currency (0) 4" xfId="3367"/>
    <cellStyle name="Calc Currency (0) 5" xfId="3368"/>
    <cellStyle name="Calc Currency (0) 6" xfId="3369"/>
    <cellStyle name="Calc Currency (0) 7" xfId="3370"/>
    <cellStyle name="Calc Currency (0) 8" xfId="3371"/>
    <cellStyle name="Calc Currency (2)" xfId="3372"/>
    <cellStyle name="Calc Currency (2) 2" xfId="3373"/>
    <cellStyle name="Calc Currency (2) 3" xfId="3374"/>
    <cellStyle name="Calc Currency (2) 4" xfId="3375"/>
    <cellStyle name="Calc Currency (2) 5" xfId="3376"/>
    <cellStyle name="Calc Currency (2) 6" xfId="3377"/>
    <cellStyle name="Calc Currency (2) 7" xfId="3378"/>
    <cellStyle name="Calc Currency (2) 8" xfId="3379"/>
    <cellStyle name="Calc Percent (0)" xfId="3380"/>
    <cellStyle name="Calc Percent (0) 2" xfId="3381"/>
    <cellStyle name="Calc Percent (0) 3" xfId="3382"/>
    <cellStyle name="Calc Percent (0) 4" xfId="3383"/>
    <cellStyle name="Calc Percent (0) 5" xfId="3384"/>
    <cellStyle name="Calc Percent (0) 6" xfId="3385"/>
    <cellStyle name="Calc Percent (0) 7" xfId="3386"/>
    <cellStyle name="Calc Percent (0) 8" xfId="3387"/>
    <cellStyle name="Calc Percent (1)" xfId="3388"/>
    <cellStyle name="Calc Percent (1) 2" xfId="3389"/>
    <cellStyle name="Calc Percent (1) 3" xfId="3390"/>
    <cellStyle name="Calc Percent (1) 4" xfId="3391"/>
    <cellStyle name="Calc Percent (1) 5" xfId="3392"/>
    <cellStyle name="Calc Percent (1) 6" xfId="3393"/>
    <cellStyle name="Calc Percent (1) 7" xfId="3394"/>
    <cellStyle name="Calc Percent (1) 8" xfId="3395"/>
    <cellStyle name="Calc Percent (2)" xfId="3396"/>
    <cellStyle name="Calc Percent (2) 2" xfId="3397"/>
    <cellStyle name="Calc Percent (2) 3" xfId="3398"/>
    <cellStyle name="Calc Percent (2) 4" xfId="3399"/>
    <cellStyle name="Calc Percent (2) 5" xfId="3400"/>
    <cellStyle name="Calc Percent (2) 6" xfId="3401"/>
    <cellStyle name="Calc Percent (2) 7" xfId="3402"/>
    <cellStyle name="Calc Percent (2) 8" xfId="3403"/>
    <cellStyle name="Calc Units (0)" xfId="3404"/>
    <cellStyle name="Calc Units (0) 2" xfId="3405"/>
    <cellStyle name="Calc Units (0) 3" xfId="3406"/>
    <cellStyle name="Calc Units (0) 4" xfId="3407"/>
    <cellStyle name="Calc Units (0) 5" xfId="3408"/>
    <cellStyle name="Calc Units (0) 6" xfId="3409"/>
    <cellStyle name="Calc Units (0) 7" xfId="3410"/>
    <cellStyle name="Calc Units (0) 8" xfId="3411"/>
    <cellStyle name="Calc Units (1)" xfId="3412"/>
    <cellStyle name="Calc Units (1) 2" xfId="3413"/>
    <cellStyle name="Calc Units (1) 3" xfId="3414"/>
    <cellStyle name="Calc Units (1) 4" xfId="3415"/>
    <cellStyle name="Calc Units (1) 5" xfId="3416"/>
    <cellStyle name="Calc Units (1) 6" xfId="3417"/>
    <cellStyle name="Calc Units (1) 7" xfId="3418"/>
    <cellStyle name="Calc Units (1) 8" xfId="3419"/>
    <cellStyle name="Calc Units (2)" xfId="3420"/>
    <cellStyle name="Calc Units (2) 2" xfId="3421"/>
    <cellStyle name="Calc Units (2) 3" xfId="3422"/>
    <cellStyle name="Calc Units (2) 4" xfId="3423"/>
    <cellStyle name="Calc Units (2) 5" xfId="3424"/>
    <cellStyle name="Calc Units (2) 6" xfId="3425"/>
    <cellStyle name="Calc Units (2) 7" xfId="3426"/>
    <cellStyle name="Calc Units (2) 8" xfId="3427"/>
    <cellStyle name="Calcul" xfId="3428"/>
    <cellStyle name="Calculation 1" xfId="3429"/>
    <cellStyle name="Calculation 10 2" xfId="3430"/>
    <cellStyle name="Calculation 10 2 2" xfId="3431"/>
    <cellStyle name="Calculation 10 2 3" xfId="3432"/>
    <cellStyle name="Calculation 10 3" xfId="3433"/>
    <cellStyle name="Calculation 10 3 2" xfId="3434"/>
    <cellStyle name="Calculation 10 3 3" xfId="3435"/>
    <cellStyle name="Calculation 10 4" xfId="3436"/>
    <cellStyle name="Calculation 10 4 2" xfId="3437"/>
    <cellStyle name="Calculation 10 4 3" xfId="3438"/>
    <cellStyle name="Calculation 11 2" xfId="3439"/>
    <cellStyle name="Calculation 11 2 2" xfId="3440"/>
    <cellStyle name="Calculation 11 2 3" xfId="3441"/>
    <cellStyle name="Calculation 11 3" xfId="3442"/>
    <cellStyle name="Calculation 11 3 2" xfId="3443"/>
    <cellStyle name="Calculation 11 3 3" xfId="3444"/>
    <cellStyle name="Calculation 11 4" xfId="3445"/>
    <cellStyle name="Calculation 11 4 2" xfId="3446"/>
    <cellStyle name="Calculation 11 4 3" xfId="3447"/>
    <cellStyle name="Calculation 12 2" xfId="3448"/>
    <cellStyle name="Calculation 12 2 2" xfId="3449"/>
    <cellStyle name="Calculation 12 2 3" xfId="3450"/>
    <cellStyle name="Calculation 12 3" xfId="3451"/>
    <cellStyle name="Calculation 12 3 2" xfId="3452"/>
    <cellStyle name="Calculation 12 3 3" xfId="3453"/>
    <cellStyle name="Calculation 12 4" xfId="3454"/>
    <cellStyle name="Calculation 12 4 2" xfId="3455"/>
    <cellStyle name="Calculation 12 4 3" xfId="3456"/>
    <cellStyle name="Calculation 13 2" xfId="3457"/>
    <cellStyle name="Calculation 13 2 2" xfId="3458"/>
    <cellStyle name="Calculation 13 2 3" xfId="3459"/>
    <cellStyle name="Calculation 13 3" xfId="3460"/>
    <cellStyle name="Calculation 13 3 2" xfId="3461"/>
    <cellStyle name="Calculation 13 3 3" xfId="3462"/>
    <cellStyle name="Calculation 13 4" xfId="3463"/>
    <cellStyle name="Calculation 13 4 2" xfId="3464"/>
    <cellStyle name="Calculation 13 4 3" xfId="3465"/>
    <cellStyle name="Calculation 14 2" xfId="3466"/>
    <cellStyle name="Calculation 14 2 2" xfId="3467"/>
    <cellStyle name="Calculation 14 2 3" xfId="3468"/>
    <cellStyle name="Calculation 14 3" xfId="3469"/>
    <cellStyle name="Calculation 14 3 2" xfId="3470"/>
    <cellStyle name="Calculation 14 3 3" xfId="3471"/>
    <cellStyle name="Calculation 14 4" xfId="3472"/>
    <cellStyle name="Calculation 14 4 2" xfId="3473"/>
    <cellStyle name="Calculation 14 4 3" xfId="3474"/>
    <cellStyle name="Calculation 15 2" xfId="3475"/>
    <cellStyle name="Calculation 15 2 2" xfId="3476"/>
    <cellStyle name="Calculation 15 2 3" xfId="3477"/>
    <cellStyle name="Calculation 15 3" xfId="3478"/>
    <cellStyle name="Calculation 15 3 2" xfId="3479"/>
    <cellStyle name="Calculation 15 3 3" xfId="3480"/>
    <cellStyle name="Calculation 15 4" xfId="3481"/>
    <cellStyle name="Calculation 15 4 2" xfId="3482"/>
    <cellStyle name="Calculation 15 4 3" xfId="3483"/>
    <cellStyle name="Calculation 16 2" xfId="3484"/>
    <cellStyle name="Calculation 16 2 2" xfId="3485"/>
    <cellStyle name="Calculation 16 2 3" xfId="3486"/>
    <cellStyle name="Calculation 16 3" xfId="3487"/>
    <cellStyle name="Calculation 16 3 2" xfId="3488"/>
    <cellStyle name="Calculation 16 3 3" xfId="3489"/>
    <cellStyle name="Calculation 16 4" xfId="3490"/>
    <cellStyle name="Calculation 16 4 2" xfId="3491"/>
    <cellStyle name="Calculation 16 4 3" xfId="3492"/>
    <cellStyle name="Calculation 17 2" xfId="3493"/>
    <cellStyle name="Calculation 17 2 2" xfId="3494"/>
    <cellStyle name="Calculation 17 2 3" xfId="3495"/>
    <cellStyle name="Calculation 17 3" xfId="3496"/>
    <cellStyle name="Calculation 17 3 2" xfId="3497"/>
    <cellStyle name="Calculation 17 3 3" xfId="3498"/>
    <cellStyle name="Calculation 17 4" xfId="3499"/>
    <cellStyle name="Calculation 17 4 2" xfId="3500"/>
    <cellStyle name="Calculation 17 4 3" xfId="3501"/>
    <cellStyle name="Calculation 2" xfId="3502"/>
    <cellStyle name="Calculation 2 2" xfId="3503"/>
    <cellStyle name="Calculation 2 2 2" xfId="3504"/>
    <cellStyle name="Calculation 2 2 3" xfId="3505"/>
    <cellStyle name="Calculation 2 3" xfId="3506"/>
    <cellStyle name="Calculation 2 3 2" xfId="3507"/>
    <cellStyle name="Calculation 2 3 3" xfId="3508"/>
    <cellStyle name="Calculation 2 4" xfId="3509"/>
    <cellStyle name="Calculation 2 4 2" xfId="3510"/>
    <cellStyle name="Calculation 2 4 3" xfId="3511"/>
    <cellStyle name="Calculation 2 5" xfId="3512"/>
    <cellStyle name="Calculation 2 6" xfId="3513"/>
    <cellStyle name="Calculation 3" xfId="3514"/>
    <cellStyle name="Calculation 3 2" xfId="3515"/>
    <cellStyle name="Calculation 3 2 2" xfId="3516"/>
    <cellStyle name="Calculation 3 2 3" xfId="3517"/>
    <cellStyle name="Calculation 3 3" xfId="3518"/>
    <cellStyle name="Calculation 3 3 2" xfId="3519"/>
    <cellStyle name="Calculation 3 3 3" xfId="3520"/>
    <cellStyle name="Calculation 3 4" xfId="3521"/>
    <cellStyle name="Calculation 3 4 2" xfId="3522"/>
    <cellStyle name="Calculation 3 4 3" xfId="3523"/>
    <cellStyle name="Calculation 3 5" xfId="3524"/>
    <cellStyle name="Calculation 3 6" xfId="3525"/>
    <cellStyle name="Calculation 4" xfId="3526"/>
    <cellStyle name="Calculation 4 2" xfId="3527"/>
    <cellStyle name="Calculation 4 2 2" xfId="3528"/>
    <cellStyle name="Calculation 4 2 3" xfId="3529"/>
    <cellStyle name="Calculation 4 3" xfId="3530"/>
    <cellStyle name="Calculation 4 3 2" xfId="3531"/>
    <cellStyle name="Calculation 4 3 3" xfId="3532"/>
    <cellStyle name="Calculation 4 4" xfId="3533"/>
    <cellStyle name="Calculation 4 4 2" xfId="3534"/>
    <cellStyle name="Calculation 4 4 3" xfId="3535"/>
    <cellStyle name="Calculation 4 5" xfId="3536"/>
    <cellStyle name="Calculation 4 6" xfId="3537"/>
    <cellStyle name="Calculation 5" xfId="3538"/>
    <cellStyle name="Calculation 5 2" xfId="3539"/>
    <cellStyle name="Calculation 5 2 2" xfId="3540"/>
    <cellStyle name="Calculation 5 2 3" xfId="3541"/>
    <cellStyle name="Calculation 5 3" xfId="3542"/>
    <cellStyle name="Calculation 5 3 2" xfId="3543"/>
    <cellStyle name="Calculation 5 3 3" xfId="3544"/>
    <cellStyle name="Calculation 5 4" xfId="3545"/>
    <cellStyle name="Calculation 5 4 2" xfId="3546"/>
    <cellStyle name="Calculation 5 4 3" xfId="3547"/>
    <cellStyle name="Calculation 6" xfId="3548"/>
    <cellStyle name="Calculation 6 2" xfId="3549"/>
    <cellStyle name="Calculation 6 2 2" xfId="3550"/>
    <cellStyle name="Calculation 6 2 3" xfId="3551"/>
    <cellStyle name="Calculation 6 3" xfId="3552"/>
    <cellStyle name="Calculation 6 3 2" xfId="3553"/>
    <cellStyle name="Calculation 6 3 3" xfId="3554"/>
    <cellStyle name="Calculation 6 4" xfId="3555"/>
    <cellStyle name="Calculation 6 4 2" xfId="3556"/>
    <cellStyle name="Calculation 6 4 3" xfId="3557"/>
    <cellStyle name="Calculation 7 2" xfId="3558"/>
    <cellStyle name="Calculation 7 2 2" xfId="3559"/>
    <cellStyle name="Calculation 7 2 3" xfId="3560"/>
    <cellStyle name="Calculation 7 3" xfId="3561"/>
    <cellStyle name="Calculation 7 3 2" xfId="3562"/>
    <cellStyle name="Calculation 7 3 3" xfId="3563"/>
    <cellStyle name="Calculation 7 4" xfId="3564"/>
    <cellStyle name="Calculation 7 4 2" xfId="3565"/>
    <cellStyle name="Calculation 7 4 3" xfId="3566"/>
    <cellStyle name="Calculation 8 2" xfId="3567"/>
    <cellStyle name="Calculation 8 2 2" xfId="3568"/>
    <cellStyle name="Calculation 8 2 3" xfId="3569"/>
    <cellStyle name="Calculation 8 3" xfId="3570"/>
    <cellStyle name="Calculation 8 3 2" xfId="3571"/>
    <cellStyle name="Calculation 8 3 3" xfId="3572"/>
    <cellStyle name="Calculation 8 4" xfId="3573"/>
    <cellStyle name="Calculation 8 4 2" xfId="3574"/>
    <cellStyle name="Calculation 8 4 3" xfId="3575"/>
    <cellStyle name="Calculation 9 2" xfId="3576"/>
    <cellStyle name="Calculation 9 2 2" xfId="3577"/>
    <cellStyle name="Calculation 9 2 3" xfId="3578"/>
    <cellStyle name="Calculation 9 3" xfId="3579"/>
    <cellStyle name="Calculation 9 3 2" xfId="3580"/>
    <cellStyle name="Calculation 9 3 3" xfId="3581"/>
    <cellStyle name="Calculation 9 4" xfId="3582"/>
    <cellStyle name="Calculation 9 4 2" xfId="3583"/>
    <cellStyle name="Calculation 9 4 3" xfId="3584"/>
    <cellStyle name="Cancel" xfId="3585"/>
    <cellStyle name="category" xfId="3586"/>
    <cellStyle name="Cellule liée" xfId="3587"/>
    <cellStyle name="Cerrency_Sheet2_XANGDAU" xfId="3588"/>
    <cellStyle name="CExplanatory Text 2" xfId="3589"/>
    <cellStyle name="Check Cell 1" xfId="3590"/>
    <cellStyle name="Check Cell 10 2" xfId="3591"/>
    <cellStyle name="Check Cell 10 3" xfId="3592"/>
    <cellStyle name="Check Cell 10 4" xfId="3593"/>
    <cellStyle name="Check Cell 11 2" xfId="3594"/>
    <cellStyle name="Check Cell 11 3" xfId="3595"/>
    <cellStyle name="Check Cell 11 4" xfId="3596"/>
    <cellStyle name="Check Cell 12 2" xfId="3597"/>
    <cellStyle name="Check Cell 12 3" xfId="3598"/>
    <cellStyle name="Check Cell 12 4" xfId="3599"/>
    <cellStyle name="Check Cell 13 2" xfId="3600"/>
    <cellStyle name="Check Cell 13 3" xfId="3601"/>
    <cellStyle name="Check Cell 13 4" xfId="3602"/>
    <cellStyle name="Check Cell 14 2" xfId="3603"/>
    <cellStyle name="Check Cell 14 3" xfId="3604"/>
    <cellStyle name="Check Cell 14 4" xfId="3605"/>
    <cellStyle name="Check Cell 15 2" xfId="3606"/>
    <cellStyle name="Check Cell 15 3" xfId="3607"/>
    <cellStyle name="Check Cell 15 4" xfId="3608"/>
    <cellStyle name="Check Cell 16 2" xfId="3609"/>
    <cellStyle name="Check Cell 16 3" xfId="3610"/>
    <cellStyle name="Check Cell 16 4" xfId="3611"/>
    <cellStyle name="Check Cell 17 2" xfId="3612"/>
    <cellStyle name="Check Cell 17 3" xfId="3613"/>
    <cellStyle name="Check Cell 17 4" xfId="3614"/>
    <cellStyle name="Check Cell 17 4 2" xfId="3615"/>
    <cellStyle name="Check Cell 2" xfId="3616"/>
    <cellStyle name="Check Cell 2 2" xfId="3617"/>
    <cellStyle name="Check Cell 2 3" xfId="3618"/>
    <cellStyle name="Check Cell 2 4" xfId="3619"/>
    <cellStyle name="Check Cell 3" xfId="3620"/>
    <cellStyle name="Check Cell 3 2" xfId="3621"/>
    <cellStyle name="Check Cell 3 3" xfId="3622"/>
    <cellStyle name="Check Cell 3 4" xfId="3623"/>
    <cellStyle name="Check Cell 4" xfId="3624"/>
    <cellStyle name="Check Cell 4 2" xfId="3625"/>
    <cellStyle name="Check Cell 4 3" xfId="3626"/>
    <cellStyle name="Check Cell 4 4" xfId="3627"/>
    <cellStyle name="Check Cell 5" xfId="3628"/>
    <cellStyle name="Check Cell 5 2" xfId="3629"/>
    <cellStyle name="Check Cell 5 3" xfId="3630"/>
    <cellStyle name="Check Cell 5 4" xfId="3631"/>
    <cellStyle name="Check Cell 6" xfId="3632"/>
    <cellStyle name="Check Cell 6 2" xfId="3633"/>
    <cellStyle name="Check Cell 6 3" xfId="3634"/>
    <cellStyle name="Check Cell 6 4" xfId="3635"/>
    <cellStyle name="Check Cell 7 2" xfId="3636"/>
    <cellStyle name="Check Cell 7 3" xfId="3637"/>
    <cellStyle name="Check Cell 7 4" xfId="3638"/>
    <cellStyle name="Check Cell 8 2" xfId="3639"/>
    <cellStyle name="Check Cell 8 3" xfId="3640"/>
    <cellStyle name="Check Cell 8 4" xfId="3641"/>
    <cellStyle name="Check Cell 9 2" xfId="3642"/>
    <cellStyle name="Check Cell 9 3" xfId="3643"/>
    <cellStyle name="Check Cell 9 4" xfId="3644"/>
    <cellStyle name="CHUONG" xfId="3645"/>
    <cellStyle name="CombinedVol_Data" xfId="3646"/>
    <cellStyle name="Comma" xfId="3647" builtinId="3"/>
    <cellStyle name="Comma  - Style1" xfId="3648"/>
    <cellStyle name="Comma  - Style2" xfId="3649"/>
    <cellStyle name="Comma  - Style3" xfId="3650"/>
    <cellStyle name="Comma  - Style4" xfId="3651"/>
    <cellStyle name="Comma  - Style5" xfId="3652"/>
    <cellStyle name="Comma  - Style6" xfId="3653"/>
    <cellStyle name="Comma  - Style7" xfId="3654"/>
    <cellStyle name="Comma  - Style8" xfId="3655"/>
    <cellStyle name="Comma [0] 10" xfId="3656"/>
    <cellStyle name="Comma [0] 10 2" xfId="3657"/>
    <cellStyle name="Comma [0] 11" xfId="3658"/>
    <cellStyle name="Comma [0] 11 2" xfId="3659"/>
    <cellStyle name="Comma [0] 11 3" xfId="3660"/>
    <cellStyle name="Comma [0] 11 4" xfId="3661"/>
    <cellStyle name="Comma [0] 11 5" xfId="3662"/>
    <cellStyle name="Comma [0] 12" xfId="3663"/>
    <cellStyle name="Comma [0] 12 2" xfId="3664"/>
    <cellStyle name="Comma [0] 12 3" xfId="3665"/>
    <cellStyle name="Comma [0] 12 4" xfId="3666"/>
    <cellStyle name="Comma [0] 12 5" xfId="3667"/>
    <cellStyle name="Comma [0] 13" xfId="3668"/>
    <cellStyle name="Comma [0] 13 2" xfId="3669"/>
    <cellStyle name="Comma [0] 13 3" xfId="3670"/>
    <cellStyle name="Comma [0] 13 4" xfId="3671"/>
    <cellStyle name="Comma [0] 13 5" xfId="3672"/>
    <cellStyle name="Comma [0] 14" xfId="3673"/>
    <cellStyle name="Comma [0] 14 2" xfId="3674"/>
    <cellStyle name="Comma [0] 15" xfId="3675"/>
    <cellStyle name="Comma [0] 16" xfId="3676"/>
    <cellStyle name="Comma [0] 17" xfId="3677"/>
    <cellStyle name="Comma [0] 18" xfId="3678"/>
    <cellStyle name="Comma [0] 19" xfId="3679"/>
    <cellStyle name="Comma [0] 2" xfId="3680"/>
    <cellStyle name="Comma [0] 2 10" xfId="3681"/>
    <cellStyle name="Comma [0] 2 10 10" xfId="3682"/>
    <cellStyle name="Comma [0] 2 10 11" xfId="3683"/>
    <cellStyle name="Comma [0] 2 10 12" xfId="3684"/>
    <cellStyle name="Comma [0] 2 10 2" xfId="3685"/>
    <cellStyle name="Comma [0] 2 10 2 2" xfId="3686"/>
    <cellStyle name="Comma [0] 2 10 2 2 2" xfId="3687"/>
    <cellStyle name="Comma [0] 2 10 2 2 3" xfId="3688"/>
    <cellStyle name="Comma [0] 2 10 2 2 4" xfId="3689"/>
    <cellStyle name="Comma [0] 2 10 2 3" xfId="3690"/>
    <cellStyle name="Comma [0] 2 10 2 4" xfId="3691"/>
    <cellStyle name="Comma [0] 2 10 2 5" xfId="3692"/>
    <cellStyle name="Comma [0] 2 10 2 6" xfId="3693"/>
    <cellStyle name="Comma [0] 2 10 2 7" xfId="3694"/>
    <cellStyle name="Comma [0] 2 10 2 8" xfId="3695"/>
    <cellStyle name="Comma [0] 2 10 2 9" xfId="3696"/>
    <cellStyle name="Comma [0] 2 10 3" xfId="3697"/>
    <cellStyle name="Comma [0] 2 10 3 2" xfId="3698"/>
    <cellStyle name="Comma [0] 2 10 3 3" xfId="3699"/>
    <cellStyle name="Comma [0] 2 10 3 4" xfId="3700"/>
    <cellStyle name="Comma [0] 2 10 3 5" xfId="3701"/>
    <cellStyle name="Comma [0] 2 10 3 6" xfId="3702"/>
    <cellStyle name="Comma [0] 2 10 3 7" xfId="3703"/>
    <cellStyle name="Comma [0] 2 10 3 8" xfId="3704"/>
    <cellStyle name="Comma [0] 2 10 4" xfId="3705"/>
    <cellStyle name="Comma [0] 2 10 4 2" xfId="3706"/>
    <cellStyle name="Comma [0] 2 10 4 3" xfId="3707"/>
    <cellStyle name="Comma [0] 2 10 4 4" xfId="3708"/>
    <cellStyle name="Comma [0] 2 10 4 5" xfId="3709"/>
    <cellStyle name="Comma [0] 2 10 5" xfId="3710"/>
    <cellStyle name="Comma [0] 2 10 5 2" xfId="3711"/>
    <cellStyle name="Comma [0] 2 10 5 3" xfId="3712"/>
    <cellStyle name="Comma [0] 2 10 5 4" xfId="3713"/>
    <cellStyle name="Comma [0] 2 10 5 5" xfId="3714"/>
    <cellStyle name="Comma [0] 2 10 6" xfId="3715"/>
    <cellStyle name="Comma [0] 2 10 6 2" xfId="3716"/>
    <cellStyle name="Comma [0] 2 10 6 3" xfId="3717"/>
    <cellStyle name="Comma [0] 2 10 6 4" xfId="3718"/>
    <cellStyle name="Comma [0] 2 10 6 5" xfId="3719"/>
    <cellStyle name="Comma [0] 2 10 7" xfId="3720"/>
    <cellStyle name="Comma [0] 2 10 8" xfId="3721"/>
    <cellStyle name="Comma [0] 2 10 9" xfId="3722"/>
    <cellStyle name="Comma [0] 2 11" xfId="3723"/>
    <cellStyle name="Comma [0] 2 11 10" xfId="3724"/>
    <cellStyle name="Comma [0] 2 11 11" xfId="3725"/>
    <cellStyle name="Comma [0] 2 11 2" xfId="3726"/>
    <cellStyle name="Comma [0] 2 11 2 2" xfId="3727"/>
    <cellStyle name="Comma [0] 2 11 2 3" xfId="3728"/>
    <cellStyle name="Comma [0] 2 11 2 4" xfId="3729"/>
    <cellStyle name="Comma [0] 2 11 2 5" xfId="3730"/>
    <cellStyle name="Comma [0] 2 11 3" xfId="3731"/>
    <cellStyle name="Comma [0] 2 11 3 2" xfId="3732"/>
    <cellStyle name="Comma [0] 2 11 3 3" xfId="3733"/>
    <cellStyle name="Comma [0] 2 11 3 4" xfId="3734"/>
    <cellStyle name="Comma [0] 2 11 3 5" xfId="3735"/>
    <cellStyle name="Comma [0] 2 11 4" xfId="3736"/>
    <cellStyle name="Comma [0] 2 11 5" xfId="3737"/>
    <cellStyle name="Comma [0] 2 11 6" xfId="3738"/>
    <cellStyle name="Comma [0] 2 11 7" xfId="3739"/>
    <cellStyle name="Comma [0] 2 11 8" xfId="3740"/>
    <cellStyle name="Comma [0] 2 11 9" xfId="3741"/>
    <cellStyle name="Comma [0] 2 12" xfId="3742"/>
    <cellStyle name="Comma [0] 2 12 10" xfId="3743"/>
    <cellStyle name="Comma [0] 2 12 11" xfId="3744"/>
    <cellStyle name="Comma [0] 2 12 2" xfId="3745"/>
    <cellStyle name="Comma [0] 2 12 2 2" xfId="3746"/>
    <cellStyle name="Comma [0] 2 12 2 3" xfId="3747"/>
    <cellStyle name="Comma [0] 2 12 2 4" xfId="3748"/>
    <cellStyle name="Comma [0] 2 12 2 5" xfId="3749"/>
    <cellStyle name="Comma [0] 2 12 2 6" xfId="3750"/>
    <cellStyle name="Comma [0] 2 12 2 7" xfId="3751"/>
    <cellStyle name="Comma [0] 2 12 2 8" xfId="3752"/>
    <cellStyle name="Comma [0] 2 12 3" xfId="3753"/>
    <cellStyle name="Comma [0] 2 12 3 2" xfId="3754"/>
    <cellStyle name="Comma [0] 2 12 3 3" xfId="3755"/>
    <cellStyle name="Comma [0] 2 12 3 4" xfId="3756"/>
    <cellStyle name="Comma [0] 2 12 3 5" xfId="3757"/>
    <cellStyle name="Comma [0] 2 12 4" xfId="3758"/>
    <cellStyle name="Comma [0] 2 12 4 2" xfId="3759"/>
    <cellStyle name="Comma [0] 2 12 4 3" xfId="3760"/>
    <cellStyle name="Comma [0] 2 12 4 4" xfId="3761"/>
    <cellStyle name="Comma [0] 2 12 4 5" xfId="3762"/>
    <cellStyle name="Comma [0] 2 12 5" xfId="3763"/>
    <cellStyle name="Comma [0] 2 12 5 2" xfId="3764"/>
    <cellStyle name="Comma [0] 2 12 5 3" xfId="3765"/>
    <cellStyle name="Comma [0] 2 12 5 4" xfId="3766"/>
    <cellStyle name="Comma [0] 2 12 5 5" xfId="3767"/>
    <cellStyle name="Comma [0] 2 12 6" xfId="3768"/>
    <cellStyle name="Comma [0] 2 12 7" xfId="3769"/>
    <cellStyle name="Comma [0] 2 12 8" xfId="3770"/>
    <cellStyle name="Comma [0] 2 12 9" xfId="3771"/>
    <cellStyle name="Comma [0] 2 13" xfId="3772"/>
    <cellStyle name="Comma [0] 2 13 10" xfId="3773"/>
    <cellStyle name="Comma [0] 2 13 11" xfId="3774"/>
    <cellStyle name="Comma [0] 2 13 2" xfId="3775"/>
    <cellStyle name="Comma [0] 2 13 2 2" xfId="3776"/>
    <cellStyle name="Comma [0] 2 13 2 3" xfId="3777"/>
    <cellStyle name="Comma [0] 2 13 2 4" xfId="3778"/>
    <cellStyle name="Comma [0] 2 13 2 5" xfId="3779"/>
    <cellStyle name="Comma [0] 2 13 2 6" xfId="3780"/>
    <cellStyle name="Comma [0] 2 13 2 7" xfId="3781"/>
    <cellStyle name="Comma [0] 2 13 2 8" xfId="3782"/>
    <cellStyle name="Comma [0] 2 13 3" xfId="3783"/>
    <cellStyle name="Comma [0] 2 13 3 2" xfId="3784"/>
    <cellStyle name="Comma [0] 2 13 3 3" xfId="3785"/>
    <cellStyle name="Comma [0] 2 13 3 4" xfId="3786"/>
    <cellStyle name="Comma [0] 2 13 3 5" xfId="3787"/>
    <cellStyle name="Comma [0] 2 13 4" xfId="3788"/>
    <cellStyle name="Comma [0] 2 13 4 2" xfId="3789"/>
    <cellStyle name="Comma [0] 2 13 4 3" xfId="3790"/>
    <cellStyle name="Comma [0] 2 13 4 4" xfId="3791"/>
    <cellStyle name="Comma [0] 2 13 4 5" xfId="3792"/>
    <cellStyle name="Comma [0] 2 13 5" xfId="3793"/>
    <cellStyle name="Comma [0] 2 13 5 2" xfId="3794"/>
    <cellStyle name="Comma [0] 2 13 5 3" xfId="3795"/>
    <cellStyle name="Comma [0] 2 13 5 4" xfId="3796"/>
    <cellStyle name="Comma [0] 2 13 5 5" xfId="3797"/>
    <cellStyle name="Comma [0] 2 13 6" xfId="3798"/>
    <cellStyle name="Comma [0] 2 13 7" xfId="3799"/>
    <cellStyle name="Comma [0] 2 13 8" xfId="3800"/>
    <cellStyle name="Comma [0] 2 13 9" xfId="3801"/>
    <cellStyle name="Comma [0] 2 14" xfId="3802"/>
    <cellStyle name="Comma [0] 2 14 10" xfId="3803"/>
    <cellStyle name="Comma [0] 2 14 11" xfId="3804"/>
    <cellStyle name="Comma [0] 2 14 2" xfId="3805"/>
    <cellStyle name="Comma [0] 2 14 2 2" xfId="3806"/>
    <cellStyle name="Comma [0] 2 14 2 3" xfId="3807"/>
    <cellStyle name="Comma [0] 2 14 2 4" xfId="3808"/>
    <cellStyle name="Comma [0] 2 14 2 5" xfId="3809"/>
    <cellStyle name="Comma [0] 2 14 3" xfId="3810"/>
    <cellStyle name="Comma [0] 2 14 3 2" xfId="3811"/>
    <cellStyle name="Comma [0] 2 14 3 3" xfId="3812"/>
    <cellStyle name="Comma [0] 2 14 3 4" xfId="3813"/>
    <cellStyle name="Comma [0] 2 14 3 5" xfId="3814"/>
    <cellStyle name="Comma [0] 2 14 4" xfId="3815"/>
    <cellStyle name="Comma [0] 2 14 4 2" xfId="3816"/>
    <cellStyle name="Comma [0] 2 14 4 3" xfId="3817"/>
    <cellStyle name="Comma [0] 2 14 4 4" xfId="3818"/>
    <cellStyle name="Comma [0] 2 14 4 5" xfId="3819"/>
    <cellStyle name="Comma [0] 2 14 5" xfId="3820"/>
    <cellStyle name="Comma [0] 2 14 6" xfId="3821"/>
    <cellStyle name="Comma [0] 2 14 7" xfId="3822"/>
    <cellStyle name="Comma [0] 2 14 8" xfId="3823"/>
    <cellStyle name="Comma [0] 2 14 9" xfId="3824"/>
    <cellStyle name="Comma [0] 2 15" xfId="3825"/>
    <cellStyle name="Comma [0] 2 15 10" xfId="3826"/>
    <cellStyle name="Comma [0] 2 15 11" xfId="3827"/>
    <cellStyle name="Comma [0] 2 15 2" xfId="3828"/>
    <cellStyle name="Comma [0] 2 15 2 2" xfId="3829"/>
    <cellStyle name="Comma [0] 2 15 2 3" xfId="3830"/>
    <cellStyle name="Comma [0] 2 15 2 4" xfId="3831"/>
    <cellStyle name="Comma [0] 2 15 2 5" xfId="3832"/>
    <cellStyle name="Comma [0] 2 15 3" xfId="3833"/>
    <cellStyle name="Comma [0] 2 15 3 2" xfId="3834"/>
    <cellStyle name="Comma [0] 2 15 3 3" xfId="3835"/>
    <cellStyle name="Comma [0] 2 15 3 4" xfId="3836"/>
    <cellStyle name="Comma [0] 2 15 3 5" xfId="3837"/>
    <cellStyle name="Comma [0] 2 15 4" xfId="3838"/>
    <cellStyle name="Comma [0] 2 15 4 2" xfId="3839"/>
    <cellStyle name="Comma [0] 2 15 4 3" xfId="3840"/>
    <cellStyle name="Comma [0] 2 15 4 4" xfId="3841"/>
    <cellStyle name="Comma [0] 2 15 4 5" xfId="3842"/>
    <cellStyle name="Comma [0] 2 15 5" xfId="3843"/>
    <cellStyle name="Comma [0] 2 15 6" xfId="3844"/>
    <cellStyle name="Comma [0] 2 15 7" xfId="3845"/>
    <cellStyle name="Comma [0] 2 15 8" xfId="3846"/>
    <cellStyle name="Comma [0] 2 15 9" xfId="3847"/>
    <cellStyle name="Comma [0] 2 16" xfId="3848"/>
    <cellStyle name="Comma [0] 2 16 10" xfId="3849"/>
    <cellStyle name="Comma [0] 2 16 11" xfId="3850"/>
    <cellStyle name="Comma [0] 2 16 2" xfId="3851"/>
    <cellStyle name="Comma [0] 2 16 3" xfId="3852"/>
    <cellStyle name="Comma [0] 2 16 4" xfId="3853"/>
    <cellStyle name="Comma [0] 2 16 5" xfId="3854"/>
    <cellStyle name="Comma [0] 2 16 6" xfId="3855"/>
    <cellStyle name="Comma [0] 2 16 7" xfId="3856"/>
    <cellStyle name="Comma [0] 2 16 8" xfId="3857"/>
    <cellStyle name="Comma [0] 2 16 9" xfId="3858"/>
    <cellStyle name="Comma [0] 2 17" xfId="3859"/>
    <cellStyle name="Comma [0] 2 17 10" xfId="3860"/>
    <cellStyle name="Comma [0] 2 17 11" xfId="3861"/>
    <cellStyle name="Comma [0] 2 17 2" xfId="3862"/>
    <cellStyle name="Comma [0] 2 17 3" xfId="3863"/>
    <cellStyle name="Comma [0] 2 17 4" xfId="3864"/>
    <cellStyle name="Comma [0] 2 17 5" xfId="3865"/>
    <cellStyle name="Comma [0] 2 17 6" xfId="3866"/>
    <cellStyle name="Comma [0] 2 17 7" xfId="3867"/>
    <cellStyle name="Comma [0] 2 17 8" xfId="3868"/>
    <cellStyle name="Comma [0] 2 17 9" xfId="3869"/>
    <cellStyle name="Comma [0] 2 18" xfId="3870"/>
    <cellStyle name="Comma [0] 2 18 10" xfId="3871"/>
    <cellStyle name="Comma [0] 2 18 11" xfId="3872"/>
    <cellStyle name="Comma [0] 2 18 2" xfId="3873"/>
    <cellStyle name="Comma [0] 2 18 3" xfId="3874"/>
    <cellStyle name="Comma [0] 2 18 4" xfId="3875"/>
    <cellStyle name="Comma [0] 2 18 5" xfId="3876"/>
    <cellStyle name="Comma [0] 2 18 6" xfId="3877"/>
    <cellStyle name="Comma [0] 2 18 7" xfId="3878"/>
    <cellStyle name="Comma [0] 2 18 8" xfId="3879"/>
    <cellStyle name="Comma [0] 2 18 9" xfId="3880"/>
    <cellStyle name="Comma [0] 2 19" xfId="3881"/>
    <cellStyle name="Comma [0] 2 19 10" xfId="3882"/>
    <cellStyle name="Comma [0] 2 19 11" xfId="3883"/>
    <cellStyle name="Comma [0] 2 19 2" xfId="3884"/>
    <cellStyle name="Comma [0] 2 19 3" xfId="3885"/>
    <cellStyle name="Comma [0] 2 19 4" xfId="3886"/>
    <cellStyle name="Comma [0] 2 19 5" xfId="3887"/>
    <cellStyle name="Comma [0] 2 19 6" xfId="3888"/>
    <cellStyle name="Comma [0] 2 19 7" xfId="3889"/>
    <cellStyle name="Comma [0] 2 19 8" xfId="3890"/>
    <cellStyle name="Comma [0] 2 19 9" xfId="3891"/>
    <cellStyle name="Comma [0] 2 2" xfId="3892"/>
    <cellStyle name="Comma [0] 2 2 10" xfId="3893"/>
    <cellStyle name="Comma [0] 2 2 10 2" xfId="3894"/>
    <cellStyle name="Comma [0] 2 2 10 2 2" xfId="3895"/>
    <cellStyle name="Comma [0] 2 2 10 2 3" xfId="3896"/>
    <cellStyle name="Comma [0] 2 2 10 2 4" xfId="3897"/>
    <cellStyle name="Comma [0] 2 2 10 3" xfId="3898"/>
    <cellStyle name="Comma [0] 2 2 10 4" xfId="3899"/>
    <cellStyle name="Comma [0] 2 2 10 5" xfId="3900"/>
    <cellStyle name="Comma [0] 2 2 10 6" xfId="3901"/>
    <cellStyle name="Comma [0] 2 2 10 7" xfId="3902"/>
    <cellStyle name="Comma [0] 2 2 10 8" xfId="3903"/>
    <cellStyle name="Comma [0] 2 2 10 9" xfId="3904"/>
    <cellStyle name="Comma [0] 2 2 11" xfId="3905"/>
    <cellStyle name="Comma [0] 2 2 11 2" xfId="3906"/>
    <cellStyle name="Comma [0] 2 2 11 3" xfId="3907"/>
    <cellStyle name="Comma [0] 2 2 11 4" xfId="3908"/>
    <cellStyle name="Comma [0] 2 2 11 5" xfId="3909"/>
    <cellStyle name="Comma [0] 2 2 11 6" xfId="3910"/>
    <cellStyle name="Comma [0] 2 2 11 7" xfId="3911"/>
    <cellStyle name="Comma [0] 2 2 11 8" xfId="3912"/>
    <cellStyle name="Comma [0] 2 2 12" xfId="3913"/>
    <cellStyle name="Comma [0] 2 2 12 2" xfId="3914"/>
    <cellStyle name="Comma [0] 2 2 12 3" xfId="3915"/>
    <cellStyle name="Comma [0] 2 2 12 4" xfId="3916"/>
    <cellStyle name="Comma [0] 2 2 12 5" xfId="3917"/>
    <cellStyle name="Comma [0] 2 2 12 6" xfId="3918"/>
    <cellStyle name="Comma [0] 2 2 12 7" xfId="3919"/>
    <cellStyle name="Comma [0] 2 2 12 8" xfId="3920"/>
    <cellStyle name="Comma [0] 2 2 13" xfId="3921"/>
    <cellStyle name="Comma [0] 2 2 13 2" xfId="3922"/>
    <cellStyle name="Comma [0] 2 2 13 3" xfId="3923"/>
    <cellStyle name="Comma [0] 2 2 13 4" xfId="3924"/>
    <cellStyle name="Comma [0] 2 2 13 5" xfId="3925"/>
    <cellStyle name="Comma [0] 2 2 13 6" xfId="3926"/>
    <cellStyle name="Comma [0] 2 2 13 7" xfId="3927"/>
    <cellStyle name="Comma [0] 2 2 13 8" xfId="3928"/>
    <cellStyle name="Comma [0] 2 2 14" xfId="3929"/>
    <cellStyle name="Comma [0] 2 2 14 2" xfId="3930"/>
    <cellStyle name="Comma [0] 2 2 14 3" xfId="3931"/>
    <cellStyle name="Comma [0] 2 2 14 4" xfId="3932"/>
    <cellStyle name="Comma [0] 2 2 14 5" xfId="3933"/>
    <cellStyle name="Comma [0] 2 2 15" xfId="3934"/>
    <cellStyle name="Comma [0] 2 2 15 2" xfId="3935"/>
    <cellStyle name="Comma [0] 2 2 15 3" xfId="3936"/>
    <cellStyle name="Comma [0] 2 2 15 4" xfId="3937"/>
    <cellStyle name="Comma [0] 2 2 15 5" xfId="3938"/>
    <cellStyle name="Comma [0] 2 2 16" xfId="3939"/>
    <cellStyle name="Comma [0] 2 2 17" xfId="3940"/>
    <cellStyle name="Comma [0] 2 2 18" xfId="3941"/>
    <cellStyle name="Comma [0] 2 2 19" xfId="3942"/>
    <cellStyle name="Comma [0] 2 2 2" xfId="3943"/>
    <cellStyle name="Comma [0] 2 2 2 10" xfId="3944"/>
    <cellStyle name="Comma [0] 2 2 2 11" xfId="3945"/>
    <cellStyle name="Comma [0] 2 2 2 12" xfId="3946"/>
    <cellStyle name="Comma [0] 2 2 2 13" xfId="3947"/>
    <cellStyle name="Comma [0] 2 2 2 14" xfId="3948"/>
    <cellStyle name="Comma [0] 2 2 2 15" xfId="3949"/>
    <cellStyle name="Comma [0] 2 2 2 16" xfId="3950"/>
    <cellStyle name="Comma [0] 2 2 2 2" xfId="3951"/>
    <cellStyle name="Comma [0] 2 2 2 2 10" xfId="3952"/>
    <cellStyle name="Comma [0] 2 2 2 2 2" xfId="3953"/>
    <cellStyle name="Comma [0] 2 2 2 2 2 2" xfId="3954"/>
    <cellStyle name="Comma [0] 2 2 2 2 2 2 2" xfId="3955"/>
    <cellStyle name="Comma [0] 2 2 2 2 2 2 2 2" xfId="3956"/>
    <cellStyle name="Comma [0] 2 2 2 2 2 2 2 3" xfId="3957"/>
    <cellStyle name="Comma [0] 2 2 2 2 2 2 2 4" xfId="3958"/>
    <cellStyle name="Comma [0] 2 2 2 2 2 2 3" xfId="3959"/>
    <cellStyle name="Comma [0] 2 2 2 2 2 2 4" xfId="3960"/>
    <cellStyle name="Comma [0] 2 2 2 2 2 2 5" xfId="3961"/>
    <cellStyle name="Comma [0] 2 2 2 2 2 3" xfId="3962"/>
    <cellStyle name="Comma [0] 2 2 2 2 2 3 2" xfId="3963"/>
    <cellStyle name="Comma [0] 2 2 2 2 2 3 3" xfId="3964"/>
    <cellStyle name="Comma [0] 2 2 2 2 2 3 4" xfId="3965"/>
    <cellStyle name="Comma [0] 2 2 2 2 2 4" xfId="3966"/>
    <cellStyle name="Comma [0] 2 2 2 2 2 5" xfId="3967"/>
    <cellStyle name="Comma [0] 2 2 2 2 2 6" xfId="3968"/>
    <cellStyle name="Comma [0] 2 2 2 2 3" xfId="3969"/>
    <cellStyle name="Comma [0] 2 2 2 2 3 2" xfId="3970"/>
    <cellStyle name="Comma [0] 2 2 2 2 3 2 2" xfId="3971"/>
    <cellStyle name="Comma [0] 2 2 2 2 3 2 2 2" xfId="3972"/>
    <cellStyle name="Comma [0] 2 2 2 2 3 2 2 3" xfId="3973"/>
    <cellStyle name="Comma [0] 2 2 2 2 3 2 2 4" xfId="3974"/>
    <cellStyle name="Comma [0] 2 2 2 2 3 2 3" xfId="3975"/>
    <cellStyle name="Comma [0] 2 2 2 2 3 2 4" xfId="3976"/>
    <cellStyle name="Comma [0] 2 2 2 2 3 2 5" xfId="3977"/>
    <cellStyle name="Comma [0] 2 2 2 2 3 3" xfId="3978"/>
    <cellStyle name="Comma [0] 2 2 2 2 3 3 2" xfId="3979"/>
    <cellStyle name="Comma [0] 2 2 2 2 3 3 3" xfId="3980"/>
    <cellStyle name="Comma [0] 2 2 2 2 3 3 4" xfId="3981"/>
    <cellStyle name="Comma [0] 2 2 2 2 3 4" xfId="3982"/>
    <cellStyle name="Comma [0] 2 2 2 2 3 5" xfId="3983"/>
    <cellStyle name="Comma [0] 2 2 2 2 3 6" xfId="3984"/>
    <cellStyle name="Comma [0] 2 2 2 2 4" xfId="3985"/>
    <cellStyle name="Comma [0] 2 2 2 2 4 2" xfId="3986"/>
    <cellStyle name="Comma [0] 2 2 2 2 4 2 2" xfId="3987"/>
    <cellStyle name="Comma [0] 2 2 2 2 4 2 3" xfId="3988"/>
    <cellStyle name="Comma [0] 2 2 2 2 4 2 4" xfId="3989"/>
    <cellStyle name="Comma [0] 2 2 2 2 4 3" xfId="3990"/>
    <cellStyle name="Comma [0] 2 2 2 2 4 4" xfId="3991"/>
    <cellStyle name="Comma [0] 2 2 2 2 4 5" xfId="3992"/>
    <cellStyle name="Comma [0] 2 2 2 2 5" xfId="3993"/>
    <cellStyle name="Comma [0] 2 2 2 2 5 2" xfId="3994"/>
    <cellStyle name="Comma [0] 2 2 2 2 5 2 2" xfId="3995"/>
    <cellStyle name="Comma [0] 2 2 2 2 5 2 3" xfId="3996"/>
    <cellStyle name="Comma [0] 2 2 2 2 5 2 4" xfId="3997"/>
    <cellStyle name="Comma [0] 2 2 2 2 5 3" xfId="3998"/>
    <cellStyle name="Comma [0] 2 2 2 2 5 4" xfId="3999"/>
    <cellStyle name="Comma [0] 2 2 2 2 5 5" xfId="4000"/>
    <cellStyle name="Comma [0] 2 2 2 2 6" xfId="4001"/>
    <cellStyle name="Comma [0] 2 2 2 2 6 2" xfId="4002"/>
    <cellStyle name="Comma [0] 2 2 2 2 6 3" xfId="4003"/>
    <cellStyle name="Comma [0] 2 2 2 2 6 4" xfId="4004"/>
    <cellStyle name="Comma [0] 2 2 2 2 7" xfId="4005"/>
    <cellStyle name="Comma [0] 2 2 2 2 7 2" xfId="4006"/>
    <cellStyle name="Comma [0] 2 2 2 2 7 3" xfId="4007"/>
    <cellStyle name="Comma [0] 2 2 2 2 7 4" xfId="4008"/>
    <cellStyle name="Comma [0] 2 2 2 2 8" xfId="4009"/>
    <cellStyle name="Comma [0] 2 2 2 2 9" xfId="4010"/>
    <cellStyle name="Comma [0] 2 2 2 3" xfId="4011"/>
    <cellStyle name="Comma [0] 2 2 2 4" xfId="4012"/>
    <cellStyle name="Comma [0] 2 2 2 4 2" xfId="4013"/>
    <cellStyle name="Comma [0] 2 2 2 4 2 2" xfId="4014"/>
    <cellStyle name="Comma [0] 2 2 2 4 2 2 2" xfId="4015"/>
    <cellStyle name="Comma [0] 2 2 2 4 2 2 3" xfId="4016"/>
    <cellStyle name="Comma [0] 2 2 2 4 2 2 4" xfId="4017"/>
    <cellStyle name="Comma [0] 2 2 2 4 2 3" xfId="4018"/>
    <cellStyle name="Comma [0] 2 2 2 4 2 4" xfId="4019"/>
    <cellStyle name="Comma [0] 2 2 2 4 2 5" xfId="4020"/>
    <cellStyle name="Comma [0] 2 2 2 4 3" xfId="4021"/>
    <cellStyle name="Comma [0] 2 2 2 4 3 2" xfId="4022"/>
    <cellStyle name="Comma [0] 2 2 2 4 3 3" xfId="4023"/>
    <cellStyle name="Comma [0] 2 2 2 4 3 4" xfId="4024"/>
    <cellStyle name="Comma [0] 2 2 2 4 4" xfId="4025"/>
    <cellStyle name="Comma [0] 2 2 2 4 5" xfId="4026"/>
    <cellStyle name="Comma [0] 2 2 2 4 6" xfId="4027"/>
    <cellStyle name="Comma [0] 2 2 2 5" xfId="4028"/>
    <cellStyle name="Comma [0] 2 2 2 5 2" xfId="4029"/>
    <cellStyle name="Comma [0] 2 2 2 5 2 2" xfId="4030"/>
    <cellStyle name="Comma [0] 2 2 2 5 2 2 2" xfId="4031"/>
    <cellStyle name="Comma [0] 2 2 2 5 2 2 3" xfId="4032"/>
    <cellStyle name="Comma [0] 2 2 2 5 2 2 4" xfId="4033"/>
    <cellStyle name="Comma [0] 2 2 2 5 2 3" xfId="4034"/>
    <cellStyle name="Comma [0] 2 2 2 5 2 4" xfId="4035"/>
    <cellStyle name="Comma [0] 2 2 2 5 2 5" xfId="4036"/>
    <cellStyle name="Comma [0] 2 2 2 5 3" xfId="4037"/>
    <cellStyle name="Comma [0] 2 2 2 5 3 2" xfId="4038"/>
    <cellStyle name="Comma [0] 2 2 2 5 3 3" xfId="4039"/>
    <cellStyle name="Comma [0] 2 2 2 5 3 4" xfId="4040"/>
    <cellStyle name="Comma [0] 2 2 2 5 4" xfId="4041"/>
    <cellStyle name="Comma [0] 2 2 2 5 5" xfId="4042"/>
    <cellStyle name="Comma [0] 2 2 2 5 6" xfId="4043"/>
    <cellStyle name="Comma [0] 2 2 2 6" xfId="4044"/>
    <cellStyle name="Comma [0] 2 2 2 6 2" xfId="4045"/>
    <cellStyle name="Comma [0] 2 2 2 6 2 2" xfId="4046"/>
    <cellStyle name="Comma [0] 2 2 2 6 2 3" xfId="4047"/>
    <cellStyle name="Comma [0] 2 2 2 6 2 4" xfId="4048"/>
    <cellStyle name="Comma [0] 2 2 2 6 3" xfId="4049"/>
    <cellStyle name="Comma [0] 2 2 2 6 4" xfId="4050"/>
    <cellStyle name="Comma [0] 2 2 2 6 5" xfId="4051"/>
    <cellStyle name="Comma [0] 2 2 2 7" xfId="4052"/>
    <cellStyle name="Comma [0] 2 2 2 7 2" xfId="4053"/>
    <cellStyle name="Comma [0] 2 2 2 7 2 2" xfId="4054"/>
    <cellStyle name="Comma [0] 2 2 2 7 2 3" xfId="4055"/>
    <cellStyle name="Comma [0] 2 2 2 7 2 4" xfId="4056"/>
    <cellStyle name="Comma [0] 2 2 2 7 3" xfId="4057"/>
    <cellStyle name="Comma [0] 2 2 2 7 4" xfId="4058"/>
    <cellStyle name="Comma [0] 2 2 2 7 5" xfId="4059"/>
    <cellStyle name="Comma [0] 2 2 2 8" xfId="4060"/>
    <cellStyle name="Comma [0] 2 2 2 8 2" xfId="4061"/>
    <cellStyle name="Comma [0] 2 2 2 8 3" xfId="4062"/>
    <cellStyle name="Comma [0] 2 2 2 8 4" xfId="4063"/>
    <cellStyle name="Comma [0] 2 2 2 9" xfId="4064"/>
    <cellStyle name="Comma [0] 2 2 2 9 2" xfId="4065"/>
    <cellStyle name="Comma [0] 2 2 2 9 3" xfId="4066"/>
    <cellStyle name="Comma [0] 2 2 2 9 4" xfId="4067"/>
    <cellStyle name="Comma [0] 2 2 20" xfId="4068"/>
    <cellStyle name="Comma [0] 2 2 21" xfId="4069"/>
    <cellStyle name="Comma [0] 2 2 3" xfId="4070"/>
    <cellStyle name="Comma [0] 2 2 3 10" xfId="4071"/>
    <cellStyle name="Comma [0] 2 2 3 11" xfId="4072"/>
    <cellStyle name="Comma [0] 2 2 3 2" xfId="4073"/>
    <cellStyle name="Comma [0] 2 2 3 3" xfId="4074"/>
    <cellStyle name="Comma [0] 2 2 3 3 2" xfId="4075"/>
    <cellStyle name="Comma [0] 2 2 3 3 2 2" xfId="4076"/>
    <cellStyle name="Comma [0] 2 2 3 3 2 2 2" xfId="4077"/>
    <cellStyle name="Comma [0] 2 2 3 3 2 2 3" xfId="4078"/>
    <cellStyle name="Comma [0] 2 2 3 3 2 2 4" xfId="4079"/>
    <cellStyle name="Comma [0] 2 2 3 3 2 3" xfId="4080"/>
    <cellStyle name="Comma [0] 2 2 3 3 2 4" xfId="4081"/>
    <cellStyle name="Comma [0] 2 2 3 3 2 5" xfId="4082"/>
    <cellStyle name="Comma [0] 2 2 3 3 3" xfId="4083"/>
    <cellStyle name="Comma [0] 2 2 3 3 3 2" xfId="4084"/>
    <cellStyle name="Comma [0] 2 2 3 3 3 3" xfId="4085"/>
    <cellStyle name="Comma [0] 2 2 3 3 3 4" xfId="4086"/>
    <cellStyle name="Comma [0] 2 2 3 3 4" xfId="4087"/>
    <cellStyle name="Comma [0] 2 2 3 3 5" xfId="4088"/>
    <cellStyle name="Comma [0] 2 2 3 3 6" xfId="4089"/>
    <cellStyle name="Comma [0] 2 2 3 4" xfId="4090"/>
    <cellStyle name="Comma [0] 2 2 3 4 2" xfId="4091"/>
    <cellStyle name="Comma [0] 2 2 3 4 2 2" xfId="4092"/>
    <cellStyle name="Comma [0] 2 2 3 4 2 2 2" xfId="4093"/>
    <cellStyle name="Comma [0] 2 2 3 4 2 2 3" xfId="4094"/>
    <cellStyle name="Comma [0] 2 2 3 4 2 2 4" xfId="4095"/>
    <cellStyle name="Comma [0] 2 2 3 4 2 3" xfId="4096"/>
    <cellStyle name="Comma [0] 2 2 3 4 2 4" xfId="4097"/>
    <cellStyle name="Comma [0] 2 2 3 4 2 5" xfId="4098"/>
    <cellStyle name="Comma [0] 2 2 3 4 3" xfId="4099"/>
    <cellStyle name="Comma [0] 2 2 3 4 3 2" xfId="4100"/>
    <cellStyle name="Comma [0] 2 2 3 4 3 3" xfId="4101"/>
    <cellStyle name="Comma [0] 2 2 3 4 3 4" xfId="4102"/>
    <cellStyle name="Comma [0] 2 2 3 4 4" xfId="4103"/>
    <cellStyle name="Comma [0] 2 2 3 4 5" xfId="4104"/>
    <cellStyle name="Comma [0] 2 2 3 4 6" xfId="4105"/>
    <cellStyle name="Comma [0] 2 2 3 5" xfId="4106"/>
    <cellStyle name="Comma [0] 2 2 3 5 2" xfId="4107"/>
    <cellStyle name="Comma [0] 2 2 3 5 2 2" xfId="4108"/>
    <cellStyle name="Comma [0] 2 2 3 5 2 3" xfId="4109"/>
    <cellStyle name="Comma [0] 2 2 3 5 2 4" xfId="4110"/>
    <cellStyle name="Comma [0] 2 2 3 5 3" xfId="4111"/>
    <cellStyle name="Comma [0] 2 2 3 5 4" xfId="4112"/>
    <cellStyle name="Comma [0] 2 2 3 5 5" xfId="4113"/>
    <cellStyle name="Comma [0] 2 2 3 6" xfId="4114"/>
    <cellStyle name="Comma [0] 2 2 3 6 2" xfId="4115"/>
    <cellStyle name="Comma [0] 2 2 3 6 2 2" xfId="4116"/>
    <cellStyle name="Comma [0] 2 2 3 6 2 3" xfId="4117"/>
    <cellStyle name="Comma [0] 2 2 3 6 2 4" xfId="4118"/>
    <cellStyle name="Comma [0] 2 2 3 6 3" xfId="4119"/>
    <cellStyle name="Comma [0] 2 2 3 6 4" xfId="4120"/>
    <cellStyle name="Comma [0] 2 2 3 6 5" xfId="4121"/>
    <cellStyle name="Comma [0] 2 2 3 7" xfId="4122"/>
    <cellStyle name="Comma [0] 2 2 3 7 2" xfId="4123"/>
    <cellStyle name="Comma [0] 2 2 3 7 3" xfId="4124"/>
    <cellStyle name="Comma [0] 2 2 3 7 4" xfId="4125"/>
    <cellStyle name="Comma [0] 2 2 3 8" xfId="4126"/>
    <cellStyle name="Comma [0] 2 2 3 8 2" xfId="4127"/>
    <cellStyle name="Comma [0] 2 2 3 8 3" xfId="4128"/>
    <cellStyle name="Comma [0] 2 2 3 8 4" xfId="4129"/>
    <cellStyle name="Comma [0] 2 2 3 9" xfId="4130"/>
    <cellStyle name="Comma [0] 2 2 4" xfId="4131"/>
    <cellStyle name="Comma [0] 2 2 4 10" xfId="4132"/>
    <cellStyle name="Comma [0] 2 2 4 2" xfId="4133"/>
    <cellStyle name="Comma [0] 2 2 4 2 2" xfId="4134"/>
    <cellStyle name="Comma [0] 2 2 4 2 2 2" xfId="4135"/>
    <cellStyle name="Comma [0] 2 2 4 2 2 2 2" xfId="4136"/>
    <cellStyle name="Comma [0] 2 2 4 2 2 2 3" xfId="4137"/>
    <cellStyle name="Comma [0] 2 2 4 2 2 2 4" xfId="4138"/>
    <cellStyle name="Comma [0] 2 2 4 2 2 3" xfId="4139"/>
    <cellStyle name="Comma [0] 2 2 4 2 2 4" xfId="4140"/>
    <cellStyle name="Comma [0] 2 2 4 2 2 5" xfId="4141"/>
    <cellStyle name="Comma [0] 2 2 4 2 3" xfId="4142"/>
    <cellStyle name="Comma [0] 2 2 4 2 3 2" xfId="4143"/>
    <cellStyle name="Comma [0] 2 2 4 2 3 3" xfId="4144"/>
    <cellStyle name="Comma [0] 2 2 4 2 3 4" xfId="4145"/>
    <cellStyle name="Comma [0] 2 2 4 2 4" xfId="4146"/>
    <cellStyle name="Comma [0] 2 2 4 2 5" xfId="4147"/>
    <cellStyle name="Comma [0] 2 2 4 2 6" xfId="4148"/>
    <cellStyle name="Comma [0] 2 2 4 3" xfId="4149"/>
    <cellStyle name="Comma [0] 2 2 4 3 2" xfId="4150"/>
    <cellStyle name="Comma [0] 2 2 4 3 2 2" xfId="4151"/>
    <cellStyle name="Comma [0] 2 2 4 3 2 2 2" xfId="4152"/>
    <cellStyle name="Comma [0] 2 2 4 3 2 2 3" xfId="4153"/>
    <cellStyle name="Comma [0] 2 2 4 3 2 2 4" xfId="4154"/>
    <cellStyle name="Comma [0] 2 2 4 3 2 3" xfId="4155"/>
    <cellStyle name="Comma [0] 2 2 4 3 2 4" xfId="4156"/>
    <cellStyle name="Comma [0] 2 2 4 3 2 5" xfId="4157"/>
    <cellStyle name="Comma [0] 2 2 4 3 3" xfId="4158"/>
    <cellStyle name="Comma [0] 2 2 4 3 3 2" xfId="4159"/>
    <cellStyle name="Comma [0] 2 2 4 3 3 3" xfId="4160"/>
    <cellStyle name="Comma [0] 2 2 4 3 3 4" xfId="4161"/>
    <cellStyle name="Comma [0] 2 2 4 3 4" xfId="4162"/>
    <cellStyle name="Comma [0] 2 2 4 3 5" xfId="4163"/>
    <cellStyle name="Comma [0] 2 2 4 3 6" xfId="4164"/>
    <cellStyle name="Comma [0] 2 2 4 4" xfId="4165"/>
    <cellStyle name="Comma [0] 2 2 4 4 2" xfId="4166"/>
    <cellStyle name="Comma [0] 2 2 4 4 2 2" xfId="4167"/>
    <cellStyle name="Comma [0] 2 2 4 4 2 3" xfId="4168"/>
    <cellStyle name="Comma [0] 2 2 4 4 2 4" xfId="4169"/>
    <cellStyle name="Comma [0] 2 2 4 4 3" xfId="4170"/>
    <cellStyle name="Comma [0] 2 2 4 4 4" xfId="4171"/>
    <cellStyle name="Comma [0] 2 2 4 4 5" xfId="4172"/>
    <cellStyle name="Comma [0] 2 2 4 5" xfId="4173"/>
    <cellStyle name="Comma [0] 2 2 4 5 2" xfId="4174"/>
    <cellStyle name="Comma [0] 2 2 4 5 2 2" xfId="4175"/>
    <cellStyle name="Comma [0] 2 2 4 5 2 3" xfId="4176"/>
    <cellStyle name="Comma [0] 2 2 4 5 2 4" xfId="4177"/>
    <cellStyle name="Comma [0] 2 2 4 5 3" xfId="4178"/>
    <cellStyle name="Comma [0] 2 2 4 5 4" xfId="4179"/>
    <cellStyle name="Comma [0] 2 2 4 5 5" xfId="4180"/>
    <cellStyle name="Comma [0] 2 2 4 6" xfId="4181"/>
    <cellStyle name="Comma [0] 2 2 4 6 2" xfId="4182"/>
    <cellStyle name="Comma [0] 2 2 4 6 3" xfId="4183"/>
    <cellStyle name="Comma [0] 2 2 4 6 4" xfId="4184"/>
    <cellStyle name="Comma [0] 2 2 4 7" xfId="4185"/>
    <cellStyle name="Comma [0] 2 2 4 7 2" xfId="4186"/>
    <cellStyle name="Comma [0] 2 2 4 7 3" xfId="4187"/>
    <cellStyle name="Comma [0] 2 2 4 7 4" xfId="4188"/>
    <cellStyle name="Comma [0] 2 2 4 8" xfId="4189"/>
    <cellStyle name="Comma [0] 2 2 4 9" xfId="4190"/>
    <cellStyle name="Comma [0] 2 2 5" xfId="4191"/>
    <cellStyle name="Comma [0] 2 2 5 10" xfId="4192"/>
    <cellStyle name="Comma [0] 2 2 5 2" xfId="4193"/>
    <cellStyle name="Comma [0] 2 2 5 2 2" xfId="4194"/>
    <cellStyle name="Comma [0] 2 2 5 2 2 2" xfId="4195"/>
    <cellStyle name="Comma [0] 2 2 5 2 2 2 2" xfId="4196"/>
    <cellStyle name="Comma [0] 2 2 5 2 2 2 3" xfId="4197"/>
    <cellStyle name="Comma [0] 2 2 5 2 2 2 4" xfId="4198"/>
    <cellStyle name="Comma [0] 2 2 5 2 2 3" xfId="4199"/>
    <cellStyle name="Comma [0] 2 2 5 2 2 4" xfId="4200"/>
    <cellStyle name="Comma [0] 2 2 5 2 2 5" xfId="4201"/>
    <cellStyle name="Comma [0] 2 2 5 2 3" xfId="4202"/>
    <cellStyle name="Comma [0] 2 2 5 2 3 2" xfId="4203"/>
    <cellStyle name="Comma [0] 2 2 5 2 3 3" xfId="4204"/>
    <cellStyle name="Comma [0] 2 2 5 2 3 4" xfId="4205"/>
    <cellStyle name="Comma [0] 2 2 5 2 4" xfId="4206"/>
    <cellStyle name="Comma [0] 2 2 5 2 5" xfId="4207"/>
    <cellStyle name="Comma [0] 2 2 5 2 6" xfId="4208"/>
    <cellStyle name="Comma [0] 2 2 5 3" xfId="4209"/>
    <cellStyle name="Comma [0] 2 2 5 3 2" xfId="4210"/>
    <cellStyle name="Comma [0] 2 2 5 3 2 2" xfId="4211"/>
    <cellStyle name="Comma [0] 2 2 5 3 2 2 2" xfId="4212"/>
    <cellStyle name="Comma [0] 2 2 5 3 2 2 3" xfId="4213"/>
    <cellStyle name="Comma [0] 2 2 5 3 2 2 4" xfId="4214"/>
    <cellStyle name="Comma [0] 2 2 5 3 2 3" xfId="4215"/>
    <cellStyle name="Comma [0] 2 2 5 3 2 4" xfId="4216"/>
    <cellStyle name="Comma [0] 2 2 5 3 2 5" xfId="4217"/>
    <cellStyle name="Comma [0] 2 2 5 3 3" xfId="4218"/>
    <cellStyle name="Comma [0] 2 2 5 3 3 2" xfId="4219"/>
    <cellStyle name="Comma [0] 2 2 5 3 3 3" xfId="4220"/>
    <cellStyle name="Comma [0] 2 2 5 3 3 4" xfId="4221"/>
    <cellStyle name="Comma [0] 2 2 5 3 4" xfId="4222"/>
    <cellStyle name="Comma [0] 2 2 5 3 5" xfId="4223"/>
    <cellStyle name="Comma [0] 2 2 5 3 6" xfId="4224"/>
    <cellStyle name="Comma [0] 2 2 5 4" xfId="4225"/>
    <cellStyle name="Comma [0] 2 2 5 4 2" xfId="4226"/>
    <cellStyle name="Comma [0] 2 2 5 4 2 2" xfId="4227"/>
    <cellStyle name="Comma [0] 2 2 5 4 2 3" xfId="4228"/>
    <cellStyle name="Comma [0] 2 2 5 4 2 4" xfId="4229"/>
    <cellStyle name="Comma [0] 2 2 5 4 3" xfId="4230"/>
    <cellStyle name="Comma [0] 2 2 5 4 4" xfId="4231"/>
    <cellStyle name="Comma [0] 2 2 5 4 5" xfId="4232"/>
    <cellStyle name="Comma [0] 2 2 5 5" xfId="4233"/>
    <cellStyle name="Comma [0] 2 2 5 5 2" xfId="4234"/>
    <cellStyle name="Comma [0] 2 2 5 5 2 2" xfId="4235"/>
    <cellStyle name="Comma [0] 2 2 5 5 2 3" xfId="4236"/>
    <cellStyle name="Comma [0] 2 2 5 5 2 4" xfId="4237"/>
    <cellStyle name="Comma [0] 2 2 5 5 3" xfId="4238"/>
    <cellStyle name="Comma [0] 2 2 5 5 4" xfId="4239"/>
    <cellStyle name="Comma [0] 2 2 5 5 5" xfId="4240"/>
    <cellStyle name="Comma [0] 2 2 5 6" xfId="4241"/>
    <cellStyle name="Comma [0] 2 2 5 6 2" xfId="4242"/>
    <cellStyle name="Comma [0] 2 2 5 6 3" xfId="4243"/>
    <cellStyle name="Comma [0] 2 2 5 6 4" xfId="4244"/>
    <cellStyle name="Comma [0] 2 2 5 7" xfId="4245"/>
    <cellStyle name="Comma [0] 2 2 5 7 2" xfId="4246"/>
    <cellStyle name="Comma [0] 2 2 5 7 3" xfId="4247"/>
    <cellStyle name="Comma [0] 2 2 5 7 4" xfId="4248"/>
    <cellStyle name="Comma [0] 2 2 5 8" xfId="4249"/>
    <cellStyle name="Comma [0] 2 2 5 9" xfId="4250"/>
    <cellStyle name="Comma [0] 2 2 6" xfId="4251"/>
    <cellStyle name="Comma [0] 2 2 6 2" xfId="4252"/>
    <cellStyle name="Comma [0] 2 2 6 3" xfId="4253"/>
    <cellStyle name="Comma [0] 2 2 6 4" xfId="4254"/>
    <cellStyle name="Comma [0] 2 2 6 5" xfId="4255"/>
    <cellStyle name="Comma [0] 2 2 7" xfId="4256"/>
    <cellStyle name="Comma [0] 2 2 7 2" xfId="4257"/>
    <cellStyle name="Comma [0] 2 2 7 2 2" xfId="4258"/>
    <cellStyle name="Comma [0] 2 2 7 2 2 2" xfId="4259"/>
    <cellStyle name="Comma [0] 2 2 7 2 2 3" xfId="4260"/>
    <cellStyle name="Comma [0] 2 2 7 2 2 4" xfId="4261"/>
    <cellStyle name="Comma [0] 2 2 7 2 3" xfId="4262"/>
    <cellStyle name="Comma [0] 2 2 7 2 4" xfId="4263"/>
    <cellStyle name="Comma [0] 2 2 7 2 5" xfId="4264"/>
    <cellStyle name="Comma [0] 2 2 7 3" xfId="4265"/>
    <cellStyle name="Comma [0] 2 2 7 3 2" xfId="4266"/>
    <cellStyle name="Comma [0] 2 2 7 3 3" xfId="4267"/>
    <cellStyle name="Comma [0] 2 2 7 3 4" xfId="4268"/>
    <cellStyle name="Comma [0] 2 2 7 4" xfId="4269"/>
    <cellStyle name="Comma [0] 2 2 7 5" xfId="4270"/>
    <cellStyle name="Comma [0] 2 2 7 6" xfId="4271"/>
    <cellStyle name="Comma [0] 2 2 8" xfId="4272"/>
    <cellStyle name="Comma [0] 2 2 8 10" xfId="4273"/>
    <cellStyle name="Comma [0] 2 2 8 11" xfId="4274"/>
    <cellStyle name="Comma [0] 2 2 8 2" xfId="4275"/>
    <cellStyle name="Comma [0] 2 2 8 2 2" xfId="4276"/>
    <cellStyle name="Comma [0] 2 2 8 2 2 2" xfId="4277"/>
    <cellStyle name="Comma [0] 2 2 8 2 2 3" xfId="4278"/>
    <cellStyle name="Comma [0] 2 2 8 2 2 4" xfId="4279"/>
    <cellStyle name="Comma [0] 2 2 8 2 3" xfId="4280"/>
    <cellStyle name="Comma [0] 2 2 8 2 4" xfId="4281"/>
    <cellStyle name="Comma [0] 2 2 8 2 5" xfId="4282"/>
    <cellStyle name="Comma [0] 2 2 8 3" xfId="4283"/>
    <cellStyle name="Comma [0] 2 2 8 3 2" xfId="4284"/>
    <cellStyle name="Comma [0] 2 2 8 3 3" xfId="4285"/>
    <cellStyle name="Comma [0] 2 2 8 3 4" xfId="4286"/>
    <cellStyle name="Comma [0] 2 2 8 4" xfId="4287"/>
    <cellStyle name="Comma [0] 2 2 8 5" xfId="4288"/>
    <cellStyle name="Comma [0] 2 2 8 5 2" xfId="4289"/>
    <cellStyle name="Comma [0] 2 2 8 5 3" xfId="4290"/>
    <cellStyle name="Comma [0] 2 2 8 5 4" xfId="4291"/>
    <cellStyle name="Comma [0] 2 2 8 5 5" xfId="4292"/>
    <cellStyle name="Comma [0] 2 2 8 6" xfId="4293"/>
    <cellStyle name="Comma [0] 2 2 8 6 2" xfId="4294"/>
    <cellStyle name="Comma [0] 2 2 8 6 3" xfId="4295"/>
    <cellStyle name="Comma [0] 2 2 8 6 4" xfId="4296"/>
    <cellStyle name="Comma [0] 2 2 8 6 5" xfId="4297"/>
    <cellStyle name="Comma [0] 2 2 8 7" xfId="4298"/>
    <cellStyle name="Comma [0] 2 2 8 7 2" xfId="4299"/>
    <cellStyle name="Comma [0] 2 2 8 7 3" xfId="4300"/>
    <cellStyle name="Comma [0] 2 2 8 7 4" xfId="4301"/>
    <cellStyle name="Comma [0] 2 2 8 7 5" xfId="4302"/>
    <cellStyle name="Comma [0] 2 2 8 8" xfId="4303"/>
    <cellStyle name="Comma [0] 2 2 8 9" xfId="4304"/>
    <cellStyle name="Comma [0] 2 2 9" xfId="4305"/>
    <cellStyle name="Comma [0] 2 2 9 2" xfId="4306"/>
    <cellStyle name="Comma [0] 2 2 9 2 2" xfId="4307"/>
    <cellStyle name="Comma [0] 2 2 9 2 3" xfId="4308"/>
    <cellStyle name="Comma [0] 2 2 9 2 4" xfId="4309"/>
    <cellStyle name="Comma [0] 2 2 9 3" xfId="4310"/>
    <cellStyle name="Comma [0] 2 2 9 4" xfId="4311"/>
    <cellStyle name="Comma [0] 2 2 9 5" xfId="4312"/>
    <cellStyle name="Comma [0] 2 2 9 6" xfId="4313"/>
    <cellStyle name="Comma [0] 2 2 9 7" xfId="4314"/>
    <cellStyle name="Comma [0] 2 2 9 8" xfId="4315"/>
    <cellStyle name="Comma [0] 2 2 9 9" xfId="4316"/>
    <cellStyle name="Comma [0] 2 20" xfId="4317"/>
    <cellStyle name="Comma [0] 2 20 10" xfId="4318"/>
    <cellStyle name="Comma [0] 2 20 11" xfId="4319"/>
    <cellStyle name="Comma [0] 2 20 2" xfId="4320"/>
    <cellStyle name="Comma [0] 2 20 3" xfId="4321"/>
    <cellStyle name="Comma [0] 2 20 4" xfId="4322"/>
    <cellStyle name="Comma [0] 2 20 5" xfId="4323"/>
    <cellStyle name="Comma [0] 2 20 6" xfId="4324"/>
    <cellStyle name="Comma [0] 2 20 7" xfId="4325"/>
    <cellStyle name="Comma [0] 2 20 8" xfId="4326"/>
    <cellStyle name="Comma [0] 2 20 9" xfId="4327"/>
    <cellStyle name="Comma [0] 2 21" xfId="4328"/>
    <cellStyle name="Comma [0] 2 21 2" xfId="4329"/>
    <cellStyle name="Comma [0] 2 21 3" xfId="4330"/>
    <cellStyle name="Comma [0] 2 21 4" xfId="4331"/>
    <cellStyle name="Comma [0] 2 21 5" xfId="4332"/>
    <cellStyle name="Comma [0] 2 21 6" xfId="4333"/>
    <cellStyle name="Comma [0] 2 21 7" xfId="4334"/>
    <cellStyle name="Comma [0] 2 21 8" xfId="4335"/>
    <cellStyle name="Comma [0] 2 22" xfId="4336"/>
    <cellStyle name="Comma [0] 2 22 2" xfId="4337"/>
    <cellStyle name="Comma [0] 2 22 3" xfId="4338"/>
    <cellStyle name="Comma [0] 2 22 4" xfId="4339"/>
    <cellStyle name="Comma [0] 2 22 5" xfId="4340"/>
    <cellStyle name="Comma [0] 2 22 6" xfId="4341"/>
    <cellStyle name="Comma [0] 2 22 7" xfId="4342"/>
    <cellStyle name="Comma [0] 2 22 8" xfId="4343"/>
    <cellStyle name="Comma [0] 2 23" xfId="4344"/>
    <cellStyle name="Comma [0] 2 23 2" xfId="4345"/>
    <cellStyle name="Comma [0] 2 23 3" xfId="4346"/>
    <cellStyle name="Comma [0] 2 23 4" xfId="4347"/>
    <cellStyle name="Comma [0] 2 23 5" xfId="4348"/>
    <cellStyle name="Comma [0] 2 23 6" xfId="4349"/>
    <cellStyle name="Comma [0] 2 23 7" xfId="4350"/>
    <cellStyle name="Comma [0] 2 23 8" xfId="4351"/>
    <cellStyle name="Comma [0] 2 24" xfId="4352"/>
    <cellStyle name="Comma [0] 2 24 2" xfId="4353"/>
    <cellStyle name="Comma [0] 2 24 3" xfId="4354"/>
    <cellStyle name="Comma [0] 2 24 4" xfId="4355"/>
    <cellStyle name="Comma [0] 2 24 5" xfId="4356"/>
    <cellStyle name="Comma [0] 2 24 6" xfId="4357"/>
    <cellStyle name="Comma [0] 2 24 7" xfId="4358"/>
    <cellStyle name="Comma [0] 2 24 8" xfId="4359"/>
    <cellStyle name="Comma [0] 2 25" xfId="4360"/>
    <cellStyle name="Comma [0] 2 25 2" xfId="4361"/>
    <cellStyle name="Comma [0] 2 25 3" xfId="4362"/>
    <cellStyle name="Comma [0] 2 25 4" xfId="4363"/>
    <cellStyle name="Comma [0] 2 25 5" xfId="4364"/>
    <cellStyle name="Comma [0] 2 25 6" xfId="4365"/>
    <cellStyle name="Comma [0] 2 25 7" xfId="4366"/>
    <cellStyle name="Comma [0] 2 25 8" xfId="4367"/>
    <cellStyle name="Comma [0] 2 26" xfId="4368"/>
    <cellStyle name="Comma [0] 2 26 2" xfId="4369"/>
    <cellStyle name="Comma [0] 2 26 3" xfId="4370"/>
    <cellStyle name="Comma [0] 2 26 4" xfId="4371"/>
    <cellStyle name="Comma [0] 2 26 5" xfId="4372"/>
    <cellStyle name="Comma [0] 2 26 6" xfId="4373"/>
    <cellStyle name="Comma [0] 2 26 7" xfId="4374"/>
    <cellStyle name="Comma [0] 2 26 8" xfId="4375"/>
    <cellStyle name="Comma [0] 2 27" xfId="4376"/>
    <cellStyle name="Comma [0] 2 27 2" xfId="4377"/>
    <cellStyle name="Comma [0] 2 27 3" xfId="4378"/>
    <cellStyle name="Comma [0] 2 27 4" xfId="4379"/>
    <cellStyle name="Comma [0] 2 27 5" xfId="4380"/>
    <cellStyle name="Comma [0] 2 27 6" xfId="4381"/>
    <cellStyle name="Comma [0] 2 27 7" xfId="4382"/>
    <cellStyle name="Comma [0] 2 27 8" xfId="4383"/>
    <cellStyle name="Comma [0] 2 28" xfId="4384"/>
    <cellStyle name="Comma [0] 2 28 2" xfId="4385"/>
    <cellStyle name="Comma [0] 2 28 3" xfId="4386"/>
    <cellStyle name="Comma [0] 2 28 4" xfId="4387"/>
    <cellStyle name="Comma [0] 2 28 5" xfId="4388"/>
    <cellStyle name="Comma [0] 2 28 6" xfId="4389"/>
    <cellStyle name="Comma [0] 2 28 7" xfId="4390"/>
    <cellStyle name="Comma [0] 2 28 8" xfId="4391"/>
    <cellStyle name="Comma [0] 2 29" xfId="4392"/>
    <cellStyle name="Comma [0] 2 29 2" xfId="4393"/>
    <cellStyle name="Comma [0] 2 29 3" xfId="4394"/>
    <cellStyle name="Comma [0] 2 29 4" xfId="4395"/>
    <cellStyle name="Comma [0] 2 29 5" xfId="4396"/>
    <cellStyle name="Comma [0] 2 29 6" xfId="4397"/>
    <cellStyle name="Comma [0] 2 29 7" xfId="4398"/>
    <cellStyle name="Comma [0] 2 29 8" xfId="4399"/>
    <cellStyle name="Comma [0] 2 3" xfId="4400"/>
    <cellStyle name="Comma [0] 2 3 10" xfId="4401"/>
    <cellStyle name="Comma [0] 2 3 10 2" xfId="4402"/>
    <cellStyle name="Comma [0] 2 3 10 2 2" xfId="4403"/>
    <cellStyle name="Comma [0] 2 3 10 2 3" xfId="4404"/>
    <cellStyle name="Comma [0] 2 3 10 2 4" xfId="4405"/>
    <cellStyle name="Comma [0] 2 3 10 3" xfId="4406"/>
    <cellStyle name="Comma [0] 2 3 10 4" xfId="4407"/>
    <cellStyle name="Comma [0] 2 3 10 5" xfId="4408"/>
    <cellStyle name="Comma [0] 2 3 11" xfId="4409"/>
    <cellStyle name="Comma [0] 2 3 11 2" xfId="4410"/>
    <cellStyle name="Comma [0] 2 3 11 3" xfId="4411"/>
    <cellStyle name="Comma [0] 2 3 11 4" xfId="4412"/>
    <cellStyle name="Comma [0] 2 3 12" xfId="4413"/>
    <cellStyle name="Comma [0] 2 3 12 2" xfId="4414"/>
    <cellStyle name="Comma [0] 2 3 12 3" xfId="4415"/>
    <cellStyle name="Comma [0] 2 3 12 4" xfId="4416"/>
    <cellStyle name="Comma [0] 2 3 13" xfId="4417"/>
    <cellStyle name="Comma [0] 2 3 14" xfId="4418"/>
    <cellStyle name="Comma [0] 2 3 15" xfId="4419"/>
    <cellStyle name="Comma [0] 2 3 16" xfId="4420"/>
    <cellStyle name="Comma [0] 2 3 17" xfId="4421"/>
    <cellStyle name="Comma [0] 2 3 18" xfId="4422"/>
    <cellStyle name="Comma [0] 2 3 19" xfId="4423"/>
    <cellStyle name="Comma [0] 2 3 2" xfId="4424"/>
    <cellStyle name="Comma [0] 2 3 2 10" xfId="4425"/>
    <cellStyle name="Comma [0] 2 3 2 11" xfId="4426"/>
    <cellStyle name="Comma [0] 2 3 2 12" xfId="4427"/>
    <cellStyle name="Comma [0] 2 3 2 13" xfId="4428"/>
    <cellStyle name="Comma [0] 2 3 2 14" xfId="4429"/>
    <cellStyle name="Comma [0] 2 3 2 15" xfId="4430"/>
    <cellStyle name="Comma [0] 2 3 2 2" xfId="4431"/>
    <cellStyle name="Comma [0] 2 3 2 3" xfId="4432"/>
    <cellStyle name="Comma [0] 2 3 2 3 2" xfId="4433"/>
    <cellStyle name="Comma [0] 2 3 2 3 2 2" xfId="4434"/>
    <cellStyle name="Comma [0] 2 3 2 3 2 2 2" xfId="4435"/>
    <cellStyle name="Comma [0] 2 3 2 3 2 2 3" xfId="4436"/>
    <cellStyle name="Comma [0] 2 3 2 3 2 2 4" xfId="4437"/>
    <cellStyle name="Comma [0] 2 3 2 3 2 3" xfId="4438"/>
    <cellStyle name="Comma [0] 2 3 2 3 2 4" xfId="4439"/>
    <cellStyle name="Comma [0] 2 3 2 3 2 5" xfId="4440"/>
    <cellStyle name="Comma [0] 2 3 2 3 3" xfId="4441"/>
    <cellStyle name="Comma [0] 2 3 2 3 3 2" xfId="4442"/>
    <cellStyle name="Comma [0] 2 3 2 3 3 3" xfId="4443"/>
    <cellStyle name="Comma [0] 2 3 2 3 3 4" xfId="4444"/>
    <cellStyle name="Comma [0] 2 3 2 3 4" xfId="4445"/>
    <cellStyle name="Comma [0] 2 3 2 3 5" xfId="4446"/>
    <cellStyle name="Comma [0] 2 3 2 3 6" xfId="4447"/>
    <cellStyle name="Comma [0] 2 3 2 4" xfId="4448"/>
    <cellStyle name="Comma [0] 2 3 2 4 2" xfId="4449"/>
    <cellStyle name="Comma [0] 2 3 2 4 2 2" xfId="4450"/>
    <cellStyle name="Comma [0] 2 3 2 4 2 2 2" xfId="4451"/>
    <cellStyle name="Comma [0] 2 3 2 4 2 2 3" xfId="4452"/>
    <cellStyle name="Comma [0] 2 3 2 4 2 2 4" xfId="4453"/>
    <cellStyle name="Comma [0] 2 3 2 4 2 3" xfId="4454"/>
    <cellStyle name="Comma [0] 2 3 2 4 2 4" xfId="4455"/>
    <cellStyle name="Comma [0] 2 3 2 4 2 5" xfId="4456"/>
    <cellStyle name="Comma [0] 2 3 2 4 3" xfId="4457"/>
    <cellStyle name="Comma [0] 2 3 2 4 3 2" xfId="4458"/>
    <cellStyle name="Comma [0] 2 3 2 4 3 3" xfId="4459"/>
    <cellStyle name="Comma [0] 2 3 2 4 3 4" xfId="4460"/>
    <cellStyle name="Comma [0] 2 3 2 4 4" xfId="4461"/>
    <cellStyle name="Comma [0] 2 3 2 4 5" xfId="4462"/>
    <cellStyle name="Comma [0] 2 3 2 4 6" xfId="4463"/>
    <cellStyle name="Comma [0] 2 3 2 5" xfId="4464"/>
    <cellStyle name="Comma [0] 2 3 2 5 2" xfId="4465"/>
    <cellStyle name="Comma [0] 2 3 2 5 2 2" xfId="4466"/>
    <cellStyle name="Comma [0] 2 3 2 5 2 3" xfId="4467"/>
    <cellStyle name="Comma [0] 2 3 2 5 2 4" xfId="4468"/>
    <cellStyle name="Comma [0] 2 3 2 5 3" xfId="4469"/>
    <cellStyle name="Comma [0] 2 3 2 5 4" xfId="4470"/>
    <cellStyle name="Comma [0] 2 3 2 5 5" xfId="4471"/>
    <cellStyle name="Comma [0] 2 3 2 6" xfId="4472"/>
    <cellStyle name="Comma [0] 2 3 2 6 2" xfId="4473"/>
    <cellStyle name="Comma [0] 2 3 2 6 2 2" xfId="4474"/>
    <cellStyle name="Comma [0] 2 3 2 6 2 3" xfId="4475"/>
    <cellStyle name="Comma [0] 2 3 2 6 2 4" xfId="4476"/>
    <cellStyle name="Comma [0] 2 3 2 6 3" xfId="4477"/>
    <cellStyle name="Comma [0] 2 3 2 6 4" xfId="4478"/>
    <cellStyle name="Comma [0] 2 3 2 6 5" xfId="4479"/>
    <cellStyle name="Comma [0] 2 3 2 7" xfId="4480"/>
    <cellStyle name="Comma [0] 2 3 2 7 2" xfId="4481"/>
    <cellStyle name="Comma [0] 2 3 2 7 3" xfId="4482"/>
    <cellStyle name="Comma [0] 2 3 2 7 4" xfId="4483"/>
    <cellStyle name="Comma [0] 2 3 2 8" xfId="4484"/>
    <cellStyle name="Comma [0] 2 3 2 8 2" xfId="4485"/>
    <cellStyle name="Comma [0] 2 3 2 8 3" xfId="4486"/>
    <cellStyle name="Comma [0] 2 3 2 8 4" xfId="4487"/>
    <cellStyle name="Comma [0] 2 3 2 9" xfId="4488"/>
    <cellStyle name="Comma [0] 2 3 3" xfId="4489"/>
    <cellStyle name="Comma [0] 2 3 3 10" xfId="4490"/>
    <cellStyle name="Comma [0] 2 3 3 11" xfId="4491"/>
    <cellStyle name="Comma [0] 2 3 3 12" xfId="4492"/>
    <cellStyle name="Comma [0] 2 3 3 13" xfId="4493"/>
    <cellStyle name="Comma [0] 2 3 3 14" xfId="4494"/>
    <cellStyle name="Comma [0] 2 3 3 15" xfId="4495"/>
    <cellStyle name="Comma [0] 2 3 3 2" xfId="4496"/>
    <cellStyle name="Comma [0] 2 3 3 3" xfId="4497"/>
    <cellStyle name="Comma [0] 2 3 3 3 2" xfId="4498"/>
    <cellStyle name="Comma [0] 2 3 3 3 2 2" xfId="4499"/>
    <cellStyle name="Comma [0] 2 3 3 3 2 2 2" xfId="4500"/>
    <cellStyle name="Comma [0] 2 3 3 3 2 2 3" xfId="4501"/>
    <cellStyle name="Comma [0] 2 3 3 3 2 2 4" xfId="4502"/>
    <cellStyle name="Comma [0] 2 3 3 3 2 3" xfId="4503"/>
    <cellStyle name="Comma [0] 2 3 3 3 2 4" xfId="4504"/>
    <cellStyle name="Comma [0] 2 3 3 3 2 5" xfId="4505"/>
    <cellStyle name="Comma [0] 2 3 3 3 3" xfId="4506"/>
    <cellStyle name="Comma [0] 2 3 3 3 3 2" xfId="4507"/>
    <cellStyle name="Comma [0] 2 3 3 3 3 3" xfId="4508"/>
    <cellStyle name="Comma [0] 2 3 3 3 3 4" xfId="4509"/>
    <cellStyle name="Comma [0] 2 3 3 3 4" xfId="4510"/>
    <cellStyle name="Comma [0] 2 3 3 3 5" xfId="4511"/>
    <cellStyle name="Comma [0] 2 3 3 3 6" xfId="4512"/>
    <cellStyle name="Comma [0] 2 3 3 4" xfId="4513"/>
    <cellStyle name="Comma [0] 2 3 3 4 2" xfId="4514"/>
    <cellStyle name="Comma [0] 2 3 3 4 2 2" xfId="4515"/>
    <cellStyle name="Comma [0] 2 3 3 4 2 2 2" xfId="4516"/>
    <cellStyle name="Comma [0] 2 3 3 4 2 2 3" xfId="4517"/>
    <cellStyle name="Comma [0] 2 3 3 4 2 2 4" xfId="4518"/>
    <cellStyle name="Comma [0] 2 3 3 4 2 3" xfId="4519"/>
    <cellStyle name="Comma [0] 2 3 3 4 2 4" xfId="4520"/>
    <cellStyle name="Comma [0] 2 3 3 4 2 5" xfId="4521"/>
    <cellStyle name="Comma [0] 2 3 3 4 3" xfId="4522"/>
    <cellStyle name="Comma [0] 2 3 3 4 3 2" xfId="4523"/>
    <cellStyle name="Comma [0] 2 3 3 4 3 3" xfId="4524"/>
    <cellStyle name="Comma [0] 2 3 3 4 3 4" xfId="4525"/>
    <cellStyle name="Comma [0] 2 3 3 4 4" xfId="4526"/>
    <cellStyle name="Comma [0] 2 3 3 4 5" xfId="4527"/>
    <cellStyle name="Comma [0] 2 3 3 4 6" xfId="4528"/>
    <cellStyle name="Comma [0] 2 3 3 5" xfId="4529"/>
    <cellStyle name="Comma [0] 2 3 3 5 2" xfId="4530"/>
    <cellStyle name="Comma [0] 2 3 3 5 2 2" xfId="4531"/>
    <cellStyle name="Comma [0] 2 3 3 5 2 3" xfId="4532"/>
    <cellStyle name="Comma [0] 2 3 3 5 2 4" xfId="4533"/>
    <cellStyle name="Comma [0] 2 3 3 5 3" xfId="4534"/>
    <cellStyle name="Comma [0] 2 3 3 5 4" xfId="4535"/>
    <cellStyle name="Comma [0] 2 3 3 5 5" xfId="4536"/>
    <cellStyle name="Comma [0] 2 3 3 6" xfId="4537"/>
    <cellStyle name="Comma [0] 2 3 3 6 2" xfId="4538"/>
    <cellStyle name="Comma [0] 2 3 3 6 2 2" xfId="4539"/>
    <cellStyle name="Comma [0] 2 3 3 6 2 3" xfId="4540"/>
    <cellStyle name="Comma [0] 2 3 3 6 2 4" xfId="4541"/>
    <cellStyle name="Comma [0] 2 3 3 6 3" xfId="4542"/>
    <cellStyle name="Comma [0] 2 3 3 6 4" xfId="4543"/>
    <cellStyle name="Comma [0] 2 3 3 6 5" xfId="4544"/>
    <cellStyle name="Comma [0] 2 3 3 7" xfId="4545"/>
    <cellStyle name="Comma [0] 2 3 3 7 2" xfId="4546"/>
    <cellStyle name="Comma [0] 2 3 3 7 3" xfId="4547"/>
    <cellStyle name="Comma [0] 2 3 3 7 4" xfId="4548"/>
    <cellStyle name="Comma [0] 2 3 3 8" xfId="4549"/>
    <cellStyle name="Comma [0] 2 3 3 8 2" xfId="4550"/>
    <cellStyle name="Comma [0] 2 3 3 8 3" xfId="4551"/>
    <cellStyle name="Comma [0] 2 3 3 8 4" xfId="4552"/>
    <cellStyle name="Comma [0] 2 3 3 9" xfId="4553"/>
    <cellStyle name="Comma [0] 2 3 4" xfId="4554"/>
    <cellStyle name="Comma [0] 2 3 4 10" xfId="4555"/>
    <cellStyle name="Comma [0] 2 3 4 11" xfId="4556"/>
    <cellStyle name="Comma [0] 2 3 4 12" xfId="4557"/>
    <cellStyle name="Comma [0] 2 3 4 13" xfId="4558"/>
    <cellStyle name="Comma [0] 2 3 4 14" xfId="4559"/>
    <cellStyle name="Comma [0] 2 3 4 2" xfId="4560"/>
    <cellStyle name="Comma [0] 2 3 4 2 2" xfId="4561"/>
    <cellStyle name="Comma [0] 2 3 4 2 2 2" xfId="4562"/>
    <cellStyle name="Comma [0] 2 3 4 2 2 2 2" xfId="4563"/>
    <cellStyle name="Comma [0] 2 3 4 2 2 2 3" xfId="4564"/>
    <cellStyle name="Comma [0] 2 3 4 2 2 2 4" xfId="4565"/>
    <cellStyle name="Comma [0] 2 3 4 2 2 3" xfId="4566"/>
    <cellStyle name="Comma [0] 2 3 4 2 2 4" xfId="4567"/>
    <cellStyle name="Comma [0] 2 3 4 2 2 5" xfId="4568"/>
    <cellStyle name="Comma [0] 2 3 4 2 3" xfId="4569"/>
    <cellStyle name="Comma [0] 2 3 4 2 3 2" xfId="4570"/>
    <cellStyle name="Comma [0] 2 3 4 2 3 3" xfId="4571"/>
    <cellStyle name="Comma [0] 2 3 4 2 3 4" xfId="4572"/>
    <cellStyle name="Comma [0] 2 3 4 2 4" xfId="4573"/>
    <cellStyle name="Comma [0] 2 3 4 2 5" xfId="4574"/>
    <cellStyle name="Comma [0] 2 3 4 2 6" xfId="4575"/>
    <cellStyle name="Comma [0] 2 3 4 3" xfId="4576"/>
    <cellStyle name="Comma [0] 2 3 4 3 2" xfId="4577"/>
    <cellStyle name="Comma [0] 2 3 4 3 2 2" xfId="4578"/>
    <cellStyle name="Comma [0] 2 3 4 3 2 2 2" xfId="4579"/>
    <cellStyle name="Comma [0] 2 3 4 3 2 2 3" xfId="4580"/>
    <cellStyle name="Comma [0] 2 3 4 3 2 2 4" xfId="4581"/>
    <cellStyle name="Comma [0] 2 3 4 3 2 3" xfId="4582"/>
    <cellStyle name="Comma [0] 2 3 4 3 2 4" xfId="4583"/>
    <cellStyle name="Comma [0] 2 3 4 3 2 5" xfId="4584"/>
    <cellStyle name="Comma [0] 2 3 4 3 3" xfId="4585"/>
    <cellStyle name="Comma [0] 2 3 4 3 3 2" xfId="4586"/>
    <cellStyle name="Comma [0] 2 3 4 3 3 3" xfId="4587"/>
    <cellStyle name="Comma [0] 2 3 4 3 3 4" xfId="4588"/>
    <cellStyle name="Comma [0] 2 3 4 3 4" xfId="4589"/>
    <cellStyle name="Comma [0] 2 3 4 3 5" xfId="4590"/>
    <cellStyle name="Comma [0] 2 3 4 3 6" xfId="4591"/>
    <cellStyle name="Comma [0] 2 3 4 4" xfId="4592"/>
    <cellStyle name="Comma [0] 2 3 4 4 2" xfId="4593"/>
    <cellStyle name="Comma [0] 2 3 4 4 2 2" xfId="4594"/>
    <cellStyle name="Comma [0] 2 3 4 4 2 3" xfId="4595"/>
    <cellStyle name="Comma [0] 2 3 4 4 2 4" xfId="4596"/>
    <cellStyle name="Comma [0] 2 3 4 4 3" xfId="4597"/>
    <cellStyle name="Comma [0] 2 3 4 4 4" xfId="4598"/>
    <cellStyle name="Comma [0] 2 3 4 4 5" xfId="4599"/>
    <cellStyle name="Comma [0] 2 3 4 5" xfId="4600"/>
    <cellStyle name="Comma [0] 2 3 4 5 2" xfId="4601"/>
    <cellStyle name="Comma [0] 2 3 4 5 2 2" xfId="4602"/>
    <cellStyle name="Comma [0] 2 3 4 5 2 3" xfId="4603"/>
    <cellStyle name="Comma [0] 2 3 4 5 2 4" xfId="4604"/>
    <cellStyle name="Comma [0] 2 3 4 5 3" xfId="4605"/>
    <cellStyle name="Comma [0] 2 3 4 5 4" xfId="4606"/>
    <cellStyle name="Comma [0] 2 3 4 5 5" xfId="4607"/>
    <cellStyle name="Comma [0] 2 3 4 6" xfId="4608"/>
    <cellStyle name="Comma [0] 2 3 4 6 2" xfId="4609"/>
    <cellStyle name="Comma [0] 2 3 4 6 3" xfId="4610"/>
    <cellStyle name="Comma [0] 2 3 4 6 4" xfId="4611"/>
    <cellStyle name="Comma [0] 2 3 4 7" xfId="4612"/>
    <cellStyle name="Comma [0] 2 3 4 7 2" xfId="4613"/>
    <cellStyle name="Comma [0] 2 3 4 7 3" xfId="4614"/>
    <cellStyle name="Comma [0] 2 3 4 7 4" xfId="4615"/>
    <cellStyle name="Comma [0] 2 3 4 8" xfId="4616"/>
    <cellStyle name="Comma [0] 2 3 4 9" xfId="4617"/>
    <cellStyle name="Comma [0] 2 3 5" xfId="4618"/>
    <cellStyle name="Comma [0] 2 3 5 10" xfId="4619"/>
    <cellStyle name="Comma [0] 2 3 5 11" xfId="4620"/>
    <cellStyle name="Comma [0] 2 3 5 12" xfId="4621"/>
    <cellStyle name="Comma [0] 2 3 5 13" xfId="4622"/>
    <cellStyle name="Comma [0] 2 3 5 14" xfId="4623"/>
    <cellStyle name="Comma [0] 2 3 5 2" xfId="4624"/>
    <cellStyle name="Comma [0] 2 3 5 2 2" xfId="4625"/>
    <cellStyle name="Comma [0] 2 3 5 2 2 2" xfId="4626"/>
    <cellStyle name="Comma [0] 2 3 5 2 2 2 2" xfId="4627"/>
    <cellStyle name="Comma [0] 2 3 5 2 2 2 3" xfId="4628"/>
    <cellStyle name="Comma [0] 2 3 5 2 2 2 4" xfId="4629"/>
    <cellStyle name="Comma [0] 2 3 5 2 2 3" xfId="4630"/>
    <cellStyle name="Comma [0] 2 3 5 2 2 4" xfId="4631"/>
    <cellStyle name="Comma [0] 2 3 5 2 2 5" xfId="4632"/>
    <cellStyle name="Comma [0] 2 3 5 2 3" xfId="4633"/>
    <cellStyle name="Comma [0] 2 3 5 2 3 2" xfId="4634"/>
    <cellStyle name="Comma [0] 2 3 5 2 3 3" xfId="4635"/>
    <cellStyle name="Comma [0] 2 3 5 2 3 4" xfId="4636"/>
    <cellStyle name="Comma [0] 2 3 5 2 4" xfId="4637"/>
    <cellStyle name="Comma [0] 2 3 5 2 5" xfId="4638"/>
    <cellStyle name="Comma [0] 2 3 5 2 6" xfId="4639"/>
    <cellStyle name="Comma [0] 2 3 5 3" xfId="4640"/>
    <cellStyle name="Comma [0] 2 3 5 3 2" xfId="4641"/>
    <cellStyle name="Comma [0] 2 3 5 3 2 2" xfId="4642"/>
    <cellStyle name="Comma [0] 2 3 5 3 2 2 2" xfId="4643"/>
    <cellStyle name="Comma [0] 2 3 5 3 2 2 3" xfId="4644"/>
    <cellStyle name="Comma [0] 2 3 5 3 2 2 4" xfId="4645"/>
    <cellStyle name="Comma [0] 2 3 5 3 2 3" xfId="4646"/>
    <cellStyle name="Comma [0] 2 3 5 3 2 4" xfId="4647"/>
    <cellStyle name="Comma [0] 2 3 5 3 2 5" xfId="4648"/>
    <cellStyle name="Comma [0] 2 3 5 3 3" xfId="4649"/>
    <cellStyle name="Comma [0] 2 3 5 3 3 2" xfId="4650"/>
    <cellStyle name="Comma [0] 2 3 5 3 3 3" xfId="4651"/>
    <cellStyle name="Comma [0] 2 3 5 3 3 4" xfId="4652"/>
    <cellStyle name="Comma [0] 2 3 5 3 4" xfId="4653"/>
    <cellStyle name="Comma [0] 2 3 5 3 5" xfId="4654"/>
    <cellStyle name="Comma [0] 2 3 5 3 6" xfId="4655"/>
    <cellStyle name="Comma [0] 2 3 5 4" xfId="4656"/>
    <cellStyle name="Comma [0] 2 3 5 4 2" xfId="4657"/>
    <cellStyle name="Comma [0] 2 3 5 4 2 2" xfId="4658"/>
    <cellStyle name="Comma [0] 2 3 5 4 2 3" xfId="4659"/>
    <cellStyle name="Comma [0] 2 3 5 4 2 4" xfId="4660"/>
    <cellStyle name="Comma [0] 2 3 5 4 3" xfId="4661"/>
    <cellStyle name="Comma [0] 2 3 5 4 4" xfId="4662"/>
    <cellStyle name="Comma [0] 2 3 5 4 5" xfId="4663"/>
    <cellStyle name="Comma [0] 2 3 5 5" xfId="4664"/>
    <cellStyle name="Comma [0] 2 3 5 5 2" xfId="4665"/>
    <cellStyle name="Comma [0] 2 3 5 5 2 2" xfId="4666"/>
    <cellStyle name="Comma [0] 2 3 5 5 2 3" xfId="4667"/>
    <cellStyle name="Comma [0] 2 3 5 5 2 4" xfId="4668"/>
    <cellStyle name="Comma [0] 2 3 5 5 3" xfId="4669"/>
    <cellStyle name="Comma [0] 2 3 5 5 4" xfId="4670"/>
    <cellStyle name="Comma [0] 2 3 5 5 5" xfId="4671"/>
    <cellStyle name="Comma [0] 2 3 5 6" xfId="4672"/>
    <cellStyle name="Comma [0] 2 3 5 6 2" xfId="4673"/>
    <cellStyle name="Comma [0] 2 3 5 6 3" xfId="4674"/>
    <cellStyle name="Comma [0] 2 3 5 6 4" xfId="4675"/>
    <cellStyle name="Comma [0] 2 3 5 7" xfId="4676"/>
    <cellStyle name="Comma [0] 2 3 5 7 2" xfId="4677"/>
    <cellStyle name="Comma [0] 2 3 5 7 3" xfId="4678"/>
    <cellStyle name="Comma [0] 2 3 5 7 4" xfId="4679"/>
    <cellStyle name="Comma [0] 2 3 5 8" xfId="4680"/>
    <cellStyle name="Comma [0] 2 3 5 9" xfId="4681"/>
    <cellStyle name="Comma [0] 2 3 6" xfId="4682"/>
    <cellStyle name="Comma [0] 2 3 6 2" xfId="4683"/>
    <cellStyle name="Comma [0] 2 3 6 3" xfId="4684"/>
    <cellStyle name="Comma [0] 2 3 6 4" xfId="4685"/>
    <cellStyle name="Comma [0] 2 3 6 5" xfId="4686"/>
    <cellStyle name="Comma [0] 2 3 7" xfId="4687"/>
    <cellStyle name="Comma [0] 2 3 7 10" xfId="4688"/>
    <cellStyle name="Comma [0] 2 3 7 2" xfId="4689"/>
    <cellStyle name="Comma [0] 2 3 7 2 2" xfId="4690"/>
    <cellStyle name="Comma [0] 2 3 7 2 2 2" xfId="4691"/>
    <cellStyle name="Comma [0] 2 3 7 2 2 3" xfId="4692"/>
    <cellStyle name="Comma [0] 2 3 7 2 2 4" xfId="4693"/>
    <cellStyle name="Comma [0] 2 3 7 2 3" xfId="4694"/>
    <cellStyle name="Comma [0] 2 3 7 2 4" xfId="4695"/>
    <cellStyle name="Comma [0] 2 3 7 2 5" xfId="4696"/>
    <cellStyle name="Comma [0] 2 3 7 3" xfId="4697"/>
    <cellStyle name="Comma [0] 2 3 7 3 2" xfId="4698"/>
    <cellStyle name="Comma [0] 2 3 7 3 3" xfId="4699"/>
    <cellStyle name="Comma [0] 2 3 7 3 4" xfId="4700"/>
    <cellStyle name="Comma [0] 2 3 7 4" xfId="4701"/>
    <cellStyle name="Comma [0] 2 3 7 5" xfId="4702"/>
    <cellStyle name="Comma [0] 2 3 7 6" xfId="4703"/>
    <cellStyle name="Comma [0] 2 3 7 7" xfId="4704"/>
    <cellStyle name="Comma [0] 2 3 7 8" xfId="4705"/>
    <cellStyle name="Comma [0] 2 3 7 9" xfId="4706"/>
    <cellStyle name="Comma [0] 2 3 8" xfId="4707"/>
    <cellStyle name="Comma [0] 2 3 8 10" xfId="4708"/>
    <cellStyle name="Comma [0] 2 3 8 2" xfId="4709"/>
    <cellStyle name="Comma [0] 2 3 8 2 2" xfId="4710"/>
    <cellStyle name="Comma [0] 2 3 8 2 2 2" xfId="4711"/>
    <cellStyle name="Comma [0] 2 3 8 2 2 3" xfId="4712"/>
    <cellStyle name="Comma [0] 2 3 8 2 2 4" xfId="4713"/>
    <cellStyle name="Comma [0] 2 3 8 2 3" xfId="4714"/>
    <cellStyle name="Comma [0] 2 3 8 2 4" xfId="4715"/>
    <cellStyle name="Comma [0] 2 3 8 2 5" xfId="4716"/>
    <cellStyle name="Comma [0] 2 3 8 3" xfId="4717"/>
    <cellStyle name="Comma [0] 2 3 8 3 2" xfId="4718"/>
    <cellStyle name="Comma [0] 2 3 8 3 3" xfId="4719"/>
    <cellStyle name="Comma [0] 2 3 8 3 4" xfId="4720"/>
    <cellStyle name="Comma [0] 2 3 8 4" xfId="4721"/>
    <cellStyle name="Comma [0] 2 3 8 5" xfId="4722"/>
    <cellStyle name="Comma [0] 2 3 8 6" xfId="4723"/>
    <cellStyle name="Comma [0] 2 3 8 7" xfId="4724"/>
    <cellStyle name="Comma [0] 2 3 8 8" xfId="4725"/>
    <cellStyle name="Comma [0] 2 3 8 9" xfId="4726"/>
    <cellStyle name="Comma [0] 2 3 9" xfId="4727"/>
    <cellStyle name="Comma [0] 2 3 9 2" xfId="4728"/>
    <cellStyle name="Comma [0] 2 3 9 2 2" xfId="4729"/>
    <cellStyle name="Comma [0] 2 3 9 2 3" xfId="4730"/>
    <cellStyle name="Comma [0] 2 3 9 2 4" xfId="4731"/>
    <cellStyle name="Comma [0] 2 3 9 3" xfId="4732"/>
    <cellStyle name="Comma [0] 2 3 9 4" xfId="4733"/>
    <cellStyle name="Comma [0] 2 3 9 5" xfId="4734"/>
    <cellStyle name="Comma [0] 2 30" xfId="4735"/>
    <cellStyle name="Comma [0] 2 30 2" xfId="4736"/>
    <cellStyle name="Comma [0] 2 30 3" xfId="4737"/>
    <cellStyle name="Comma [0] 2 30 4" xfId="4738"/>
    <cellStyle name="Comma [0] 2 30 5" xfId="4739"/>
    <cellStyle name="Comma [0] 2 30 6" xfId="4740"/>
    <cellStyle name="Comma [0] 2 30 7" xfId="4741"/>
    <cellStyle name="Comma [0] 2 30 8" xfId="4742"/>
    <cellStyle name="Comma [0] 2 31" xfId="4743"/>
    <cellStyle name="Comma [0] 2 31 2" xfId="4744"/>
    <cellStyle name="Comma [0] 2 31 3" xfId="4745"/>
    <cellStyle name="Comma [0] 2 31 4" xfId="4746"/>
    <cellStyle name="Comma [0] 2 31 5" xfId="4747"/>
    <cellStyle name="Comma [0] 2 31 6" xfId="4748"/>
    <cellStyle name="Comma [0] 2 31 7" xfId="4749"/>
    <cellStyle name="Comma [0] 2 31 8" xfId="4750"/>
    <cellStyle name="Comma [0] 2 32" xfId="4751"/>
    <cellStyle name="Comma [0] 2 32 2" xfId="4752"/>
    <cellStyle name="Comma [0] 2 32 3" xfId="4753"/>
    <cellStyle name="Comma [0] 2 32 4" xfId="4754"/>
    <cellStyle name="Comma [0] 2 32 5" xfId="4755"/>
    <cellStyle name="Comma [0] 2 32 6" xfId="4756"/>
    <cellStyle name="Comma [0] 2 32 7" xfId="4757"/>
    <cellStyle name="Comma [0] 2 32 8" xfId="4758"/>
    <cellStyle name="Comma [0] 2 33" xfId="4759"/>
    <cellStyle name="Comma [0] 2 33 2" xfId="4760"/>
    <cellStyle name="Comma [0] 2 33 3" xfId="4761"/>
    <cellStyle name="Comma [0] 2 33 4" xfId="4762"/>
    <cellStyle name="Comma [0] 2 33 5" xfId="4763"/>
    <cellStyle name="Comma [0] 2 33 6" xfId="4764"/>
    <cellStyle name="Comma [0] 2 33 7" xfId="4765"/>
    <cellStyle name="Comma [0] 2 33 8" xfId="4766"/>
    <cellStyle name="Comma [0] 2 34" xfId="4767"/>
    <cellStyle name="Comma [0] 2 35" xfId="4768"/>
    <cellStyle name="Comma [0] 2 36" xfId="4769"/>
    <cellStyle name="Comma [0] 2 37" xfId="4770"/>
    <cellStyle name="Comma [0] 2 38" xfId="4771"/>
    <cellStyle name="Comma [0] 2 39" xfId="4772"/>
    <cellStyle name="Comma [0] 2 4" xfId="4773"/>
    <cellStyle name="Comma [0] 2 4 10" xfId="4774"/>
    <cellStyle name="Comma [0] 2 4 11" xfId="4775"/>
    <cellStyle name="Comma [0] 2 4 12" xfId="4776"/>
    <cellStyle name="Comma [0] 2 4 13" xfId="4777"/>
    <cellStyle name="Comma [0] 2 4 14" xfId="4778"/>
    <cellStyle name="Comma [0] 2 4 15" xfId="4779"/>
    <cellStyle name="Comma [0] 2 4 2" xfId="4780"/>
    <cellStyle name="Comma [0] 2 4 2 2" xfId="4781"/>
    <cellStyle name="Comma [0] 2 4 2 3" xfId="4782"/>
    <cellStyle name="Comma [0] 2 4 2 4" xfId="4783"/>
    <cellStyle name="Comma [0] 2 4 2 5" xfId="4784"/>
    <cellStyle name="Comma [0] 2 4 3" xfId="4785"/>
    <cellStyle name="Comma [0] 2 4 3 10" xfId="4786"/>
    <cellStyle name="Comma [0] 2 4 3 2" xfId="4787"/>
    <cellStyle name="Comma [0] 2 4 3 2 2" xfId="4788"/>
    <cellStyle name="Comma [0] 2 4 3 2 2 2" xfId="4789"/>
    <cellStyle name="Comma [0] 2 4 3 2 2 3" xfId="4790"/>
    <cellStyle name="Comma [0] 2 4 3 2 2 4" xfId="4791"/>
    <cellStyle name="Comma [0] 2 4 3 2 3" xfId="4792"/>
    <cellStyle name="Comma [0] 2 4 3 2 4" xfId="4793"/>
    <cellStyle name="Comma [0] 2 4 3 2 5" xfId="4794"/>
    <cellStyle name="Comma [0] 2 4 3 3" xfId="4795"/>
    <cellStyle name="Comma [0] 2 4 3 3 2" xfId="4796"/>
    <cellStyle name="Comma [0] 2 4 3 3 3" xfId="4797"/>
    <cellStyle name="Comma [0] 2 4 3 3 4" xfId="4798"/>
    <cellStyle name="Comma [0] 2 4 3 4" xfId="4799"/>
    <cellStyle name="Comma [0] 2 4 3 5" xfId="4800"/>
    <cellStyle name="Comma [0] 2 4 3 6" xfId="4801"/>
    <cellStyle name="Comma [0] 2 4 3 7" xfId="4802"/>
    <cellStyle name="Comma [0] 2 4 3 8" xfId="4803"/>
    <cellStyle name="Comma [0] 2 4 3 9" xfId="4804"/>
    <cellStyle name="Comma [0] 2 4 4" xfId="4805"/>
    <cellStyle name="Comma [0] 2 4 4 10" xfId="4806"/>
    <cellStyle name="Comma [0] 2 4 4 2" xfId="4807"/>
    <cellStyle name="Comma [0] 2 4 4 2 2" xfId="4808"/>
    <cellStyle name="Comma [0] 2 4 4 2 2 2" xfId="4809"/>
    <cellStyle name="Comma [0] 2 4 4 2 2 3" xfId="4810"/>
    <cellStyle name="Comma [0] 2 4 4 2 2 4" xfId="4811"/>
    <cellStyle name="Comma [0] 2 4 4 2 3" xfId="4812"/>
    <cellStyle name="Comma [0] 2 4 4 2 4" xfId="4813"/>
    <cellStyle name="Comma [0] 2 4 4 2 5" xfId="4814"/>
    <cellStyle name="Comma [0] 2 4 4 3" xfId="4815"/>
    <cellStyle name="Comma [0] 2 4 4 3 2" xfId="4816"/>
    <cellStyle name="Comma [0] 2 4 4 3 3" xfId="4817"/>
    <cellStyle name="Comma [0] 2 4 4 3 4" xfId="4818"/>
    <cellStyle name="Comma [0] 2 4 4 4" xfId="4819"/>
    <cellStyle name="Comma [0] 2 4 4 5" xfId="4820"/>
    <cellStyle name="Comma [0] 2 4 4 6" xfId="4821"/>
    <cellStyle name="Comma [0] 2 4 4 7" xfId="4822"/>
    <cellStyle name="Comma [0] 2 4 4 8" xfId="4823"/>
    <cellStyle name="Comma [0] 2 4 4 9" xfId="4824"/>
    <cellStyle name="Comma [0] 2 4 5" xfId="4825"/>
    <cellStyle name="Comma [0] 2 4 5 2" xfId="4826"/>
    <cellStyle name="Comma [0] 2 4 5 2 2" xfId="4827"/>
    <cellStyle name="Comma [0] 2 4 5 2 3" xfId="4828"/>
    <cellStyle name="Comma [0] 2 4 5 2 4" xfId="4829"/>
    <cellStyle name="Comma [0] 2 4 5 3" xfId="4830"/>
    <cellStyle name="Comma [0] 2 4 5 4" xfId="4831"/>
    <cellStyle name="Comma [0] 2 4 5 5" xfId="4832"/>
    <cellStyle name="Comma [0] 2 4 5 6" xfId="4833"/>
    <cellStyle name="Comma [0] 2 4 5 7" xfId="4834"/>
    <cellStyle name="Comma [0] 2 4 5 8" xfId="4835"/>
    <cellStyle name="Comma [0] 2 4 5 9" xfId="4836"/>
    <cellStyle name="Comma [0] 2 4 6" xfId="4837"/>
    <cellStyle name="Comma [0] 2 4 6 2" xfId="4838"/>
    <cellStyle name="Comma [0] 2 4 6 2 2" xfId="4839"/>
    <cellStyle name="Comma [0] 2 4 6 2 3" xfId="4840"/>
    <cellStyle name="Comma [0] 2 4 6 2 4" xfId="4841"/>
    <cellStyle name="Comma [0] 2 4 6 3" xfId="4842"/>
    <cellStyle name="Comma [0] 2 4 6 4" xfId="4843"/>
    <cellStyle name="Comma [0] 2 4 6 5" xfId="4844"/>
    <cellStyle name="Comma [0] 2 4 6 6" xfId="4845"/>
    <cellStyle name="Comma [0] 2 4 6 7" xfId="4846"/>
    <cellStyle name="Comma [0] 2 4 6 8" xfId="4847"/>
    <cellStyle name="Comma [0] 2 4 6 9" xfId="4848"/>
    <cellStyle name="Comma [0] 2 4 7" xfId="4849"/>
    <cellStyle name="Comma [0] 2 4 7 2" xfId="4850"/>
    <cellStyle name="Comma [0] 2 4 7 3" xfId="4851"/>
    <cellStyle name="Comma [0] 2 4 7 4" xfId="4852"/>
    <cellStyle name="Comma [0] 2 4 7 5" xfId="4853"/>
    <cellStyle name="Comma [0] 2 4 7 6" xfId="4854"/>
    <cellStyle name="Comma [0] 2 4 7 7" xfId="4855"/>
    <cellStyle name="Comma [0] 2 4 7 8" xfId="4856"/>
    <cellStyle name="Comma [0] 2 4 8" xfId="4857"/>
    <cellStyle name="Comma [0] 2 4 8 2" xfId="4858"/>
    <cellStyle name="Comma [0] 2 4 8 3" xfId="4859"/>
    <cellStyle name="Comma [0] 2 4 8 4" xfId="4860"/>
    <cellStyle name="Comma [0] 2 4 8 5" xfId="4861"/>
    <cellStyle name="Comma [0] 2 4 8 6" xfId="4862"/>
    <cellStyle name="Comma [0] 2 4 8 7" xfId="4863"/>
    <cellStyle name="Comma [0] 2 4 8 8" xfId="4864"/>
    <cellStyle name="Comma [0] 2 4 9" xfId="4865"/>
    <cellStyle name="Comma [0] 2 40" xfId="4866"/>
    <cellStyle name="Comma [0] 2 41" xfId="4867"/>
    <cellStyle name="Comma [0] 2 42" xfId="4868"/>
    <cellStyle name="Comma [0] 2 43" xfId="4869"/>
    <cellStyle name="Comma [0] 2 43 2" xfId="4870"/>
    <cellStyle name="Comma [0] 2 43 3" xfId="4871"/>
    <cellStyle name="Comma [0] 2 43 4" xfId="4872"/>
    <cellStyle name="Comma [0] 2 43 5" xfId="4873"/>
    <cellStyle name="Comma [0] 2 43 6" xfId="4874"/>
    <cellStyle name="Comma [0] 2 43 7" xfId="4875"/>
    <cellStyle name="Comma [0] 2 43 8" xfId="4876"/>
    <cellStyle name="Comma [0] 2 44" xfId="4877"/>
    <cellStyle name="Comma [0] 2 45" xfId="4878"/>
    <cellStyle name="Comma [0] 2 46" xfId="4879"/>
    <cellStyle name="Comma [0] 2 47" xfId="4880"/>
    <cellStyle name="Comma [0] 2 48" xfId="4881"/>
    <cellStyle name="Comma [0] 2 49" xfId="4882"/>
    <cellStyle name="Comma [0] 2 5" xfId="4883"/>
    <cellStyle name="Comma [0] 2 5 10" xfId="4884"/>
    <cellStyle name="Comma [0] 2 5 11" xfId="4885"/>
    <cellStyle name="Comma [0] 2 5 12" xfId="4886"/>
    <cellStyle name="Comma [0] 2 5 13" xfId="4887"/>
    <cellStyle name="Comma [0] 2 5 14" xfId="4888"/>
    <cellStyle name="Comma [0] 2 5 15" xfId="4889"/>
    <cellStyle name="Comma [0] 2 5 2" xfId="4890"/>
    <cellStyle name="Comma [0] 2 5 2 2" xfId="4891"/>
    <cellStyle name="Comma [0] 2 5 2 3" xfId="4892"/>
    <cellStyle name="Comma [0] 2 5 2 4" xfId="4893"/>
    <cellStyle name="Comma [0] 2 5 2 5" xfId="4894"/>
    <cellStyle name="Comma [0] 2 5 3" xfId="4895"/>
    <cellStyle name="Comma [0] 2 5 3 10" xfId="4896"/>
    <cellStyle name="Comma [0] 2 5 3 2" xfId="4897"/>
    <cellStyle name="Comma [0] 2 5 3 2 2" xfId="4898"/>
    <cellStyle name="Comma [0] 2 5 3 2 2 2" xfId="4899"/>
    <cellStyle name="Comma [0] 2 5 3 2 2 3" xfId="4900"/>
    <cellStyle name="Comma [0] 2 5 3 2 2 4" xfId="4901"/>
    <cellStyle name="Comma [0] 2 5 3 2 3" xfId="4902"/>
    <cellStyle name="Comma [0] 2 5 3 2 4" xfId="4903"/>
    <cellStyle name="Comma [0] 2 5 3 2 5" xfId="4904"/>
    <cellStyle name="Comma [0] 2 5 3 3" xfId="4905"/>
    <cellStyle name="Comma [0] 2 5 3 3 2" xfId="4906"/>
    <cellStyle name="Comma [0] 2 5 3 3 3" xfId="4907"/>
    <cellStyle name="Comma [0] 2 5 3 3 4" xfId="4908"/>
    <cellStyle name="Comma [0] 2 5 3 4" xfId="4909"/>
    <cellStyle name="Comma [0] 2 5 3 5" xfId="4910"/>
    <cellStyle name="Comma [0] 2 5 3 6" xfId="4911"/>
    <cellStyle name="Comma [0] 2 5 3 7" xfId="4912"/>
    <cellStyle name="Comma [0] 2 5 3 8" xfId="4913"/>
    <cellStyle name="Comma [0] 2 5 3 9" xfId="4914"/>
    <cellStyle name="Comma [0] 2 5 4" xfId="4915"/>
    <cellStyle name="Comma [0] 2 5 4 10" xfId="4916"/>
    <cellStyle name="Comma [0] 2 5 4 2" xfId="4917"/>
    <cellStyle name="Comma [0] 2 5 4 2 2" xfId="4918"/>
    <cellStyle name="Comma [0] 2 5 4 2 2 2" xfId="4919"/>
    <cellStyle name="Comma [0] 2 5 4 2 2 3" xfId="4920"/>
    <cellStyle name="Comma [0] 2 5 4 2 2 4" xfId="4921"/>
    <cellStyle name="Comma [0] 2 5 4 2 3" xfId="4922"/>
    <cellStyle name="Comma [0] 2 5 4 2 4" xfId="4923"/>
    <cellStyle name="Comma [0] 2 5 4 2 5" xfId="4924"/>
    <cellStyle name="Comma [0] 2 5 4 3" xfId="4925"/>
    <cellStyle name="Comma [0] 2 5 4 3 2" xfId="4926"/>
    <cellStyle name="Comma [0] 2 5 4 3 3" xfId="4927"/>
    <cellStyle name="Comma [0] 2 5 4 3 4" xfId="4928"/>
    <cellStyle name="Comma [0] 2 5 4 4" xfId="4929"/>
    <cellStyle name="Comma [0] 2 5 4 5" xfId="4930"/>
    <cellStyle name="Comma [0] 2 5 4 6" xfId="4931"/>
    <cellStyle name="Comma [0] 2 5 4 7" xfId="4932"/>
    <cellStyle name="Comma [0] 2 5 4 8" xfId="4933"/>
    <cellStyle name="Comma [0] 2 5 4 9" xfId="4934"/>
    <cellStyle name="Comma [0] 2 5 5" xfId="4935"/>
    <cellStyle name="Comma [0] 2 5 5 2" xfId="4936"/>
    <cellStyle name="Comma [0] 2 5 5 2 2" xfId="4937"/>
    <cellStyle name="Comma [0] 2 5 5 2 3" xfId="4938"/>
    <cellStyle name="Comma [0] 2 5 5 2 4" xfId="4939"/>
    <cellStyle name="Comma [0] 2 5 5 3" xfId="4940"/>
    <cellStyle name="Comma [0] 2 5 5 4" xfId="4941"/>
    <cellStyle name="Comma [0] 2 5 5 5" xfId="4942"/>
    <cellStyle name="Comma [0] 2 5 5 6" xfId="4943"/>
    <cellStyle name="Comma [0] 2 5 5 7" xfId="4944"/>
    <cellStyle name="Comma [0] 2 5 5 8" xfId="4945"/>
    <cellStyle name="Comma [0] 2 5 5 9" xfId="4946"/>
    <cellStyle name="Comma [0] 2 5 6" xfId="4947"/>
    <cellStyle name="Comma [0] 2 5 6 2" xfId="4948"/>
    <cellStyle name="Comma [0] 2 5 6 2 2" xfId="4949"/>
    <cellStyle name="Comma [0] 2 5 6 2 3" xfId="4950"/>
    <cellStyle name="Comma [0] 2 5 6 2 4" xfId="4951"/>
    <cellStyle name="Comma [0] 2 5 6 2 4 2" xfId="4952"/>
    <cellStyle name="Comma [0] 2 5 6 3" xfId="4953"/>
    <cellStyle name="Comma [0] 2 5 6 4" xfId="4954"/>
    <cellStyle name="Comma [0] 2 5 6 5" xfId="4955"/>
    <cellStyle name="Comma [0] 2 5 6 6" xfId="4956"/>
    <cellStyle name="Comma [0] 2 5 6 7" xfId="4957"/>
    <cellStyle name="Comma [0] 2 5 6 8" xfId="4958"/>
    <cellStyle name="Comma [0] 2 5 6 9" xfId="4959"/>
    <cellStyle name="Comma [0] 2 5 7" xfId="4960"/>
    <cellStyle name="Comma [0] 2 5 7 2" xfId="4961"/>
    <cellStyle name="Comma [0] 2 5 7 3" xfId="4962"/>
    <cellStyle name="Comma [0] 2 5 7 4" xfId="4963"/>
    <cellStyle name="Comma [0] 2 5 7 5" xfId="4964"/>
    <cellStyle name="Comma [0] 2 5 7 6" xfId="4965"/>
    <cellStyle name="Comma [0] 2 5 7 7" xfId="4966"/>
    <cellStyle name="Comma [0] 2 5 7 8" xfId="4967"/>
    <cellStyle name="Comma [0] 2 5 8" xfId="4968"/>
    <cellStyle name="Comma [0] 2 5 8 2" xfId="4969"/>
    <cellStyle name="Comma [0] 2 5 8 3" xfId="4970"/>
    <cellStyle name="Comma [0] 2 5 8 4" xfId="4971"/>
    <cellStyle name="Comma [0] 2 5 8 5" xfId="4972"/>
    <cellStyle name="Comma [0] 2 5 8 6" xfId="4973"/>
    <cellStyle name="Comma [0] 2 5 8 7" xfId="4974"/>
    <cellStyle name="Comma [0] 2 5 8 8" xfId="4975"/>
    <cellStyle name="Comma [0] 2 5 9" xfId="4976"/>
    <cellStyle name="Comma [0] 2 50" xfId="4977"/>
    <cellStyle name="Comma [0] 2 51" xfId="4978"/>
    <cellStyle name="Comma [0] 2 52" xfId="4979"/>
    <cellStyle name="Comma [0] 2 53" xfId="4980"/>
    <cellStyle name="Comma [0] 2 54" xfId="4981"/>
    <cellStyle name="Comma [0] 2 55" xfId="4982"/>
    <cellStyle name="Comma [0] 2 6" xfId="4983"/>
    <cellStyle name="Comma [0] 2 6 10" xfId="4984"/>
    <cellStyle name="Comma [0] 2 6 11" xfId="4985"/>
    <cellStyle name="Comma [0] 2 6 12" xfId="4986"/>
    <cellStyle name="Comma [0] 2 6 13" xfId="4987"/>
    <cellStyle name="Comma [0] 2 6 14" xfId="4988"/>
    <cellStyle name="Comma [0] 2 6 2" xfId="4989"/>
    <cellStyle name="Comma [0] 2 6 2 10" xfId="4990"/>
    <cellStyle name="Comma [0] 2 6 2 2" xfId="4991"/>
    <cellStyle name="Comma [0] 2 6 2 2 2" xfId="4992"/>
    <cellStyle name="Comma [0] 2 6 2 2 2 2" xfId="4993"/>
    <cellStyle name="Comma [0] 2 6 2 2 2 3" xfId="4994"/>
    <cellStyle name="Comma [0] 2 6 2 2 2 4" xfId="4995"/>
    <cellStyle name="Comma [0] 2 6 2 2 3" xfId="4996"/>
    <cellStyle name="Comma [0] 2 6 2 2 4" xfId="4997"/>
    <cellStyle name="Comma [0] 2 6 2 2 5" xfId="4998"/>
    <cellStyle name="Comma [0] 2 6 2 3" xfId="4999"/>
    <cellStyle name="Comma [0] 2 6 2 3 2" xfId="5000"/>
    <cellStyle name="Comma [0] 2 6 2 3 3" xfId="5001"/>
    <cellStyle name="Comma [0] 2 6 2 3 4" xfId="5002"/>
    <cellStyle name="Comma [0] 2 6 2 4" xfId="5003"/>
    <cellStyle name="Comma [0] 2 6 2 5" xfId="5004"/>
    <cellStyle name="Comma [0] 2 6 2 6" xfId="5005"/>
    <cellStyle name="Comma [0] 2 6 2 7" xfId="5006"/>
    <cellStyle name="Comma [0] 2 6 2 8" xfId="5007"/>
    <cellStyle name="Comma [0] 2 6 2 9" xfId="5008"/>
    <cellStyle name="Comma [0] 2 6 3" xfId="5009"/>
    <cellStyle name="Comma [0] 2 6 3 10" xfId="5010"/>
    <cellStyle name="Comma [0] 2 6 3 2" xfId="5011"/>
    <cellStyle name="Comma [0] 2 6 3 2 2" xfId="5012"/>
    <cellStyle name="Comma [0] 2 6 3 2 2 2" xfId="5013"/>
    <cellStyle name="Comma [0] 2 6 3 2 2 3" xfId="5014"/>
    <cellStyle name="Comma [0] 2 6 3 2 2 4" xfId="5015"/>
    <cellStyle name="Comma [0] 2 6 3 2 3" xfId="5016"/>
    <cellStyle name="Comma [0] 2 6 3 2 4" xfId="5017"/>
    <cellStyle name="Comma [0] 2 6 3 2 5" xfId="5018"/>
    <cellStyle name="Comma [0] 2 6 3 3" xfId="5019"/>
    <cellStyle name="Comma [0] 2 6 3 3 2" xfId="5020"/>
    <cellStyle name="Comma [0] 2 6 3 3 3" xfId="5021"/>
    <cellStyle name="Comma [0] 2 6 3 3 4" xfId="5022"/>
    <cellStyle name="Comma [0] 2 6 3 4" xfId="5023"/>
    <cellStyle name="Comma [0] 2 6 3 5" xfId="5024"/>
    <cellStyle name="Comma [0] 2 6 3 6" xfId="5025"/>
    <cellStyle name="Comma [0] 2 6 3 7" xfId="5026"/>
    <cellStyle name="Comma [0] 2 6 3 8" xfId="5027"/>
    <cellStyle name="Comma [0] 2 6 3 9" xfId="5028"/>
    <cellStyle name="Comma [0] 2 6 4" xfId="5029"/>
    <cellStyle name="Comma [0] 2 6 4 2" xfId="5030"/>
    <cellStyle name="Comma [0] 2 6 4 2 2" xfId="5031"/>
    <cellStyle name="Comma [0] 2 6 4 2 3" xfId="5032"/>
    <cellStyle name="Comma [0] 2 6 4 2 4" xfId="5033"/>
    <cellStyle name="Comma [0] 2 6 4 3" xfId="5034"/>
    <cellStyle name="Comma [0] 2 6 4 4" xfId="5035"/>
    <cellStyle name="Comma [0] 2 6 4 5" xfId="5036"/>
    <cellStyle name="Comma [0] 2 6 4 6" xfId="5037"/>
    <cellStyle name="Comma [0] 2 6 4 7" xfId="5038"/>
    <cellStyle name="Comma [0] 2 6 4 8" xfId="5039"/>
    <cellStyle name="Comma [0] 2 6 4 9" xfId="5040"/>
    <cellStyle name="Comma [0] 2 6 5" xfId="5041"/>
    <cellStyle name="Comma [0] 2 6 5 2" xfId="5042"/>
    <cellStyle name="Comma [0] 2 6 5 2 2" xfId="5043"/>
    <cellStyle name="Comma [0] 2 6 5 2 3" xfId="5044"/>
    <cellStyle name="Comma [0] 2 6 5 2 4" xfId="5045"/>
    <cellStyle name="Comma [0] 2 6 5 3" xfId="5046"/>
    <cellStyle name="Comma [0] 2 6 5 4" xfId="5047"/>
    <cellStyle name="Comma [0] 2 6 5 5" xfId="5048"/>
    <cellStyle name="Comma [0] 2 6 5 6" xfId="5049"/>
    <cellStyle name="Comma [0] 2 6 5 7" xfId="5050"/>
    <cellStyle name="Comma [0] 2 6 5 8" xfId="5051"/>
    <cellStyle name="Comma [0] 2 6 5 9" xfId="5052"/>
    <cellStyle name="Comma [0] 2 6 6" xfId="5053"/>
    <cellStyle name="Comma [0] 2 6 6 2" xfId="5054"/>
    <cellStyle name="Comma [0] 2 6 6 3" xfId="5055"/>
    <cellStyle name="Comma [0] 2 6 6 4" xfId="5056"/>
    <cellStyle name="Comma [0] 2 6 6 5" xfId="5057"/>
    <cellStyle name="Comma [0] 2 6 6 6" xfId="5058"/>
    <cellStyle name="Comma [0] 2 6 6 7" xfId="5059"/>
    <cellStyle name="Comma [0] 2 6 6 8" xfId="5060"/>
    <cellStyle name="Comma [0] 2 6 7" xfId="5061"/>
    <cellStyle name="Comma [0] 2 6 7 2" xfId="5062"/>
    <cellStyle name="Comma [0] 2 6 7 3" xfId="5063"/>
    <cellStyle name="Comma [0] 2 6 7 4" xfId="5064"/>
    <cellStyle name="Comma [0] 2 6 7 5" xfId="5065"/>
    <cellStyle name="Comma [0] 2 6 7 6" xfId="5066"/>
    <cellStyle name="Comma [0] 2 6 7 7" xfId="5067"/>
    <cellStyle name="Comma [0] 2 6 7 8" xfId="5068"/>
    <cellStyle name="Comma [0] 2 6 8" xfId="5069"/>
    <cellStyle name="Comma [0] 2 6 8 2" xfId="5070"/>
    <cellStyle name="Comma [0] 2 6 8 3" xfId="5071"/>
    <cellStyle name="Comma [0] 2 6 8 4" xfId="5072"/>
    <cellStyle name="Comma [0] 2 6 8 5" xfId="5073"/>
    <cellStyle name="Comma [0] 2 6 9" xfId="5074"/>
    <cellStyle name="Comma [0] 2 7" xfId="5075"/>
    <cellStyle name="Comma [0] 2 7 10" xfId="5076"/>
    <cellStyle name="Comma [0] 2 7 11" xfId="5077"/>
    <cellStyle name="Comma [0] 2 7 12" xfId="5078"/>
    <cellStyle name="Comma [0] 2 7 13" xfId="5079"/>
    <cellStyle name="Comma [0] 2 7 14" xfId="5080"/>
    <cellStyle name="Comma [0] 2 7 2" xfId="5081"/>
    <cellStyle name="Comma [0] 2 7 2 10" xfId="5082"/>
    <cellStyle name="Comma [0] 2 7 2 2" xfId="5083"/>
    <cellStyle name="Comma [0] 2 7 2 2 2" xfId="5084"/>
    <cellStyle name="Comma [0] 2 7 2 2 2 2" xfId="5085"/>
    <cellStyle name="Comma [0] 2 7 2 2 2 3" xfId="5086"/>
    <cellStyle name="Comma [0] 2 7 2 2 2 4" xfId="5087"/>
    <cellStyle name="Comma [0] 2 7 2 2 3" xfId="5088"/>
    <cellStyle name="Comma [0] 2 7 2 2 4" xfId="5089"/>
    <cellStyle name="Comma [0] 2 7 2 2 5" xfId="5090"/>
    <cellStyle name="Comma [0] 2 7 2 3" xfId="5091"/>
    <cellStyle name="Comma [0] 2 7 2 3 2" xfId="5092"/>
    <cellStyle name="Comma [0] 2 7 2 3 3" xfId="5093"/>
    <cellStyle name="Comma [0] 2 7 2 3 4" xfId="5094"/>
    <cellStyle name="Comma [0] 2 7 2 4" xfId="5095"/>
    <cellStyle name="Comma [0] 2 7 2 5" xfId="5096"/>
    <cellStyle name="Comma [0] 2 7 2 6" xfId="5097"/>
    <cellStyle name="Comma [0] 2 7 2 7" xfId="5098"/>
    <cellStyle name="Comma [0] 2 7 2 8" xfId="5099"/>
    <cellStyle name="Comma [0] 2 7 2 9" xfId="5100"/>
    <cellStyle name="Comma [0] 2 7 3" xfId="5101"/>
    <cellStyle name="Comma [0] 2 7 3 10" xfId="5102"/>
    <cellStyle name="Comma [0] 2 7 3 2" xfId="5103"/>
    <cellStyle name="Comma [0] 2 7 3 2 2" xfId="5104"/>
    <cellStyle name="Comma [0] 2 7 3 2 2 2" xfId="5105"/>
    <cellStyle name="Comma [0] 2 7 3 2 2 3" xfId="5106"/>
    <cellStyle name="Comma [0] 2 7 3 2 2 4" xfId="5107"/>
    <cellStyle name="Comma [0] 2 7 3 2 3" xfId="5108"/>
    <cellStyle name="Comma [0] 2 7 3 2 4" xfId="5109"/>
    <cellStyle name="Comma [0] 2 7 3 2 5" xfId="5110"/>
    <cellStyle name="Comma [0] 2 7 3 3" xfId="5111"/>
    <cellStyle name="Comma [0] 2 7 3 3 2" xfId="5112"/>
    <cellStyle name="Comma [0] 2 7 3 3 3" xfId="5113"/>
    <cellStyle name="Comma [0] 2 7 3 3 4" xfId="5114"/>
    <cellStyle name="Comma [0] 2 7 3 4" xfId="5115"/>
    <cellStyle name="Comma [0] 2 7 3 5" xfId="5116"/>
    <cellStyle name="Comma [0] 2 7 3 6" xfId="5117"/>
    <cellStyle name="Comma [0] 2 7 3 7" xfId="5118"/>
    <cellStyle name="Comma [0] 2 7 3 8" xfId="5119"/>
    <cellStyle name="Comma [0] 2 7 3 9" xfId="5120"/>
    <cellStyle name="Comma [0] 2 7 4" xfId="5121"/>
    <cellStyle name="Comma [0] 2 7 4 2" xfId="5122"/>
    <cellStyle name="Comma [0] 2 7 4 2 2" xfId="5123"/>
    <cellStyle name="Comma [0] 2 7 4 2 3" xfId="5124"/>
    <cellStyle name="Comma [0] 2 7 4 2 4" xfId="5125"/>
    <cellStyle name="Comma [0] 2 7 4 3" xfId="5126"/>
    <cellStyle name="Comma [0] 2 7 4 4" xfId="5127"/>
    <cellStyle name="Comma [0] 2 7 4 5" xfId="5128"/>
    <cellStyle name="Comma [0] 2 7 4 6" xfId="5129"/>
    <cellStyle name="Comma [0] 2 7 4 7" xfId="5130"/>
    <cellStyle name="Comma [0] 2 7 4 8" xfId="5131"/>
    <cellStyle name="Comma [0] 2 7 4 9" xfId="5132"/>
    <cellStyle name="Comma [0] 2 7 5" xfId="5133"/>
    <cellStyle name="Comma [0] 2 7 5 2" xfId="5134"/>
    <cellStyle name="Comma [0] 2 7 5 2 2" xfId="5135"/>
    <cellStyle name="Comma [0] 2 7 5 2 3" xfId="5136"/>
    <cellStyle name="Comma [0] 2 7 5 2 4" xfId="5137"/>
    <cellStyle name="Comma [0] 2 7 5 3" xfId="5138"/>
    <cellStyle name="Comma [0] 2 7 5 4" xfId="5139"/>
    <cellStyle name="Comma [0] 2 7 5 5" xfId="5140"/>
    <cellStyle name="Comma [0] 2 7 5 6" xfId="5141"/>
    <cellStyle name="Comma [0] 2 7 5 7" xfId="5142"/>
    <cellStyle name="Comma [0] 2 7 5 8" xfId="5143"/>
    <cellStyle name="Comma [0] 2 7 5 9" xfId="5144"/>
    <cellStyle name="Comma [0] 2 7 6" xfId="5145"/>
    <cellStyle name="Comma [0] 2 7 6 2" xfId="5146"/>
    <cellStyle name="Comma [0] 2 7 6 3" xfId="5147"/>
    <cellStyle name="Comma [0] 2 7 6 4" xfId="5148"/>
    <cellStyle name="Comma [0] 2 7 6 5" xfId="5149"/>
    <cellStyle name="Comma [0] 2 7 6 6" xfId="5150"/>
    <cellStyle name="Comma [0] 2 7 6 7" xfId="5151"/>
    <cellStyle name="Comma [0] 2 7 6 8" xfId="5152"/>
    <cellStyle name="Comma [0] 2 7 7" xfId="5153"/>
    <cellStyle name="Comma [0] 2 7 7 2" xfId="5154"/>
    <cellStyle name="Comma [0] 2 7 7 3" xfId="5155"/>
    <cellStyle name="Comma [0] 2 7 7 4" xfId="5156"/>
    <cellStyle name="Comma [0] 2 7 7 5" xfId="5157"/>
    <cellStyle name="Comma [0] 2 7 7 6" xfId="5158"/>
    <cellStyle name="Comma [0] 2 7 7 7" xfId="5159"/>
    <cellStyle name="Comma [0] 2 7 7 8" xfId="5160"/>
    <cellStyle name="Comma [0] 2 7 8" xfId="5161"/>
    <cellStyle name="Comma [0] 2 7 8 2" xfId="5162"/>
    <cellStyle name="Comma [0] 2 7 8 3" xfId="5163"/>
    <cellStyle name="Comma [0] 2 7 8 4" xfId="5164"/>
    <cellStyle name="Comma [0] 2 7 8 5" xfId="5165"/>
    <cellStyle name="Comma [0] 2 7 9" xfId="5166"/>
    <cellStyle name="Comma [0] 2 8" xfId="5167"/>
    <cellStyle name="Comma [0] 2 8 10" xfId="5168"/>
    <cellStyle name="Comma [0] 2 8 11" xfId="5169"/>
    <cellStyle name="Comma [0] 2 8 2" xfId="5170"/>
    <cellStyle name="Comma [0] 2 8 3" xfId="5171"/>
    <cellStyle name="Comma [0] 2 8 4" xfId="5172"/>
    <cellStyle name="Comma [0] 2 8 5" xfId="5173"/>
    <cellStyle name="Comma [0] 2 8 6" xfId="5174"/>
    <cellStyle name="Comma [0] 2 8 7" xfId="5175"/>
    <cellStyle name="Comma [0] 2 8 8" xfId="5176"/>
    <cellStyle name="Comma [0] 2 8 9" xfId="5177"/>
    <cellStyle name="Comma [0] 2 9" xfId="5178"/>
    <cellStyle name="Comma [0] 2 9 10" xfId="5179"/>
    <cellStyle name="Comma [0] 2 9 11" xfId="5180"/>
    <cellStyle name="Comma [0] 2 9 2" xfId="5181"/>
    <cellStyle name="Comma [0] 2 9 2 2" xfId="5182"/>
    <cellStyle name="Comma [0] 2 9 2 2 2" xfId="5183"/>
    <cellStyle name="Comma [0] 2 9 2 2 3" xfId="5184"/>
    <cellStyle name="Comma [0] 2 9 2 2 4" xfId="5185"/>
    <cellStyle name="Comma [0] 2 9 2 3" xfId="5186"/>
    <cellStyle name="Comma [0] 2 9 2 4" xfId="5187"/>
    <cellStyle name="Comma [0] 2 9 2 5" xfId="5188"/>
    <cellStyle name="Comma [0] 2 9 2 6" xfId="5189"/>
    <cellStyle name="Comma [0] 2 9 2 7" xfId="5190"/>
    <cellStyle name="Comma [0] 2 9 2 8" xfId="5191"/>
    <cellStyle name="Comma [0] 2 9 2 9" xfId="5192"/>
    <cellStyle name="Comma [0] 2 9 3" xfId="5193"/>
    <cellStyle name="Comma [0] 2 9 3 2" xfId="5194"/>
    <cellStyle name="Comma [0] 2 9 3 3" xfId="5195"/>
    <cellStyle name="Comma [0] 2 9 3 4" xfId="5196"/>
    <cellStyle name="Comma [0] 2 9 3 5" xfId="5197"/>
    <cellStyle name="Comma [0] 2 9 3 6" xfId="5198"/>
    <cellStyle name="Comma [0] 2 9 3 7" xfId="5199"/>
    <cellStyle name="Comma [0] 2 9 3 8" xfId="5200"/>
    <cellStyle name="Comma [0] 2 9 4" xfId="5201"/>
    <cellStyle name="Comma [0] 2 9 4 2" xfId="5202"/>
    <cellStyle name="Comma [0] 2 9 4 3" xfId="5203"/>
    <cellStyle name="Comma [0] 2 9 4 4" xfId="5204"/>
    <cellStyle name="Comma [0] 2 9 4 5" xfId="5205"/>
    <cellStyle name="Comma [0] 2 9 5" xfId="5206"/>
    <cellStyle name="Comma [0] 2 9 5 2" xfId="5207"/>
    <cellStyle name="Comma [0] 2 9 5 3" xfId="5208"/>
    <cellStyle name="Comma [0] 2 9 5 4" xfId="5209"/>
    <cellStyle name="Comma [0] 2 9 5 5" xfId="5210"/>
    <cellStyle name="Comma [0] 2 9 6" xfId="5211"/>
    <cellStyle name="Comma [0] 2 9 6 2" xfId="5212"/>
    <cellStyle name="Comma [0] 2 9 6 3" xfId="5213"/>
    <cellStyle name="Comma [0] 2 9 6 4" xfId="5214"/>
    <cellStyle name="Comma [0] 2 9 6 5" xfId="5215"/>
    <cellStyle name="Comma [0] 2 9 7" xfId="5216"/>
    <cellStyle name="Comma [0] 2 9 8" xfId="5217"/>
    <cellStyle name="Comma [0] 2 9 9" xfId="5218"/>
    <cellStyle name="Comma [0] 2_Insentif dan UJP Sari Roti 2010-03" xfId="5219"/>
    <cellStyle name="Comma [0] 20" xfId="5220"/>
    <cellStyle name="Comma [0] 21" xfId="5221"/>
    <cellStyle name="Comma [0] 22" xfId="5222"/>
    <cellStyle name="Comma [0] 23" xfId="5223"/>
    <cellStyle name="Comma [0] 24" xfId="5224"/>
    <cellStyle name="Comma [0] 25" xfId="5225"/>
    <cellStyle name="Comma [0] 26" xfId="5226"/>
    <cellStyle name="Comma [0] 27" xfId="5227"/>
    <cellStyle name="Comma [0] 28" xfId="5228"/>
    <cellStyle name="Comma [0] 29" xfId="5229"/>
    <cellStyle name="Comma [0] 3" xfId="5230"/>
    <cellStyle name="Comma [0] 3 10" xfId="5231"/>
    <cellStyle name="Comma [0] 3 10 2" xfId="5232"/>
    <cellStyle name="Comma [0] 3 10 2 10" xfId="5233"/>
    <cellStyle name="Comma [0] 3 10 2 11" xfId="5234"/>
    <cellStyle name="Comma [0] 3 10 2 2" xfId="5235"/>
    <cellStyle name="Comma [0] 3 10 2 2 2" xfId="5236"/>
    <cellStyle name="Comma [0] 3 10 2 2 3" xfId="5237"/>
    <cellStyle name="Comma [0] 3 10 2 2 4" xfId="5238"/>
    <cellStyle name="Comma [0] 3 10 2 2 5" xfId="5239"/>
    <cellStyle name="Comma [0] 3 10 2 3" xfId="5240"/>
    <cellStyle name="Comma [0] 3 10 2 4" xfId="5241"/>
    <cellStyle name="Comma [0] 3 10 2 5" xfId="5242"/>
    <cellStyle name="Comma [0] 3 10 2 6" xfId="5243"/>
    <cellStyle name="Comma [0] 3 10 2 7" xfId="5244"/>
    <cellStyle name="Comma [0] 3 10 2 8" xfId="5245"/>
    <cellStyle name="Comma [0] 3 10 2 9" xfId="5246"/>
    <cellStyle name="Comma [0] 3 10 3" xfId="5247"/>
    <cellStyle name="Comma [0] 3 10 4" xfId="5248"/>
    <cellStyle name="Comma [0] 3 10 5" xfId="5249"/>
    <cellStyle name="Comma [0] 3 11" xfId="5250"/>
    <cellStyle name="Comma [0] 3 12" xfId="5251"/>
    <cellStyle name="Comma [0] 3 13" xfId="5252"/>
    <cellStyle name="Comma [0] 3 14" xfId="5253"/>
    <cellStyle name="Comma [0] 3 15" xfId="5254"/>
    <cellStyle name="Comma [0] 3 16" xfId="5255"/>
    <cellStyle name="Comma [0] 3 17" xfId="5256"/>
    <cellStyle name="Comma [0] 3 18" xfId="5257"/>
    <cellStyle name="Comma [0] 3 19" xfId="5258"/>
    <cellStyle name="Comma [0] 3 2" xfId="5259"/>
    <cellStyle name="Comma [0] 3 2 10" xfId="5260"/>
    <cellStyle name="Comma [0] 3 2 2" xfId="5261"/>
    <cellStyle name="Comma [0] 3 2 2 2" xfId="5262"/>
    <cellStyle name="Comma [0] 3 2 2 2 2" xfId="5263"/>
    <cellStyle name="Comma [0] 3 2 2 2 3" xfId="5264"/>
    <cellStyle name="Comma [0] 3 2 2 2 4" xfId="5265"/>
    <cellStyle name="Comma [0] 3 2 2 3" xfId="5266"/>
    <cellStyle name="Comma [0] 3 2 2 4" xfId="5267"/>
    <cellStyle name="Comma [0] 3 2 2 5" xfId="5268"/>
    <cellStyle name="Comma [0] 3 2 3" xfId="5269"/>
    <cellStyle name="Comma [0] 3 2 3 2" xfId="5270"/>
    <cellStyle name="Comma [0] 3 2 3 3" xfId="5271"/>
    <cellStyle name="Comma [0] 3 2 3 4" xfId="5272"/>
    <cellStyle name="Comma [0] 3 2 4" xfId="5273"/>
    <cellStyle name="Comma [0] 3 2 5" xfId="5274"/>
    <cellStyle name="Comma [0] 3 2 6" xfId="5275"/>
    <cellStyle name="Comma [0] 3 2 7" xfId="5276"/>
    <cellStyle name="Comma [0] 3 2 8" xfId="5277"/>
    <cellStyle name="Comma [0] 3 2 9" xfId="5278"/>
    <cellStyle name="Comma [0] 3 20" xfId="5279"/>
    <cellStyle name="Comma [0] 3 3" xfId="5280"/>
    <cellStyle name="Comma [0] 3 3 10" xfId="5281"/>
    <cellStyle name="Comma [0] 3 3 2" xfId="5282"/>
    <cellStyle name="Comma [0] 3 3 2 2" xfId="5283"/>
    <cellStyle name="Comma [0] 3 3 2 2 2" xfId="5284"/>
    <cellStyle name="Comma [0] 3 3 2 2 3" xfId="5285"/>
    <cellStyle name="Comma [0] 3 3 2 2 4" xfId="5286"/>
    <cellStyle name="Comma [0] 3 3 2 3" xfId="5287"/>
    <cellStyle name="Comma [0] 3 3 2 4" xfId="5288"/>
    <cellStyle name="Comma [0] 3 3 2 5" xfId="5289"/>
    <cellStyle name="Comma [0] 3 3 3" xfId="5290"/>
    <cellStyle name="Comma [0] 3 3 3 2" xfId="5291"/>
    <cellStyle name="Comma [0] 3 3 3 3" xfId="5292"/>
    <cellStyle name="Comma [0] 3 3 3 4" xfId="5293"/>
    <cellStyle name="Comma [0] 3 3 4" xfId="5294"/>
    <cellStyle name="Comma [0] 3 3 5" xfId="5295"/>
    <cellStyle name="Comma [0] 3 3 6" xfId="5296"/>
    <cellStyle name="Comma [0] 3 3 7" xfId="5297"/>
    <cellStyle name="Comma [0] 3 3 8" xfId="5298"/>
    <cellStyle name="Comma [0] 3 3 9" xfId="5299"/>
    <cellStyle name="Comma [0] 3 4" xfId="5300"/>
    <cellStyle name="Comma [0] 3 4 2" xfId="5301"/>
    <cellStyle name="Comma [0] 3 4 2 2" xfId="5302"/>
    <cellStyle name="Comma [0] 3 4 2 3" xfId="5303"/>
    <cellStyle name="Comma [0] 3 4 2 4" xfId="5304"/>
    <cellStyle name="Comma [0] 3 4 3" xfId="5305"/>
    <cellStyle name="Comma [0] 3 4 4" xfId="5306"/>
    <cellStyle name="Comma [0] 3 4 5" xfId="5307"/>
    <cellStyle name="Comma [0] 3 4 6" xfId="5308"/>
    <cellStyle name="Comma [0] 3 4 7" xfId="5309"/>
    <cellStyle name="Comma [0] 3 4 8" xfId="5310"/>
    <cellStyle name="Comma [0] 3 4 9" xfId="5311"/>
    <cellStyle name="Comma [0] 3 5" xfId="5312"/>
    <cellStyle name="Comma [0] 3 5 2" xfId="5313"/>
    <cellStyle name="Comma [0] 3 5 2 2" xfId="5314"/>
    <cellStyle name="Comma [0] 3 5 2 3" xfId="5315"/>
    <cellStyle name="Comma [0] 3 5 2 4" xfId="5316"/>
    <cellStyle name="Comma [0] 3 5 3" xfId="5317"/>
    <cellStyle name="Comma [0] 3 5 4" xfId="5318"/>
    <cellStyle name="Comma [0] 3 5 5" xfId="5319"/>
    <cellStyle name="Comma [0] 3 5 6" xfId="5320"/>
    <cellStyle name="Comma [0] 3 5 7" xfId="5321"/>
    <cellStyle name="Comma [0] 3 5 8" xfId="5322"/>
    <cellStyle name="Comma [0] 3 5 9" xfId="5323"/>
    <cellStyle name="Comma [0] 3 6" xfId="5324"/>
    <cellStyle name="Comma [0] 3 6 2" xfId="5325"/>
    <cellStyle name="Comma [0] 3 6 3" xfId="5326"/>
    <cellStyle name="Comma [0] 3 6 4" xfId="5327"/>
    <cellStyle name="Comma [0] 3 6 5" xfId="5328"/>
    <cellStyle name="Comma [0] 3 6 6" xfId="5329"/>
    <cellStyle name="Comma [0] 3 6 7" xfId="5330"/>
    <cellStyle name="Comma [0] 3 6 8" xfId="5331"/>
    <cellStyle name="Comma [0] 3 7" xfId="5332"/>
    <cellStyle name="Comma [0] 3 7 2" xfId="5333"/>
    <cellStyle name="Comma [0] 3 7 3" xfId="5334"/>
    <cellStyle name="Comma [0] 3 7 4" xfId="5335"/>
    <cellStyle name="Comma [0] 3 7 5" xfId="5336"/>
    <cellStyle name="Comma [0] 3 7 6" xfId="5337"/>
    <cellStyle name="Comma [0] 3 7 7" xfId="5338"/>
    <cellStyle name="Comma [0] 3 7 8" xfId="5339"/>
    <cellStyle name="Comma [0] 3 8" xfId="5340"/>
    <cellStyle name="Comma [0] 3 8 2" xfId="5341"/>
    <cellStyle name="Comma [0] 3 8 3" xfId="5342"/>
    <cellStyle name="Comma [0] 3 8 4" xfId="5343"/>
    <cellStyle name="Comma [0] 3 8 5" xfId="5344"/>
    <cellStyle name="Comma [0] 3 9" xfId="5345"/>
    <cellStyle name="Comma [0] 3 9 2" xfId="5346"/>
    <cellStyle name="Comma [0] 3 9 3" xfId="5347"/>
    <cellStyle name="Comma [0] 3 9 4" xfId="5348"/>
    <cellStyle name="Comma [0] 3 9 5" xfId="5349"/>
    <cellStyle name="Comma [0] 30" xfId="5350"/>
    <cellStyle name="Comma [0] 31" xfId="5351"/>
    <cellStyle name="Comma [0] 4" xfId="5352"/>
    <cellStyle name="Comma [0] 4 10" xfId="5353"/>
    <cellStyle name="Comma [0] 4 11" xfId="5354"/>
    <cellStyle name="Comma [0] 4 12" xfId="5355"/>
    <cellStyle name="Comma [0] 4 13" xfId="5356"/>
    <cellStyle name="Comma [0] 4 14" xfId="5357"/>
    <cellStyle name="Comma [0] 4 15" xfId="5358"/>
    <cellStyle name="Comma [0] 4 16" xfId="5359"/>
    <cellStyle name="Comma [0] 4 17" xfId="5360"/>
    <cellStyle name="Comma [0] 4 18" xfId="5361"/>
    <cellStyle name="Comma [0] 4 19" xfId="5362"/>
    <cellStyle name="Comma [0] 4 2" xfId="5363"/>
    <cellStyle name="Comma [0] 4 2 10" xfId="5364"/>
    <cellStyle name="Comma [0] 4 2 11" xfId="5365"/>
    <cellStyle name="Comma [0] 4 2 2" xfId="5366"/>
    <cellStyle name="Comma [0] 4 2 3" xfId="5367"/>
    <cellStyle name="Comma [0] 4 2 4" xfId="5368"/>
    <cellStyle name="Comma [0] 4 2 5" xfId="5369"/>
    <cellStyle name="Comma [0] 4 2 6" xfId="5370"/>
    <cellStyle name="Comma [0] 4 2 7" xfId="5371"/>
    <cellStyle name="Comma [0] 4 2 8" xfId="5372"/>
    <cellStyle name="Comma [0] 4 2 9" xfId="5373"/>
    <cellStyle name="Comma [0] 4 20" xfId="5374"/>
    <cellStyle name="Comma [0] 4 3" xfId="5375"/>
    <cellStyle name="Comma [0] 4 3 2" xfId="5376"/>
    <cellStyle name="Comma [0] 4 3 3" xfId="5377"/>
    <cellStyle name="Comma [0] 4 3 4" xfId="5378"/>
    <cellStyle name="Comma [0] 4 3 5" xfId="5379"/>
    <cellStyle name="Comma [0] 4 4" xfId="5380"/>
    <cellStyle name="Comma [0] 4 5" xfId="5381"/>
    <cellStyle name="Comma [0] 4 6" xfId="5382"/>
    <cellStyle name="Comma [0] 4 7" xfId="5383"/>
    <cellStyle name="Comma [0] 4 8" xfId="5384"/>
    <cellStyle name="Comma [0] 4 9" xfId="5385"/>
    <cellStyle name="Comma [0] 5" xfId="5386"/>
    <cellStyle name="Comma [0] 5 10" xfId="5387"/>
    <cellStyle name="Comma [0] 5 11" xfId="5388"/>
    <cellStyle name="Comma [0] 5 2" xfId="5389"/>
    <cellStyle name="Comma [0] 5 3" xfId="5390"/>
    <cellStyle name="Comma [0] 5 4" xfId="5391"/>
    <cellStyle name="Comma [0] 5 5" xfId="5392"/>
    <cellStyle name="Comma [0] 5 6" xfId="5393"/>
    <cellStyle name="Comma [0] 5 7" xfId="5394"/>
    <cellStyle name="Comma [0] 5 8" xfId="5395"/>
    <cellStyle name="Comma [0] 5 9" xfId="5396"/>
    <cellStyle name="Comma [0] 6" xfId="5397"/>
    <cellStyle name="Comma [0] 6 10" xfId="5398"/>
    <cellStyle name="Comma [0] 6 11" xfId="5399"/>
    <cellStyle name="Comma [0] 6 2" xfId="5400"/>
    <cellStyle name="Comma [0] 6 2 2" xfId="5401"/>
    <cellStyle name="Comma [0] 6 2 3" xfId="5402"/>
    <cellStyle name="Comma [0] 6 2 4" xfId="5403"/>
    <cellStyle name="Comma [0] 6 2 5" xfId="5404"/>
    <cellStyle name="Comma [0] 6 2 6" xfId="5405"/>
    <cellStyle name="Comma [0] 6 2 7" xfId="5406"/>
    <cellStyle name="Comma [0] 6 3" xfId="5407"/>
    <cellStyle name="Comma [0] 6 3 2" xfId="5408"/>
    <cellStyle name="Comma [0] 6 3 3" xfId="5409"/>
    <cellStyle name="Comma [0] 6 3 4" xfId="5410"/>
    <cellStyle name="Comma [0] 6 3 5" xfId="5411"/>
    <cellStyle name="Comma [0] 6 3 6" xfId="5412"/>
    <cellStyle name="Comma [0] 6 3 7" xfId="5413"/>
    <cellStyle name="Comma [0] 6 4" xfId="5414"/>
    <cellStyle name="Comma [0] 6 4 2" xfId="5415"/>
    <cellStyle name="Comma [0] 6 4 3" xfId="5416"/>
    <cellStyle name="Comma [0] 6 4 4" xfId="5417"/>
    <cellStyle name="Comma [0] 6 4 5" xfId="5418"/>
    <cellStyle name="Comma [0] 6 5" xfId="5419"/>
    <cellStyle name="Comma [0] 6 5 2" xfId="5420"/>
    <cellStyle name="Comma [0] 6 5 3" xfId="5421"/>
    <cellStyle name="Comma [0] 6 5 4" xfId="5422"/>
    <cellStyle name="Comma [0] 6 5 5" xfId="5423"/>
    <cellStyle name="Comma [0] 6 6" xfId="5424"/>
    <cellStyle name="Comma [0] 6 7" xfId="5425"/>
    <cellStyle name="Comma [0] 6 8" xfId="5426"/>
    <cellStyle name="Comma [0] 6 9" xfId="5427"/>
    <cellStyle name="Comma [0] 7" xfId="5428"/>
    <cellStyle name="Comma [0] 7 10" xfId="5429"/>
    <cellStyle name="Comma [0] 7 11" xfId="5430"/>
    <cellStyle name="Comma [0] 7 2" xfId="5431"/>
    <cellStyle name="Comma [0] 7 2 2" xfId="5432"/>
    <cellStyle name="Comma [0] 7 2 2 2" xfId="5433"/>
    <cellStyle name="Comma [0] 7 2 2 3" xfId="5434"/>
    <cellStyle name="Comma [0] 7 2 2 4" xfId="5435"/>
    <cellStyle name="Comma [0] 7 2 2 5" xfId="5436"/>
    <cellStyle name="Comma [0] 7 2 3" xfId="5437"/>
    <cellStyle name="Comma [0] 7 2 4" xfId="5438"/>
    <cellStyle name="Comma [0] 7 2 5" xfId="5439"/>
    <cellStyle name="Comma [0] 7 2 6" xfId="5440"/>
    <cellStyle name="Comma [0] 7 2 7" xfId="5441"/>
    <cellStyle name="Comma [0] 7 2 8" xfId="5442"/>
    <cellStyle name="Comma [0] 7 3" xfId="5443"/>
    <cellStyle name="Comma [0] 7 3 2" xfId="5444"/>
    <cellStyle name="Comma [0] 7 3 3" xfId="5445"/>
    <cellStyle name="Comma [0] 7 3 4" xfId="5446"/>
    <cellStyle name="Comma [0] 7 3 5" xfId="5447"/>
    <cellStyle name="Comma [0] 7 4" xfId="5448"/>
    <cellStyle name="Comma [0] 7 4 2" xfId="5449"/>
    <cellStyle name="Comma [0] 7 4 3" xfId="5450"/>
    <cellStyle name="Comma [0] 7 4 4" xfId="5451"/>
    <cellStyle name="Comma [0] 7 4 5" xfId="5452"/>
    <cellStyle name="Comma [0] 7 5" xfId="5453"/>
    <cellStyle name="Comma [0] 7 5 2" xfId="5454"/>
    <cellStyle name="Comma [0] 7 5 3" xfId="5455"/>
    <cellStyle name="Comma [0] 7 5 4" xfId="5456"/>
    <cellStyle name="Comma [0] 7 5 5" xfId="5457"/>
    <cellStyle name="Comma [0] 7 6" xfId="5458"/>
    <cellStyle name="Comma [0] 7 7" xfId="5459"/>
    <cellStyle name="Comma [0] 7 8" xfId="5460"/>
    <cellStyle name="Comma [0] 7 9" xfId="5461"/>
    <cellStyle name="Comma [0] 8" xfId="5462"/>
    <cellStyle name="Comma [0] 8 10" xfId="5463"/>
    <cellStyle name="Comma [0] 8 11" xfId="5464"/>
    <cellStyle name="Comma [0] 8 2" xfId="5465"/>
    <cellStyle name="Comma [0] 8 2 2" xfId="5466"/>
    <cellStyle name="Comma [0] 8 2 3" xfId="5467"/>
    <cellStyle name="Comma [0] 8 2 4" xfId="5468"/>
    <cellStyle name="Comma [0] 8 2 5" xfId="5469"/>
    <cellStyle name="Comma [0] 8 3" xfId="5470"/>
    <cellStyle name="Comma [0] 8 3 2" xfId="5471"/>
    <cellStyle name="Comma [0] 8 3 3" xfId="5472"/>
    <cellStyle name="Comma [0] 8 3 4" xfId="5473"/>
    <cellStyle name="Comma [0] 8 3 5" xfId="5474"/>
    <cellStyle name="Comma [0] 8 4" xfId="5475"/>
    <cellStyle name="Comma [0] 8 5" xfId="5476"/>
    <cellStyle name="Comma [0] 8 6" xfId="5477"/>
    <cellStyle name="Comma [0] 8 7" xfId="5478"/>
    <cellStyle name="Comma [0] 8 8" xfId="5479"/>
    <cellStyle name="Comma [0] 8 9" xfId="5480"/>
    <cellStyle name="Comma [0] 9" xfId="5481"/>
    <cellStyle name="Comma [0] 9 10" xfId="5482"/>
    <cellStyle name="Comma [0] 9 11" xfId="5483"/>
    <cellStyle name="Comma [0] 9 12" xfId="5484"/>
    <cellStyle name="Comma [0] 9 13" xfId="5485"/>
    <cellStyle name="Comma [0] 9 14" xfId="5486"/>
    <cellStyle name="Comma [0] 9 2" xfId="5487"/>
    <cellStyle name="Comma [0] 9 2 10" xfId="5488"/>
    <cellStyle name="Comma [0] 9 2 11" xfId="5489"/>
    <cellStyle name="Comma [0] 9 2 12" xfId="5490"/>
    <cellStyle name="Comma [0] 9 2 2" xfId="5491"/>
    <cellStyle name="Comma [0] 9 2 2 2" xfId="5492"/>
    <cellStyle name="Comma [0] 9 2 2 3" xfId="5493"/>
    <cellStyle name="Comma [0] 9 2 2 4" xfId="5494"/>
    <cellStyle name="Comma [0] 9 2 2 5" xfId="5495"/>
    <cellStyle name="Comma [0] 9 2 3" xfId="5496"/>
    <cellStyle name="Comma [0] 9 2 4" xfId="5497"/>
    <cellStyle name="Comma [0] 9 2 5" xfId="5498"/>
    <cellStyle name="Comma [0] 9 2 6" xfId="5499"/>
    <cellStyle name="Comma [0] 9 2 7" xfId="5500"/>
    <cellStyle name="Comma [0] 9 2 8" xfId="5501"/>
    <cellStyle name="Comma [0] 9 2 9" xfId="5502"/>
    <cellStyle name="Comma [0] 9 3" xfId="5503"/>
    <cellStyle name="Comma [0] 9 3 2" xfId="5504"/>
    <cellStyle name="Comma [0] 9 3 3" xfId="5505"/>
    <cellStyle name="Comma [0] 9 3 4" xfId="5506"/>
    <cellStyle name="Comma [0] 9 3 5" xfId="5507"/>
    <cellStyle name="Comma [0] 9 4" xfId="5508"/>
    <cellStyle name="Comma [0] 9 4 2" xfId="5509"/>
    <cellStyle name="Comma [0] 9 4 3" xfId="5510"/>
    <cellStyle name="Comma [0] 9 4 4" xfId="5511"/>
    <cellStyle name="Comma [0] 9 4 5" xfId="5512"/>
    <cellStyle name="Comma [0] 9 5" xfId="5513"/>
    <cellStyle name="Comma [0] 9 5 2" xfId="5514"/>
    <cellStyle name="Comma [0] 9 5 3" xfId="5515"/>
    <cellStyle name="Comma [0] 9 5 4" xfId="5516"/>
    <cellStyle name="Comma [0] 9 5 5" xfId="5517"/>
    <cellStyle name="Comma [0] 9 6" xfId="5518"/>
    <cellStyle name="Comma [0] 9 7" xfId="5519"/>
    <cellStyle name="Comma [0] 9 8" xfId="5520"/>
    <cellStyle name="Comma [0] 9 9" xfId="5521"/>
    <cellStyle name="Comma [0] red" xfId="5522"/>
    <cellStyle name="Comma [0] red 2" xfId="5523"/>
    <cellStyle name="Comma [0] red 3" xfId="5524"/>
    <cellStyle name="Comma [0] red 4" xfId="5525"/>
    <cellStyle name="Comma [0] red 5" xfId="5526"/>
    <cellStyle name="Comma [0] red 6" xfId="5527"/>
    <cellStyle name="Comma [0] red 7" xfId="5528"/>
    <cellStyle name="Comma [0] red 8" xfId="5529"/>
    <cellStyle name="Comma [00]" xfId="5530"/>
    <cellStyle name="Comma [00] 2" xfId="5531"/>
    <cellStyle name="Comma [00] 3" xfId="5532"/>
    <cellStyle name="Comma [00] 4" xfId="5533"/>
    <cellStyle name="Comma [00] 5" xfId="5534"/>
    <cellStyle name="Comma [00] 6" xfId="5535"/>
    <cellStyle name="Comma [00] 7" xfId="5536"/>
    <cellStyle name="Comma [00] 8" xfId="5537"/>
    <cellStyle name="Comma 10" xfId="5538"/>
    <cellStyle name="Comma 10 2" xfId="5539"/>
    <cellStyle name="Comma 10 2 2" xfId="5540"/>
    <cellStyle name="Comma 10 2 3" xfId="5541"/>
    <cellStyle name="Comma 10 2 4" xfId="5542"/>
    <cellStyle name="Comma 10 2 5" xfId="5543"/>
    <cellStyle name="Comma 10 3" xfId="5544"/>
    <cellStyle name="Comma 10 3 2" xfId="5545"/>
    <cellStyle name="Comma 10 3 3" xfId="5546"/>
    <cellStyle name="Comma 10 3 4" xfId="5547"/>
    <cellStyle name="Comma 10 3 5" xfId="5548"/>
    <cellStyle name="Comma 10 3 5 2" xfId="5549"/>
    <cellStyle name="Comma 10 4" xfId="5550"/>
    <cellStyle name="Comma 10 5" xfId="5551"/>
    <cellStyle name="Comma 10 5 2" xfId="5552"/>
    <cellStyle name="Comma 10 5 2 2" xfId="5553"/>
    <cellStyle name="Comma 10 6" xfId="5554"/>
    <cellStyle name="Comma 10 7" xfId="5555"/>
    <cellStyle name="Comma 100" xfId="5556"/>
    <cellStyle name="Comma 101" xfId="5557"/>
    <cellStyle name="Comma 102" xfId="5558"/>
    <cellStyle name="Comma 103" xfId="5559"/>
    <cellStyle name="Comma 104" xfId="5560"/>
    <cellStyle name="Comma 105" xfId="5561"/>
    <cellStyle name="Comma 106" xfId="5562"/>
    <cellStyle name="Comma 107" xfId="5563"/>
    <cellStyle name="Comma 108" xfId="5564"/>
    <cellStyle name="Comma 109" xfId="5565"/>
    <cellStyle name="Comma 11" xfId="5566"/>
    <cellStyle name="Comma 11 10" xfId="5567"/>
    <cellStyle name="Comma 11 11" xfId="5568"/>
    <cellStyle name="Comma 11 12" xfId="5569"/>
    <cellStyle name="Comma 11 13" xfId="5570"/>
    <cellStyle name="Comma 11 14" xfId="5571"/>
    <cellStyle name="Comma 11 15" xfId="5572"/>
    <cellStyle name="Comma 11 2" xfId="5573"/>
    <cellStyle name="Comma 11 2 2" xfId="5574"/>
    <cellStyle name="Comma 11 2 2 2" xfId="5575"/>
    <cellStyle name="Comma 11 2 2 2 2" xfId="5576"/>
    <cellStyle name="Comma 11 2 2 2 3" xfId="5577"/>
    <cellStyle name="Comma 11 2 2 2 4" xfId="5578"/>
    <cellStyle name="Comma 11 2 2 3" xfId="5579"/>
    <cellStyle name="Comma 11 2 2 4" xfId="5580"/>
    <cellStyle name="Comma 11 2 2 5" xfId="5581"/>
    <cellStyle name="Comma 11 2 3" xfId="5582"/>
    <cellStyle name="Comma 11 2 3 2" xfId="5583"/>
    <cellStyle name="Comma 11 2 3 3" xfId="5584"/>
    <cellStyle name="Comma 11 2 3 4" xfId="5585"/>
    <cellStyle name="Comma 11 2 4" xfId="5586"/>
    <cellStyle name="Comma 11 2 5" xfId="5587"/>
    <cellStyle name="Comma 11 2 6" xfId="5588"/>
    <cellStyle name="Comma 11 3" xfId="5589"/>
    <cellStyle name="Comma 11 3 10" xfId="5590"/>
    <cellStyle name="Comma 11 3 2" xfId="5591"/>
    <cellStyle name="Comma 11 3 2 2" xfId="5592"/>
    <cellStyle name="Comma 11 3 2 2 2" xfId="5593"/>
    <cellStyle name="Comma 11 3 2 2 3" xfId="5594"/>
    <cellStyle name="Comma 11 3 2 2 4" xfId="5595"/>
    <cellStyle name="Comma 11 3 2 3" xfId="5596"/>
    <cellStyle name="Comma 11 3 2 4" xfId="5597"/>
    <cellStyle name="Comma 11 3 2 5" xfId="5598"/>
    <cellStyle name="Comma 11 3 3" xfId="5599"/>
    <cellStyle name="Comma 11 3 3 2" xfId="5600"/>
    <cellStyle name="Comma 11 3 3 3" xfId="5601"/>
    <cellStyle name="Comma 11 3 3 4" xfId="5602"/>
    <cellStyle name="Comma 11 3 4" xfId="5603"/>
    <cellStyle name="Comma 11 3 5" xfId="5604"/>
    <cellStyle name="Comma 11 3 6" xfId="5605"/>
    <cellStyle name="Comma 11 3 7" xfId="5606"/>
    <cellStyle name="Comma 11 3 8" xfId="5607"/>
    <cellStyle name="Comma 11 3 9" xfId="5608"/>
    <cellStyle name="Comma 11 4" xfId="5609"/>
    <cellStyle name="Comma 11 4 2" xfId="5610"/>
    <cellStyle name="Comma 11 4 2 2" xfId="5611"/>
    <cellStyle name="Comma 11 4 2 3" xfId="5612"/>
    <cellStyle name="Comma 11 4 2 4" xfId="5613"/>
    <cellStyle name="Comma 11 4 3" xfId="5614"/>
    <cellStyle name="Comma 11 4 4" xfId="5615"/>
    <cellStyle name="Comma 11 4 5" xfId="5616"/>
    <cellStyle name="Comma 11 4 6" xfId="5617"/>
    <cellStyle name="Comma 11 4 7" xfId="5618"/>
    <cellStyle name="Comma 11 4 8" xfId="5619"/>
    <cellStyle name="Comma 11 4 9" xfId="5620"/>
    <cellStyle name="Comma 11 5" xfId="5621"/>
    <cellStyle name="Comma 11 5 2" xfId="5622"/>
    <cellStyle name="Comma 11 5 2 2" xfId="5623"/>
    <cellStyle name="Comma 11 5 2 3" xfId="5624"/>
    <cellStyle name="Comma 11 5 2 4" xfId="5625"/>
    <cellStyle name="Comma 11 5 3" xfId="5626"/>
    <cellStyle name="Comma 11 5 4" xfId="5627"/>
    <cellStyle name="Comma 11 5 5" xfId="5628"/>
    <cellStyle name="Comma 11 5 6" xfId="5629"/>
    <cellStyle name="Comma 11 5 7" xfId="5630"/>
    <cellStyle name="Comma 11 5 8" xfId="5631"/>
    <cellStyle name="Comma 11 5 9" xfId="5632"/>
    <cellStyle name="Comma 11 6" xfId="5633"/>
    <cellStyle name="Comma 11 6 2" xfId="5634"/>
    <cellStyle name="Comma 11 6 3" xfId="5635"/>
    <cellStyle name="Comma 11 6 4" xfId="5636"/>
    <cellStyle name="Comma 11 7" xfId="5637"/>
    <cellStyle name="Comma 11 7 2" xfId="5638"/>
    <cellStyle name="Comma 11 7 3" xfId="5639"/>
    <cellStyle name="Comma 11 7 4" xfId="5640"/>
    <cellStyle name="Comma 11 8" xfId="5641"/>
    <cellStyle name="Comma 11 8 2" xfId="5642"/>
    <cellStyle name="Comma 11 8 3" xfId="5643"/>
    <cellStyle name="Comma 11 8 4" xfId="5644"/>
    <cellStyle name="Comma 11 9" xfId="5645"/>
    <cellStyle name="Comma 110" xfId="5646"/>
    <cellStyle name="Comma 111" xfId="5647"/>
    <cellStyle name="Comma 112" xfId="5648"/>
    <cellStyle name="Comma 113" xfId="5649"/>
    <cellStyle name="Comma 113 2" xfId="5650"/>
    <cellStyle name="Comma 114" xfId="5651"/>
    <cellStyle name="Comma 115" xfId="5652"/>
    <cellStyle name="Comma 116" xfId="5653"/>
    <cellStyle name="Comma 117" xfId="5654"/>
    <cellStyle name="Comma 118" xfId="5655"/>
    <cellStyle name="Comma 119" xfId="5656"/>
    <cellStyle name="Comma 12" xfId="5657"/>
    <cellStyle name="Comma 12 2" xfId="5658"/>
    <cellStyle name="Comma 12 2 2" xfId="5659"/>
    <cellStyle name="Comma 12 2 3" xfId="5660"/>
    <cellStyle name="Comma 12 2 4" xfId="5661"/>
    <cellStyle name="Comma 12 2 5" xfId="5662"/>
    <cellStyle name="Comma 12 3" xfId="5663"/>
    <cellStyle name="Comma 12 3 2" xfId="5664"/>
    <cellStyle name="Comma 12 3 3" xfId="5665"/>
    <cellStyle name="Comma 12 3 4" xfId="5666"/>
    <cellStyle name="Comma 12 3 5" xfId="5667"/>
    <cellStyle name="Comma 120" xfId="5668"/>
    <cellStyle name="Comma 121" xfId="5669"/>
    <cellStyle name="Comma 121 2" xfId="5670"/>
    <cellStyle name="Comma 122" xfId="5671"/>
    <cellStyle name="Comma 123" xfId="5672"/>
    <cellStyle name="Comma 124" xfId="5673"/>
    <cellStyle name="Comma 125" xfId="5674"/>
    <cellStyle name="Comma 126" xfId="5675"/>
    <cellStyle name="Comma 127" xfId="5676"/>
    <cellStyle name="Comma 128" xfId="5677"/>
    <cellStyle name="Comma 129" xfId="5678"/>
    <cellStyle name="Comma 13" xfId="5679"/>
    <cellStyle name="Comma 13 10" xfId="5680"/>
    <cellStyle name="Comma 13 11" xfId="5681"/>
    <cellStyle name="Comma 13 2" xfId="5682"/>
    <cellStyle name="Comma 13 2 2" xfId="5683"/>
    <cellStyle name="Comma 13 2 3" xfId="5684"/>
    <cellStyle name="Comma 13 2 4" xfId="5685"/>
    <cellStyle name="Comma 13 2 5" xfId="5686"/>
    <cellStyle name="Comma 13 3" xfId="5687"/>
    <cellStyle name="Comma 13 3 2" xfId="5688"/>
    <cellStyle name="Comma 13 3 3" xfId="5689"/>
    <cellStyle name="Comma 13 3 4" xfId="5690"/>
    <cellStyle name="Comma 13 3 5" xfId="5691"/>
    <cellStyle name="Comma 13 4" xfId="5692"/>
    <cellStyle name="Comma 13 5" xfId="5693"/>
    <cellStyle name="Comma 13 6" xfId="5694"/>
    <cellStyle name="Comma 13 7" xfId="5695"/>
    <cellStyle name="Comma 13 8" xfId="5696"/>
    <cellStyle name="Comma 13 9" xfId="5697"/>
    <cellStyle name="Comma 130" xfId="5698"/>
    <cellStyle name="Comma 131" xfId="5699"/>
    <cellStyle name="Comma 132" xfId="5700"/>
    <cellStyle name="Comma 133" xfId="5701"/>
    <cellStyle name="Comma 134" xfId="5702"/>
    <cellStyle name="Comma 135" xfId="5703"/>
    <cellStyle name="Comma 136" xfId="5704"/>
    <cellStyle name="Comma 137" xfId="5705"/>
    <cellStyle name="Comma 138" xfId="5706"/>
    <cellStyle name="Comma 139" xfId="5707"/>
    <cellStyle name="Comma 14" xfId="5708"/>
    <cellStyle name="Comma 14 2" xfId="5709"/>
    <cellStyle name="Comma 14 2 2" xfId="5710"/>
    <cellStyle name="Comma 14 2 3" xfId="5711"/>
    <cellStyle name="Comma 14 2 4" xfId="5712"/>
    <cellStyle name="Comma 14 2 5" xfId="5713"/>
    <cellStyle name="Comma 14 3" xfId="5714"/>
    <cellStyle name="Comma 14 3 2" xfId="5715"/>
    <cellStyle name="Comma 14 3 3" xfId="5716"/>
    <cellStyle name="Comma 14 3 4" xfId="5717"/>
    <cellStyle name="Comma 14 3 5" xfId="5718"/>
    <cellStyle name="Comma 14 4" xfId="5719"/>
    <cellStyle name="Comma 14 5" xfId="5720"/>
    <cellStyle name="Comma 14 6" xfId="5721"/>
    <cellStyle name="Comma 14 7" xfId="5722"/>
    <cellStyle name="Comma 140" xfId="5723"/>
    <cellStyle name="Comma 141" xfId="5724"/>
    <cellStyle name="Comma 142" xfId="5725"/>
    <cellStyle name="Comma 143" xfId="5726"/>
    <cellStyle name="Comma 144" xfId="5727"/>
    <cellStyle name="Comma 15" xfId="5728"/>
    <cellStyle name="Comma 15 10" xfId="5729"/>
    <cellStyle name="Comma 15 10 2" xfId="5730"/>
    <cellStyle name="Comma 15 11" xfId="5731"/>
    <cellStyle name="Comma 15 12" xfId="5732"/>
    <cellStyle name="Comma 15 13" xfId="5733"/>
    <cellStyle name="Comma 15 2" xfId="5734"/>
    <cellStyle name="Comma 15 2 2" xfId="5735"/>
    <cellStyle name="Comma 15 2 2 2" xfId="5736"/>
    <cellStyle name="Comma 15 2 3" xfId="5737"/>
    <cellStyle name="Comma 15 2 3 2" xfId="5738"/>
    <cellStyle name="Comma 15 2 4" xfId="5739"/>
    <cellStyle name="Comma 15 2 5" xfId="5740"/>
    <cellStyle name="Comma 15 2 6" xfId="5741"/>
    <cellStyle name="Comma 15 3" xfId="5742"/>
    <cellStyle name="Comma 15 3 2" xfId="5743"/>
    <cellStyle name="Comma 15 3 2 2" xfId="5744"/>
    <cellStyle name="Comma 15 3 3" xfId="5745"/>
    <cellStyle name="Comma 15 3 3 2" xfId="5746"/>
    <cellStyle name="Comma 15 3 4" xfId="5747"/>
    <cellStyle name="Comma 15 3 5" xfId="5748"/>
    <cellStyle name="Comma 15 3 6" xfId="5749"/>
    <cellStyle name="Comma 15 4" xfId="5750"/>
    <cellStyle name="Comma 15 4 2" xfId="5751"/>
    <cellStyle name="Comma 15 4 2 2" xfId="5752"/>
    <cellStyle name="Comma 15 4 3" xfId="5753"/>
    <cellStyle name="Comma 15 4 3 2" xfId="5754"/>
    <cellStyle name="Comma 15 4 4" xfId="5755"/>
    <cellStyle name="Comma 15 5" xfId="5756"/>
    <cellStyle name="Comma 15 5 2" xfId="5757"/>
    <cellStyle name="Comma 15 6" xfId="5758"/>
    <cellStyle name="Comma 15 6 2" xfId="5759"/>
    <cellStyle name="Comma 15 7" xfId="5760"/>
    <cellStyle name="Comma 15 7 2" xfId="5761"/>
    <cellStyle name="Comma 15 8" xfId="5762"/>
    <cellStyle name="Comma 15 8 2" xfId="5763"/>
    <cellStyle name="Comma 15 9" xfId="5764"/>
    <cellStyle name="Comma 15 9 2" xfId="5765"/>
    <cellStyle name="Comma 16" xfId="5766"/>
    <cellStyle name="Comma 16 10" xfId="5767"/>
    <cellStyle name="Comma 16 10 2" xfId="5768"/>
    <cellStyle name="Comma 16 11" xfId="5769"/>
    <cellStyle name="Comma 16 12" xfId="5770"/>
    <cellStyle name="Comma 16 13" xfId="5771"/>
    <cellStyle name="Comma 16 2" xfId="5772"/>
    <cellStyle name="Comma 16 2 2" xfId="5773"/>
    <cellStyle name="Comma 16 2 2 2" xfId="5774"/>
    <cellStyle name="Comma 16 2 3" xfId="5775"/>
    <cellStyle name="Comma 16 2 3 2" xfId="5776"/>
    <cellStyle name="Comma 16 2 4" xfId="5777"/>
    <cellStyle name="Comma 16 2 5" xfId="5778"/>
    <cellStyle name="Comma 16 2 6" xfId="5779"/>
    <cellStyle name="Comma 16 3" xfId="5780"/>
    <cellStyle name="Comma 16 3 2" xfId="5781"/>
    <cellStyle name="Comma 16 3 2 2" xfId="5782"/>
    <cellStyle name="Comma 16 3 3" xfId="5783"/>
    <cellStyle name="Comma 16 3 3 2" xfId="5784"/>
    <cellStyle name="Comma 16 3 4" xfId="5785"/>
    <cellStyle name="Comma 16 3 5" xfId="5786"/>
    <cellStyle name="Comma 16 3 6" xfId="5787"/>
    <cellStyle name="Comma 16 4" xfId="5788"/>
    <cellStyle name="Comma 16 4 2" xfId="5789"/>
    <cellStyle name="Comma 16 4 2 2" xfId="5790"/>
    <cellStyle name="Comma 16 4 3" xfId="5791"/>
    <cellStyle name="Comma 16 4 3 2" xfId="5792"/>
    <cellStyle name="Comma 16 4 4" xfId="5793"/>
    <cellStyle name="Comma 16 5" xfId="5794"/>
    <cellStyle name="Comma 16 5 2" xfId="5795"/>
    <cellStyle name="Comma 16 6" xfId="5796"/>
    <cellStyle name="Comma 16 6 2" xfId="5797"/>
    <cellStyle name="Comma 16 7" xfId="5798"/>
    <cellStyle name="Comma 16 7 2" xfId="5799"/>
    <cellStyle name="Comma 16 8" xfId="5800"/>
    <cellStyle name="Comma 16 8 2" xfId="5801"/>
    <cellStyle name="Comma 16 9" xfId="5802"/>
    <cellStyle name="Comma 16 9 2" xfId="5803"/>
    <cellStyle name="Comma 17" xfId="5804"/>
    <cellStyle name="Comma 18" xfId="5805"/>
    <cellStyle name="Comma 18 2" xfId="5806"/>
    <cellStyle name="Comma 18 2 2" xfId="5807"/>
    <cellStyle name="Comma 19" xfId="5808"/>
    <cellStyle name="Comma 19 2" xfId="5809"/>
    <cellStyle name="Comma 19 2 2" xfId="5810"/>
    <cellStyle name="Comma 2" xfId="5811"/>
    <cellStyle name="Comma 2 10" xfId="5812"/>
    <cellStyle name="Comma 2 10 2" xfId="5813"/>
    <cellStyle name="Comma 2 10 2 2" xfId="5814"/>
    <cellStyle name="Comma 2 10 2 3" xfId="5815"/>
    <cellStyle name="Comma 2 10 2 4" xfId="5816"/>
    <cellStyle name="Comma 2 10 3" xfId="5817"/>
    <cellStyle name="Comma 2 10 4" xfId="5818"/>
    <cellStyle name="Comma 2 10 5" xfId="5819"/>
    <cellStyle name="Comma 2 10 6" xfId="5820"/>
    <cellStyle name="Comma 2 10 7" xfId="5821"/>
    <cellStyle name="Comma 2 10 8" xfId="5822"/>
    <cellStyle name="Comma 2 10 9" xfId="5823"/>
    <cellStyle name="Comma 2 11" xfId="5824"/>
    <cellStyle name="Comma 2 11 2" xfId="5825"/>
    <cellStyle name="Comma 2 11 3" xfId="5826"/>
    <cellStyle name="Comma 2 11 4" xfId="5827"/>
    <cellStyle name="Comma 2 11 5" xfId="5828"/>
    <cellStyle name="Comma 2 11 6" xfId="5829"/>
    <cellStyle name="Comma 2 11 7" xfId="5830"/>
    <cellStyle name="Comma 2 11 8" xfId="5831"/>
    <cellStyle name="Comma 2 12" xfId="5832"/>
    <cellStyle name="Comma 2 12 2" xfId="5833"/>
    <cellStyle name="Comma 2 12 3" xfId="5834"/>
    <cellStyle name="Comma 2 12 4" xfId="5835"/>
    <cellStyle name="Comma 2 12 5" xfId="5836"/>
    <cellStyle name="Comma 2 12 6" xfId="5837"/>
    <cellStyle name="Comma 2 12 7" xfId="5838"/>
    <cellStyle name="Comma 2 12 8" xfId="5839"/>
    <cellStyle name="Comma 2 13" xfId="5840"/>
    <cellStyle name="Comma 2 13 2" xfId="5841"/>
    <cellStyle name="Comma 2 13 3" xfId="5842"/>
    <cellStyle name="Comma 2 13 4" xfId="5843"/>
    <cellStyle name="Comma 2 13 5" xfId="5844"/>
    <cellStyle name="Comma 2 13 6" xfId="5845"/>
    <cellStyle name="Comma 2 13 7" xfId="5846"/>
    <cellStyle name="Comma 2 13 8" xfId="5847"/>
    <cellStyle name="Comma 2 14" xfId="5848"/>
    <cellStyle name="Comma 2 14 2" xfId="5849"/>
    <cellStyle name="Comma 2 14 3" xfId="5850"/>
    <cellStyle name="Comma 2 14 4" xfId="5851"/>
    <cellStyle name="Comma 2 14 5" xfId="5852"/>
    <cellStyle name="Comma 2 14 6" xfId="5853"/>
    <cellStyle name="Comma 2 14 7" xfId="5854"/>
    <cellStyle name="Comma 2 14 8" xfId="5855"/>
    <cellStyle name="Comma 2 15" xfId="5856"/>
    <cellStyle name="Comma 2 15 2" xfId="5857"/>
    <cellStyle name="Comma 2 15 3" xfId="5858"/>
    <cellStyle name="Comma 2 15 4" xfId="5859"/>
    <cellStyle name="Comma 2 15 5" xfId="5860"/>
    <cellStyle name="Comma 2 15 6" xfId="5861"/>
    <cellStyle name="Comma 2 15 7" xfId="5862"/>
    <cellStyle name="Comma 2 15 8" xfId="5863"/>
    <cellStyle name="Comma 2 16" xfId="5864"/>
    <cellStyle name="Comma 2 16 2" xfId="5865"/>
    <cellStyle name="Comma 2 16 3" xfId="5866"/>
    <cellStyle name="Comma 2 16 4" xfId="5867"/>
    <cellStyle name="Comma 2 16 5" xfId="5868"/>
    <cellStyle name="Comma 2 16 6" xfId="5869"/>
    <cellStyle name="Comma 2 16 7" xfId="5870"/>
    <cellStyle name="Comma 2 16 8" xfId="5871"/>
    <cellStyle name="Comma 2 17" xfId="5872"/>
    <cellStyle name="Comma 2 17 2" xfId="5873"/>
    <cellStyle name="Comma 2 17 2 2" xfId="5874"/>
    <cellStyle name="Comma 2 17 2 3" xfId="5875"/>
    <cellStyle name="Comma 2 17 2 3 2" xfId="5876"/>
    <cellStyle name="Comma 2 17 2 3 3" xfId="5877"/>
    <cellStyle name="Comma 2 17 2 3 4" xfId="5878"/>
    <cellStyle name="Comma 2 17 2 3 5" xfId="5879"/>
    <cellStyle name="Comma 2 17 2 3 6" xfId="5880"/>
    <cellStyle name="Comma 2 17 2 3 7" xfId="5881"/>
    <cellStyle name="Comma 2 17 2 3 8" xfId="5882"/>
    <cellStyle name="Comma 2 17 2 3 9" xfId="5883"/>
    <cellStyle name="Comma 2 17 2 4" xfId="5884"/>
    <cellStyle name="Comma 2 17 2 5" xfId="5885"/>
    <cellStyle name="Comma 2 17 2 6" xfId="5886"/>
    <cellStyle name="Comma 2 17 2 7" xfId="5887"/>
    <cellStyle name="Comma 2 17 2 8" xfId="5888"/>
    <cellStyle name="Comma 2 17 3" xfId="5889"/>
    <cellStyle name="Comma 2 17 4" xfId="5890"/>
    <cellStyle name="Comma 2 17 5" xfId="5891"/>
    <cellStyle name="Comma 2 17 6" xfId="5892"/>
    <cellStyle name="Comma 2 17 7" xfId="5893"/>
    <cellStyle name="Comma 2 17 8" xfId="5894"/>
    <cellStyle name="Comma 2 17 9" xfId="5895"/>
    <cellStyle name="Comma 2 18" xfId="5896"/>
    <cellStyle name="Comma 2 18 2" xfId="5897"/>
    <cellStyle name="Comma 2 18 3" xfId="5898"/>
    <cellStyle name="Comma 2 18 4" xfId="5899"/>
    <cellStyle name="Comma 2 18 5" xfId="5900"/>
    <cellStyle name="Comma 2 18 6" xfId="5901"/>
    <cellStyle name="Comma 2 18 7" xfId="5902"/>
    <cellStyle name="Comma 2 18 8" xfId="5903"/>
    <cellStyle name="Comma 2 19" xfId="5904"/>
    <cellStyle name="Comma 2 19 2" xfId="5905"/>
    <cellStyle name="Comma 2 19 3" xfId="5906"/>
    <cellStyle name="Comma 2 19 4" xfId="5907"/>
    <cellStyle name="Comma 2 19 5" xfId="5908"/>
    <cellStyle name="Comma 2 19 6" xfId="5909"/>
    <cellStyle name="Comma 2 19 7" xfId="5910"/>
    <cellStyle name="Comma 2 19 8" xfId="5911"/>
    <cellStyle name="Comma 2 2" xfId="5912"/>
    <cellStyle name="Comma 2 2 10" xfId="5913"/>
    <cellStyle name="Comma 2 2 11" xfId="5914"/>
    <cellStyle name="Comma 2 2 12" xfId="5915"/>
    <cellStyle name="Comma 2 2 2" xfId="5916"/>
    <cellStyle name="Comma 2 2 3" xfId="5917"/>
    <cellStyle name="Comma 2 2 4" xfId="5918"/>
    <cellStyle name="Comma 2 2 5" xfId="5919"/>
    <cellStyle name="Comma 2 2 6" xfId="5920"/>
    <cellStyle name="Comma 2 2 7" xfId="5921"/>
    <cellStyle name="Comma 2 2 8" xfId="5922"/>
    <cellStyle name="Comma 2 2 9" xfId="5923"/>
    <cellStyle name="Comma 2 20" xfId="5924"/>
    <cellStyle name="Comma 2 20 2" xfId="5925"/>
    <cellStyle name="Comma 2 20 3" xfId="5926"/>
    <cellStyle name="Comma 2 20 4" xfId="5927"/>
    <cellStyle name="Comma 2 20 5" xfId="5928"/>
    <cellStyle name="Comma 2 20 6" xfId="5929"/>
    <cellStyle name="Comma 2 20 7" xfId="5930"/>
    <cellStyle name="Comma 2 20 8" xfId="5931"/>
    <cellStyle name="Comma 2 21" xfId="5932"/>
    <cellStyle name="Comma 2 21 2" xfId="5933"/>
    <cellStyle name="Comma 2 21 3" xfId="5934"/>
    <cellStyle name="Comma 2 21 4" xfId="5935"/>
    <cellStyle name="Comma 2 21 5" xfId="5936"/>
    <cellStyle name="Comma 2 21 6" xfId="5937"/>
    <cellStyle name="Comma 2 21 7" xfId="5938"/>
    <cellStyle name="Comma 2 21 8" xfId="5939"/>
    <cellStyle name="Comma 2 22" xfId="5940"/>
    <cellStyle name="Comma 2 22 2" xfId="5941"/>
    <cellStyle name="Comma 2 22 3" xfId="5942"/>
    <cellStyle name="Comma 2 22 4" xfId="5943"/>
    <cellStyle name="Comma 2 22 5" xfId="5944"/>
    <cellStyle name="Comma 2 22 6" xfId="5945"/>
    <cellStyle name="Comma 2 22 7" xfId="5946"/>
    <cellStyle name="Comma 2 22 8" xfId="5947"/>
    <cellStyle name="Comma 2 23" xfId="5948"/>
    <cellStyle name="Comma 2 23 2" xfId="5949"/>
    <cellStyle name="Comma 2 23 3" xfId="5950"/>
    <cellStyle name="Comma 2 23 4" xfId="5951"/>
    <cellStyle name="Comma 2 23 5" xfId="5952"/>
    <cellStyle name="Comma 2 23 6" xfId="5953"/>
    <cellStyle name="Comma 2 23 7" xfId="5954"/>
    <cellStyle name="Comma 2 23 8" xfId="5955"/>
    <cellStyle name="Comma 2 24" xfId="5956"/>
    <cellStyle name="Comma 2 24 2" xfId="5957"/>
    <cellStyle name="Comma 2 24 3" xfId="5958"/>
    <cellStyle name="Comma 2 24 4" xfId="5959"/>
    <cellStyle name="Comma 2 24 5" xfId="5960"/>
    <cellStyle name="Comma 2 24 6" xfId="5961"/>
    <cellStyle name="Comma 2 24 7" xfId="5962"/>
    <cellStyle name="Comma 2 24 8" xfId="5963"/>
    <cellStyle name="Comma 2 25" xfId="5964"/>
    <cellStyle name="Comma 2 25 2" xfId="5965"/>
    <cellStyle name="Comma 2 25 3" xfId="5966"/>
    <cellStyle name="Comma 2 25 4" xfId="5967"/>
    <cellStyle name="Comma 2 25 5" xfId="5968"/>
    <cellStyle name="Comma 2 25 6" xfId="5969"/>
    <cellStyle name="Comma 2 25 7" xfId="5970"/>
    <cellStyle name="Comma 2 25 8" xfId="5971"/>
    <cellStyle name="Comma 2 26" xfId="5972"/>
    <cellStyle name="Comma 2 26 2" xfId="5973"/>
    <cellStyle name="Comma 2 26 3" xfId="5974"/>
    <cellStyle name="Comma 2 26 4" xfId="5975"/>
    <cellStyle name="Comma 2 26 5" xfId="5976"/>
    <cellStyle name="Comma 2 26 6" xfId="5977"/>
    <cellStyle name="Comma 2 26 7" xfId="5978"/>
    <cellStyle name="Comma 2 26 8" xfId="5979"/>
    <cellStyle name="Comma 2 27" xfId="5980"/>
    <cellStyle name="Comma 2 28" xfId="5981"/>
    <cellStyle name="Comma 2 29" xfId="5982"/>
    <cellStyle name="Comma 2 3" xfId="5983"/>
    <cellStyle name="Comma 2 3 10" xfId="5984"/>
    <cellStyle name="Comma 2 3 11" xfId="5985"/>
    <cellStyle name="Comma 2 3 2" xfId="5986"/>
    <cellStyle name="Comma 2 3 3" xfId="5987"/>
    <cellStyle name="Comma 2 3 4" xfId="5988"/>
    <cellStyle name="Comma 2 3 5" xfId="5989"/>
    <cellStyle name="Comma 2 3 6" xfId="5990"/>
    <cellStyle name="Comma 2 3 7" xfId="5991"/>
    <cellStyle name="Comma 2 3 8" xfId="5992"/>
    <cellStyle name="Comma 2 3 9" xfId="5993"/>
    <cellStyle name="Comma 2 30" xfId="5994"/>
    <cellStyle name="Comma 2 30 2" xfId="5995"/>
    <cellStyle name="Comma 2 30 3" xfId="5996"/>
    <cellStyle name="Comma 2 30 4" xfId="5997"/>
    <cellStyle name="Comma 2 30 5" xfId="5998"/>
    <cellStyle name="Comma 2 30 6" xfId="5999"/>
    <cellStyle name="Comma 2 30 7" xfId="6000"/>
    <cellStyle name="Comma 2 30 8" xfId="6001"/>
    <cellStyle name="Comma 2 31" xfId="6002"/>
    <cellStyle name="Comma 2 31 2" xfId="6003"/>
    <cellStyle name="Comma 2 31 3" xfId="6004"/>
    <cellStyle name="Comma 2 31 4" xfId="6005"/>
    <cellStyle name="Comma 2 31 5" xfId="6006"/>
    <cellStyle name="Comma 2 31 6" xfId="6007"/>
    <cellStyle name="Comma 2 31 7" xfId="6008"/>
    <cellStyle name="Comma 2 31 8" xfId="6009"/>
    <cellStyle name="Comma 2 32" xfId="6010"/>
    <cellStyle name="Comma 2 32 2" xfId="6011"/>
    <cellStyle name="Comma 2 32 3" xfId="6012"/>
    <cellStyle name="Comma 2 32 4" xfId="6013"/>
    <cellStyle name="Comma 2 32 5" xfId="6014"/>
    <cellStyle name="Comma 2 32 6" xfId="6015"/>
    <cellStyle name="Comma 2 32 7" xfId="6016"/>
    <cellStyle name="Comma 2 32 8" xfId="6017"/>
    <cellStyle name="Comma 2 33" xfId="6018"/>
    <cellStyle name="Comma 2 33 2" xfId="6019"/>
    <cellStyle name="Comma 2 33 3" xfId="6020"/>
    <cellStyle name="Comma 2 33 4" xfId="6021"/>
    <cellStyle name="Comma 2 33 5" xfId="6022"/>
    <cellStyle name="Comma 2 33 6" xfId="6023"/>
    <cellStyle name="Comma 2 33 7" xfId="6024"/>
    <cellStyle name="Comma 2 33 8" xfId="6025"/>
    <cellStyle name="Comma 2 34" xfId="6026"/>
    <cellStyle name="Comma 2 34 2" xfId="6027"/>
    <cellStyle name="Comma 2 34 3" xfId="6028"/>
    <cellStyle name="Comma 2 34 4" xfId="6029"/>
    <cellStyle name="Comma 2 34 5" xfId="6030"/>
    <cellStyle name="Comma 2 34 6" xfId="6031"/>
    <cellStyle name="Comma 2 34 7" xfId="6032"/>
    <cellStyle name="Comma 2 34 8" xfId="6033"/>
    <cellStyle name="Comma 2 35" xfId="6034"/>
    <cellStyle name="Comma 2 35 2" xfId="6035"/>
    <cellStyle name="Comma 2 35 3" xfId="6036"/>
    <cellStyle name="Comma 2 35 4" xfId="6037"/>
    <cellStyle name="Comma 2 35 5" xfId="6038"/>
    <cellStyle name="Comma 2 35 6" xfId="6039"/>
    <cellStyle name="Comma 2 35 7" xfId="6040"/>
    <cellStyle name="Comma 2 35 8" xfId="6041"/>
    <cellStyle name="Comma 2 36" xfId="6042"/>
    <cellStyle name="Comma 2 36 2" xfId="6043"/>
    <cellStyle name="Comma 2 36 3" xfId="6044"/>
    <cellStyle name="Comma 2 36 4" xfId="6045"/>
    <cellStyle name="Comma 2 36 5" xfId="6046"/>
    <cellStyle name="Comma 2 36 6" xfId="6047"/>
    <cellStyle name="Comma 2 36 7" xfId="6048"/>
    <cellStyle name="Comma 2 36 8" xfId="6049"/>
    <cellStyle name="Comma 2 37" xfId="6050"/>
    <cellStyle name="Comma 2 37 2" xfId="6051"/>
    <cellStyle name="Comma 2 37 3" xfId="6052"/>
    <cellStyle name="Comma 2 38" xfId="6053"/>
    <cellStyle name="Comma 2 38 2" xfId="6054"/>
    <cellStyle name="Comma 2 38 3" xfId="6055"/>
    <cellStyle name="Comma 2 38 4" xfId="6056"/>
    <cellStyle name="Comma 2 38 5" xfId="6057"/>
    <cellStyle name="Comma 2 38 6" xfId="6058"/>
    <cellStyle name="Comma 2 38 7" xfId="6059"/>
    <cellStyle name="Comma 2 38 8" xfId="6060"/>
    <cellStyle name="Comma 2 38 9" xfId="6061"/>
    <cellStyle name="Comma 2 39" xfId="6062"/>
    <cellStyle name="Comma 2 39 2" xfId="6063"/>
    <cellStyle name="Comma 2 39 3" xfId="6064"/>
    <cellStyle name="Comma 2 39 4" xfId="6065"/>
    <cellStyle name="Comma 2 39 5" xfId="6066"/>
    <cellStyle name="Comma 2 4" xfId="6067"/>
    <cellStyle name="Comma 2 4 2" xfId="6068"/>
    <cellStyle name="Comma 2 4 3" xfId="6069"/>
    <cellStyle name="Comma 2 4 4" xfId="6070"/>
    <cellStyle name="Comma 2 4 5" xfId="6071"/>
    <cellStyle name="Comma 2 4 6" xfId="6072"/>
    <cellStyle name="Comma 2 4 7" xfId="6073"/>
    <cellStyle name="Comma 2 4 8" xfId="6074"/>
    <cellStyle name="Comma 2 40" xfId="6075"/>
    <cellStyle name="Comma 2 41" xfId="6076"/>
    <cellStyle name="Comma 2 42" xfId="6077"/>
    <cellStyle name="Comma 2 43" xfId="6078"/>
    <cellStyle name="Comma 2 44" xfId="6079"/>
    <cellStyle name="Comma 2 45" xfId="6080"/>
    <cellStyle name="Comma 2 46" xfId="6081"/>
    <cellStyle name="Comma 2 47" xfId="6082"/>
    <cellStyle name="Comma 2 48" xfId="6083"/>
    <cellStyle name="Comma 2 49" xfId="6084"/>
    <cellStyle name="Comma 2 5" xfId="6085"/>
    <cellStyle name="Comma 2 5 2" xfId="6086"/>
    <cellStyle name="Comma 2 5 3" xfId="6087"/>
    <cellStyle name="Comma 2 5 4" xfId="6088"/>
    <cellStyle name="Comma 2 5 5" xfId="6089"/>
    <cellStyle name="Comma 2 5 6" xfId="6090"/>
    <cellStyle name="Comma 2 5 7" xfId="6091"/>
    <cellStyle name="Comma 2 5 8" xfId="6092"/>
    <cellStyle name="Comma 2 50" xfId="6093"/>
    <cellStyle name="Comma 2 51" xfId="6094"/>
    <cellStyle name="Comma 2 6" xfId="6095"/>
    <cellStyle name="Comma 2 6 2" xfId="6096"/>
    <cellStyle name="Comma 2 6 3" xfId="6097"/>
    <cellStyle name="Comma 2 6 4" xfId="6098"/>
    <cellStyle name="Comma 2 6 5" xfId="6099"/>
    <cellStyle name="Comma 2 6 6" xfId="6100"/>
    <cellStyle name="Comma 2 6 7" xfId="6101"/>
    <cellStyle name="Comma 2 6 8" xfId="6102"/>
    <cellStyle name="Comma 2 7" xfId="6103"/>
    <cellStyle name="Comma 2 7 2" xfId="6104"/>
    <cellStyle name="Comma 2 7 3" xfId="6105"/>
    <cellStyle name="Comma 2 7 4" xfId="6106"/>
    <cellStyle name="Comma 2 7 5" xfId="6107"/>
    <cellStyle name="Comma 2 7 6" xfId="6108"/>
    <cellStyle name="Comma 2 7 7" xfId="6109"/>
    <cellStyle name="Comma 2 7 8" xfId="6110"/>
    <cellStyle name="Comma 2 8" xfId="6111"/>
    <cellStyle name="Comma 2 8 2" xfId="6112"/>
    <cellStyle name="Comma 2 8 3" xfId="6113"/>
    <cellStyle name="Comma 2 8 4" xfId="6114"/>
    <cellStyle name="Comma 2 8 5" xfId="6115"/>
    <cellStyle name="Comma 2 8 6" xfId="6116"/>
    <cellStyle name="Comma 2 8 7" xfId="6117"/>
    <cellStyle name="Comma 2 8 8" xfId="6118"/>
    <cellStyle name="Comma 2 9" xfId="6119"/>
    <cellStyle name="Comma 2 9 2" xfId="6120"/>
    <cellStyle name="Comma 2 9 2 2" xfId="6121"/>
    <cellStyle name="Comma 2 9 2 3" xfId="6122"/>
    <cellStyle name="Comma 2 9 3" xfId="6123"/>
    <cellStyle name="Comma 2 9 4" xfId="6124"/>
    <cellStyle name="Comma 2 9 5" xfId="6125"/>
    <cellStyle name="Comma 2 9 6" xfId="6126"/>
    <cellStyle name="Comma 2 9 7" xfId="6127"/>
    <cellStyle name="Comma 2 9 8" xfId="6128"/>
    <cellStyle name="Comma 20" xfId="6129"/>
    <cellStyle name="Comma 21" xfId="6130"/>
    <cellStyle name="Comma 22" xfId="6131"/>
    <cellStyle name="Comma 23" xfId="6132"/>
    <cellStyle name="Comma 24" xfId="6133"/>
    <cellStyle name="Comma 25" xfId="6134"/>
    <cellStyle name="Comma 26" xfId="6135"/>
    <cellStyle name="Comma 27" xfId="6136"/>
    <cellStyle name="Comma 28" xfId="6137"/>
    <cellStyle name="Comma 29" xfId="6138"/>
    <cellStyle name="Comma 3" xfId="6139"/>
    <cellStyle name="Comma 3 10" xfId="6140"/>
    <cellStyle name="Comma 3 10 2" xfId="6141"/>
    <cellStyle name="Comma 3 10 3" xfId="6142"/>
    <cellStyle name="Comma 3 10 4" xfId="6143"/>
    <cellStyle name="Comma 3 10 5" xfId="6144"/>
    <cellStyle name="Comma 3 10 6" xfId="6145"/>
    <cellStyle name="Comma 3 10 7" xfId="6146"/>
    <cellStyle name="Comma 3 10 8" xfId="6147"/>
    <cellStyle name="Comma 3 11" xfId="6148"/>
    <cellStyle name="Comma 3 11 2" xfId="6149"/>
    <cellStyle name="Comma 3 11 3" xfId="6150"/>
    <cellStyle name="Comma 3 11 4" xfId="6151"/>
    <cellStyle name="Comma 3 11 5" xfId="6152"/>
    <cellStyle name="Comma 3 11 6" xfId="6153"/>
    <cellStyle name="Comma 3 11 7" xfId="6154"/>
    <cellStyle name="Comma 3 11 8" xfId="6155"/>
    <cellStyle name="Comma 3 12" xfId="6156"/>
    <cellStyle name="Comma 3 12 2" xfId="6157"/>
    <cellStyle name="Comma 3 12 3" xfId="6158"/>
    <cellStyle name="Comma 3 12 4" xfId="6159"/>
    <cellStyle name="Comma 3 12 5" xfId="6160"/>
    <cellStyle name="Comma 3 12 6" xfId="6161"/>
    <cellStyle name="Comma 3 12 7" xfId="6162"/>
    <cellStyle name="Comma 3 12 8" xfId="6163"/>
    <cellStyle name="Comma 3 13" xfId="6164"/>
    <cellStyle name="Comma 3 13 2" xfId="6165"/>
    <cellStyle name="Comma 3 13 3" xfId="6166"/>
    <cellStyle name="Comma 3 13 4" xfId="6167"/>
    <cellStyle name="Comma 3 13 5" xfId="6168"/>
    <cellStyle name="Comma 3 13 6" xfId="6169"/>
    <cellStyle name="Comma 3 13 7" xfId="6170"/>
    <cellStyle name="Comma 3 13 8" xfId="6171"/>
    <cellStyle name="Comma 3 14" xfId="6172"/>
    <cellStyle name="Comma 3 14 2" xfId="6173"/>
    <cellStyle name="Comma 3 14 3" xfId="6174"/>
    <cellStyle name="Comma 3 14 4" xfId="6175"/>
    <cellStyle name="Comma 3 14 5" xfId="6176"/>
    <cellStyle name="Comma 3 14 6" xfId="6177"/>
    <cellStyle name="Comma 3 14 7" xfId="6178"/>
    <cellStyle name="Comma 3 14 8" xfId="6179"/>
    <cellStyle name="Comma 3 15" xfId="6180"/>
    <cellStyle name="Comma 3 15 2" xfId="6181"/>
    <cellStyle name="Comma 3 15 3" xfId="6182"/>
    <cellStyle name="Comma 3 15 4" xfId="6183"/>
    <cellStyle name="Comma 3 15 5" xfId="6184"/>
    <cellStyle name="Comma 3 15 6" xfId="6185"/>
    <cellStyle name="Comma 3 15 7" xfId="6186"/>
    <cellStyle name="Comma 3 15 8" xfId="6187"/>
    <cellStyle name="Comma 3 16" xfId="6188"/>
    <cellStyle name="Comma 3 16 2" xfId="6189"/>
    <cellStyle name="Comma 3 16 3" xfId="6190"/>
    <cellStyle name="Comma 3 16 4" xfId="6191"/>
    <cellStyle name="Comma 3 16 5" xfId="6192"/>
    <cellStyle name="Comma 3 16 6" xfId="6193"/>
    <cellStyle name="Comma 3 16 7" xfId="6194"/>
    <cellStyle name="Comma 3 16 8" xfId="6195"/>
    <cellStyle name="Comma 3 17" xfId="6196"/>
    <cellStyle name="Comma 3 17 2" xfId="6197"/>
    <cellStyle name="Comma 3 17 3" xfId="6198"/>
    <cellStyle name="Comma 3 17 4" xfId="6199"/>
    <cellStyle name="Comma 3 17 5" xfId="6200"/>
    <cellStyle name="Comma 3 17 6" xfId="6201"/>
    <cellStyle name="Comma 3 17 7" xfId="6202"/>
    <cellStyle name="Comma 3 17 8" xfId="6203"/>
    <cellStyle name="Comma 3 18" xfId="6204"/>
    <cellStyle name="Comma 3 18 2" xfId="6205"/>
    <cellStyle name="Comma 3 18 3" xfId="6206"/>
    <cellStyle name="Comma 3 18 4" xfId="6207"/>
    <cellStyle name="Comma 3 18 5" xfId="6208"/>
    <cellStyle name="Comma 3 18 6" xfId="6209"/>
    <cellStyle name="Comma 3 18 7" xfId="6210"/>
    <cellStyle name="Comma 3 18 8" xfId="6211"/>
    <cellStyle name="Comma 3 19" xfId="6212"/>
    <cellStyle name="Comma 3 19 2" xfId="6213"/>
    <cellStyle name="Comma 3 19 3" xfId="6214"/>
    <cellStyle name="Comma 3 19 4" xfId="6215"/>
    <cellStyle name="Comma 3 19 5" xfId="6216"/>
    <cellStyle name="Comma 3 19 6" xfId="6217"/>
    <cellStyle name="Comma 3 19 7" xfId="6218"/>
    <cellStyle name="Comma 3 19 8" xfId="6219"/>
    <cellStyle name="Comma 3 2" xfId="6220"/>
    <cellStyle name="Comma 3 2 10" xfId="6221"/>
    <cellStyle name="Comma 3 2 11" xfId="6222"/>
    <cellStyle name="Comma 3 2 12" xfId="6223"/>
    <cellStyle name="Comma 3 2 2" xfId="6224"/>
    <cellStyle name="Comma 3 2 2 2" xfId="6225"/>
    <cellStyle name="Comma 3 2 2 3" xfId="6226"/>
    <cellStyle name="Comma 3 2 2 4" xfId="6227"/>
    <cellStyle name="Comma 3 2 2 5" xfId="6228"/>
    <cellStyle name="Comma 3 2 3" xfId="6229"/>
    <cellStyle name="Comma 3 2 4" xfId="6230"/>
    <cellStyle name="Comma 3 2 5" xfId="6231"/>
    <cellStyle name="Comma 3 2 6" xfId="6232"/>
    <cellStyle name="Comma 3 2 7" xfId="6233"/>
    <cellStyle name="Comma 3 2 8" xfId="6234"/>
    <cellStyle name="Comma 3 2 9" xfId="6235"/>
    <cellStyle name="Comma 3 20" xfId="6236"/>
    <cellStyle name="Comma 3 20 2" xfId="6237"/>
    <cellStyle name="Comma 3 20 3" xfId="6238"/>
    <cellStyle name="Comma 3 20 4" xfId="6239"/>
    <cellStyle name="Comma 3 20 5" xfId="6240"/>
    <cellStyle name="Comma 3 20 6" xfId="6241"/>
    <cellStyle name="Comma 3 20 7" xfId="6242"/>
    <cellStyle name="Comma 3 20 8" xfId="6243"/>
    <cellStyle name="Comma 3 21" xfId="6244"/>
    <cellStyle name="Comma 3 21 2" xfId="6245"/>
    <cellStyle name="Comma 3 21 3" xfId="6246"/>
    <cellStyle name="Comma 3 21 4" xfId="6247"/>
    <cellStyle name="Comma 3 21 5" xfId="6248"/>
    <cellStyle name="Comma 3 21 6" xfId="6249"/>
    <cellStyle name="Comma 3 21 7" xfId="6250"/>
    <cellStyle name="Comma 3 21 8" xfId="6251"/>
    <cellStyle name="Comma 3 22" xfId="6252"/>
    <cellStyle name="Comma 3 22 2" xfId="6253"/>
    <cellStyle name="Comma 3 22 3" xfId="6254"/>
    <cellStyle name="Comma 3 22 4" xfId="6255"/>
    <cellStyle name="Comma 3 22 5" xfId="6256"/>
    <cellStyle name="Comma 3 22 6" xfId="6257"/>
    <cellStyle name="Comma 3 22 7" xfId="6258"/>
    <cellStyle name="Comma 3 22 8" xfId="6259"/>
    <cellStyle name="Comma 3 23" xfId="6260"/>
    <cellStyle name="Comma 3 23 2" xfId="6261"/>
    <cellStyle name="Comma 3 23 3" xfId="6262"/>
    <cellStyle name="Comma 3 23 4" xfId="6263"/>
    <cellStyle name="Comma 3 23 5" xfId="6264"/>
    <cellStyle name="Comma 3 23 6" xfId="6265"/>
    <cellStyle name="Comma 3 23 7" xfId="6266"/>
    <cellStyle name="Comma 3 23 8" xfId="6267"/>
    <cellStyle name="Comma 3 24" xfId="6268"/>
    <cellStyle name="Comma 3 24 2" xfId="6269"/>
    <cellStyle name="Comma 3 24 3" xfId="6270"/>
    <cellStyle name="Comma 3 24 4" xfId="6271"/>
    <cellStyle name="Comma 3 24 5" xfId="6272"/>
    <cellStyle name="Comma 3 24 6" xfId="6273"/>
    <cellStyle name="Comma 3 24 7" xfId="6274"/>
    <cellStyle name="Comma 3 24 8" xfId="6275"/>
    <cellStyle name="Comma 3 25" xfId="6276"/>
    <cellStyle name="Comma 3 25 2" xfId="6277"/>
    <cellStyle name="Comma 3 25 3" xfId="6278"/>
    <cellStyle name="Comma 3 25 4" xfId="6279"/>
    <cellStyle name="Comma 3 25 5" xfId="6280"/>
    <cellStyle name="Comma 3 25 6" xfId="6281"/>
    <cellStyle name="Comma 3 25 7" xfId="6282"/>
    <cellStyle name="Comma 3 25 8" xfId="6283"/>
    <cellStyle name="Comma 3 26" xfId="6284"/>
    <cellStyle name="Comma 3 26 2" xfId="6285"/>
    <cellStyle name="Comma 3 26 3" xfId="6286"/>
    <cellStyle name="Comma 3 26 4" xfId="6287"/>
    <cellStyle name="Comma 3 26 5" xfId="6288"/>
    <cellStyle name="Comma 3 26 6" xfId="6289"/>
    <cellStyle name="Comma 3 26 7" xfId="6290"/>
    <cellStyle name="Comma 3 26 8" xfId="6291"/>
    <cellStyle name="Comma 3 27" xfId="6292"/>
    <cellStyle name="Comma 3 27 2" xfId="6293"/>
    <cellStyle name="Comma 3 27 3" xfId="6294"/>
    <cellStyle name="Comma 3 27 4" xfId="6295"/>
    <cellStyle name="Comma 3 27 5" xfId="6296"/>
    <cellStyle name="Comma 3 27 6" xfId="6297"/>
    <cellStyle name="Comma 3 27 7" xfId="6298"/>
    <cellStyle name="Comma 3 27 8" xfId="6299"/>
    <cellStyle name="Comma 3 28" xfId="6300"/>
    <cellStyle name="Comma 3 28 2" xfId="6301"/>
    <cellStyle name="Comma 3 28 3" xfId="6302"/>
    <cellStyle name="Comma 3 28 4" xfId="6303"/>
    <cellStyle name="Comma 3 28 5" xfId="6304"/>
    <cellStyle name="Comma 3 28 6" xfId="6305"/>
    <cellStyle name="Comma 3 28 7" xfId="6306"/>
    <cellStyle name="Comma 3 28 8" xfId="6307"/>
    <cellStyle name="Comma 3 29" xfId="6308"/>
    <cellStyle name="Comma 3 29 2" xfId="6309"/>
    <cellStyle name="Comma 3 29 3" xfId="6310"/>
    <cellStyle name="Comma 3 29 4" xfId="6311"/>
    <cellStyle name="Comma 3 29 5" xfId="6312"/>
    <cellStyle name="Comma 3 29 6" xfId="6313"/>
    <cellStyle name="Comma 3 29 7" xfId="6314"/>
    <cellStyle name="Comma 3 29 8" xfId="6315"/>
    <cellStyle name="Comma 3 3" xfId="6316"/>
    <cellStyle name="Comma 3 3 10" xfId="6317"/>
    <cellStyle name="Comma 3 3 11" xfId="6318"/>
    <cellStyle name="Comma 3 3 2" xfId="6319"/>
    <cellStyle name="Comma 3 3 3" xfId="6320"/>
    <cellStyle name="Comma 3 3 4" xfId="6321"/>
    <cellStyle name="Comma 3 3 5" xfId="6322"/>
    <cellStyle name="Comma 3 3 6" xfId="6323"/>
    <cellStyle name="Comma 3 3 7" xfId="6324"/>
    <cellStyle name="Comma 3 3 8" xfId="6325"/>
    <cellStyle name="Comma 3 3 9" xfId="6326"/>
    <cellStyle name="Comma 3 30" xfId="6327"/>
    <cellStyle name="Comma 3 30 2" xfId="6328"/>
    <cellStyle name="Comma 3 30 3" xfId="6329"/>
    <cellStyle name="Comma 3 30 4" xfId="6330"/>
    <cellStyle name="Comma 3 30 5" xfId="6331"/>
    <cellStyle name="Comma 3 30 6" xfId="6332"/>
    <cellStyle name="Comma 3 30 7" xfId="6333"/>
    <cellStyle name="Comma 3 30 8" xfId="6334"/>
    <cellStyle name="Comma 3 31" xfId="6335"/>
    <cellStyle name="Comma 3 31 2" xfId="6336"/>
    <cellStyle name="Comma 3 31 3" xfId="6337"/>
    <cellStyle name="Comma 3 31 4" xfId="6338"/>
    <cellStyle name="Comma 3 31 5" xfId="6339"/>
    <cellStyle name="Comma 3 31 6" xfId="6340"/>
    <cellStyle name="Comma 3 31 7" xfId="6341"/>
    <cellStyle name="Comma 3 31 8" xfId="6342"/>
    <cellStyle name="Comma 3 32" xfId="6343"/>
    <cellStyle name="Comma 3 32 2" xfId="6344"/>
    <cellStyle name="Comma 3 32 3" xfId="6345"/>
    <cellStyle name="Comma 3 32 4" xfId="6346"/>
    <cellStyle name="Comma 3 32 5" xfId="6347"/>
    <cellStyle name="Comma 3 32 6" xfId="6348"/>
    <cellStyle name="Comma 3 32 7" xfId="6349"/>
    <cellStyle name="Comma 3 32 8" xfId="6350"/>
    <cellStyle name="Comma 3 33" xfId="6351"/>
    <cellStyle name="Comma 3 33 2" xfId="6352"/>
    <cellStyle name="Comma 3 33 3" xfId="6353"/>
    <cellStyle name="Comma 3 33 4" xfId="6354"/>
    <cellStyle name="Comma 3 33 5" xfId="6355"/>
    <cellStyle name="Comma 3 33 6" xfId="6356"/>
    <cellStyle name="Comma 3 33 7" xfId="6357"/>
    <cellStyle name="Comma 3 33 8" xfId="6358"/>
    <cellStyle name="Comma 3 34" xfId="6359"/>
    <cellStyle name="Comma 3 35" xfId="6360"/>
    <cellStyle name="Comma 3 36" xfId="6361"/>
    <cellStyle name="Comma 3 37" xfId="6362"/>
    <cellStyle name="Comma 3 38" xfId="6363"/>
    <cellStyle name="Comma 3 39" xfId="6364"/>
    <cellStyle name="Comma 3 4" xfId="6365"/>
    <cellStyle name="Comma 3 4 2" xfId="6366"/>
    <cellStyle name="Comma 3 4 3" xfId="6367"/>
    <cellStyle name="Comma 3 4 4" xfId="6368"/>
    <cellStyle name="Comma 3 4 5" xfId="6369"/>
    <cellStyle name="Comma 3 4 6" xfId="6370"/>
    <cellStyle name="Comma 3 4 7" xfId="6371"/>
    <cellStyle name="Comma 3 4 8" xfId="6372"/>
    <cellStyle name="Comma 3 40" xfId="6373"/>
    <cellStyle name="Comma 3 41" xfId="6374"/>
    <cellStyle name="Comma 3 42" xfId="6375"/>
    <cellStyle name="Comma 3 43" xfId="6376"/>
    <cellStyle name="Comma 3 44" xfId="6377"/>
    <cellStyle name="Comma 3 45" xfId="6378"/>
    <cellStyle name="Comma 3 46" xfId="6379"/>
    <cellStyle name="Comma 3 47" xfId="6380"/>
    <cellStyle name="Comma 3 48" xfId="6381"/>
    <cellStyle name="Comma 3 49" xfId="6382"/>
    <cellStyle name="Comma 3 5" xfId="6383"/>
    <cellStyle name="Comma 3 5 2" xfId="6384"/>
    <cellStyle name="Comma 3 5 3" xfId="6385"/>
    <cellStyle name="Comma 3 5 4" xfId="6386"/>
    <cellStyle name="Comma 3 5 5" xfId="6387"/>
    <cellStyle name="Comma 3 5 6" xfId="6388"/>
    <cellStyle name="Comma 3 5 7" xfId="6389"/>
    <cellStyle name="Comma 3 5 8" xfId="6390"/>
    <cellStyle name="Comma 3 50" xfId="6391"/>
    <cellStyle name="Comma 3 6" xfId="6392"/>
    <cellStyle name="Comma 3 6 2" xfId="6393"/>
    <cellStyle name="Comma 3 6 3" xfId="6394"/>
    <cellStyle name="Comma 3 6 4" xfId="6395"/>
    <cellStyle name="Comma 3 6 5" xfId="6396"/>
    <cellStyle name="Comma 3 6 6" xfId="6397"/>
    <cellStyle name="Comma 3 6 7" xfId="6398"/>
    <cellStyle name="Comma 3 6 8" xfId="6399"/>
    <cellStyle name="Comma 3 7" xfId="6400"/>
    <cellStyle name="Comma 3 7 2" xfId="6401"/>
    <cellStyle name="Comma 3 7 3" xfId="6402"/>
    <cellStyle name="Comma 3 7 4" xfId="6403"/>
    <cellStyle name="Comma 3 7 5" xfId="6404"/>
    <cellStyle name="Comma 3 7 6" xfId="6405"/>
    <cellStyle name="Comma 3 7 7" xfId="6406"/>
    <cellStyle name="Comma 3 7 8" xfId="6407"/>
    <cellStyle name="Comma 3 8" xfId="6408"/>
    <cellStyle name="Comma 3 8 2" xfId="6409"/>
    <cellStyle name="Comma 3 8 3" xfId="6410"/>
    <cellStyle name="Comma 3 8 4" xfId="6411"/>
    <cellStyle name="Comma 3 8 5" xfId="6412"/>
    <cellStyle name="Comma 3 8 6" xfId="6413"/>
    <cellStyle name="Comma 3 8 7" xfId="6414"/>
    <cellStyle name="Comma 3 8 8" xfId="6415"/>
    <cellStyle name="Comma 3 9" xfId="6416"/>
    <cellStyle name="Comma 3 9 2" xfId="6417"/>
    <cellStyle name="Comma 3 9 3" xfId="6418"/>
    <cellStyle name="Comma 3 9 4" xfId="6419"/>
    <cellStyle name="Comma 3 9 5" xfId="6420"/>
    <cellStyle name="Comma 3 9 6" xfId="6421"/>
    <cellStyle name="Comma 3 9 7" xfId="6422"/>
    <cellStyle name="Comma 3 9 8" xfId="6423"/>
    <cellStyle name="Comma 3_Checked Assa Pricing Final." xfId="6424"/>
    <cellStyle name="Comma 30" xfId="6425"/>
    <cellStyle name="Comma 31" xfId="6426"/>
    <cellStyle name="Comma 32" xfId="6427"/>
    <cellStyle name="Comma 33" xfId="6428"/>
    <cellStyle name="Comma 34" xfId="6429"/>
    <cellStyle name="Comma 34 2" xfId="6430"/>
    <cellStyle name="Comma 35" xfId="6431"/>
    <cellStyle name="Comma 35 2" xfId="6432"/>
    <cellStyle name="Comma 36" xfId="6433"/>
    <cellStyle name="Comma 36 2" xfId="6434"/>
    <cellStyle name="Comma 37" xfId="6435"/>
    <cellStyle name="Comma 37 2" xfId="6436"/>
    <cellStyle name="Comma 37 2 10" xfId="6437"/>
    <cellStyle name="Comma 37 2 2" xfId="6438"/>
    <cellStyle name="Comma 37 2 2 2" xfId="6439"/>
    <cellStyle name="Comma 37 2 3" xfId="6440"/>
    <cellStyle name="Comma 37 2 3 2" xfId="6441"/>
    <cellStyle name="Comma 37 2 4" xfId="6442"/>
    <cellStyle name="Comma 37 2 4 2" xfId="6443"/>
    <cellStyle name="Comma 37 2 5" xfId="6444"/>
    <cellStyle name="Comma 37 2 5 2" xfId="6445"/>
    <cellStyle name="Comma 37 2 6" xfId="6446"/>
    <cellStyle name="Comma 37 2 6 2" xfId="6447"/>
    <cellStyle name="Comma 37 2 7" xfId="6448"/>
    <cellStyle name="Comma 37 2 7 2" xfId="6449"/>
    <cellStyle name="Comma 37 2 8" xfId="6450"/>
    <cellStyle name="Comma 37 2 8 2" xfId="6451"/>
    <cellStyle name="Comma 37 2 9" xfId="6452"/>
    <cellStyle name="Comma 37 2 9 2" xfId="6453"/>
    <cellStyle name="Comma 37 3" xfId="6454"/>
    <cellStyle name="Comma 38" xfId="6455"/>
    <cellStyle name="Comma 39" xfId="6456"/>
    <cellStyle name="Comma 4" xfId="6457"/>
    <cellStyle name="Comma 4 10" xfId="6458"/>
    <cellStyle name="Comma 4 11" xfId="6459"/>
    <cellStyle name="Comma 4 12" xfId="6460"/>
    <cellStyle name="Comma 4 13" xfId="6461"/>
    <cellStyle name="Comma 4 14" xfId="6462"/>
    <cellStyle name="Comma 4 15" xfId="6463"/>
    <cellStyle name="Comma 4 16" xfId="6464"/>
    <cellStyle name="Comma 4 17" xfId="6465"/>
    <cellStyle name="Comma 4 18" xfId="6466"/>
    <cellStyle name="Comma 4 19" xfId="6467"/>
    <cellStyle name="Comma 4 2" xfId="6468"/>
    <cellStyle name="Comma 4 2 10" xfId="6469"/>
    <cellStyle name="Comma 4 2 11" xfId="6470"/>
    <cellStyle name="Comma 4 2 2" xfId="6471"/>
    <cellStyle name="Comma 4 2 3" xfId="6472"/>
    <cellStyle name="Comma 4 2 4" xfId="6473"/>
    <cellStyle name="Comma 4 2 5" xfId="6474"/>
    <cellStyle name="Comma 4 2 6" xfId="6475"/>
    <cellStyle name="Comma 4 2 7" xfId="6476"/>
    <cellStyle name="Comma 4 2 8" xfId="6477"/>
    <cellStyle name="Comma 4 2 9" xfId="6478"/>
    <cellStyle name="Comma 4 20" xfId="6479"/>
    <cellStyle name="Comma 4 3" xfId="6480"/>
    <cellStyle name="Comma 4 3 2" xfId="6481"/>
    <cellStyle name="Comma 4 3 3" xfId="6482"/>
    <cellStyle name="Comma 4 3 4" xfId="6483"/>
    <cellStyle name="Comma 4 3 5" xfId="6484"/>
    <cellStyle name="Comma 4 4" xfId="6485"/>
    <cellStyle name="Comma 4 5" xfId="6486"/>
    <cellStyle name="Comma 4 6" xfId="6487"/>
    <cellStyle name="Comma 4 7" xfId="6488"/>
    <cellStyle name="Comma 4 8" xfId="6489"/>
    <cellStyle name="Comma 4 9" xfId="6490"/>
    <cellStyle name="Comma 40" xfId="6491"/>
    <cellStyle name="Comma 41" xfId="6492"/>
    <cellStyle name="Comma 42" xfId="6493"/>
    <cellStyle name="Comma 43" xfId="6494"/>
    <cellStyle name="Comma 44" xfId="6495"/>
    <cellStyle name="Comma 45" xfId="6496"/>
    <cellStyle name="Comma 46" xfId="6497"/>
    <cellStyle name="Comma 47" xfId="6498"/>
    <cellStyle name="Comma 48" xfId="6499"/>
    <cellStyle name="Comma 49" xfId="6500"/>
    <cellStyle name="Comma 5" xfId="6501"/>
    <cellStyle name="Comma 5 10" xfId="6502"/>
    <cellStyle name="Comma 5 11" xfId="6503"/>
    <cellStyle name="Comma 5 12" xfId="6504"/>
    <cellStyle name="Comma 5 13" xfId="6505"/>
    <cellStyle name="Comma 5 2" xfId="6506"/>
    <cellStyle name="Comma 5 2 10" xfId="6507"/>
    <cellStyle name="Comma 5 2 11" xfId="6508"/>
    <cellStyle name="Comma 5 2 2" xfId="6509"/>
    <cellStyle name="Comma 5 2 3" xfId="6510"/>
    <cellStyle name="Comma 5 2 4" xfId="6511"/>
    <cellStyle name="Comma 5 2 5" xfId="6512"/>
    <cellStyle name="Comma 5 2 6" xfId="6513"/>
    <cellStyle name="Comma 5 2 7" xfId="6514"/>
    <cellStyle name="Comma 5 2 8" xfId="6515"/>
    <cellStyle name="Comma 5 2 9" xfId="6516"/>
    <cellStyle name="Comma 5 3" xfId="6517"/>
    <cellStyle name="Comma 5 3 2" xfId="6518"/>
    <cellStyle name="Comma 5 3 3" xfId="6519"/>
    <cellStyle name="Comma 5 3 4" xfId="6520"/>
    <cellStyle name="Comma 5 3 5" xfId="6521"/>
    <cellStyle name="Comma 5 4" xfId="6522"/>
    <cellStyle name="Comma 5 5" xfId="6523"/>
    <cellStyle name="Comma 5 6" xfId="6524"/>
    <cellStyle name="Comma 5 7" xfId="6525"/>
    <cellStyle name="Comma 5 8" xfId="6526"/>
    <cellStyle name="Comma 5 9" xfId="6527"/>
    <cellStyle name="Comma 50" xfId="6528"/>
    <cellStyle name="Comma 51" xfId="6529"/>
    <cellStyle name="Comma 52" xfId="6530"/>
    <cellStyle name="Comma 53" xfId="6531"/>
    <cellStyle name="Comma 54" xfId="6532"/>
    <cellStyle name="Comma 55" xfId="6533"/>
    <cellStyle name="Comma 56" xfId="6534"/>
    <cellStyle name="Comma 57" xfId="6535"/>
    <cellStyle name="Comma 58" xfId="6536"/>
    <cellStyle name="Comma 59" xfId="6537"/>
    <cellStyle name="Comma 6" xfId="6538"/>
    <cellStyle name="Comma 6 10" xfId="6539"/>
    <cellStyle name="Comma 6 11" xfId="6540"/>
    <cellStyle name="Comma 6 12" xfId="6541"/>
    <cellStyle name="Comma 6 2" xfId="6542"/>
    <cellStyle name="Comma 6 2 10" xfId="6543"/>
    <cellStyle name="Comma 6 2 11" xfId="6544"/>
    <cellStyle name="Comma 6 2 2" xfId="6545"/>
    <cellStyle name="Comma 6 2 3" xfId="6546"/>
    <cellStyle name="Comma 6 2 4" xfId="6547"/>
    <cellStyle name="Comma 6 2 5" xfId="6548"/>
    <cellStyle name="Comma 6 2 6" xfId="6549"/>
    <cellStyle name="Comma 6 2 7" xfId="6550"/>
    <cellStyle name="Comma 6 2 8" xfId="6551"/>
    <cellStyle name="Comma 6 2 9" xfId="6552"/>
    <cellStyle name="Comma 6 3" xfId="6553"/>
    <cellStyle name="Comma 6 3 2" xfId="6554"/>
    <cellStyle name="Comma 6 3 3" xfId="6555"/>
    <cellStyle name="Comma 6 3 4" xfId="6556"/>
    <cellStyle name="Comma 6 3 5" xfId="6557"/>
    <cellStyle name="Comma 6 4" xfId="6558"/>
    <cellStyle name="Comma 6 5" xfId="6559"/>
    <cellStyle name="Comma 6 6" xfId="6560"/>
    <cellStyle name="Comma 6 7" xfId="6561"/>
    <cellStyle name="Comma 6 8" xfId="6562"/>
    <cellStyle name="Comma 6 9" xfId="6563"/>
    <cellStyle name="Comma 60" xfId="6564"/>
    <cellStyle name="Comma 61" xfId="6565"/>
    <cellStyle name="Comma 62" xfId="6566"/>
    <cellStyle name="Comma 63" xfId="6567"/>
    <cellStyle name="Comma 64" xfId="6568"/>
    <cellStyle name="Comma 65" xfId="6569"/>
    <cellStyle name="Comma 66" xfId="6570"/>
    <cellStyle name="Comma 67" xfId="6571"/>
    <cellStyle name="Comma 68" xfId="6572"/>
    <cellStyle name="Comma 69" xfId="6573"/>
    <cellStyle name="Comma 7" xfId="6574"/>
    <cellStyle name="Comma 7 10" xfId="6575"/>
    <cellStyle name="Comma 7 11" xfId="6576"/>
    <cellStyle name="Comma 7 12" xfId="6577"/>
    <cellStyle name="Comma 7 2" xfId="6578"/>
    <cellStyle name="Comma 7 2 2" xfId="6579"/>
    <cellStyle name="Comma 7 2 3" xfId="6580"/>
    <cellStyle name="Comma 7 2 4" xfId="6581"/>
    <cellStyle name="Comma 7 2 5" xfId="6582"/>
    <cellStyle name="Comma 7 3" xfId="6583"/>
    <cellStyle name="Comma 7 3 2" xfId="6584"/>
    <cellStyle name="Comma 7 3 3" xfId="6585"/>
    <cellStyle name="Comma 7 3 4" xfId="6586"/>
    <cellStyle name="Comma 7 3 5" xfId="6587"/>
    <cellStyle name="Comma 7 4" xfId="6588"/>
    <cellStyle name="Comma 7 5" xfId="6589"/>
    <cellStyle name="Comma 7 6" xfId="6590"/>
    <cellStyle name="Comma 7 7" xfId="6591"/>
    <cellStyle name="Comma 7 8" xfId="6592"/>
    <cellStyle name="Comma 7 9" xfId="6593"/>
    <cellStyle name="Comma 70" xfId="6594"/>
    <cellStyle name="Comma 71" xfId="6595"/>
    <cellStyle name="Comma 71 2" xfId="6596"/>
    <cellStyle name="Comma 71 3" xfId="6597"/>
    <cellStyle name="Comma 71 4" xfId="6598"/>
    <cellStyle name="Comma 71 5" xfId="6599"/>
    <cellStyle name="Comma 71 6" xfId="6600"/>
    <cellStyle name="Comma 71 7" xfId="6601"/>
    <cellStyle name="Comma 71 8" xfId="6602"/>
    <cellStyle name="Comma 71 9" xfId="6603"/>
    <cellStyle name="Comma 72" xfId="6604"/>
    <cellStyle name="Comma 73" xfId="6605"/>
    <cellStyle name="Comma 74" xfId="6606"/>
    <cellStyle name="Comma 75" xfId="6607"/>
    <cellStyle name="Comma 76" xfId="6608"/>
    <cellStyle name="Comma 77" xfId="6609"/>
    <cellStyle name="Comma 78" xfId="6610"/>
    <cellStyle name="Comma 79" xfId="6611"/>
    <cellStyle name="Comma 8" xfId="6612"/>
    <cellStyle name="Comma 8 10" xfId="6613"/>
    <cellStyle name="Comma 8 11" xfId="6614"/>
    <cellStyle name="Comma 8 12" xfId="6615"/>
    <cellStyle name="Comma 8 13" xfId="6616"/>
    <cellStyle name="Comma 8 2" xfId="6617"/>
    <cellStyle name="Comma 8 2 2" xfId="6618"/>
    <cellStyle name="Comma 8 2 3" xfId="6619"/>
    <cellStyle name="Comma 8 2 4" xfId="6620"/>
    <cellStyle name="Comma 8 2 5" xfId="6621"/>
    <cellStyle name="Comma 8 3" xfId="6622"/>
    <cellStyle name="Comma 8 3 2" xfId="6623"/>
    <cellStyle name="Comma 8 3 3" xfId="6624"/>
    <cellStyle name="Comma 8 3 4" xfId="6625"/>
    <cellStyle name="Comma 8 3 5" xfId="6626"/>
    <cellStyle name="Comma 8 4" xfId="6627"/>
    <cellStyle name="Comma 8 5" xfId="6628"/>
    <cellStyle name="Comma 8 6" xfId="6629"/>
    <cellStyle name="Comma 8 7" xfId="6630"/>
    <cellStyle name="Comma 8 8" xfId="6631"/>
    <cellStyle name="Comma 8 9" xfId="6632"/>
    <cellStyle name="Comma 80" xfId="6633"/>
    <cellStyle name="Comma 81" xfId="6634"/>
    <cellStyle name="Comma 82" xfId="6635"/>
    <cellStyle name="Comma 83" xfId="6636"/>
    <cellStyle name="Comma 84" xfId="6637"/>
    <cellStyle name="Comma 85" xfId="6638"/>
    <cellStyle name="Comma 86" xfId="6639"/>
    <cellStyle name="Comma 87" xfId="6640"/>
    <cellStyle name="Comma 88" xfId="6641"/>
    <cellStyle name="Comma 89" xfId="6642"/>
    <cellStyle name="Comma 9" xfId="6643"/>
    <cellStyle name="Comma 9 2" xfId="6644"/>
    <cellStyle name="Comma 9 2 2" xfId="6645"/>
    <cellStyle name="Comma 9 2 3" xfId="6646"/>
    <cellStyle name="Comma 9 2 4" xfId="6647"/>
    <cellStyle name="Comma 9 2 5" xfId="6648"/>
    <cellStyle name="Comma 9 3" xfId="6649"/>
    <cellStyle name="Comma 9 3 2" xfId="6650"/>
    <cellStyle name="Comma 9 3 3" xfId="6651"/>
    <cellStyle name="Comma 9 3 4" xfId="6652"/>
    <cellStyle name="Comma 9 3 5" xfId="6653"/>
    <cellStyle name="Comma 9 4" xfId="6654"/>
    <cellStyle name="Comma 9 4 2" xfId="6655"/>
    <cellStyle name="Comma 9 4 3" xfId="6656"/>
    <cellStyle name="Comma 9 4 4" xfId="6657"/>
    <cellStyle name="Comma 9 4 5" xfId="6658"/>
    <cellStyle name="Comma 9 5" xfId="6659"/>
    <cellStyle name="Comma 9 6" xfId="6660"/>
    <cellStyle name="Comma 9 7" xfId="6661"/>
    <cellStyle name="Comma 9 8" xfId="6662"/>
    <cellStyle name="Comma 90" xfId="6663"/>
    <cellStyle name="Comma 91" xfId="6664"/>
    <cellStyle name="Comma 92" xfId="6665"/>
    <cellStyle name="Comma 93" xfId="6666"/>
    <cellStyle name="Comma 94" xfId="6667"/>
    <cellStyle name="Comma 95" xfId="6668"/>
    <cellStyle name="Comma 96" xfId="6669"/>
    <cellStyle name="Comma 97" xfId="6670"/>
    <cellStyle name="Comma 98" xfId="6671"/>
    <cellStyle name="Comma 99" xfId="6672"/>
    <cellStyle name="comma zerodec" xfId="6673"/>
    <cellStyle name="comma zerodec 2" xfId="6674"/>
    <cellStyle name="comma zerodec 3" xfId="6675"/>
    <cellStyle name="comma zerodec 4" xfId="6676"/>
    <cellStyle name="comma zerodec 5" xfId="6677"/>
    <cellStyle name="comma zerodec 6" xfId="6678"/>
    <cellStyle name="comma zerodec 7" xfId="6679"/>
    <cellStyle name="comma zerodec 8" xfId="6680"/>
    <cellStyle name="Comma0" xfId="6681"/>
    <cellStyle name="Comma0 - Style3" xfId="6682"/>
    <cellStyle name="Comma0 2" xfId="6683"/>
    <cellStyle name="Comma0 3" xfId="6684"/>
    <cellStyle name="Comma0 4" xfId="6685"/>
    <cellStyle name="Comma0 5" xfId="6686"/>
    <cellStyle name="Comma0 6" xfId="6687"/>
    <cellStyle name="Comma0 7" xfId="6688"/>
    <cellStyle name="Comma0 8" xfId="6689"/>
    <cellStyle name="Comma1 - Style1" xfId="6690"/>
    <cellStyle name="Commentaire" xfId="6691"/>
    <cellStyle name="Curråncy [0]_FCST_RESULTS" xfId="6692"/>
    <cellStyle name="Curren - Style3" xfId="6693"/>
    <cellStyle name="Curren - Style4" xfId="6694"/>
    <cellStyle name="Currency $" xfId="6695"/>
    <cellStyle name="Currency (0.00)" xfId="6696"/>
    <cellStyle name="Currency (0.00) 2" xfId="6697"/>
    <cellStyle name="Currency (0.00) 3" xfId="6698"/>
    <cellStyle name="Currency (0.00) 4" xfId="6699"/>
    <cellStyle name="Currency (0.00) 5" xfId="6700"/>
    <cellStyle name="Currency (0.00) 6" xfId="6701"/>
    <cellStyle name="Currency (0.00) 7" xfId="6702"/>
    <cellStyle name="Currency (0.00) 8" xfId="6703"/>
    <cellStyle name="Currency [0] 2" xfId="6704"/>
    <cellStyle name="Currency [0] 2 2" xfId="6705"/>
    <cellStyle name="Currency [0] 2 3" xfId="6706"/>
    <cellStyle name="Currency [0] 2 4" xfId="6707"/>
    <cellStyle name="Currency [0] 2 5" xfId="6708"/>
    <cellStyle name="Currency [0] 3" xfId="6709"/>
    <cellStyle name="Currency [0] 3 2" xfId="6710"/>
    <cellStyle name="Currency [0] 4" xfId="6711"/>
    <cellStyle name="Currency [0] 4 2" xfId="6712"/>
    <cellStyle name="Currency [0] 5" xfId="6713"/>
    <cellStyle name="Currency [0]ßmud plant bolted_RESULTS" xfId="6714"/>
    <cellStyle name="Currency [00]" xfId="6715"/>
    <cellStyle name="Currency [00] 2" xfId="6716"/>
    <cellStyle name="Currency [00] 3" xfId="6717"/>
    <cellStyle name="Currency [00] 4" xfId="6718"/>
    <cellStyle name="Currency [00] 5" xfId="6719"/>
    <cellStyle name="Currency [00] 6" xfId="6720"/>
    <cellStyle name="Currency [00] 7" xfId="6721"/>
    <cellStyle name="Currency [00] 8" xfId="6722"/>
    <cellStyle name="Currency 10" xfId="6723"/>
    <cellStyle name="Currency 11" xfId="6724"/>
    <cellStyle name="Currency 12" xfId="6725"/>
    <cellStyle name="Currency 13" xfId="6726"/>
    <cellStyle name="Currency 14" xfId="6727"/>
    <cellStyle name="Currency 15" xfId="6728"/>
    <cellStyle name="Currency 16" xfId="6729"/>
    <cellStyle name="Currency 17" xfId="6730"/>
    <cellStyle name="Currency 18" xfId="6731"/>
    <cellStyle name="Currency 19" xfId="6732"/>
    <cellStyle name="Currency 2" xfId="6733"/>
    <cellStyle name="Currency 2 2" xfId="6734"/>
    <cellStyle name="Currency 2 2 2" xfId="6735"/>
    <cellStyle name="Currency 20" xfId="6736"/>
    <cellStyle name="Currency 21" xfId="6737"/>
    <cellStyle name="Currency 22" xfId="6738"/>
    <cellStyle name="Currency 23" xfId="6739"/>
    <cellStyle name="Currency 24" xfId="6740"/>
    <cellStyle name="Currency 25" xfId="6741"/>
    <cellStyle name="Currency 26" xfId="6742"/>
    <cellStyle name="Currency 27" xfId="6743"/>
    <cellStyle name="Currency 28" xfId="6744"/>
    <cellStyle name="Currency 29" xfId="6745"/>
    <cellStyle name="Currency 3" xfId="6746"/>
    <cellStyle name="Currency 3 2" xfId="6747"/>
    <cellStyle name="Currency 30" xfId="6748"/>
    <cellStyle name="Currency 31" xfId="6749"/>
    <cellStyle name="Currency 32" xfId="6750"/>
    <cellStyle name="Currency 33" xfId="6751"/>
    <cellStyle name="Currency 34" xfId="6752"/>
    <cellStyle name="Currency 35" xfId="6753"/>
    <cellStyle name="Currency 36" xfId="6754"/>
    <cellStyle name="Currency 37" xfId="6755"/>
    <cellStyle name="Currency 38" xfId="6756"/>
    <cellStyle name="Currency 39" xfId="6757"/>
    <cellStyle name="Currency 4" xfId="6758"/>
    <cellStyle name="Currency 40" xfId="6759"/>
    <cellStyle name="Currency 41" xfId="6760"/>
    <cellStyle name="Currency 42" xfId="6761"/>
    <cellStyle name="Currency 43" xfId="6762"/>
    <cellStyle name="Currency 44" xfId="6763"/>
    <cellStyle name="Currency 45" xfId="6764"/>
    <cellStyle name="Currency 46" xfId="6765"/>
    <cellStyle name="Currency 5" xfId="6766"/>
    <cellStyle name="Currency 6" xfId="6767"/>
    <cellStyle name="Currency 7" xfId="6768"/>
    <cellStyle name="Currency 8" xfId="6769"/>
    <cellStyle name="Currency 9" xfId="6770"/>
    <cellStyle name="Currency![0]_FCSt (2)" xfId="6771"/>
    <cellStyle name="Currency0" xfId="6772"/>
    <cellStyle name="Currency0 2" xfId="6773"/>
    <cellStyle name="Currency0 3" xfId="6774"/>
    <cellStyle name="Currency0 4" xfId="6775"/>
    <cellStyle name="Currency0 5" xfId="6776"/>
    <cellStyle name="Currency0 6" xfId="6777"/>
    <cellStyle name="Currency0 7" xfId="6778"/>
    <cellStyle name="Currency0 8" xfId="6779"/>
    <cellStyle name="Currency1" xfId="6780"/>
    <cellStyle name="Currency1 2" xfId="6781"/>
    <cellStyle name="Currency1 3" xfId="6782"/>
    <cellStyle name="Currency1 4" xfId="6783"/>
    <cellStyle name="Currency1 5" xfId="6784"/>
    <cellStyle name="Currency1 6" xfId="6785"/>
    <cellStyle name="Currency1 7" xfId="6786"/>
    <cellStyle name="Currency1 8" xfId="6787"/>
    <cellStyle name="DataPilot Category" xfId="6788"/>
    <cellStyle name="DataPilot Corner" xfId="6789"/>
    <cellStyle name="DataPilot Field" xfId="6790"/>
    <cellStyle name="DataPilot Value" xfId="6791"/>
    <cellStyle name="Date" xfId="6792"/>
    <cellStyle name="Date 2" xfId="6793"/>
    <cellStyle name="Date 3" xfId="6794"/>
    <cellStyle name="Date 4" xfId="6795"/>
    <cellStyle name="Date 5" xfId="6796"/>
    <cellStyle name="Date 6" xfId="6797"/>
    <cellStyle name="Date 7" xfId="6798"/>
    <cellStyle name="Date 8" xfId="6799"/>
    <cellStyle name="Date 9" xfId="6800"/>
    <cellStyle name="Date Short" xfId="6801"/>
    <cellStyle name="Date Short 2" xfId="6802"/>
    <cellStyle name="Date Short 3" xfId="6803"/>
    <cellStyle name="Date Short 4" xfId="6804"/>
    <cellStyle name="Date Short 5" xfId="6805"/>
    <cellStyle name="Date Short 6" xfId="6806"/>
    <cellStyle name="Date Short 7" xfId="6807"/>
    <cellStyle name="Date Short 8" xfId="6808"/>
    <cellStyle name="Date Short 9" xfId="6809"/>
    <cellStyle name="Date_AP Logistic 2010 Konsolidasi (091110)" xfId="6810"/>
    <cellStyle name="Dezimal [0]_UXO VII" xfId="6811"/>
    <cellStyle name="Dezimal_UXO VII" xfId="6812"/>
    <cellStyle name="Dollar (zero dec)" xfId="6813"/>
    <cellStyle name="Dollar (zero dec) 2" xfId="6814"/>
    <cellStyle name="Dollar (zero dec) 3" xfId="6815"/>
    <cellStyle name="Dollar (zero dec) 4" xfId="6816"/>
    <cellStyle name="Dollar (zero dec) 5" xfId="6817"/>
    <cellStyle name="Dollar (zero dec) 6" xfId="6818"/>
    <cellStyle name="Dollar (zero dec) 7" xfId="6819"/>
    <cellStyle name="Dollar (zero dec) 8" xfId="6820"/>
    <cellStyle name="Edited_Data" xfId="6821"/>
    <cellStyle name="eeee" xfId="6822"/>
    <cellStyle name="Enter Currency (0)" xfId="6823"/>
    <cellStyle name="Enter Currency (0) 2" xfId="6824"/>
    <cellStyle name="Enter Currency (0) 3" xfId="6825"/>
    <cellStyle name="Enter Currency (0) 4" xfId="6826"/>
    <cellStyle name="Enter Currency (0) 5" xfId="6827"/>
    <cellStyle name="Enter Currency (0) 6" xfId="6828"/>
    <cellStyle name="Enter Currency (0) 7" xfId="6829"/>
    <cellStyle name="Enter Currency (0) 8" xfId="6830"/>
    <cellStyle name="Enter Currency (2)" xfId="6831"/>
    <cellStyle name="Enter Currency (2) 2" xfId="6832"/>
    <cellStyle name="Enter Currency (2) 3" xfId="6833"/>
    <cellStyle name="Enter Currency (2) 4" xfId="6834"/>
    <cellStyle name="Enter Currency (2) 5" xfId="6835"/>
    <cellStyle name="Enter Currency (2) 6" xfId="6836"/>
    <cellStyle name="Enter Currency (2) 7" xfId="6837"/>
    <cellStyle name="Enter Currency (2) 8" xfId="6838"/>
    <cellStyle name="Enter Units (0)" xfId="6839"/>
    <cellStyle name="Enter Units (0) 2" xfId="6840"/>
    <cellStyle name="Enter Units (0) 3" xfId="6841"/>
    <cellStyle name="Enter Units (0) 4" xfId="6842"/>
    <cellStyle name="Enter Units (0) 5" xfId="6843"/>
    <cellStyle name="Enter Units (0) 6" xfId="6844"/>
    <cellStyle name="Enter Units (0) 7" xfId="6845"/>
    <cellStyle name="Enter Units (0) 8" xfId="6846"/>
    <cellStyle name="Enter Units (1)" xfId="6847"/>
    <cellStyle name="Enter Units (1) 2" xfId="6848"/>
    <cellStyle name="Enter Units (1) 3" xfId="6849"/>
    <cellStyle name="Enter Units (1) 4" xfId="6850"/>
    <cellStyle name="Enter Units (1) 5" xfId="6851"/>
    <cellStyle name="Enter Units (1) 6" xfId="6852"/>
    <cellStyle name="Enter Units (1) 7" xfId="6853"/>
    <cellStyle name="Enter Units (1) 8" xfId="6854"/>
    <cellStyle name="Enter Units (2)" xfId="6855"/>
    <cellStyle name="Enter Units (2) 2" xfId="6856"/>
    <cellStyle name="Enter Units (2) 3" xfId="6857"/>
    <cellStyle name="Enter Units (2) 4" xfId="6858"/>
    <cellStyle name="Enter Units (2) 5" xfId="6859"/>
    <cellStyle name="Enter Units (2) 6" xfId="6860"/>
    <cellStyle name="Enter Units (2) 7" xfId="6861"/>
    <cellStyle name="Enter Units (2) 8" xfId="6862"/>
    <cellStyle name="Entrée" xfId="6863"/>
    <cellStyle name="Estimated_Data" xfId="6864"/>
    <cellStyle name="Euro" xfId="6865"/>
    <cellStyle name="Euro 2" xfId="6866"/>
    <cellStyle name="Excel Built-in Normal" xfId="6867"/>
    <cellStyle name="Excel Built-in Normal 2" xfId="6868"/>
    <cellStyle name="Excel Built-in Normal 2 2" xfId="6869"/>
    <cellStyle name="Excel Built-in Normal 2 3" xfId="6870"/>
    <cellStyle name="Excel Built-in Normal 2 4" xfId="6871"/>
    <cellStyle name="Excel Built-in Normal 2 5" xfId="6872"/>
    <cellStyle name="Excel Built-in Normal 3" xfId="6873"/>
    <cellStyle name="Excel Built-in Normal 4" xfId="6874"/>
    <cellStyle name="Excel Built-in Normal 4 2" xfId="6875"/>
    <cellStyle name="Excel Built-in Normal 4 3" xfId="6876"/>
    <cellStyle name="Excel Built-in Normal 4 4" xfId="6877"/>
    <cellStyle name="Excel Built-in Normal 4 5" xfId="6878"/>
    <cellStyle name="Excel Built-in Normal 5" xfId="6879"/>
    <cellStyle name="Excel Built-in Normal 6" xfId="6880"/>
    <cellStyle name="Excel Built-in Normal 7" xfId="6881"/>
    <cellStyle name="Excel.Chart" xfId="6882"/>
    <cellStyle name="Excel.Chart 2" xfId="6883"/>
    <cellStyle name="Explanatory Text 1" xfId="6884"/>
    <cellStyle name="Explanatory Text 10 2" xfId="6885"/>
    <cellStyle name="Explanatory Text 10 3" xfId="6886"/>
    <cellStyle name="Explanatory Text 10 4" xfId="6887"/>
    <cellStyle name="Explanatory Text 11 2" xfId="6888"/>
    <cellStyle name="Explanatory Text 11 3" xfId="6889"/>
    <cellStyle name="Explanatory Text 11 4" xfId="6890"/>
    <cellStyle name="Explanatory Text 12 2" xfId="6891"/>
    <cellStyle name="Explanatory Text 12 3" xfId="6892"/>
    <cellStyle name="Explanatory Text 12 4" xfId="6893"/>
    <cellStyle name="Explanatory Text 13 2" xfId="6894"/>
    <cellStyle name="Explanatory Text 13 3" xfId="6895"/>
    <cellStyle name="Explanatory Text 13 4" xfId="6896"/>
    <cellStyle name="Explanatory Text 14 2" xfId="6897"/>
    <cellStyle name="Explanatory Text 14 3" xfId="6898"/>
    <cellStyle name="Explanatory Text 14 4" xfId="6899"/>
    <cellStyle name="Explanatory Text 15 2" xfId="6900"/>
    <cellStyle name="Explanatory Text 15 3" xfId="6901"/>
    <cellStyle name="Explanatory Text 15 4" xfId="6902"/>
    <cellStyle name="Explanatory Text 15 4 2" xfId="6903"/>
    <cellStyle name="Explanatory Text 16 2" xfId="6904"/>
    <cellStyle name="Explanatory Text 16 3" xfId="6905"/>
    <cellStyle name="Explanatory Text 16 4" xfId="6906"/>
    <cellStyle name="Explanatory Text 17 2" xfId="6907"/>
    <cellStyle name="Explanatory Text 17 3" xfId="6908"/>
    <cellStyle name="Explanatory Text 17 4" xfId="6909"/>
    <cellStyle name="Explanatory Text 2" xfId="6910"/>
    <cellStyle name="Explanatory Text 2 2" xfId="6911"/>
    <cellStyle name="Explanatory Text 2 3" xfId="6912"/>
    <cellStyle name="Explanatory Text 2 4" xfId="6913"/>
    <cellStyle name="Explanatory Text 3" xfId="6914"/>
    <cellStyle name="Explanatory Text 3 2" xfId="6915"/>
    <cellStyle name="Explanatory Text 3 3" xfId="6916"/>
    <cellStyle name="Explanatory Text 3 4" xfId="6917"/>
    <cellStyle name="Explanatory Text 4" xfId="6918"/>
    <cellStyle name="Explanatory Text 4 2" xfId="6919"/>
    <cellStyle name="Explanatory Text 4 3" xfId="6920"/>
    <cellStyle name="Explanatory Text 4 4" xfId="6921"/>
    <cellStyle name="Explanatory Text 5 2" xfId="6922"/>
    <cellStyle name="Explanatory Text 5 3" xfId="6923"/>
    <cellStyle name="Explanatory Text 5 4" xfId="6924"/>
    <cellStyle name="Explanatory Text 6 2" xfId="6925"/>
    <cellStyle name="Explanatory Text 6 3" xfId="6926"/>
    <cellStyle name="Explanatory Text 6 4" xfId="6927"/>
    <cellStyle name="Explanatory Text 7 2" xfId="6928"/>
    <cellStyle name="Explanatory Text 7 3" xfId="6929"/>
    <cellStyle name="Explanatory Text 7 4" xfId="6930"/>
    <cellStyle name="Explanatory Text 8 2" xfId="6931"/>
    <cellStyle name="Explanatory Text 8 3" xfId="6932"/>
    <cellStyle name="Explanatory Text 8 4" xfId="6933"/>
    <cellStyle name="Explanatory Text 9 2" xfId="6934"/>
    <cellStyle name="Explanatory Text 9 3" xfId="6935"/>
    <cellStyle name="Explanatory Text 9 4" xfId="6936"/>
    <cellStyle name="F2" xfId="6937"/>
    <cellStyle name="F2 2" xfId="6938"/>
    <cellStyle name="F2 3" xfId="6939"/>
    <cellStyle name="F2 4" xfId="6940"/>
    <cellStyle name="F2 5" xfId="6941"/>
    <cellStyle name="F2 6" xfId="6942"/>
    <cellStyle name="F2 7" xfId="6943"/>
    <cellStyle name="F2 8" xfId="6944"/>
    <cellStyle name="F3" xfId="6945"/>
    <cellStyle name="F3 2" xfId="6946"/>
    <cellStyle name="F3 3" xfId="6947"/>
    <cellStyle name="F3 4" xfId="6948"/>
    <cellStyle name="F3 5" xfId="6949"/>
    <cellStyle name="F3 6" xfId="6950"/>
    <cellStyle name="F3 7" xfId="6951"/>
    <cellStyle name="F3 8" xfId="6952"/>
    <cellStyle name="F4" xfId="6953"/>
    <cellStyle name="F4 2" xfId="6954"/>
    <cellStyle name="F4 3" xfId="6955"/>
    <cellStyle name="F4 4" xfId="6956"/>
    <cellStyle name="F4 5" xfId="6957"/>
    <cellStyle name="F4 6" xfId="6958"/>
    <cellStyle name="F4 7" xfId="6959"/>
    <cellStyle name="F4 8" xfId="6960"/>
    <cellStyle name="F5" xfId="6961"/>
    <cellStyle name="F5 2" xfId="6962"/>
    <cellStyle name="F5 3" xfId="6963"/>
    <cellStyle name="F5 4" xfId="6964"/>
    <cellStyle name="F5 5" xfId="6965"/>
    <cellStyle name="F5 6" xfId="6966"/>
    <cellStyle name="F5 7" xfId="6967"/>
    <cellStyle name="F5 8" xfId="6968"/>
    <cellStyle name="F6" xfId="6969"/>
    <cellStyle name="F6 2" xfId="6970"/>
    <cellStyle name="F6 3" xfId="6971"/>
    <cellStyle name="F6 4" xfId="6972"/>
    <cellStyle name="F6 5" xfId="6973"/>
    <cellStyle name="F6 6" xfId="6974"/>
    <cellStyle name="F6 7" xfId="6975"/>
    <cellStyle name="F6 8" xfId="6976"/>
    <cellStyle name="F7" xfId="6977"/>
    <cellStyle name="F7 2" xfId="6978"/>
    <cellStyle name="F7 3" xfId="6979"/>
    <cellStyle name="F7 4" xfId="6980"/>
    <cellStyle name="F7 5" xfId="6981"/>
    <cellStyle name="F7 6" xfId="6982"/>
    <cellStyle name="F7 7" xfId="6983"/>
    <cellStyle name="F7 8" xfId="6984"/>
    <cellStyle name="F8" xfId="6985"/>
    <cellStyle name="F8 2" xfId="6986"/>
    <cellStyle name="F8 3" xfId="6987"/>
    <cellStyle name="F8 4" xfId="6988"/>
    <cellStyle name="F8 5" xfId="6989"/>
    <cellStyle name="F8 6" xfId="6990"/>
    <cellStyle name="F8 7" xfId="6991"/>
    <cellStyle name="F8 8" xfId="6992"/>
    <cellStyle name="Fixed" xfId="6993"/>
    <cellStyle name="Fixed 2" xfId="6994"/>
    <cellStyle name="Fixed 3" xfId="6995"/>
    <cellStyle name="Fixed 4" xfId="6996"/>
    <cellStyle name="Fixed 5" xfId="6997"/>
    <cellStyle name="Fixed 6" xfId="6998"/>
    <cellStyle name="Fixed 7" xfId="6999"/>
    <cellStyle name="Fixed 8" xfId="7000"/>
    <cellStyle name="Fixed 9" xfId="7001"/>
    <cellStyle name="ƒnƒCƒp[ƒŠƒ“ƒN" xfId="7002"/>
    <cellStyle name="Followed Hyperlink 2" xfId="7003"/>
    <cellStyle name="Followed Hyperlink 2 2" xfId="7004"/>
    <cellStyle name="Font Britannic16" xfId="7005"/>
    <cellStyle name="Font Britannic18" xfId="7006"/>
    <cellStyle name="Font CenturyCond 18" xfId="7007"/>
    <cellStyle name="Font Cond20" xfId="7008"/>
    <cellStyle name="Font LucidaSans16" xfId="7009"/>
    <cellStyle name="Font NewCenturyCond18" xfId="7010"/>
    <cellStyle name="Font Ottawa14" xfId="7011"/>
    <cellStyle name="Font Ottawa16" xfId="7012"/>
    <cellStyle name="Forecast_Data" xfId="7013"/>
    <cellStyle name="Good 1" xfId="7014"/>
    <cellStyle name="Good 10 2" xfId="7015"/>
    <cellStyle name="Good 10 3" xfId="7016"/>
    <cellStyle name="Good 10 4" xfId="7017"/>
    <cellStyle name="Good 11 2" xfId="7018"/>
    <cellStyle name="Good 11 3" xfId="7019"/>
    <cellStyle name="Good 11 4" xfId="7020"/>
    <cellStyle name="Good 12 2" xfId="7021"/>
    <cellStyle name="Good 12 3" xfId="7022"/>
    <cellStyle name="Good 12 4" xfId="7023"/>
    <cellStyle name="Good 13 2" xfId="7024"/>
    <cellStyle name="Good 13 3" xfId="7025"/>
    <cellStyle name="Good 13 4" xfId="7026"/>
    <cellStyle name="Good 14 2" xfId="7027"/>
    <cellStyle name="Good 14 3" xfId="7028"/>
    <cellStyle name="Good 14 4" xfId="7029"/>
    <cellStyle name="Good 15 2" xfId="7030"/>
    <cellStyle name="Good 15 3" xfId="7031"/>
    <cellStyle name="Good 15 4" xfId="7032"/>
    <cellStyle name="Good 16 2" xfId="7033"/>
    <cellStyle name="Good 16 3" xfId="7034"/>
    <cellStyle name="Good 16 4" xfId="7035"/>
    <cellStyle name="Good 17 2" xfId="7036"/>
    <cellStyle name="Good 17 3" xfId="7037"/>
    <cellStyle name="Good 17 4" xfId="7038"/>
    <cellStyle name="Good 2" xfId="7039"/>
    <cellStyle name="Good 2 2" xfId="7040"/>
    <cellStyle name="Good 2 3" xfId="7041"/>
    <cellStyle name="Good 2 4" xfId="7042"/>
    <cellStyle name="Good 3" xfId="7043"/>
    <cellStyle name="Good 3 2" xfId="7044"/>
    <cellStyle name="Good 3 3" xfId="7045"/>
    <cellStyle name="Good 3 4" xfId="7046"/>
    <cellStyle name="Good 4" xfId="7047"/>
    <cellStyle name="Good 4 2" xfId="7048"/>
    <cellStyle name="Good 4 3" xfId="7049"/>
    <cellStyle name="Good 4 4" xfId="7050"/>
    <cellStyle name="Good 5" xfId="7051"/>
    <cellStyle name="Good 5 2" xfId="7052"/>
    <cellStyle name="Good 5 3" xfId="7053"/>
    <cellStyle name="Good 5 4" xfId="7054"/>
    <cellStyle name="Good 6" xfId="7055"/>
    <cellStyle name="Good 6 2" xfId="7056"/>
    <cellStyle name="Good 6 3" xfId="7057"/>
    <cellStyle name="Good 6 4" xfId="7058"/>
    <cellStyle name="Good 7 2" xfId="7059"/>
    <cellStyle name="Good 7 3" xfId="7060"/>
    <cellStyle name="Good 7 4" xfId="7061"/>
    <cellStyle name="Good 8 2" xfId="7062"/>
    <cellStyle name="Good 8 3" xfId="7063"/>
    <cellStyle name="Good 8 4" xfId="7064"/>
    <cellStyle name="Good 9 2" xfId="7065"/>
    <cellStyle name="Good 9 3" xfId="7066"/>
    <cellStyle name="Good 9 4" xfId="7067"/>
    <cellStyle name="Grey" xfId="7068"/>
    <cellStyle name="Grey 10" xfId="7069"/>
    <cellStyle name="Grey 2" xfId="7070"/>
    <cellStyle name="Grey 3" xfId="7071"/>
    <cellStyle name="Grey 4" xfId="7072"/>
    <cellStyle name="Grey 5" xfId="7073"/>
    <cellStyle name="Grey 6" xfId="7074"/>
    <cellStyle name="Grey 7" xfId="7075"/>
    <cellStyle name="Grey 8" xfId="7076"/>
    <cellStyle name="Grey 9" xfId="7077"/>
    <cellStyle name="HEADER" xfId="7078"/>
    <cellStyle name="Header - Style1" xfId="7079"/>
    <cellStyle name="Header1" xfId="7080"/>
    <cellStyle name="Header2" xfId="7081"/>
    <cellStyle name="Header2 2" xfId="7082"/>
    <cellStyle name="Header2 3" xfId="7083"/>
    <cellStyle name="Heading" xfId="7084"/>
    <cellStyle name="Heading 1 1" xfId="7085"/>
    <cellStyle name="Heading 1 10 2" xfId="7086"/>
    <cellStyle name="Heading 1 10 3" xfId="7087"/>
    <cellStyle name="Heading 1 10 4" xfId="7088"/>
    <cellStyle name="Heading 1 11 2" xfId="7089"/>
    <cellStyle name="Heading 1 11 3" xfId="7090"/>
    <cellStyle name="Heading 1 11 4" xfId="7091"/>
    <cellStyle name="Heading 1 12 2" xfId="7092"/>
    <cellStyle name="Heading 1 12 3" xfId="7093"/>
    <cellStyle name="Heading 1 12 4" xfId="7094"/>
    <cellStyle name="Heading 1 13 2" xfId="7095"/>
    <cellStyle name="Heading 1 13 3" xfId="7096"/>
    <cellStyle name="Heading 1 13 4" xfId="7097"/>
    <cellStyle name="Heading 1 14 2" xfId="7098"/>
    <cellStyle name="Heading 1 14 3" xfId="7099"/>
    <cellStyle name="Heading 1 14 4" xfId="7100"/>
    <cellStyle name="Heading 1 15 2" xfId="7101"/>
    <cellStyle name="Heading 1 15 3" xfId="7102"/>
    <cellStyle name="Heading 1 15 4" xfId="7103"/>
    <cellStyle name="Heading 1 16 2" xfId="7104"/>
    <cellStyle name="Heading 1 16 3" xfId="7105"/>
    <cellStyle name="Heading 1 16 4" xfId="7106"/>
    <cellStyle name="Heading 1 17 2" xfId="7107"/>
    <cellStyle name="Heading 1 17 3" xfId="7108"/>
    <cellStyle name="Heading 1 17 4" xfId="7109"/>
    <cellStyle name="Heading 1 2" xfId="7110"/>
    <cellStyle name="Heading 1 2 2" xfId="7111"/>
    <cellStyle name="Heading 1 2 3" xfId="7112"/>
    <cellStyle name="Heading 1 2 4" xfId="7113"/>
    <cellStyle name="Heading 1 3" xfId="7114"/>
    <cellStyle name="Heading 1 3 2" xfId="7115"/>
    <cellStyle name="Heading 1 3 3" xfId="7116"/>
    <cellStyle name="Heading 1 3 4" xfId="7117"/>
    <cellStyle name="Heading 1 4" xfId="7118"/>
    <cellStyle name="Heading 1 4 2" xfId="7119"/>
    <cellStyle name="Heading 1 4 3" xfId="7120"/>
    <cellStyle name="Heading 1 4 4" xfId="7121"/>
    <cellStyle name="Heading 1 5" xfId="7122"/>
    <cellStyle name="Heading 1 5 2" xfId="7123"/>
    <cellStyle name="Heading 1 5 3" xfId="7124"/>
    <cellStyle name="Heading 1 5 4" xfId="7125"/>
    <cellStyle name="Heading 1 6" xfId="7126"/>
    <cellStyle name="Heading 1 6 2" xfId="7127"/>
    <cellStyle name="Heading 1 6 3" xfId="7128"/>
    <cellStyle name="Heading 1 6 4" xfId="7129"/>
    <cellStyle name="Heading 1 7 2" xfId="7130"/>
    <cellStyle name="Heading 1 7 3" xfId="7131"/>
    <cellStyle name="Heading 1 7 4" xfId="7132"/>
    <cellStyle name="Heading 1 8 2" xfId="7133"/>
    <cellStyle name="Heading 1 8 3" xfId="7134"/>
    <cellStyle name="Heading 1 8 4" xfId="7135"/>
    <cellStyle name="Heading 1 9 2" xfId="7136"/>
    <cellStyle name="Heading 1 9 3" xfId="7137"/>
    <cellStyle name="Heading 1 9 4" xfId="7138"/>
    <cellStyle name="Heading 2 1" xfId="7139"/>
    <cellStyle name="Heading 2 10 2" xfId="7140"/>
    <cellStyle name="Heading 2 10 3" xfId="7141"/>
    <cellStyle name="Heading 2 10 4" xfId="7142"/>
    <cellStyle name="Heading 2 11 2" xfId="7143"/>
    <cellStyle name="Heading 2 11 3" xfId="7144"/>
    <cellStyle name="Heading 2 11 4" xfId="7145"/>
    <cellStyle name="Heading 2 12 2" xfId="7146"/>
    <cellStyle name="Heading 2 12 3" xfId="7147"/>
    <cellStyle name="Heading 2 12 4" xfId="7148"/>
    <cellStyle name="Heading 2 13 2" xfId="7149"/>
    <cellStyle name="Heading 2 13 3" xfId="7150"/>
    <cellStyle name="Heading 2 13 4" xfId="7151"/>
    <cellStyle name="Heading 2 14 2" xfId="7152"/>
    <cellStyle name="Heading 2 14 3" xfId="7153"/>
    <cellStyle name="Heading 2 14 4" xfId="7154"/>
    <cellStyle name="Heading 2 15 2" xfId="7155"/>
    <cellStyle name="Heading 2 15 3" xfId="7156"/>
    <cellStyle name="Heading 2 15 4" xfId="7157"/>
    <cellStyle name="Heading 2 16 2" xfId="7158"/>
    <cellStyle name="Heading 2 16 3" xfId="7159"/>
    <cellStyle name="Heading 2 16 4" xfId="7160"/>
    <cellStyle name="Heading 2 17 2" xfId="7161"/>
    <cellStyle name="Heading 2 17 3" xfId="7162"/>
    <cellStyle name="Heading 2 17 4" xfId="7163"/>
    <cellStyle name="Heading 2 2" xfId="7164"/>
    <cellStyle name="Heading 2 2 2" xfId="7165"/>
    <cellStyle name="Heading 2 2 3" xfId="7166"/>
    <cellStyle name="Heading 2 2 4" xfId="7167"/>
    <cellStyle name="Heading 2 3" xfId="7168"/>
    <cellStyle name="Heading 2 3 2" xfId="7169"/>
    <cellStyle name="Heading 2 3 3" xfId="7170"/>
    <cellStyle name="Heading 2 3 4" xfId="7171"/>
    <cellStyle name="Heading 2 4" xfId="7172"/>
    <cellStyle name="Heading 2 4 2" xfId="7173"/>
    <cellStyle name="Heading 2 4 3" xfId="7174"/>
    <cellStyle name="Heading 2 4 4" xfId="7175"/>
    <cellStyle name="Heading 2 5" xfId="7176"/>
    <cellStyle name="Heading 2 5 2" xfId="7177"/>
    <cellStyle name="Heading 2 5 3" xfId="7178"/>
    <cellStyle name="Heading 2 5 4" xfId="7179"/>
    <cellStyle name="Heading 2 6" xfId="7180"/>
    <cellStyle name="Heading 2 6 2" xfId="7181"/>
    <cellStyle name="Heading 2 6 3" xfId="7182"/>
    <cellStyle name="Heading 2 6 4" xfId="7183"/>
    <cellStyle name="Heading 2 7 2" xfId="7184"/>
    <cellStyle name="Heading 2 7 3" xfId="7185"/>
    <cellStyle name="Heading 2 7 4" xfId="7186"/>
    <cellStyle name="Heading 2 8 2" xfId="7187"/>
    <cellStyle name="Heading 2 8 3" xfId="7188"/>
    <cellStyle name="Heading 2 8 4" xfId="7189"/>
    <cellStyle name="Heading 2 9 2" xfId="7190"/>
    <cellStyle name="Heading 2 9 3" xfId="7191"/>
    <cellStyle name="Heading 2 9 4" xfId="7192"/>
    <cellStyle name="Heading 3 1" xfId="7193"/>
    <cellStyle name="Heading 3 10 2" xfId="7194"/>
    <cellStyle name="Heading 3 10 3" xfId="7195"/>
    <cellStyle name="Heading 3 10 4" xfId="7196"/>
    <cellStyle name="Heading 3 11 2" xfId="7197"/>
    <cellStyle name="Heading 3 11 3" xfId="7198"/>
    <cellStyle name="Heading 3 11 4" xfId="7199"/>
    <cellStyle name="Heading 3 12 2" xfId="7200"/>
    <cellStyle name="Heading 3 12 3" xfId="7201"/>
    <cellStyle name="Heading 3 12 4" xfId="7202"/>
    <cellStyle name="Heading 3 13 2" xfId="7203"/>
    <cellStyle name="Heading 3 13 3" xfId="7204"/>
    <cellStyle name="Heading 3 13 4" xfId="7205"/>
    <cellStyle name="Heading 3 14 2" xfId="7206"/>
    <cellStyle name="Heading 3 14 3" xfId="7207"/>
    <cellStyle name="Heading 3 14 4" xfId="7208"/>
    <cellStyle name="Heading 3 15 2" xfId="7209"/>
    <cellStyle name="Heading 3 15 3" xfId="7210"/>
    <cellStyle name="Heading 3 15 4" xfId="7211"/>
    <cellStyle name="Heading 3 16 2" xfId="7212"/>
    <cellStyle name="Heading 3 16 3" xfId="7213"/>
    <cellStyle name="Heading 3 16 4" xfId="7214"/>
    <cellStyle name="Heading 3 17 2" xfId="7215"/>
    <cellStyle name="Heading 3 17 3" xfId="7216"/>
    <cellStyle name="Heading 3 17 4" xfId="7217"/>
    <cellStyle name="Heading 3 2" xfId="7218"/>
    <cellStyle name="Heading 3 2 2" xfId="7219"/>
    <cellStyle name="Heading 3 2 2 2" xfId="7220"/>
    <cellStyle name="Heading 3 2 2 3" xfId="7221"/>
    <cellStyle name="Heading 3 2 2 4" xfId="7222"/>
    <cellStyle name="Heading 3 2 2 5" xfId="7223"/>
    <cellStyle name="Heading 3 2 3" xfId="7224"/>
    <cellStyle name="Heading 3 2 3 2" xfId="7225"/>
    <cellStyle name="Heading 3 2 3 3" xfId="7226"/>
    <cellStyle name="Heading 3 2 3 4" xfId="7227"/>
    <cellStyle name="Heading 3 2 3 5" xfId="7228"/>
    <cellStyle name="Heading 3 2 4" xfId="7229"/>
    <cellStyle name="Heading 3 2 4 2" xfId="7230"/>
    <cellStyle name="Heading 3 2 4 3" xfId="7231"/>
    <cellStyle name="Heading 3 2 4 4" xfId="7232"/>
    <cellStyle name="Heading 3 2 4 5" xfId="7233"/>
    <cellStyle name="Heading 3 2 5" xfId="7234"/>
    <cellStyle name="Heading 3 2 6" xfId="7235"/>
    <cellStyle name="Heading 3 2 7" xfId="7236"/>
    <cellStyle name="Heading 3 2 8" xfId="7237"/>
    <cellStyle name="Heading 3 3" xfId="7238"/>
    <cellStyle name="Heading 3 3 2" xfId="7239"/>
    <cellStyle name="Heading 3 3 3" xfId="7240"/>
    <cellStyle name="Heading 3 3 4" xfId="7241"/>
    <cellStyle name="Heading 3 3 5" xfId="7242"/>
    <cellStyle name="Heading 3 3 6" xfId="7243"/>
    <cellStyle name="Heading 3 3 7" xfId="7244"/>
    <cellStyle name="Heading 3 4" xfId="7245"/>
    <cellStyle name="Heading 3 4 2" xfId="7246"/>
    <cellStyle name="Heading 3 4 3" xfId="7247"/>
    <cellStyle name="Heading 3 4 4" xfId="7248"/>
    <cellStyle name="Heading 3 5" xfId="7249"/>
    <cellStyle name="Heading 3 5 2" xfId="7250"/>
    <cellStyle name="Heading 3 5 3" xfId="7251"/>
    <cellStyle name="Heading 3 5 4" xfId="7252"/>
    <cellStyle name="Heading 3 6 2" xfId="7253"/>
    <cellStyle name="Heading 3 6 3" xfId="7254"/>
    <cellStyle name="Heading 3 6 4" xfId="7255"/>
    <cellStyle name="Heading 3 7 2" xfId="7256"/>
    <cellStyle name="Heading 3 7 3" xfId="7257"/>
    <cellStyle name="Heading 3 7 4" xfId="7258"/>
    <cellStyle name="Heading 3 8 2" xfId="7259"/>
    <cellStyle name="Heading 3 8 3" xfId="7260"/>
    <cellStyle name="Heading 3 8 4" xfId="7261"/>
    <cellStyle name="Heading 3 9 2" xfId="7262"/>
    <cellStyle name="Heading 3 9 3" xfId="7263"/>
    <cellStyle name="Heading 3 9 4" xfId="7264"/>
    <cellStyle name="Heading 4 1" xfId="7265"/>
    <cellStyle name="Heading 4 10 2" xfId="7266"/>
    <cellStyle name="Heading 4 10 3" xfId="7267"/>
    <cellStyle name="Heading 4 10 4" xfId="7268"/>
    <cellStyle name="Heading 4 11 2" xfId="7269"/>
    <cellStyle name="Heading 4 11 3" xfId="7270"/>
    <cellStyle name="Heading 4 11 4" xfId="7271"/>
    <cellStyle name="Heading 4 12 2" xfId="7272"/>
    <cellStyle name="Heading 4 12 3" xfId="7273"/>
    <cellStyle name="Heading 4 12 4" xfId="7274"/>
    <cellStyle name="Heading 4 13 2" xfId="7275"/>
    <cellStyle name="Heading 4 13 3" xfId="7276"/>
    <cellStyle name="Heading 4 13 4" xfId="7277"/>
    <cellStyle name="Heading 4 14 2" xfId="7278"/>
    <cellStyle name="Heading 4 14 3" xfId="7279"/>
    <cellStyle name="Heading 4 14 4" xfId="7280"/>
    <cellStyle name="Heading 4 15 2" xfId="7281"/>
    <cellStyle name="Heading 4 15 3" xfId="7282"/>
    <cellStyle name="Heading 4 15 4" xfId="7283"/>
    <cellStyle name="Heading 4 16 2" xfId="7284"/>
    <cellStyle name="Heading 4 16 3" xfId="7285"/>
    <cellStyle name="Heading 4 16 4" xfId="7286"/>
    <cellStyle name="Heading 4 17 2" xfId="7287"/>
    <cellStyle name="Heading 4 17 3" xfId="7288"/>
    <cellStyle name="Heading 4 17 4" xfId="7289"/>
    <cellStyle name="Heading 4 2" xfId="7290"/>
    <cellStyle name="Heading 4 2 2" xfId="7291"/>
    <cellStyle name="Heading 4 2 3" xfId="7292"/>
    <cellStyle name="Heading 4 2 4" xfId="7293"/>
    <cellStyle name="Heading 4 3" xfId="7294"/>
    <cellStyle name="Heading 4 3 2" xfId="7295"/>
    <cellStyle name="Heading 4 3 3" xfId="7296"/>
    <cellStyle name="Heading 4 3 4" xfId="7297"/>
    <cellStyle name="Heading 4 4" xfId="7298"/>
    <cellStyle name="Heading 4 4 2" xfId="7299"/>
    <cellStyle name="Heading 4 4 3" xfId="7300"/>
    <cellStyle name="Heading 4 4 4" xfId="7301"/>
    <cellStyle name="Heading 4 5" xfId="7302"/>
    <cellStyle name="Heading 4 5 2" xfId="7303"/>
    <cellStyle name="Heading 4 5 3" xfId="7304"/>
    <cellStyle name="Heading 4 5 4" xfId="7305"/>
    <cellStyle name="Heading 4 6" xfId="7306"/>
    <cellStyle name="Heading 4 6 2" xfId="7307"/>
    <cellStyle name="Heading 4 6 3" xfId="7308"/>
    <cellStyle name="Heading 4 6 4" xfId="7309"/>
    <cellStyle name="Heading 4 7 2" xfId="7310"/>
    <cellStyle name="Heading 4 7 3" xfId="7311"/>
    <cellStyle name="Heading 4 7 4" xfId="7312"/>
    <cellStyle name="Heading 4 8 2" xfId="7313"/>
    <cellStyle name="Heading 4 8 3" xfId="7314"/>
    <cellStyle name="Heading 4 8 4" xfId="7315"/>
    <cellStyle name="Heading 4 9 2" xfId="7316"/>
    <cellStyle name="Heading 4 9 3" xfId="7317"/>
    <cellStyle name="Heading 4 9 4" xfId="7318"/>
    <cellStyle name="Heading1" xfId="7319"/>
    <cellStyle name="Heading1 1" xfId="7320"/>
    <cellStyle name="Heading1 2" xfId="7321"/>
    <cellStyle name="Heading1 3" xfId="7322"/>
    <cellStyle name="Heading1 4" xfId="7323"/>
    <cellStyle name="Heading1 5" xfId="7324"/>
    <cellStyle name="Heading1 6" xfId="7325"/>
    <cellStyle name="Heading1 7" xfId="7326"/>
    <cellStyle name="Heading1 8" xfId="7327"/>
    <cellStyle name="Heading1 9" xfId="7328"/>
    <cellStyle name="Heading1_AP Logistic 2010 Konsolidasi (091110)" xfId="7329"/>
    <cellStyle name="Heading2" xfId="7330"/>
    <cellStyle name="Heading2 2" xfId="7331"/>
    <cellStyle name="Heading2 3" xfId="7332"/>
    <cellStyle name="Heading2 4" xfId="7333"/>
    <cellStyle name="Heading2 5" xfId="7334"/>
    <cellStyle name="Heading2 6" xfId="7335"/>
    <cellStyle name="Heading2 7" xfId="7336"/>
    <cellStyle name="Heading2 8" xfId="7337"/>
    <cellStyle name="Heading2 9" xfId="7338"/>
    <cellStyle name="Heading3" xfId="7339"/>
    <cellStyle name="Hyperlink 2" xfId="7340"/>
    <cellStyle name="Hyperlink 2 2" xfId="7341"/>
    <cellStyle name="Hyperlink 3" xfId="7342"/>
    <cellStyle name="i·0" xfId="7343"/>
    <cellStyle name="Input [yellow]" xfId="7344"/>
    <cellStyle name="Input [yellow] 10" xfId="7345"/>
    <cellStyle name="Input [yellow] 10 2" xfId="7346"/>
    <cellStyle name="Input [yellow] 10 3" xfId="7347"/>
    <cellStyle name="Input [yellow] 11" xfId="7348"/>
    <cellStyle name="Input [yellow] 12" xfId="7349"/>
    <cellStyle name="Input [yellow] 2" xfId="7350"/>
    <cellStyle name="Input [yellow] 2 2" xfId="7351"/>
    <cellStyle name="Input [yellow] 2 3" xfId="7352"/>
    <cellStyle name="Input [yellow] 3" xfId="7353"/>
    <cellStyle name="Input [yellow] 3 2" xfId="7354"/>
    <cellStyle name="Input [yellow] 3 3" xfId="7355"/>
    <cellStyle name="Input [yellow] 4" xfId="7356"/>
    <cellStyle name="Input [yellow] 4 2" xfId="7357"/>
    <cellStyle name="Input [yellow] 4 3" xfId="7358"/>
    <cellStyle name="Input [yellow] 5" xfId="7359"/>
    <cellStyle name="Input [yellow] 5 2" xfId="7360"/>
    <cellStyle name="Input [yellow] 5 3" xfId="7361"/>
    <cellStyle name="Input [yellow] 6" xfId="7362"/>
    <cellStyle name="Input [yellow] 6 2" xfId="7363"/>
    <cellStyle name="Input [yellow] 6 3" xfId="7364"/>
    <cellStyle name="Input [yellow] 7" xfId="7365"/>
    <cellStyle name="Input [yellow] 7 2" xfId="7366"/>
    <cellStyle name="Input [yellow] 7 3" xfId="7367"/>
    <cellStyle name="Input [yellow] 8" xfId="7368"/>
    <cellStyle name="Input [yellow] 8 2" xfId="7369"/>
    <cellStyle name="Input [yellow] 8 3" xfId="7370"/>
    <cellStyle name="Input [yellow] 9" xfId="7371"/>
    <cellStyle name="Input [yellow] 9 2" xfId="7372"/>
    <cellStyle name="Input [yellow] 9 3" xfId="7373"/>
    <cellStyle name="Input 1" xfId="7374"/>
    <cellStyle name="Input 10" xfId="7375"/>
    <cellStyle name="Input 10 2" xfId="7376"/>
    <cellStyle name="Input 10 2 2" xfId="7377"/>
    <cellStyle name="Input 10 2 3" xfId="7378"/>
    <cellStyle name="Input 10 3" xfId="7379"/>
    <cellStyle name="Input 10 3 2" xfId="7380"/>
    <cellStyle name="Input 10 3 3" xfId="7381"/>
    <cellStyle name="Input 10 4" xfId="7382"/>
    <cellStyle name="Input 10 4 2" xfId="7383"/>
    <cellStyle name="Input 10 4 3" xfId="7384"/>
    <cellStyle name="Input 11" xfId="7385"/>
    <cellStyle name="Input 11 2" xfId="7386"/>
    <cellStyle name="Input 11 2 2" xfId="7387"/>
    <cellStyle name="Input 11 2 3" xfId="7388"/>
    <cellStyle name="Input 11 3" xfId="7389"/>
    <cellStyle name="Input 11 3 2" xfId="7390"/>
    <cellStyle name="Input 11 3 3" xfId="7391"/>
    <cellStyle name="Input 11 4" xfId="7392"/>
    <cellStyle name="Input 11 4 2" xfId="7393"/>
    <cellStyle name="Input 11 4 3" xfId="7394"/>
    <cellStyle name="Input 12" xfId="7395"/>
    <cellStyle name="Input 12 2" xfId="7396"/>
    <cellStyle name="Input 12 2 2" xfId="7397"/>
    <cellStyle name="Input 12 2 3" xfId="7398"/>
    <cellStyle name="Input 12 3" xfId="7399"/>
    <cellStyle name="Input 12 3 2" xfId="7400"/>
    <cellStyle name="Input 12 3 3" xfId="7401"/>
    <cellStyle name="Input 12 4" xfId="7402"/>
    <cellStyle name="Input 12 4 2" xfId="7403"/>
    <cellStyle name="Input 12 4 3" xfId="7404"/>
    <cellStyle name="Input 13" xfId="7405"/>
    <cellStyle name="Input 13 2" xfId="7406"/>
    <cellStyle name="Input 13 2 2" xfId="7407"/>
    <cellStyle name="Input 13 2 3" xfId="7408"/>
    <cellStyle name="Input 13 3" xfId="7409"/>
    <cellStyle name="Input 13 3 2" xfId="7410"/>
    <cellStyle name="Input 13 3 3" xfId="7411"/>
    <cellStyle name="Input 13 4" xfId="7412"/>
    <cellStyle name="Input 13 4 2" xfId="7413"/>
    <cellStyle name="Input 13 4 3" xfId="7414"/>
    <cellStyle name="Input 14" xfId="7415"/>
    <cellStyle name="Input 14 2" xfId="7416"/>
    <cellStyle name="Input 14 2 2" xfId="7417"/>
    <cellStyle name="Input 14 2 3" xfId="7418"/>
    <cellStyle name="Input 14 3" xfId="7419"/>
    <cellStyle name="Input 14 3 2" xfId="7420"/>
    <cellStyle name="Input 14 3 3" xfId="7421"/>
    <cellStyle name="Input 14 4" xfId="7422"/>
    <cellStyle name="Input 14 4 2" xfId="7423"/>
    <cellStyle name="Input 14 4 3" xfId="7424"/>
    <cellStyle name="Input 15" xfId="7425"/>
    <cellStyle name="Input 15 2" xfId="7426"/>
    <cellStyle name="Input 15 2 2" xfId="7427"/>
    <cellStyle name="Input 15 2 3" xfId="7428"/>
    <cellStyle name="Input 15 3" xfId="7429"/>
    <cellStyle name="Input 15 3 2" xfId="7430"/>
    <cellStyle name="Input 15 3 3" xfId="7431"/>
    <cellStyle name="Input 15 4" xfId="7432"/>
    <cellStyle name="Input 15 4 2" xfId="7433"/>
    <cellStyle name="Input 15 4 3" xfId="7434"/>
    <cellStyle name="Input 16" xfId="7435"/>
    <cellStyle name="Input 16 2" xfId="7436"/>
    <cellStyle name="Input 16 2 2" xfId="7437"/>
    <cellStyle name="Input 16 2 3" xfId="7438"/>
    <cellStyle name="Input 16 3" xfId="7439"/>
    <cellStyle name="Input 16 3 2" xfId="7440"/>
    <cellStyle name="Input 16 3 3" xfId="7441"/>
    <cellStyle name="Input 16 4" xfId="7442"/>
    <cellStyle name="Input 16 4 2" xfId="7443"/>
    <cellStyle name="Input 16 4 3" xfId="7444"/>
    <cellStyle name="Input 17" xfId="7445"/>
    <cellStyle name="Input 17 2" xfId="7446"/>
    <cellStyle name="Input 17 2 2" xfId="7447"/>
    <cellStyle name="Input 17 2 3" xfId="7448"/>
    <cellStyle name="Input 17 3" xfId="7449"/>
    <cellStyle name="Input 17 3 2" xfId="7450"/>
    <cellStyle name="Input 17 3 3" xfId="7451"/>
    <cellStyle name="Input 17 4" xfId="7452"/>
    <cellStyle name="Input 17 4 2" xfId="7453"/>
    <cellStyle name="Input 17 4 3" xfId="7454"/>
    <cellStyle name="Input 18" xfId="7455"/>
    <cellStyle name="Input 19" xfId="7456"/>
    <cellStyle name="Input 2" xfId="7457"/>
    <cellStyle name="Input 2 2" xfId="7458"/>
    <cellStyle name="Input 2 2 2" xfId="7459"/>
    <cellStyle name="Input 2 2 3" xfId="7460"/>
    <cellStyle name="Input 2 3" xfId="7461"/>
    <cellStyle name="Input 2 3 2" xfId="7462"/>
    <cellStyle name="Input 2 3 3" xfId="7463"/>
    <cellStyle name="Input 2 4" xfId="7464"/>
    <cellStyle name="Input 2 4 2" xfId="7465"/>
    <cellStyle name="Input 2 4 3" xfId="7466"/>
    <cellStyle name="Input 2 5" xfId="7467"/>
    <cellStyle name="Input 2 6" xfId="7468"/>
    <cellStyle name="Input 20" xfId="7469"/>
    <cellStyle name="Input 21" xfId="7470"/>
    <cellStyle name="Input 22" xfId="7471"/>
    <cellStyle name="Input 23" xfId="7472"/>
    <cellStyle name="Input 24" xfId="7473"/>
    <cellStyle name="Input 25" xfId="7474"/>
    <cellStyle name="Input 26" xfId="7475"/>
    <cellStyle name="Input 27" xfId="7476"/>
    <cellStyle name="Input 3" xfId="7477"/>
    <cellStyle name="Input 3 2" xfId="7478"/>
    <cellStyle name="Input 3 2 2" xfId="7479"/>
    <cellStyle name="Input 3 2 3" xfId="7480"/>
    <cellStyle name="Input 3 3" xfId="7481"/>
    <cellStyle name="Input 3 3 2" xfId="7482"/>
    <cellStyle name="Input 3 3 3" xfId="7483"/>
    <cellStyle name="Input 3 4" xfId="7484"/>
    <cellStyle name="Input 3 4 2" xfId="7485"/>
    <cellStyle name="Input 3 4 3" xfId="7486"/>
    <cellStyle name="Input 3 5" xfId="7487"/>
    <cellStyle name="Input 3 6" xfId="7488"/>
    <cellStyle name="Input 4" xfId="7489"/>
    <cellStyle name="Input 4 2" xfId="7490"/>
    <cellStyle name="Input 4 2 2" xfId="7491"/>
    <cellStyle name="Input 4 2 3" xfId="7492"/>
    <cellStyle name="Input 4 3" xfId="7493"/>
    <cellStyle name="Input 4 3 2" xfId="7494"/>
    <cellStyle name="Input 4 3 3" xfId="7495"/>
    <cellStyle name="Input 4 4" xfId="7496"/>
    <cellStyle name="Input 4 4 2" xfId="7497"/>
    <cellStyle name="Input 4 4 3" xfId="7498"/>
    <cellStyle name="Input 4 5" xfId="7499"/>
    <cellStyle name="Input 4 6" xfId="7500"/>
    <cellStyle name="Input 5" xfId="7501"/>
    <cellStyle name="Input 5 2" xfId="7502"/>
    <cellStyle name="Input 5 2 2" xfId="7503"/>
    <cellStyle name="Input 5 2 3" xfId="7504"/>
    <cellStyle name="Input 5 3" xfId="7505"/>
    <cellStyle name="Input 5 3 2" xfId="7506"/>
    <cellStyle name="Input 5 3 3" xfId="7507"/>
    <cellStyle name="Input 5 4" xfId="7508"/>
    <cellStyle name="Input 5 4 2" xfId="7509"/>
    <cellStyle name="Input 5 4 3" xfId="7510"/>
    <cellStyle name="Input 6" xfId="7511"/>
    <cellStyle name="Input 6 2" xfId="7512"/>
    <cellStyle name="Input 6 2 2" xfId="7513"/>
    <cellStyle name="Input 6 2 3" xfId="7514"/>
    <cellStyle name="Input 6 3" xfId="7515"/>
    <cellStyle name="Input 6 3 2" xfId="7516"/>
    <cellStyle name="Input 6 3 3" xfId="7517"/>
    <cellStyle name="Input 6 4" xfId="7518"/>
    <cellStyle name="Input 6 4 2" xfId="7519"/>
    <cellStyle name="Input 6 4 3" xfId="7520"/>
    <cellStyle name="Input 7" xfId="7521"/>
    <cellStyle name="Input 7 2" xfId="7522"/>
    <cellStyle name="Input 7 2 2" xfId="7523"/>
    <cellStyle name="Input 7 2 3" xfId="7524"/>
    <cellStyle name="Input 7 3" xfId="7525"/>
    <cellStyle name="Input 7 3 2" xfId="7526"/>
    <cellStyle name="Input 7 3 3" xfId="7527"/>
    <cellStyle name="Input 7 4" xfId="7528"/>
    <cellStyle name="Input 7 4 2" xfId="7529"/>
    <cellStyle name="Input 7 4 3" xfId="7530"/>
    <cellStyle name="Input 8" xfId="7531"/>
    <cellStyle name="Input 8 2" xfId="7532"/>
    <cellStyle name="Input 8 2 2" xfId="7533"/>
    <cellStyle name="Input 8 2 3" xfId="7534"/>
    <cellStyle name="Input 8 3" xfId="7535"/>
    <cellStyle name="Input 8 3 2" xfId="7536"/>
    <cellStyle name="Input 8 3 3" xfId="7537"/>
    <cellStyle name="Input 8 4" xfId="7538"/>
    <cellStyle name="Input 8 4 2" xfId="7539"/>
    <cellStyle name="Input 8 4 3" xfId="7540"/>
    <cellStyle name="Input 9" xfId="7541"/>
    <cellStyle name="Input 9 2" xfId="7542"/>
    <cellStyle name="Input 9 2 2" xfId="7543"/>
    <cellStyle name="Input 9 2 3" xfId="7544"/>
    <cellStyle name="Input 9 3" xfId="7545"/>
    <cellStyle name="Input 9 3 2" xfId="7546"/>
    <cellStyle name="Input 9 3 3" xfId="7547"/>
    <cellStyle name="Input 9 4" xfId="7548"/>
    <cellStyle name="Input 9 4 2" xfId="7549"/>
    <cellStyle name="Input 9 4 3" xfId="7550"/>
    <cellStyle name="Input Cells" xfId="7551"/>
    <cellStyle name="Insatisfaisant" xfId="7552"/>
    <cellStyle name="Item_Current" xfId="7553"/>
    <cellStyle name="Lien hypertexte" xfId="7554"/>
    <cellStyle name="Lien hypertexte visit?" xfId="7555"/>
    <cellStyle name="Lien hypertexte visite" xfId="7556"/>
    <cellStyle name="Lien hypertexte visité" xfId="7557"/>
    <cellStyle name="Link Currency (0)" xfId="7558"/>
    <cellStyle name="Link Currency (0) 2" xfId="7559"/>
    <cellStyle name="Link Currency (0) 3" xfId="7560"/>
    <cellStyle name="Link Currency (0) 4" xfId="7561"/>
    <cellStyle name="Link Currency (0) 5" xfId="7562"/>
    <cellStyle name="Link Currency (0) 6" xfId="7563"/>
    <cellStyle name="Link Currency (0) 7" xfId="7564"/>
    <cellStyle name="Link Currency (0) 8" xfId="7565"/>
    <cellStyle name="Link Currency (2)" xfId="7566"/>
    <cellStyle name="Link Currency (2) 2" xfId="7567"/>
    <cellStyle name="Link Currency (2) 3" xfId="7568"/>
    <cellStyle name="Link Currency (2) 4" xfId="7569"/>
    <cellStyle name="Link Currency (2) 5" xfId="7570"/>
    <cellStyle name="Link Currency (2) 6" xfId="7571"/>
    <cellStyle name="Link Currency (2) 7" xfId="7572"/>
    <cellStyle name="Link Currency (2) 8" xfId="7573"/>
    <cellStyle name="Link Units (0)" xfId="7574"/>
    <cellStyle name="Link Units (0) 2" xfId="7575"/>
    <cellStyle name="Link Units (0) 3" xfId="7576"/>
    <cellStyle name="Link Units (0) 4" xfId="7577"/>
    <cellStyle name="Link Units (0) 5" xfId="7578"/>
    <cellStyle name="Link Units (0) 6" xfId="7579"/>
    <cellStyle name="Link Units (0) 7" xfId="7580"/>
    <cellStyle name="Link Units (0) 8" xfId="7581"/>
    <cellStyle name="Link Units (1)" xfId="7582"/>
    <cellStyle name="Link Units (1) 2" xfId="7583"/>
    <cellStyle name="Link Units (1) 3" xfId="7584"/>
    <cellStyle name="Link Units (1) 4" xfId="7585"/>
    <cellStyle name="Link Units (1) 5" xfId="7586"/>
    <cellStyle name="Link Units (1) 6" xfId="7587"/>
    <cellStyle name="Link Units (1) 7" xfId="7588"/>
    <cellStyle name="Link Units (1) 8" xfId="7589"/>
    <cellStyle name="Link Units (2)" xfId="7590"/>
    <cellStyle name="Link Units (2) 2" xfId="7591"/>
    <cellStyle name="Link Units (2) 3" xfId="7592"/>
    <cellStyle name="Link Units (2) 4" xfId="7593"/>
    <cellStyle name="Link Units (2) 5" xfId="7594"/>
    <cellStyle name="Link Units (2) 6" xfId="7595"/>
    <cellStyle name="Link Units (2) 7" xfId="7596"/>
    <cellStyle name="Link Units (2) 8" xfId="7597"/>
    <cellStyle name="Linked Cell 1" xfId="7598"/>
    <cellStyle name="Linked Cell 10 2" xfId="7599"/>
    <cellStyle name="Linked Cell 10 3" xfId="7600"/>
    <cellStyle name="Linked Cell 10 4" xfId="7601"/>
    <cellStyle name="Linked Cell 11 2" xfId="7602"/>
    <cellStyle name="Linked Cell 11 3" xfId="7603"/>
    <cellStyle name="Linked Cell 11 4" xfId="7604"/>
    <cellStyle name="Linked Cell 12 2" xfId="7605"/>
    <cellStyle name="Linked Cell 12 3" xfId="7606"/>
    <cellStyle name="Linked Cell 12 4" xfId="7607"/>
    <cellStyle name="Linked Cell 13 2" xfId="7608"/>
    <cellStyle name="Linked Cell 13 3" xfId="7609"/>
    <cellStyle name="Linked Cell 13 4" xfId="7610"/>
    <cellStyle name="Linked Cell 14 2" xfId="7611"/>
    <cellStyle name="Linked Cell 14 3" xfId="7612"/>
    <cellStyle name="Linked Cell 14 4" xfId="7613"/>
    <cellStyle name="Linked Cell 15 2" xfId="7614"/>
    <cellStyle name="Linked Cell 15 3" xfId="7615"/>
    <cellStyle name="Linked Cell 15 4" xfId="7616"/>
    <cellStyle name="Linked Cell 16 2" xfId="7617"/>
    <cellStyle name="Linked Cell 16 3" xfId="7618"/>
    <cellStyle name="Linked Cell 16 4" xfId="7619"/>
    <cellStyle name="Linked Cell 17 2" xfId="7620"/>
    <cellStyle name="Linked Cell 17 3" xfId="7621"/>
    <cellStyle name="Linked Cell 17 4" xfId="7622"/>
    <cellStyle name="Linked Cell 2" xfId="7623"/>
    <cellStyle name="Linked Cell 2 2" xfId="7624"/>
    <cellStyle name="Linked Cell 2 3" xfId="7625"/>
    <cellStyle name="Linked Cell 2 4" xfId="7626"/>
    <cellStyle name="Linked Cell 3" xfId="7627"/>
    <cellStyle name="Linked Cell 3 2" xfId="7628"/>
    <cellStyle name="Linked Cell 3 3" xfId="7629"/>
    <cellStyle name="Linked Cell 3 4" xfId="7630"/>
    <cellStyle name="Linked Cell 4" xfId="7631"/>
    <cellStyle name="Linked Cell 4 2" xfId="7632"/>
    <cellStyle name="Linked Cell 4 3" xfId="7633"/>
    <cellStyle name="Linked Cell 4 4" xfId="7634"/>
    <cellStyle name="Linked Cell 5" xfId="7635"/>
    <cellStyle name="Linked Cell 5 2" xfId="7636"/>
    <cellStyle name="Linked Cell 5 3" xfId="7637"/>
    <cellStyle name="Linked Cell 5 4" xfId="7638"/>
    <cellStyle name="Linked Cell 6" xfId="7639"/>
    <cellStyle name="Linked Cell 6 2" xfId="7640"/>
    <cellStyle name="Linked Cell 6 3" xfId="7641"/>
    <cellStyle name="Linked Cell 6 4" xfId="7642"/>
    <cellStyle name="Linked Cell 7 2" xfId="7643"/>
    <cellStyle name="Linked Cell 7 3" xfId="7644"/>
    <cellStyle name="Linked Cell 7 4" xfId="7645"/>
    <cellStyle name="Linked Cell 8 2" xfId="7646"/>
    <cellStyle name="Linked Cell 8 3" xfId="7647"/>
    <cellStyle name="Linked Cell 8 4" xfId="7648"/>
    <cellStyle name="Linked Cell 9 2" xfId="7649"/>
    <cellStyle name="Linked Cell 9 3" xfId="7650"/>
    <cellStyle name="Linked Cell 9 4" xfId="7651"/>
    <cellStyle name="Linked Cells" xfId="7652"/>
    <cellStyle name="LISAM" xfId="7653"/>
    <cellStyle name="Millares [0]_Grade Differentiators" xfId="7654"/>
    <cellStyle name="Millares_Grade Differentiators" xfId="7655"/>
    <cellStyle name="Milliers [0]_1" xfId="7656"/>
    <cellStyle name="Milliers_~9720173" xfId="7657"/>
    <cellStyle name="Model" xfId="7658"/>
    <cellStyle name="Moneda [0]_Grade Differentiators" xfId="7659"/>
    <cellStyle name="Moneda_Grade Differentiators" xfId="7660"/>
    <cellStyle name="Monétaire [0]_1" xfId="7661"/>
    <cellStyle name="Monétaire_~9720173" xfId="7662"/>
    <cellStyle name="ＭＳゴシック" xfId="7663"/>
    <cellStyle name="n" xfId="7664"/>
    <cellStyle name="n_Bao cao KT tuan 36" xfId="7665"/>
    <cellStyle name="N_Intimex-2007" xfId="7666"/>
    <cellStyle name="Neutral 1" xfId="7667"/>
    <cellStyle name="Neutral 10 2" xfId="7668"/>
    <cellStyle name="Neutral 10 3" xfId="7669"/>
    <cellStyle name="Neutral 10 4" xfId="7670"/>
    <cellStyle name="Neutral 11 2" xfId="7671"/>
    <cellStyle name="Neutral 11 3" xfId="7672"/>
    <cellStyle name="Neutral 11 4" xfId="7673"/>
    <cellStyle name="Neutral 12 2" xfId="7674"/>
    <cellStyle name="Neutral 12 3" xfId="7675"/>
    <cellStyle name="Neutral 12 4" xfId="7676"/>
    <cellStyle name="Neutral 13 2" xfId="7677"/>
    <cellStyle name="Neutral 13 3" xfId="7678"/>
    <cellStyle name="Neutral 13 4" xfId="7679"/>
    <cellStyle name="Neutral 14 2" xfId="7680"/>
    <cellStyle name="Neutral 14 3" xfId="7681"/>
    <cellStyle name="Neutral 14 4" xfId="7682"/>
    <cellStyle name="Neutral 15 2" xfId="7683"/>
    <cellStyle name="Neutral 15 3" xfId="7684"/>
    <cellStyle name="Neutral 15 4" xfId="7685"/>
    <cellStyle name="Neutral 16 2" xfId="7686"/>
    <cellStyle name="Neutral 16 3" xfId="7687"/>
    <cellStyle name="Neutral 16 4" xfId="7688"/>
    <cellStyle name="Neutral 17 2" xfId="7689"/>
    <cellStyle name="Neutral 17 3" xfId="7690"/>
    <cellStyle name="Neutral 17 4" xfId="7691"/>
    <cellStyle name="Neutral 2" xfId="7692"/>
    <cellStyle name="Neutral 2 2" xfId="7693"/>
    <cellStyle name="Neutral 2 3" xfId="7694"/>
    <cellStyle name="Neutral 2 4" xfId="7695"/>
    <cellStyle name="Neutral 3" xfId="7696"/>
    <cellStyle name="Neutral 3 2" xfId="7697"/>
    <cellStyle name="Neutral 3 3" xfId="7698"/>
    <cellStyle name="Neutral 3 4" xfId="7699"/>
    <cellStyle name="Neutral 4" xfId="7700"/>
    <cellStyle name="Neutral 4 2" xfId="7701"/>
    <cellStyle name="Neutral 4 3" xfId="7702"/>
    <cellStyle name="Neutral 4 4" xfId="7703"/>
    <cellStyle name="Neutral 5" xfId="7704"/>
    <cellStyle name="Neutral 5 2" xfId="7705"/>
    <cellStyle name="Neutral 5 3" xfId="7706"/>
    <cellStyle name="Neutral 5 4" xfId="7707"/>
    <cellStyle name="Neutral 6" xfId="7708"/>
    <cellStyle name="Neutral 6 2" xfId="7709"/>
    <cellStyle name="Neutral 6 3" xfId="7710"/>
    <cellStyle name="Neutral 6 4" xfId="7711"/>
    <cellStyle name="Neutral 7 2" xfId="7712"/>
    <cellStyle name="Neutral 7 3" xfId="7713"/>
    <cellStyle name="Neutral 7 4" xfId="7714"/>
    <cellStyle name="Neutral 8 2" xfId="7715"/>
    <cellStyle name="Neutral 8 3" xfId="7716"/>
    <cellStyle name="Neutral 8 4" xfId="7717"/>
    <cellStyle name="Neutral 9 2" xfId="7718"/>
    <cellStyle name="Neutral 9 3" xfId="7719"/>
    <cellStyle name="Neutral 9 4" xfId="7720"/>
    <cellStyle name="Neutre" xfId="7721"/>
    <cellStyle name="No" xfId="7722"/>
    <cellStyle name="no dec" xfId="7723"/>
    <cellStyle name="no dec 2" xfId="7724"/>
    <cellStyle name="no dec 3" xfId="7725"/>
    <cellStyle name="no dec 4" xfId="7726"/>
    <cellStyle name="no dec 5" xfId="7727"/>
    <cellStyle name="no dec 6" xfId="7728"/>
    <cellStyle name="no dec 7" xfId="7729"/>
    <cellStyle name="no dec 8" xfId="7730"/>
    <cellStyle name="ÑONVÒ" xfId="7731"/>
    <cellStyle name="Normal" xfId="0" builtinId="0"/>
    <cellStyle name="Normal - Style1" xfId="7732"/>
    <cellStyle name="Normal - Style5" xfId="7733"/>
    <cellStyle name="Normal 1" xfId="7734"/>
    <cellStyle name="Normal 10" xfId="7735"/>
    <cellStyle name="Normal 10 2" xfId="7736"/>
    <cellStyle name="Normal 10 2 2" xfId="7737"/>
    <cellStyle name="Normal 10 2 3" xfId="7738"/>
    <cellStyle name="Normal 10 2 4" xfId="7739"/>
    <cellStyle name="Normal 10 2 5" xfId="7740"/>
    <cellStyle name="Normal 10 2 6" xfId="7741"/>
    <cellStyle name="Normal 10 3" xfId="7742"/>
    <cellStyle name="Normal 10 3 10" xfId="7743"/>
    <cellStyle name="Normal 10 3 10 2" xfId="7744"/>
    <cellStyle name="Normal 10 3 10 3" xfId="7745"/>
    <cellStyle name="Normal 10 3 10 4" xfId="7746"/>
    <cellStyle name="Normal 10 3 10 5" xfId="7747"/>
    <cellStyle name="Normal 10 3 11" xfId="7748"/>
    <cellStyle name="Normal 10 3 12" xfId="7749"/>
    <cellStyle name="Normal 10 3 13" xfId="7750"/>
    <cellStyle name="Normal 10 3 14" xfId="7751"/>
    <cellStyle name="Normal 10 3 15" xfId="7752"/>
    <cellStyle name="Normal 10 3 16" xfId="7753"/>
    <cellStyle name="Normal 10 3 2" xfId="7754"/>
    <cellStyle name="Normal 10 3 2 10" xfId="7755"/>
    <cellStyle name="Normal 10 3 2 2" xfId="7756"/>
    <cellStyle name="Normal 10 3 2 2 2" xfId="7757"/>
    <cellStyle name="Normal 10 3 2 2 2 2" xfId="7758"/>
    <cellStyle name="Normal 10 3 2 2 2 3" xfId="7759"/>
    <cellStyle name="Normal 10 3 2 2 2 4" xfId="7760"/>
    <cellStyle name="Normal 10 3 2 2 3" xfId="7761"/>
    <cellStyle name="Normal 10 3 2 2 4" xfId="7762"/>
    <cellStyle name="Normal 10 3 2 2 5" xfId="7763"/>
    <cellStyle name="Normal 10 3 2 2 6" xfId="7764"/>
    <cellStyle name="Normal 10 3 2 2 7" xfId="7765"/>
    <cellStyle name="Normal 10 3 2 2 8" xfId="7766"/>
    <cellStyle name="Normal 10 3 2 2 9" xfId="7767"/>
    <cellStyle name="Normal 10 3 2 3" xfId="7768"/>
    <cellStyle name="Normal 10 3 2 3 2" xfId="7769"/>
    <cellStyle name="Normal 10 3 2 3 3" xfId="7770"/>
    <cellStyle name="Normal 10 3 2 3 4" xfId="7771"/>
    <cellStyle name="Normal 10 3 2 3 5" xfId="7772"/>
    <cellStyle name="Normal 10 3 2 3 6" xfId="7773"/>
    <cellStyle name="Normal 10 3 2 3 7" xfId="7774"/>
    <cellStyle name="Normal 10 3 2 3 8" xfId="7775"/>
    <cellStyle name="Normal 10 3 2 4" xfId="7776"/>
    <cellStyle name="Normal 10 3 2 5" xfId="7777"/>
    <cellStyle name="Normal 10 3 2 6" xfId="7778"/>
    <cellStyle name="Normal 10 3 2 7" xfId="7779"/>
    <cellStyle name="Normal 10 3 2 8" xfId="7780"/>
    <cellStyle name="Normal 10 3 2 9" xfId="7781"/>
    <cellStyle name="Normal 10 3 3" xfId="7782"/>
    <cellStyle name="Normal 10 3 3 10" xfId="7783"/>
    <cellStyle name="Normal 10 3 3 2" xfId="7784"/>
    <cellStyle name="Normal 10 3 3 2 2" xfId="7785"/>
    <cellStyle name="Normal 10 3 3 2 2 2" xfId="7786"/>
    <cellStyle name="Normal 10 3 3 2 2 3" xfId="7787"/>
    <cellStyle name="Normal 10 3 3 2 2 4" xfId="7788"/>
    <cellStyle name="Normal 10 3 3 2 3" xfId="7789"/>
    <cellStyle name="Normal 10 3 3 2 4" xfId="7790"/>
    <cellStyle name="Normal 10 3 3 2 5" xfId="7791"/>
    <cellStyle name="Normal 10 3 3 2 6" xfId="7792"/>
    <cellStyle name="Normal 10 3 3 2 7" xfId="7793"/>
    <cellStyle name="Normal 10 3 3 2 8" xfId="7794"/>
    <cellStyle name="Normal 10 3 3 2 9" xfId="7795"/>
    <cellStyle name="Normal 10 3 3 3" xfId="7796"/>
    <cellStyle name="Normal 10 3 3 3 2" xfId="7797"/>
    <cellStyle name="Normal 10 3 3 3 3" xfId="7798"/>
    <cellStyle name="Normal 10 3 3 3 4" xfId="7799"/>
    <cellStyle name="Normal 10 3 3 3 5" xfId="7800"/>
    <cellStyle name="Normal 10 3 3 3 6" xfId="7801"/>
    <cellStyle name="Normal 10 3 3 3 7" xfId="7802"/>
    <cellStyle name="Normal 10 3 3 3 8" xfId="7803"/>
    <cellStyle name="Normal 10 3 3 4" xfId="7804"/>
    <cellStyle name="Normal 10 3 3 5" xfId="7805"/>
    <cellStyle name="Normal 10 3 3 6" xfId="7806"/>
    <cellStyle name="Normal 10 3 3 7" xfId="7807"/>
    <cellStyle name="Normal 10 3 3 8" xfId="7808"/>
    <cellStyle name="Normal 10 3 3 9" xfId="7809"/>
    <cellStyle name="Normal 10 3 4" xfId="7810"/>
    <cellStyle name="Normal 10 3 4 2" xfId="7811"/>
    <cellStyle name="Normal 10 3 4 2 2" xfId="7812"/>
    <cellStyle name="Normal 10 3 4 2 3" xfId="7813"/>
    <cellStyle name="Normal 10 3 4 2 4" xfId="7814"/>
    <cellStyle name="Normal 10 3 4 2 5" xfId="7815"/>
    <cellStyle name="Normal 10 3 4 2 6" xfId="7816"/>
    <cellStyle name="Normal 10 3 4 2 7" xfId="7817"/>
    <cellStyle name="Normal 10 3 4 2 8" xfId="7818"/>
    <cellStyle name="Normal 10 3 4 3" xfId="7819"/>
    <cellStyle name="Normal 10 3 4 3 2" xfId="7820"/>
    <cellStyle name="Normal 10 3 4 3 3" xfId="7821"/>
    <cellStyle name="Normal 10 3 4 3 4" xfId="7822"/>
    <cellStyle name="Normal 10 3 4 3 5" xfId="7823"/>
    <cellStyle name="Normal 10 3 4 4" xfId="7824"/>
    <cellStyle name="Normal 10 3 4 5" xfId="7825"/>
    <cellStyle name="Normal 10 3 4 6" xfId="7826"/>
    <cellStyle name="Normal 10 3 4 7" xfId="7827"/>
    <cellStyle name="Normal 10 3 4 8" xfId="7828"/>
    <cellStyle name="Normal 10 3 4 9" xfId="7829"/>
    <cellStyle name="Normal 10 3 5" xfId="7830"/>
    <cellStyle name="Normal 10 3 5 2" xfId="7831"/>
    <cellStyle name="Normal 10 3 5 2 2" xfId="7832"/>
    <cellStyle name="Normal 10 3 5 2 3" xfId="7833"/>
    <cellStyle name="Normal 10 3 5 2 4" xfId="7834"/>
    <cellStyle name="Normal 10 3 5 3" xfId="7835"/>
    <cellStyle name="Normal 10 3 5 4" xfId="7836"/>
    <cellStyle name="Normal 10 3 5 5" xfId="7837"/>
    <cellStyle name="Normal 10 3 5 6" xfId="7838"/>
    <cellStyle name="Normal 10 3 5 7" xfId="7839"/>
    <cellStyle name="Normal 10 3 5 8" xfId="7840"/>
    <cellStyle name="Normal 10 3 5 9" xfId="7841"/>
    <cellStyle name="Normal 10 3 6" xfId="7842"/>
    <cellStyle name="Normal 10 3 6 2" xfId="7843"/>
    <cellStyle name="Normal 10 3 6 3" xfId="7844"/>
    <cellStyle name="Normal 10 3 6 4" xfId="7845"/>
    <cellStyle name="Normal 10 3 6 5" xfId="7846"/>
    <cellStyle name="Normal 10 3 6 6" xfId="7847"/>
    <cellStyle name="Normal 10 3 6 7" xfId="7848"/>
    <cellStyle name="Normal 10 3 6 8" xfId="7849"/>
    <cellStyle name="Normal 10 3 7" xfId="7850"/>
    <cellStyle name="Normal 10 3 7 2" xfId="7851"/>
    <cellStyle name="Normal 10 3 7 3" xfId="7852"/>
    <cellStyle name="Normal 10 3 7 4" xfId="7853"/>
    <cellStyle name="Normal 10 3 7 5" xfId="7854"/>
    <cellStyle name="Normal 10 3 7 6" xfId="7855"/>
    <cellStyle name="Normal 10 3 7 7" xfId="7856"/>
    <cellStyle name="Normal 10 3 7 8" xfId="7857"/>
    <cellStyle name="Normal 10 3 8" xfId="7858"/>
    <cellStyle name="Normal 10 3 8 2" xfId="7859"/>
    <cellStyle name="Normal 10 3 8 3" xfId="7860"/>
    <cellStyle name="Normal 10 3 8 4" xfId="7861"/>
    <cellStyle name="Normal 10 3 8 5" xfId="7862"/>
    <cellStyle name="Normal 10 3 8 6" xfId="7863"/>
    <cellStyle name="Normal 10 3 8 7" xfId="7864"/>
    <cellStyle name="Normal 10 3 8 8" xfId="7865"/>
    <cellStyle name="Normal 10 3 9" xfId="7866"/>
    <cellStyle name="Normal 10 3 9 2" xfId="7867"/>
    <cellStyle name="Normal 10 3 9 3" xfId="7868"/>
    <cellStyle name="Normal 10 3 9 4" xfId="7869"/>
    <cellStyle name="Normal 10 3 9 5" xfId="7870"/>
    <cellStyle name="Normal 10 4" xfId="7871"/>
    <cellStyle name="Normal 10 4 2" xfId="7872"/>
    <cellStyle name="Normal 10 4 3" xfId="7873"/>
    <cellStyle name="Normal 10 4 4" xfId="7874"/>
    <cellStyle name="Normal 10 4 5" xfId="7875"/>
    <cellStyle name="Normal 10 5" xfId="7876"/>
    <cellStyle name="Normal 10 5 2" xfId="7877"/>
    <cellStyle name="Normal 10 5 3" xfId="7878"/>
    <cellStyle name="Normal 10 5 4" xfId="7879"/>
    <cellStyle name="Normal 10 5 5" xfId="7880"/>
    <cellStyle name="Normal 10 6" xfId="7881"/>
    <cellStyle name="Normal 10 7" xfId="7882"/>
    <cellStyle name="Normal 10 8" xfId="7883"/>
    <cellStyle name="Normal 10 9" xfId="7884"/>
    <cellStyle name="Normal 100" xfId="7885"/>
    <cellStyle name="Normal 101" xfId="7886"/>
    <cellStyle name="Normal 102" xfId="7887"/>
    <cellStyle name="Normal 103" xfId="7888"/>
    <cellStyle name="Normal 104" xfId="7889"/>
    <cellStyle name="Normal 105" xfId="7890"/>
    <cellStyle name="Normal 106" xfId="7891"/>
    <cellStyle name="Normal 107" xfId="7892"/>
    <cellStyle name="Normal 108" xfId="7893"/>
    <cellStyle name="Normal 109" xfId="7894"/>
    <cellStyle name="Normal 10pt" xfId="7895"/>
    <cellStyle name="Normal 11" xfId="7896"/>
    <cellStyle name="Normal 11 10" xfId="7897"/>
    <cellStyle name="Normal 11 11" xfId="7898"/>
    <cellStyle name="Normal 11 12" xfId="7899"/>
    <cellStyle name="Normal 11 13" xfId="7900"/>
    <cellStyle name="Normal 11 14" xfId="7901"/>
    <cellStyle name="Normal 11 15" xfId="7902"/>
    <cellStyle name="Normal 11 16" xfId="7903"/>
    <cellStyle name="Normal 11 17" xfId="7904"/>
    <cellStyle name="Normal 11 2" xfId="7905"/>
    <cellStyle name="Normal 11 2 10" xfId="7906"/>
    <cellStyle name="Normal 11 2 11" xfId="7907"/>
    <cellStyle name="Normal 11 2 12" xfId="7908"/>
    <cellStyle name="Normal 11 2 13" xfId="7909"/>
    <cellStyle name="Normal 11 2 2" xfId="7910"/>
    <cellStyle name="Normal 11 2 2 2" xfId="7911"/>
    <cellStyle name="Normal 11 2 2 3" xfId="7912"/>
    <cellStyle name="Normal 11 2 2 4" xfId="7913"/>
    <cellStyle name="Normal 11 2 2 5" xfId="7914"/>
    <cellStyle name="Normal 11 2 3" xfId="7915"/>
    <cellStyle name="Normal 11 2 3 2" xfId="7916"/>
    <cellStyle name="Normal 11 2 3 3" xfId="7917"/>
    <cellStyle name="Normal 11 2 3 4" xfId="7918"/>
    <cellStyle name="Normal 11 2 3 5" xfId="7919"/>
    <cellStyle name="Normal 11 2 4" xfId="7920"/>
    <cellStyle name="Normal 11 2 5" xfId="7921"/>
    <cellStyle name="Normal 11 2 6" xfId="7922"/>
    <cellStyle name="Normal 11 2 7" xfId="7923"/>
    <cellStyle name="Normal 11 2 8" xfId="7924"/>
    <cellStyle name="Normal 11 2 9" xfId="7925"/>
    <cellStyle name="Normal 11 3" xfId="7926"/>
    <cellStyle name="Normal 11 3 10" xfId="7927"/>
    <cellStyle name="Normal 11 3 11" xfId="7928"/>
    <cellStyle name="Normal 11 3 2" xfId="7929"/>
    <cellStyle name="Normal 11 3 2 2" xfId="7930"/>
    <cellStyle name="Normal 11 3 2 2 2" xfId="7931"/>
    <cellStyle name="Normal 11 3 2 2 3" xfId="7932"/>
    <cellStyle name="Normal 11 3 2 2 4" xfId="7933"/>
    <cellStyle name="Normal 11 3 2 3" xfId="7934"/>
    <cellStyle name="Normal 11 3 2 4" xfId="7935"/>
    <cellStyle name="Normal 11 3 2 5" xfId="7936"/>
    <cellStyle name="Normal 11 3 2 6" xfId="7937"/>
    <cellStyle name="Normal 11 3 2 7" xfId="7938"/>
    <cellStyle name="Normal 11 3 2 8" xfId="7939"/>
    <cellStyle name="Normal 11 3 2 9" xfId="7940"/>
    <cellStyle name="Normal 11 3 3" xfId="7941"/>
    <cellStyle name="Normal 11 3 3 2" xfId="7942"/>
    <cellStyle name="Normal 11 3 3 3" xfId="7943"/>
    <cellStyle name="Normal 11 3 3 4" xfId="7944"/>
    <cellStyle name="Normal 11 3 3 5" xfId="7945"/>
    <cellStyle name="Normal 11 3 3 6" xfId="7946"/>
    <cellStyle name="Normal 11 3 3 7" xfId="7947"/>
    <cellStyle name="Normal 11 3 3 8" xfId="7948"/>
    <cellStyle name="Normal 11 3 4" xfId="7949"/>
    <cellStyle name="Normal 11 3 4 2" xfId="7950"/>
    <cellStyle name="Normal 11 3 4 3" xfId="7951"/>
    <cellStyle name="Normal 11 3 4 4" xfId="7952"/>
    <cellStyle name="Normal 11 3 4 5" xfId="7953"/>
    <cellStyle name="Normal 11 3 5" xfId="7954"/>
    <cellStyle name="Normal 11 3 5 2" xfId="7955"/>
    <cellStyle name="Normal 11 3 5 3" xfId="7956"/>
    <cellStyle name="Normal 11 3 5 4" xfId="7957"/>
    <cellStyle name="Normal 11 3 5 5" xfId="7958"/>
    <cellStyle name="Normal 11 3 6" xfId="7959"/>
    <cellStyle name="Normal 11 3 6 2" xfId="7960"/>
    <cellStyle name="Normal 11 3 6 3" xfId="7961"/>
    <cellStyle name="Normal 11 3 6 4" xfId="7962"/>
    <cellStyle name="Normal 11 3 6 5" xfId="7963"/>
    <cellStyle name="Normal 11 3 7" xfId="7964"/>
    <cellStyle name="Normal 11 3 8" xfId="7965"/>
    <cellStyle name="Normal 11 3 9" xfId="7966"/>
    <cellStyle name="Normal 11 4" xfId="7967"/>
    <cellStyle name="Normal 11 4 10" xfId="7968"/>
    <cellStyle name="Normal 11 4 11" xfId="7969"/>
    <cellStyle name="Normal 11 4 2" xfId="7970"/>
    <cellStyle name="Normal 11 4 2 2" xfId="7971"/>
    <cellStyle name="Normal 11 4 2 2 2" xfId="7972"/>
    <cellStyle name="Normal 11 4 2 2 3" xfId="7973"/>
    <cellStyle name="Normal 11 4 2 2 4" xfId="7974"/>
    <cellStyle name="Normal 11 4 2 3" xfId="7975"/>
    <cellStyle name="Normal 11 4 2 4" xfId="7976"/>
    <cellStyle name="Normal 11 4 2 5" xfId="7977"/>
    <cellStyle name="Normal 11 4 2 6" xfId="7978"/>
    <cellStyle name="Normal 11 4 2 7" xfId="7979"/>
    <cellStyle name="Normal 11 4 2 8" xfId="7980"/>
    <cellStyle name="Normal 11 4 2 9" xfId="7981"/>
    <cellStyle name="Normal 11 4 3" xfId="7982"/>
    <cellStyle name="Normal 11 4 3 2" xfId="7983"/>
    <cellStyle name="Normal 11 4 3 3" xfId="7984"/>
    <cellStyle name="Normal 11 4 3 4" xfId="7985"/>
    <cellStyle name="Normal 11 4 3 5" xfId="7986"/>
    <cellStyle name="Normal 11 4 3 6" xfId="7987"/>
    <cellStyle name="Normal 11 4 3 7" xfId="7988"/>
    <cellStyle name="Normal 11 4 3 8" xfId="7989"/>
    <cellStyle name="Normal 11 4 4" xfId="7990"/>
    <cellStyle name="Normal 11 4 4 2" xfId="7991"/>
    <cellStyle name="Normal 11 4 4 3" xfId="7992"/>
    <cellStyle name="Normal 11 4 4 4" xfId="7993"/>
    <cellStyle name="Normal 11 4 4 5" xfId="7994"/>
    <cellStyle name="Normal 11 4 5" xfId="7995"/>
    <cellStyle name="Normal 11 4 5 2" xfId="7996"/>
    <cellStyle name="Normal 11 4 5 3" xfId="7997"/>
    <cellStyle name="Normal 11 4 5 4" xfId="7998"/>
    <cellStyle name="Normal 11 4 5 5" xfId="7999"/>
    <cellStyle name="Normal 11 4 6" xfId="8000"/>
    <cellStyle name="Normal 11 4 6 2" xfId="8001"/>
    <cellStyle name="Normal 11 4 6 3" xfId="8002"/>
    <cellStyle name="Normal 11 4 6 4" xfId="8003"/>
    <cellStyle name="Normal 11 4 6 5" xfId="8004"/>
    <cellStyle name="Normal 11 4 7" xfId="8005"/>
    <cellStyle name="Normal 11 4 8" xfId="8006"/>
    <cellStyle name="Normal 11 4 9" xfId="8007"/>
    <cellStyle name="Normal 11 5" xfId="8008"/>
    <cellStyle name="Normal 11 5 2" xfId="8009"/>
    <cellStyle name="Normal 11 5 2 2" xfId="8010"/>
    <cellStyle name="Normal 11 5 2 3" xfId="8011"/>
    <cellStyle name="Normal 11 5 2 4" xfId="8012"/>
    <cellStyle name="Normal 11 5 3" xfId="8013"/>
    <cellStyle name="Normal 11 5 4" xfId="8014"/>
    <cellStyle name="Normal 11 5 5" xfId="8015"/>
    <cellStyle name="Normal 11 5 6" xfId="8016"/>
    <cellStyle name="Normal 11 5 7" xfId="8017"/>
    <cellStyle name="Normal 11 5 8" xfId="8018"/>
    <cellStyle name="Normal 11 5 9" xfId="8019"/>
    <cellStyle name="Normal 11 6" xfId="8020"/>
    <cellStyle name="Normal 11 6 2" xfId="8021"/>
    <cellStyle name="Normal 11 6 2 2" xfId="8022"/>
    <cellStyle name="Normal 11 6 2 3" xfId="8023"/>
    <cellStyle name="Normal 11 6 2 4" xfId="8024"/>
    <cellStyle name="Normal 11 6 3" xfId="8025"/>
    <cellStyle name="Normal 11 6 4" xfId="8026"/>
    <cellStyle name="Normal 11 6 5" xfId="8027"/>
    <cellStyle name="Normal 11 6 6" xfId="8028"/>
    <cellStyle name="Normal 11 6 7" xfId="8029"/>
    <cellStyle name="Normal 11 6 8" xfId="8030"/>
    <cellStyle name="Normal 11 6 9" xfId="8031"/>
    <cellStyle name="Normal 11 7" xfId="8032"/>
    <cellStyle name="Normal 11 7 2" xfId="8033"/>
    <cellStyle name="Normal 11 7 3" xfId="8034"/>
    <cellStyle name="Normal 11 7 4" xfId="8035"/>
    <cellStyle name="Normal 11 7 5" xfId="8036"/>
    <cellStyle name="Normal 11 7 6" xfId="8037"/>
    <cellStyle name="Normal 11 7 7" xfId="8038"/>
    <cellStyle name="Normal 11 7 8" xfId="8039"/>
    <cellStyle name="Normal 11 8" xfId="8040"/>
    <cellStyle name="Normal 11 8 2" xfId="8041"/>
    <cellStyle name="Normal 11 8 3" xfId="8042"/>
    <cellStyle name="Normal 11 8 4" xfId="8043"/>
    <cellStyle name="Normal 11 9" xfId="8044"/>
    <cellStyle name="Normal 11 9 2" xfId="8045"/>
    <cellStyle name="Normal 11 9 3" xfId="8046"/>
    <cellStyle name="Normal 11 9 4" xfId="8047"/>
    <cellStyle name="Normal 110" xfId="8048"/>
    <cellStyle name="Normal 111" xfId="8049"/>
    <cellStyle name="Normal 112" xfId="8050"/>
    <cellStyle name="Normal 113" xfId="8051"/>
    <cellStyle name="Normal 114" xfId="8052"/>
    <cellStyle name="Normal 115" xfId="8053"/>
    <cellStyle name="Normal 116" xfId="8054"/>
    <cellStyle name="Normal 117" xfId="8055"/>
    <cellStyle name="Normal 118" xfId="8056"/>
    <cellStyle name="Normal 119" xfId="8057"/>
    <cellStyle name="Normal 12" xfId="8058"/>
    <cellStyle name="Normal 12 10" xfId="8059"/>
    <cellStyle name="Normal 12 11" xfId="8060"/>
    <cellStyle name="Normal 12 12" xfId="8061"/>
    <cellStyle name="Normal 12 13" xfId="8062"/>
    <cellStyle name="Normal 12 14" xfId="8063"/>
    <cellStyle name="Normal 12 15" xfId="8064"/>
    <cellStyle name="Normal 12 2" xfId="8065"/>
    <cellStyle name="Normal 12 2 10" xfId="8066"/>
    <cellStyle name="Normal 12 2 11" xfId="8067"/>
    <cellStyle name="Normal 12 2 2" xfId="8068"/>
    <cellStyle name="Normal 12 2 2 2" xfId="8069"/>
    <cellStyle name="Normal 12 2 2 2 2" xfId="8070"/>
    <cellStyle name="Normal 12 2 2 2 3" xfId="8071"/>
    <cellStyle name="Normal 12 2 2 2 4" xfId="8072"/>
    <cellStyle name="Normal 12 2 2 3" xfId="8073"/>
    <cellStyle name="Normal 12 2 2 4" xfId="8074"/>
    <cellStyle name="Normal 12 2 2 5" xfId="8075"/>
    <cellStyle name="Normal 12 2 2 6" xfId="8076"/>
    <cellStyle name="Normal 12 2 2 7" xfId="8077"/>
    <cellStyle name="Normal 12 2 2 8" xfId="8078"/>
    <cellStyle name="Normal 12 2 2 9" xfId="8079"/>
    <cellStyle name="Normal 12 2 3" xfId="8080"/>
    <cellStyle name="Normal 12 2 3 2" xfId="8081"/>
    <cellStyle name="Normal 12 2 3 3" xfId="8082"/>
    <cellStyle name="Normal 12 2 3 4" xfId="8083"/>
    <cellStyle name="Normal 12 2 3 5" xfId="8084"/>
    <cellStyle name="Normal 12 2 3 6" xfId="8085"/>
    <cellStyle name="Normal 12 2 3 7" xfId="8086"/>
    <cellStyle name="Normal 12 2 3 8" xfId="8087"/>
    <cellStyle name="Normal 12 2 4" xfId="8088"/>
    <cellStyle name="Normal 12 2 4 2" xfId="8089"/>
    <cellStyle name="Normal 12 2 4 3" xfId="8090"/>
    <cellStyle name="Normal 12 2 4 4" xfId="8091"/>
    <cellStyle name="Normal 12 2 4 5" xfId="8092"/>
    <cellStyle name="Normal 12 2 5" xfId="8093"/>
    <cellStyle name="Normal 12 2 5 2" xfId="8094"/>
    <cellStyle name="Normal 12 2 5 3" xfId="8095"/>
    <cellStyle name="Normal 12 2 5 4" xfId="8096"/>
    <cellStyle name="Normal 12 2 5 5" xfId="8097"/>
    <cellStyle name="Normal 12 2 6" xfId="8098"/>
    <cellStyle name="Normal 12 2 6 2" xfId="8099"/>
    <cellStyle name="Normal 12 2 6 3" xfId="8100"/>
    <cellStyle name="Normal 12 2 6 4" xfId="8101"/>
    <cellStyle name="Normal 12 2 6 5" xfId="8102"/>
    <cellStyle name="Normal 12 2 7" xfId="8103"/>
    <cellStyle name="Normal 12 2 8" xfId="8104"/>
    <cellStyle name="Normal 12 2 9" xfId="8105"/>
    <cellStyle name="Normal 12 3" xfId="8106"/>
    <cellStyle name="Normal 12 3 10" xfId="8107"/>
    <cellStyle name="Normal 12 3 11" xfId="8108"/>
    <cellStyle name="Normal 12 3 2" xfId="8109"/>
    <cellStyle name="Normal 12 3 2 2" xfId="8110"/>
    <cellStyle name="Normal 12 3 2 2 2" xfId="8111"/>
    <cellStyle name="Normal 12 3 2 2 3" xfId="8112"/>
    <cellStyle name="Normal 12 3 2 2 4" xfId="8113"/>
    <cellStyle name="Normal 12 3 2 3" xfId="8114"/>
    <cellStyle name="Normal 12 3 2 4" xfId="8115"/>
    <cellStyle name="Normal 12 3 2 5" xfId="8116"/>
    <cellStyle name="Normal 12 3 2 6" xfId="8117"/>
    <cellStyle name="Normal 12 3 2 7" xfId="8118"/>
    <cellStyle name="Normal 12 3 2 8" xfId="8119"/>
    <cellStyle name="Normal 12 3 2 9" xfId="8120"/>
    <cellStyle name="Normal 12 3 3" xfId="8121"/>
    <cellStyle name="Normal 12 3 3 2" xfId="8122"/>
    <cellStyle name="Normal 12 3 3 3" xfId="8123"/>
    <cellStyle name="Normal 12 3 3 4" xfId="8124"/>
    <cellStyle name="Normal 12 3 3 5" xfId="8125"/>
    <cellStyle name="Normal 12 3 3 6" xfId="8126"/>
    <cellStyle name="Normal 12 3 3 7" xfId="8127"/>
    <cellStyle name="Normal 12 3 3 8" xfId="8128"/>
    <cellStyle name="Normal 12 3 4" xfId="8129"/>
    <cellStyle name="Normal 12 3 4 2" xfId="8130"/>
    <cellStyle name="Normal 12 3 4 3" xfId="8131"/>
    <cellStyle name="Normal 12 3 4 4" xfId="8132"/>
    <cellStyle name="Normal 12 3 4 5" xfId="8133"/>
    <cellStyle name="Normal 12 3 5" xfId="8134"/>
    <cellStyle name="Normal 12 3 5 2" xfId="8135"/>
    <cellStyle name="Normal 12 3 5 3" xfId="8136"/>
    <cellStyle name="Normal 12 3 5 4" xfId="8137"/>
    <cellStyle name="Normal 12 3 5 5" xfId="8138"/>
    <cellStyle name="Normal 12 3 6" xfId="8139"/>
    <cellStyle name="Normal 12 3 6 2" xfId="8140"/>
    <cellStyle name="Normal 12 3 6 3" xfId="8141"/>
    <cellStyle name="Normal 12 3 6 4" xfId="8142"/>
    <cellStyle name="Normal 12 3 6 5" xfId="8143"/>
    <cellStyle name="Normal 12 3 7" xfId="8144"/>
    <cellStyle name="Normal 12 3 8" xfId="8145"/>
    <cellStyle name="Normal 12 3 9" xfId="8146"/>
    <cellStyle name="Normal 12 4" xfId="8147"/>
    <cellStyle name="Normal 12 4 10" xfId="8148"/>
    <cellStyle name="Normal 12 4 11" xfId="8149"/>
    <cellStyle name="Normal 12 4 2" xfId="8150"/>
    <cellStyle name="Normal 12 4 2 2" xfId="8151"/>
    <cellStyle name="Normal 12 4 2 3" xfId="8152"/>
    <cellStyle name="Normal 12 4 2 4" xfId="8153"/>
    <cellStyle name="Normal 12 4 2 5" xfId="8154"/>
    <cellStyle name="Normal 12 4 2 6" xfId="8155"/>
    <cellStyle name="Normal 12 4 2 7" xfId="8156"/>
    <cellStyle name="Normal 12 4 2 8" xfId="8157"/>
    <cellStyle name="Normal 12 4 3" xfId="8158"/>
    <cellStyle name="Normal 12 4 3 2" xfId="8159"/>
    <cellStyle name="Normal 12 4 3 3" xfId="8160"/>
    <cellStyle name="Normal 12 4 3 4" xfId="8161"/>
    <cellStyle name="Normal 12 4 3 5" xfId="8162"/>
    <cellStyle name="Normal 12 4 4" xfId="8163"/>
    <cellStyle name="Normal 12 4 4 2" xfId="8164"/>
    <cellStyle name="Normal 12 4 4 3" xfId="8165"/>
    <cellStyle name="Normal 12 4 4 4" xfId="8166"/>
    <cellStyle name="Normal 12 4 4 5" xfId="8167"/>
    <cellStyle name="Normal 12 4 5" xfId="8168"/>
    <cellStyle name="Normal 12 4 5 2" xfId="8169"/>
    <cellStyle name="Normal 12 4 5 3" xfId="8170"/>
    <cellStyle name="Normal 12 4 5 4" xfId="8171"/>
    <cellStyle name="Normal 12 4 5 5" xfId="8172"/>
    <cellStyle name="Normal 12 4 6" xfId="8173"/>
    <cellStyle name="Normal 12 4 7" xfId="8174"/>
    <cellStyle name="Normal 12 4 8" xfId="8175"/>
    <cellStyle name="Normal 12 4 9" xfId="8176"/>
    <cellStyle name="Normal 12 5" xfId="8177"/>
    <cellStyle name="Normal 12 5 2" xfId="8178"/>
    <cellStyle name="Normal 12 5 2 2" xfId="8179"/>
    <cellStyle name="Normal 12 5 2 3" xfId="8180"/>
    <cellStyle name="Normal 12 5 2 4" xfId="8181"/>
    <cellStyle name="Normal 12 5 3" xfId="8182"/>
    <cellStyle name="Normal 12 5 4" xfId="8183"/>
    <cellStyle name="Normal 12 5 5" xfId="8184"/>
    <cellStyle name="Normal 12 5 6" xfId="8185"/>
    <cellStyle name="Normal 12 5 7" xfId="8186"/>
    <cellStyle name="Normal 12 5 8" xfId="8187"/>
    <cellStyle name="Normal 12 5 9" xfId="8188"/>
    <cellStyle name="Normal 12 6" xfId="8189"/>
    <cellStyle name="Normal 12 6 2" xfId="8190"/>
    <cellStyle name="Normal 12 6 3" xfId="8191"/>
    <cellStyle name="Normal 12 6 4" xfId="8192"/>
    <cellStyle name="Normal 12 6 5" xfId="8193"/>
    <cellStyle name="Normal 12 6 6" xfId="8194"/>
    <cellStyle name="Normal 12 6 7" xfId="8195"/>
    <cellStyle name="Normal 12 6 8" xfId="8196"/>
    <cellStyle name="Normal 12 7" xfId="8197"/>
    <cellStyle name="Normal 12 7 2" xfId="8198"/>
    <cellStyle name="Normal 12 7 3" xfId="8199"/>
    <cellStyle name="Normal 12 7 4" xfId="8200"/>
    <cellStyle name="Normal 12 8" xfId="8201"/>
    <cellStyle name="Normal 12 8 2" xfId="8202"/>
    <cellStyle name="Normal 12 8 3" xfId="8203"/>
    <cellStyle name="Normal 12 8 4" xfId="8204"/>
    <cellStyle name="Normal 12 9" xfId="8205"/>
    <cellStyle name="Normal 120" xfId="8206"/>
    <cellStyle name="Normal 121" xfId="8207"/>
    <cellStyle name="Normal 122" xfId="8208"/>
    <cellStyle name="Normal 123" xfId="8209"/>
    <cellStyle name="Normal 124" xfId="8210"/>
    <cellStyle name="Normal 125" xfId="8211"/>
    <cellStyle name="Normal 126" xfId="8212"/>
    <cellStyle name="Normal 127" xfId="8213"/>
    <cellStyle name="Normal 128" xfId="8214"/>
    <cellStyle name="Normal 129" xfId="8215"/>
    <cellStyle name="Normal 13" xfId="8216"/>
    <cellStyle name="Normal 13 10" xfId="8217"/>
    <cellStyle name="Normal 13 10 2" xfId="8218"/>
    <cellStyle name="Normal 13 10 3" xfId="8219"/>
    <cellStyle name="Normal 13 10 4" xfId="8220"/>
    <cellStyle name="Normal 13 10 5" xfId="8221"/>
    <cellStyle name="Normal 13 11" xfId="8222"/>
    <cellStyle name="Normal 13 11 2" xfId="8223"/>
    <cellStyle name="Normal 13 11 3" xfId="8224"/>
    <cellStyle name="Normal 13 11 4" xfId="8225"/>
    <cellStyle name="Normal 13 11 5" xfId="8226"/>
    <cellStyle name="Normal 13 12" xfId="8227"/>
    <cellStyle name="Normal 13 12 2" xfId="8228"/>
    <cellStyle name="Normal 13 12 3" xfId="8229"/>
    <cellStyle name="Normal 13 12 4" xfId="8230"/>
    <cellStyle name="Normal 13 12 5" xfId="8231"/>
    <cellStyle name="Normal 13 13" xfId="8232"/>
    <cellStyle name="Normal 13 14" xfId="8233"/>
    <cellStyle name="Normal 13 15" xfId="8234"/>
    <cellStyle name="Normal 13 16" xfId="8235"/>
    <cellStyle name="Normal 13 17" xfId="8236"/>
    <cellStyle name="Normal 13 2" xfId="8237"/>
    <cellStyle name="Normal 13 2 10" xfId="8238"/>
    <cellStyle name="Normal 13 2 11" xfId="8239"/>
    <cellStyle name="Normal 13 2 2" xfId="8240"/>
    <cellStyle name="Normal 13 2 2 2" xfId="8241"/>
    <cellStyle name="Normal 13 2 2 2 2" xfId="8242"/>
    <cellStyle name="Normal 13 2 2 2 3" xfId="8243"/>
    <cellStyle name="Normal 13 2 2 2 4" xfId="8244"/>
    <cellStyle name="Normal 13 2 2 3" xfId="8245"/>
    <cellStyle name="Normal 13 2 2 4" xfId="8246"/>
    <cellStyle name="Normal 13 2 2 5" xfId="8247"/>
    <cellStyle name="Normal 13 2 2 6" xfId="8248"/>
    <cellStyle name="Normal 13 2 2 7" xfId="8249"/>
    <cellStyle name="Normal 13 2 2 8" xfId="8250"/>
    <cellStyle name="Normal 13 2 2 9" xfId="8251"/>
    <cellStyle name="Normal 13 2 3" xfId="8252"/>
    <cellStyle name="Normal 13 2 3 2" xfId="8253"/>
    <cellStyle name="Normal 13 2 3 3" xfId="8254"/>
    <cellStyle name="Normal 13 2 3 4" xfId="8255"/>
    <cellStyle name="Normal 13 2 3 5" xfId="8256"/>
    <cellStyle name="Normal 13 2 3 6" xfId="8257"/>
    <cellStyle name="Normal 13 2 3 7" xfId="8258"/>
    <cellStyle name="Normal 13 2 3 8" xfId="8259"/>
    <cellStyle name="Normal 13 2 4" xfId="8260"/>
    <cellStyle name="Normal 13 2 4 2" xfId="8261"/>
    <cellStyle name="Normal 13 2 4 3" xfId="8262"/>
    <cellStyle name="Normal 13 2 4 4" xfId="8263"/>
    <cellStyle name="Normal 13 2 4 5" xfId="8264"/>
    <cellStyle name="Normal 13 2 5" xfId="8265"/>
    <cellStyle name="Normal 13 2 5 2" xfId="8266"/>
    <cellStyle name="Normal 13 2 5 3" xfId="8267"/>
    <cellStyle name="Normal 13 2 5 4" xfId="8268"/>
    <cellStyle name="Normal 13 2 5 5" xfId="8269"/>
    <cellStyle name="Normal 13 2 6" xfId="8270"/>
    <cellStyle name="Normal 13 2 6 2" xfId="8271"/>
    <cellStyle name="Normal 13 2 6 3" xfId="8272"/>
    <cellStyle name="Normal 13 2 6 4" xfId="8273"/>
    <cellStyle name="Normal 13 2 6 5" xfId="8274"/>
    <cellStyle name="Normal 13 2 7" xfId="8275"/>
    <cellStyle name="Normal 13 2 8" xfId="8276"/>
    <cellStyle name="Normal 13 2 9" xfId="8277"/>
    <cellStyle name="Normal 13 3" xfId="8278"/>
    <cellStyle name="Normal 13 3 10" xfId="8279"/>
    <cellStyle name="Normal 13 3 11" xfId="8280"/>
    <cellStyle name="Normal 13 3 2" xfId="8281"/>
    <cellStyle name="Normal 13 3 2 2" xfId="8282"/>
    <cellStyle name="Normal 13 3 2 2 2" xfId="8283"/>
    <cellStyle name="Normal 13 3 2 2 3" xfId="8284"/>
    <cellStyle name="Normal 13 3 2 2 4" xfId="8285"/>
    <cellStyle name="Normal 13 3 2 3" xfId="8286"/>
    <cellStyle name="Normal 13 3 2 4" xfId="8287"/>
    <cellStyle name="Normal 13 3 2 5" xfId="8288"/>
    <cellStyle name="Normal 13 3 2 6" xfId="8289"/>
    <cellStyle name="Normal 13 3 2 7" xfId="8290"/>
    <cellStyle name="Normal 13 3 2 8" xfId="8291"/>
    <cellStyle name="Normal 13 3 2 9" xfId="8292"/>
    <cellStyle name="Normal 13 3 3" xfId="8293"/>
    <cellStyle name="Normal 13 3 3 2" xfId="8294"/>
    <cellStyle name="Normal 13 3 3 3" xfId="8295"/>
    <cellStyle name="Normal 13 3 3 4" xfId="8296"/>
    <cellStyle name="Normal 13 3 3 5" xfId="8297"/>
    <cellStyle name="Normal 13 3 3 6" xfId="8298"/>
    <cellStyle name="Normal 13 3 3 7" xfId="8299"/>
    <cellStyle name="Normal 13 3 3 8" xfId="8300"/>
    <cellStyle name="Normal 13 3 4" xfId="8301"/>
    <cellStyle name="Normal 13 3 4 2" xfId="8302"/>
    <cellStyle name="Normal 13 3 4 3" xfId="8303"/>
    <cellStyle name="Normal 13 3 4 4" xfId="8304"/>
    <cellStyle name="Normal 13 3 4 5" xfId="8305"/>
    <cellStyle name="Normal 13 3 5" xfId="8306"/>
    <cellStyle name="Normal 13 3 5 2" xfId="8307"/>
    <cellStyle name="Normal 13 3 5 3" xfId="8308"/>
    <cellStyle name="Normal 13 3 5 4" xfId="8309"/>
    <cellStyle name="Normal 13 3 5 5" xfId="8310"/>
    <cellStyle name="Normal 13 3 6" xfId="8311"/>
    <cellStyle name="Normal 13 3 6 2" xfId="8312"/>
    <cellStyle name="Normal 13 3 6 3" xfId="8313"/>
    <cellStyle name="Normal 13 3 6 4" xfId="8314"/>
    <cellStyle name="Normal 13 3 6 5" xfId="8315"/>
    <cellStyle name="Normal 13 3 7" xfId="8316"/>
    <cellStyle name="Normal 13 3 8" xfId="8317"/>
    <cellStyle name="Normal 13 3 9" xfId="8318"/>
    <cellStyle name="Normal 13 4" xfId="8319"/>
    <cellStyle name="Normal 13 4 10" xfId="8320"/>
    <cellStyle name="Normal 13 4 11" xfId="8321"/>
    <cellStyle name="Normal 13 4 2" xfId="8322"/>
    <cellStyle name="Normal 13 4 2 2" xfId="8323"/>
    <cellStyle name="Normal 13 4 2 3" xfId="8324"/>
    <cellStyle name="Normal 13 4 2 4" xfId="8325"/>
    <cellStyle name="Normal 13 4 2 5" xfId="8326"/>
    <cellStyle name="Normal 13 4 2 6" xfId="8327"/>
    <cellStyle name="Normal 13 4 2 7" xfId="8328"/>
    <cellStyle name="Normal 13 4 2 8" xfId="8329"/>
    <cellStyle name="Normal 13 4 3" xfId="8330"/>
    <cellStyle name="Normal 13 4 3 2" xfId="8331"/>
    <cellStyle name="Normal 13 4 3 3" xfId="8332"/>
    <cellStyle name="Normal 13 4 3 4" xfId="8333"/>
    <cellStyle name="Normal 13 4 3 5" xfId="8334"/>
    <cellStyle name="Normal 13 4 4" xfId="8335"/>
    <cellStyle name="Normal 13 4 4 2" xfId="8336"/>
    <cellStyle name="Normal 13 4 4 3" xfId="8337"/>
    <cellStyle name="Normal 13 4 4 4" xfId="8338"/>
    <cellStyle name="Normal 13 4 4 5" xfId="8339"/>
    <cellStyle name="Normal 13 4 5" xfId="8340"/>
    <cellStyle name="Normal 13 4 5 2" xfId="8341"/>
    <cellStyle name="Normal 13 4 5 3" xfId="8342"/>
    <cellStyle name="Normal 13 4 5 4" xfId="8343"/>
    <cellStyle name="Normal 13 4 5 5" xfId="8344"/>
    <cellStyle name="Normal 13 4 6" xfId="8345"/>
    <cellStyle name="Normal 13 4 7" xfId="8346"/>
    <cellStyle name="Normal 13 4 8" xfId="8347"/>
    <cellStyle name="Normal 13 4 9" xfId="8348"/>
    <cellStyle name="Normal 13 5" xfId="8349"/>
    <cellStyle name="Normal 13 5 10" xfId="8350"/>
    <cellStyle name="Normal 13 5 2" xfId="8351"/>
    <cellStyle name="Normal 13 5 2 2" xfId="8352"/>
    <cellStyle name="Normal 13 5 2 2 2" xfId="8353"/>
    <cellStyle name="Normal 13 5 2 2 3" xfId="8354"/>
    <cellStyle name="Normal 13 5 2 2 4" xfId="8355"/>
    <cellStyle name="Normal 13 5 2 3" xfId="8356"/>
    <cellStyle name="Normal 13 5 2 4" xfId="8357"/>
    <cellStyle name="Normal 13 5 2 5" xfId="8358"/>
    <cellStyle name="Normal 13 5 3" xfId="8359"/>
    <cellStyle name="Normal 13 5 3 2" xfId="8360"/>
    <cellStyle name="Normal 13 5 3 3" xfId="8361"/>
    <cellStyle name="Normal 13 5 3 4" xfId="8362"/>
    <cellStyle name="Normal 13 5 4" xfId="8363"/>
    <cellStyle name="Normal 13 5 5" xfId="8364"/>
    <cellStyle name="Normal 13 5 6" xfId="8365"/>
    <cellStyle name="Normal 13 5 7" xfId="8366"/>
    <cellStyle name="Normal 13 5 8" xfId="8367"/>
    <cellStyle name="Normal 13 5 9" xfId="8368"/>
    <cellStyle name="Normal 13 6" xfId="8369"/>
    <cellStyle name="Normal 13 6 2" xfId="8370"/>
    <cellStyle name="Normal 13 6 2 2" xfId="8371"/>
    <cellStyle name="Normal 13 6 2 3" xfId="8372"/>
    <cellStyle name="Normal 13 6 2 4" xfId="8373"/>
    <cellStyle name="Normal 13 6 3" xfId="8374"/>
    <cellStyle name="Normal 13 6 4" xfId="8375"/>
    <cellStyle name="Normal 13 6 5" xfId="8376"/>
    <cellStyle name="Normal 13 6 6" xfId="8377"/>
    <cellStyle name="Normal 13 6 7" xfId="8378"/>
    <cellStyle name="Normal 13 6 8" xfId="8379"/>
    <cellStyle name="Normal 13 6 9" xfId="8380"/>
    <cellStyle name="Normal 13 7" xfId="8381"/>
    <cellStyle name="Normal 13 7 2" xfId="8382"/>
    <cellStyle name="Normal 13 7 3" xfId="8383"/>
    <cellStyle name="Normal 13 7 4" xfId="8384"/>
    <cellStyle name="Normal 13 7 5" xfId="8385"/>
    <cellStyle name="Normal 13 7 6" xfId="8386"/>
    <cellStyle name="Normal 13 7 7" xfId="8387"/>
    <cellStyle name="Normal 13 7 8" xfId="8388"/>
    <cellStyle name="Normal 13 8" xfId="8389"/>
    <cellStyle name="Normal 13 8 2" xfId="8390"/>
    <cellStyle name="Normal 13 8 3" xfId="8391"/>
    <cellStyle name="Normal 13 8 4" xfId="8392"/>
    <cellStyle name="Normal 13 8 5" xfId="8393"/>
    <cellStyle name="Normal 13 8 6" xfId="8394"/>
    <cellStyle name="Normal 13 8 7" xfId="8395"/>
    <cellStyle name="Normal 13 8 8" xfId="8396"/>
    <cellStyle name="Normal 13 9" xfId="8397"/>
    <cellStyle name="Normal 13 9 2" xfId="8398"/>
    <cellStyle name="Normal 13 9 3" xfId="8399"/>
    <cellStyle name="Normal 13 9 4" xfId="8400"/>
    <cellStyle name="Normal 13 9 5" xfId="8401"/>
    <cellStyle name="Normal 13 9 6" xfId="8402"/>
    <cellStyle name="Normal 13 9 7" xfId="8403"/>
    <cellStyle name="Normal 13 9 8" xfId="8404"/>
    <cellStyle name="Normal 130" xfId="8405"/>
    <cellStyle name="Normal 131" xfId="8406"/>
    <cellStyle name="Normal 132" xfId="8407"/>
    <cellStyle name="Normal 133" xfId="8408"/>
    <cellStyle name="Normal 134" xfId="8409"/>
    <cellStyle name="Normal 135" xfId="8410"/>
    <cellStyle name="Normal 136" xfId="8411"/>
    <cellStyle name="Normal 137" xfId="8412"/>
    <cellStyle name="Normal 138" xfId="8413"/>
    <cellStyle name="Normal 139" xfId="8414"/>
    <cellStyle name="Normal 14" xfId="8415"/>
    <cellStyle name="Normal 14 10" xfId="8416"/>
    <cellStyle name="Normal 14 11" xfId="8417"/>
    <cellStyle name="Normal 14 12" xfId="8418"/>
    <cellStyle name="Normal 14 13" xfId="8419"/>
    <cellStyle name="Normal 14 14" xfId="8420"/>
    <cellStyle name="Normal 14 15" xfId="8421"/>
    <cellStyle name="Normal 14 2" xfId="8422"/>
    <cellStyle name="Normal 14 2 10" xfId="8423"/>
    <cellStyle name="Normal 14 2 11" xfId="8424"/>
    <cellStyle name="Normal 14 2 2" xfId="8425"/>
    <cellStyle name="Normal 14 2 2 2" xfId="8426"/>
    <cellStyle name="Normal 14 2 2 2 2" xfId="8427"/>
    <cellStyle name="Normal 14 2 2 2 3" xfId="8428"/>
    <cellStyle name="Normal 14 2 2 2 4" xfId="8429"/>
    <cellStyle name="Normal 14 2 2 3" xfId="8430"/>
    <cellStyle name="Normal 14 2 2 4" xfId="8431"/>
    <cellStyle name="Normal 14 2 2 5" xfId="8432"/>
    <cellStyle name="Normal 14 2 2 6" xfId="8433"/>
    <cellStyle name="Normal 14 2 2 7" xfId="8434"/>
    <cellStyle name="Normal 14 2 2 8" xfId="8435"/>
    <cellStyle name="Normal 14 2 2 9" xfId="8436"/>
    <cellStyle name="Normal 14 2 3" xfId="8437"/>
    <cellStyle name="Normal 14 2 3 2" xfId="8438"/>
    <cellStyle name="Normal 14 2 3 3" xfId="8439"/>
    <cellStyle name="Normal 14 2 3 4" xfId="8440"/>
    <cellStyle name="Normal 14 2 3 5" xfId="8441"/>
    <cellStyle name="Normal 14 2 3 6" xfId="8442"/>
    <cellStyle name="Normal 14 2 3 7" xfId="8443"/>
    <cellStyle name="Normal 14 2 3 8" xfId="8444"/>
    <cellStyle name="Normal 14 2 4" xfId="8445"/>
    <cellStyle name="Normal 14 2 4 2" xfId="8446"/>
    <cellStyle name="Normal 14 2 4 3" xfId="8447"/>
    <cellStyle name="Normal 14 2 4 4" xfId="8448"/>
    <cellStyle name="Normal 14 2 4 5" xfId="8449"/>
    <cellStyle name="Normal 14 2 5" xfId="8450"/>
    <cellStyle name="Normal 14 2 5 2" xfId="8451"/>
    <cellStyle name="Normal 14 2 5 3" xfId="8452"/>
    <cellStyle name="Normal 14 2 5 4" xfId="8453"/>
    <cellStyle name="Normal 14 2 5 5" xfId="8454"/>
    <cellStyle name="Normal 14 2 6" xfId="8455"/>
    <cellStyle name="Normal 14 2 6 2" xfId="8456"/>
    <cellStyle name="Normal 14 2 6 3" xfId="8457"/>
    <cellStyle name="Normal 14 2 6 4" xfId="8458"/>
    <cellStyle name="Normal 14 2 6 5" xfId="8459"/>
    <cellStyle name="Normal 14 2 7" xfId="8460"/>
    <cellStyle name="Normal 14 2 8" xfId="8461"/>
    <cellStyle name="Normal 14 2 9" xfId="8462"/>
    <cellStyle name="Normal 14 3" xfId="8463"/>
    <cellStyle name="Normal 14 3 10" xfId="8464"/>
    <cellStyle name="Normal 14 3 11" xfId="8465"/>
    <cellStyle name="Normal 14 3 2" xfId="8466"/>
    <cellStyle name="Normal 14 3 2 2" xfId="8467"/>
    <cellStyle name="Normal 14 3 2 2 2" xfId="8468"/>
    <cellStyle name="Normal 14 3 2 2 3" xfId="8469"/>
    <cellStyle name="Normal 14 3 2 2 4" xfId="8470"/>
    <cellStyle name="Normal 14 3 2 3" xfId="8471"/>
    <cellStyle name="Normal 14 3 2 4" xfId="8472"/>
    <cellStyle name="Normal 14 3 2 5" xfId="8473"/>
    <cellStyle name="Normal 14 3 2 6" xfId="8474"/>
    <cellStyle name="Normal 14 3 2 7" xfId="8475"/>
    <cellStyle name="Normal 14 3 2 8" xfId="8476"/>
    <cellStyle name="Normal 14 3 2 9" xfId="8477"/>
    <cellStyle name="Normal 14 3 3" xfId="8478"/>
    <cellStyle name="Normal 14 3 3 2" xfId="8479"/>
    <cellStyle name="Normal 14 3 3 3" xfId="8480"/>
    <cellStyle name="Normal 14 3 3 4" xfId="8481"/>
    <cellStyle name="Normal 14 3 3 5" xfId="8482"/>
    <cellStyle name="Normal 14 3 3 6" xfId="8483"/>
    <cellStyle name="Normal 14 3 3 7" xfId="8484"/>
    <cellStyle name="Normal 14 3 3 8" xfId="8485"/>
    <cellStyle name="Normal 14 3 4" xfId="8486"/>
    <cellStyle name="Normal 14 3 4 2" xfId="8487"/>
    <cellStyle name="Normal 14 3 4 3" xfId="8488"/>
    <cellStyle name="Normal 14 3 4 4" xfId="8489"/>
    <cellStyle name="Normal 14 3 4 5" xfId="8490"/>
    <cellStyle name="Normal 14 3 5" xfId="8491"/>
    <cellStyle name="Normal 14 3 5 2" xfId="8492"/>
    <cellStyle name="Normal 14 3 5 3" xfId="8493"/>
    <cellStyle name="Normal 14 3 5 4" xfId="8494"/>
    <cellStyle name="Normal 14 3 5 5" xfId="8495"/>
    <cellStyle name="Normal 14 3 6" xfId="8496"/>
    <cellStyle name="Normal 14 3 6 2" xfId="8497"/>
    <cellStyle name="Normal 14 3 6 3" xfId="8498"/>
    <cellStyle name="Normal 14 3 6 4" xfId="8499"/>
    <cellStyle name="Normal 14 3 6 5" xfId="8500"/>
    <cellStyle name="Normal 14 3 7" xfId="8501"/>
    <cellStyle name="Normal 14 3 8" xfId="8502"/>
    <cellStyle name="Normal 14 3 9" xfId="8503"/>
    <cellStyle name="Normal 14 4" xfId="8504"/>
    <cellStyle name="Normal 14 4 10" xfId="8505"/>
    <cellStyle name="Normal 14 4 11" xfId="8506"/>
    <cellStyle name="Normal 14 4 2" xfId="8507"/>
    <cellStyle name="Normal 14 4 2 2" xfId="8508"/>
    <cellStyle name="Normal 14 4 2 3" xfId="8509"/>
    <cellStyle name="Normal 14 4 2 4" xfId="8510"/>
    <cellStyle name="Normal 14 4 2 5" xfId="8511"/>
    <cellStyle name="Normal 14 4 2 6" xfId="8512"/>
    <cellStyle name="Normal 14 4 2 7" xfId="8513"/>
    <cellStyle name="Normal 14 4 2 8" xfId="8514"/>
    <cellStyle name="Normal 14 4 3" xfId="8515"/>
    <cellStyle name="Normal 14 4 3 2" xfId="8516"/>
    <cellStyle name="Normal 14 4 3 3" xfId="8517"/>
    <cellStyle name="Normal 14 4 3 4" xfId="8518"/>
    <cellStyle name="Normal 14 4 3 5" xfId="8519"/>
    <cellStyle name="Normal 14 4 4" xfId="8520"/>
    <cellStyle name="Normal 14 4 4 2" xfId="8521"/>
    <cellStyle name="Normal 14 4 4 3" xfId="8522"/>
    <cellStyle name="Normal 14 4 4 4" xfId="8523"/>
    <cellStyle name="Normal 14 4 4 5" xfId="8524"/>
    <cellStyle name="Normal 14 4 5" xfId="8525"/>
    <cellStyle name="Normal 14 4 5 2" xfId="8526"/>
    <cellStyle name="Normal 14 4 5 3" xfId="8527"/>
    <cellStyle name="Normal 14 4 5 4" xfId="8528"/>
    <cellStyle name="Normal 14 4 5 5" xfId="8529"/>
    <cellStyle name="Normal 14 4 6" xfId="8530"/>
    <cellStyle name="Normal 14 4 7" xfId="8531"/>
    <cellStyle name="Normal 14 4 8" xfId="8532"/>
    <cellStyle name="Normal 14 4 9" xfId="8533"/>
    <cellStyle name="Normal 14 5" xfId="8534"/>
    <cellStyle name="Normal 14 5 2" xfId="8535"/>
    <cellStyle name="Normal 14 5 2 2" xfId="8536"/>
    <cellStyle name="Normal 14 5 2 3" xfId="8537"/>
    <cellStyle name="Normal 14 5 2 4" xfId="8538"/>
    <cellStyle name="Normal 14 5 3" xfId="8539"/>
    <cellStyle name="Normal 14 5 4" xfId="8540"/>
    <cellStyle name="Normal 14 5 5" xfId="8541"/>
    <cellStyle name="Normal 14 5 6" xfId="8542"/>
    <cellStyle name="Normal 14 5 7" xfId="8543"/>
    <cellStyle name="Normal 14 5 8" xfId="8544"/>
    <cellStyle name="Normal 14 5 9" xfId="8545"/>
    <cellStyle name="Normal 14 6" xfId="8546"/>
    <cellStyle name="Normal 14 6 2" xfId="8547"/>
    <cellStyle name="Normal 14 6 3" xfId="8548"/>
    <cellStyle name="Normal 14 6 4" xfId="8549"/>
    <cellStyle name="Normal 14 7" xfId="8550"/>
    <cellStyle name="Normal 14 7 2" xfId="8551"/>
    <cellStyle name="Normal 14 7 3" xfId="8552"/>
    <cellStyle name="Normal 14 7 4" xfId="8553"/>
    <cellStyle name="Normal 14 8" xfId="8554"/>
    <cellStyle name="Normal 14 8 2" xfId="8555"/>
    <cellStyle name="Normal 14 8 3" xfId="8556"/>
    <cellStyle name="Normal 14 8 4" xfId="8557"/>
    <cellStyle name="Normal 14 9" xfId="8558"/>
    <cellStyle name="Normal 140" xfId="8559"/>
    <cellStyle name="Normal 141" xfId="8560"/>
    <cellStyle name="Normal 142" xfId="8561"/>
    <cellStyle name="Normal 143" xfId="8562"/>
    <cellStyle name="Normal 144" xfId="8563"/>
    <cellStyle name="Normal 145" xfId="8564"/>
    <cellStyle name="Normal 146" xfId="8565"/>
    <cellStyle name="Normal 147" xfId="8566"/>
    <cellStyle name="Normal 148" xfId="8567"/>
    <cellStyle name="Normal 149" xfId="8568"/>
    <cellStyle name="Normal 15" xfId="8569"/>
    <cellStyle name="Normal 15 10" xfId="8570"/>
    <cellStyle name="Normal 15 10 2" xfId="8571"/>
    <cellStyle name="Normal 15 10 3" xfId="8572"/>
    <cellStyle name="Normal 15 10 4" xfId="8573"/>
    <cellStyle name="Normal 15 10 5" xfId="8574"/>
    <cellStyle name="Normal 15 11" xfId="8575"/>
    <cellStyle name="Normal 15 12" xfId="8576"/>
    <cellStyle name="Normal 15 13" xfId="8577"/>
    <cellStyle name="Normal 15 14" xfId="8578"/>
    <cellStyle name="Normal 15 15" xfId="8579"/>
    <cellStyle name="Normal 15 2" xfId="8580"/>
    <cellStyle name="Normal 15 2 10" xfId="8581"/>
    <cellStyle name="Normal 15 2 2" xfId="8582"/>
    <cellStyle name="Normal 15 2 2 2" xfId="8583"/>
    <cellStyle name="Normal 15 2 2 2 2" xfId="8584"/>
    <cellStyle name="Normal 15 2 2 2 3" xfId="8585"/>
    <cellStyle name="Normal 15 2 2 2 4" xfId="8586"/>
    <cellStyle name="Normal 15 2 2 3" xfId="8587"/>
    <cellStyle name="Normal 15 2 2 4" xfId="8588"/>
    <cellStyle name="Normal 15 2 2 5" xfId="8589"/>
    <cellStyle name="Normal 15 2 2 6" xfId="8590"/>
    <cellStyle name="Normal 15 2 2 7" xfId="8591"/>
    <cellStyle name="Normal 15 2 2 8" xfId="8592"/>
    <cellStyle name="Normal 15 2 2 9" xfId="8593"/>
    <cellStyle name="Normal 15 2 3" xfId="8594"/>
    <cellStyle name="Normal 15 2 3 2" xfId="8595"/>
    <cellStyle name="Normal 15 2 3 3" xfId="8596"/>
    <cellStyle name="Normal 15 2 3 4" xfId="8597"/>
    <cellStyle name="Normal 15 2 3 5" xfId="8598"/>
    <cellStyle name="Normal 15 2 3 6" xfId="8599"/>
    <cellStyle name="Normal 15 2 3 7" xfId="8600"/>
    <cellStyle name="Normal 15 2 3 8" xfId="8601"/>
    <cellStyle name="Normal 15 2 4" xfId="8602"/>
    <cellStyle name="Normal 15 2 5" xfId="8603"/>
    <cellStyle name="Normal 15 2 6" xfId="8604"/>
    <cellStyle name="Normal 15 2 7" xfId="8605"/>
    <cellStyle name="Normal 15 2 8" xfId="8606"/>
    <cellStyle name="Normal 15 2 9" xfId="8607"/>
    <cellStyle name="Normal 15 3" xfId="8608"/>
    <cellStyle name="Normal 15 3 10" xfId="8609"/>
    <cellStyle name="Normal 15 3 2" xfId="8610"/>
    <cellStyle name="Normal 15 3 2 2" xfId="8611"/>
    <cellStyle name="Normal 15 3 2 2 2" xfId="8612"/>
    <cellStyle name="Normal 15 3 2 2 3" xfId="8613"/>
    <cellStyle name="Normal 15 3 2 2 4" xfId="8614"/>
    <cellStyle name="Normal 15 3 2 3" xfId="8615"/>
    <cellStyle name="Normal 15 3 2 4" xfId="8616"/>
    <cellStyle name="Normal 15 3 2 5" xfId="8617"/>
    <cellStyle name="Normal 15 3 2 6" xfId="8618"/>
    <cellStyle name="Normal 15 3 2 7" xfId="8619"/>
    <cellStyle name="Normal 15 3 2 8" xfId="8620"/>
    <cellStyle name="Normal 15 3 2 9" xfId="8621"/>
    <cellStyle name="Normal 15 3 3" xfId="8622"/>
    <cellStyle name="Normal 15 3 3 2" xfId="8623"/>
    <cellStyle name="Normal 15 3 3 3" xfId="8624"/>
    <cellStyle name="Normal 15 3 3 4" xfId="8625"/>
    <cellStyle name="Normal 15 3 3 5" xfId="8626"/>
    <cellStyle name="Normal 15 3 3 6" xfId="8627"/>
    <cellStyle name="Normal 15 3 3 7" xfId="8628"/>
    <cellStyle name="Normal 15 3 3 8" xfId="8629"/>
    <cellStyle name="Normal 15 3 4" xfId="8630"/>
    <cellStyle name="Normal 15 3 5" xfId="8631"/>
    <cellStyle name="Normal 15 3 6" xfId="8632"/>
    <cellStyle name="Normal 15 3 7" xfId="8633"/>
    <cellStyle name="Normal 15 3 8" xfId="8634"/>
    <cellStyle name="Normal 15 3 9" xfId="8635"/>
    <cellStyle name="Normal 15 4" xfId="8636"/>
    <cellStyle name="Normal 15 4 2" xfId="8637"/>
    <cellStyle name="Normal 15 4 2 2" xfId="8638"/>
    <cellStyle name="Normal 15 4 2 3" xfId="8639"/>
    <cellStyle name="Normal 15 4 2 4" xfId="8640"/>
    <cellStyle name="Normal 15 4 2 5" xfId="8641"/>
    <cellStyle name="Normal 15 4 2 6" xfId="8642"/>
    <cellStyle name="Normal 15 4 2 7" xfId="8643"/>
    <cellStyle name="Normal 15 4 2 8" xfId="8644"/>
    <cellStyle name="Normal 15 4 3" xfId="8645"/>
    <cellStyle name="Normal 15 4 3 2" xfId="8646"/>
    <cellStyle name="Normal 15 4 3 3" xfId="8647"/>
    <cellStyle name="Normal 15 4 3 4" xfId="8648"/>
    <cellStyle name="Normal 15 4 3 5" xfId="8649"/>
    <cellStyle name="Normal 15 4 4" xfId="8650"/>
    <cellStyle name="Normal 15 4 5" xfId="8651"/>
    <cellStyle name="Normal 15 4 6" xfId="8652"/>
    <cellStyle name="Normal 15 4 7" xfId="8653"/>
    <cellStyle name="Normal 15 4 7 2" xfId="8654"/>
    <cellStyle name="Normal 15 4 8" xfId="8655"/>
    <cellStyle name="Normal 15 4 9" xfId="8656"/>
    <cellStyle name="Normal 15 5" xfId="8657"/>
    <cellStyle name="Normal 15 5 2" xfId="8658"/>
    <cellStyle name="Normal 15 5 2 2" xfId="8659"/>
    <cellStyle name="Normal 15 5 2 3" xfId="8660"/>
    <cellStyle name="Normal 15 5 2 4" xfId="8661"/>
    <cellStyle name="Normal 15 5 3" xfId="8662"/>
    <cellStyle name="Normal 15 5 4" xfId="8663"/>
    <cellStyle name="Normal 15 5 5" xfId="8664"/>
    <cellStyle name="Normal 15 5 6" xfId="8665"/>
    <cellStyle name="Normal 15 5 7" xfId="8666"/>
    <cellStyle name="Normal 15 5 8" xfId="8667"/>
    <cellStyle name="Normal 15 5 9" xfId="8668"/>
    <cellStyle name="Normal 15 6" xfId="8669"/>
    <cellStyle name="Normal 15 6 2" xfId="8670"/>
    <cellStyle name="Normal 15 6 3" xfId="8671"/>
    <cellStyle name="Normal 15 6 4" xfId="8672"/>
    <cellStyle name="Normal 15 6 5" xfId="8673"/>
    <cellStyle name="Normal 15 6 6" xfId="8674"/>
    <cellStyle name="Normal 15 6 7" xfId="8675"/>
    <cellStyle name="Normal 15 6 8" xfId="8676"/>
    <cellStyle name="Normal 15 7" xfId="8677"/>
    <cellStyle name="Normal 15 7 2" xfId="8678"/>
    <cellStyle name="Normal 15 7 3" xfId="8679"/>
    <cellStyle name="Normal 15 7 4" xfId="8680"/>
    <cellStyle name="Normal 15 7 5" xfId="8681"/>
    <cellStyle name="Normal 15 7 6" xfId="8682"/>
    <cellStyle name="Normal 15 7 7" xfId="8683"/>
    <cellStyle name="Normal 15 7 8" xfId="8684"/>
    <cellStyle name="Normal 15 8" xfId="8685"/>
    <cellStyle name="Normal 15 8 2" xfId="8686"/>
    <cellStyle name="Normal 15 8 3" xfId="8687"/>
    <cellStyle name="Normal 15 8 4" xfId="8688"/>
    <cellStyle name="Normal 15 8 5" xfId="8689"/>
    <cellStyle name="Normal 15 8 6" xfId="8690"/>
    <cellStyle name="Normal 15 8 7" xfId="8691"/>
    <cellStyle name="Normal 15 8 8" xfId="8692"/>
    <cellStyle name="Normal 15 9" xfId="8693"/>
    <cellStyle name="Normal 15 9 2" xfId="8694"/>
    <cellStyle name="Normal 15 9 3" xfId="8695"/>
    <cellStyle name="Normal 15 9 4" xfId="8696"/>
    <cellStyle name="Normal 15 9 5" xfId="8697"/>
    <cellStyle name="Normal 150" xfId="8698"/>
    <cellStyle name="Normal 151" xfId="8699"/>
    <cellStyle name="Normal 152" xfId="8700"/>
    <cellStyle name="Normal 153" xfId="8701"/>
    <cellStyle name="Normal 154" xfId="8702"/>
    <cellStyle name="Normal 155" xfId="8703"/>
    <cellStyle name="Normal 156" xfId="8704"/>
    <cellStyle name="Normal 157" xfId="8705"/>
    <cellStyle name="Normal 158" xfId="8706"/>
    <cellStyle name="Normal 159" xfId="8707"/>
    <cellStyle name="Normal 16" xfId="8708"/>
    <cellStyle name="Normal 16 10" xfId="8709"/>
    <cellStyle name="Normal 16 11" xfId="8710"/>
    <cellStyle name="Normal 16 12" xfId="8711"/>
    <cellStyle name="Normal 16 13" xfId="8712"/>
    <cellStyle name="Normal 16 14" xfId="8713"/>
    <cellStyle name="Normal 16 15" xfId="8714"/>
    <cellStyle name="Normal 16 2" xfId="8715"/>
    <cellStyle name="Normal 16 2 10" xfId="8716"/>
    <cellStyle name="Normal 16 2 11" xfId="8717"/>
    <cellStyle name="Normal 16 2 2" xfId="8718"/>
    <cellStyle name="Normal 16 2 2 2" xfId="8719"/>
    <cellStyle name="Normal 16 2 2 2 2" xfId="8720"/>
    <cellStyle name="Normal 16 2 2 2 3" xfId="8721"/>
    <cellStyle name="Normal 16 2 2 2 4" xfId="8722"/>
    <cellStyle name="Normal 16 2 2 3" xfId="8723"/>
    <cellStyle name="Normal 16 2 2 4" xfId="8724"/>
    <cellStyle name="Normal 16 2 2 5" xfId="8725"/>
    <cellStyle name="Normal 16 2 2 6" xfId="8726"/>
    <cellStyle name="Normal 16 2 2 7" xfId="8727"/>
    <cellStyle name="Normal 16 2 2 8" xfId="8728"/>
    <cellStyle name="Normal 16 2 2 9" xfId="8729"/>
    <cellStyle name="Normal 16 2 3" xfId="8730"/>
    <cellStyle name="Normal 16 2 3 2" xfId="8731"/>
    <cellStyle name="Normal 16 2 3 3" xfId="8732"/>
    <cellStyle name="Normal 16 2 3 4" xfId="8733"/>
    <cellStyle name="Normal 16 2 3 5" xfId="8734"/>
    <cellStyle name="Normal 16 2 3 6" xfId="8735"/>
    <cellStyle name="Normal 16 2 3 7" xfId="8736"/>
    <cellStyle name="Normal 16 2 3 8" xfId="8737"/>
    <cellStyle name="Normal 16 2 4" xfId="8738"/>
    <cellStyle name="Normal 16 2 4 2" xfId="8739"/>
    <cellStyle name="Normal 16 2 4 3" xfId="8740"/>
    <cellStyle name="Normal 16 2 4 4" xfId="8741"/>
    <cellStyle name="Normal 16 2 4 5" xfId="8742"/>
    <cellStyle name="Normal 16 2 5" xfId="8743"/>
    <cellStyle name="Normal 16 2 5 2" xfId="8744"/>
    <cellStyle name="Normal 16 2 5 3" xfId="8745"/>
    <cellStyle name="Normal 16 2 5 4" xfId="8746"/>
    <cellStyle name="Normal 16 2 5 5" xfId="8747"/>
    <cellStyle name="Normal 16 2 6" xfId="8748"/>
    <cellStyle name="Normal 16 2 6 2" xfId="8749"/>
    <cellStyle name="Normal 16 2 6 3" xfId="8750"/>
    <cellStyle name="Normal 16 2 6 4" xfId="8751"/>
    <cellStyle name="Normal 16 2 6 5" xfId="8752"/>
    <cellStyle name="Normal 16 2 7" xfId="8753"/>
    <cellStyle name="Normal 16 2 8" xfId="8754"/>
    <cellStyle name="Normal 16 2 9" xfId="8755"/>
    <cellStyle name="Normal 16 3" xfId="8756"/>
    <cellStyle name="Normal 16 3 10" xfId="8757"/>
    <cellStyle name="Normal 16 3 11" xfId="8758"/>
    <cellStyle name="Normal 16 3 2" xfId="8759"/>
    <cellStyle name="Normal 16 3 2 2" xfId="8760"/>
    <cellStyle name="Normal 16 3 2 2 2" xfId="8761"/>
    <cellStyle name="Normal 16 3 2 2 3" xfId="8762"/>
    <cellStyle name="Normal 16 3 2 2 4" xfId="8763"/>
    <cellStyle name="Normal 16 3 2 3" xfId="8764"/>
    <cellStyle name="Normal 16 3 2 4" xfId="8765"/>
    <cellStyle name="Normal 16 3 2 5" xfId="8766"/>
    <cellStyle name="Normal 16 3 2 6" xfId="8767"/>
    <cellStyle name="Normal 16 3 2 7" xfId="8768"/>
    <cellStyle name="Normal 16 3 2 8" xfId="8769"/>
    <cellStyle name="Normal 16 3 2 9" xfId="8770"/>
    <cellStyle name="Normal 16 3 3" xfId="8771"/>
    <cellStyle name="Normal 16 3 3 2" xfId="8772"/>
    <cellStyle name="Normal 16 3 3 3" xfId="8773"/>
    <cellStyle name="Normal 16 3 3 4" xfId="8774"/>
    <cellStyle name="Normal 16 3 3 5" xfId="8775"/>
    <cellStyle name="Normal 16 3 3 6" xfId="8776"/>
    <cellStyle name="Normal 16 3 3 7" xfId="8777"/>
    <cellStyle name="Normal 16 3 3 8" xfId="8778"/>
    <cellStyle name="Normal 16 3 4" xfId="8779"/>
    <cellStyle name="Normal 16 3 4 2" xfId="8780"/>
    <cellStyle name="Normal 16 3 4 3" xfId="8781"/>
    <cellStyle name="Normal 16 3 4 4" xfId="8782"/>
    <cellStyle name="Normal 16 3 4 5" xfId="8783"/>
    <cellStyle name="Normal 16 3 5" xfId="8784"/>
    <cellStyle name="Normal 16 3 5 2" xfId="8785"/>
    <cellStyle name="Normal 16 3 5 3" xfId="8786"/>
    <cellStyle name="Normal 16 3 5 4" xfId="8787"/>
    <cellStyle name="Normal 16 3 5 5" xfId="8788"/>
    <cellStyle name="Normal 16 3 6" xfId="8789"/>
    <cellStyle name="Normal 16 3 6 2" xfId="8790"/>
    <cellStyle name="Normal 16 3 6 3" xfId="8791"/>
    <cellStyle name="Normal 16 3 6 4" xfId="8792"/>
    <cellStyle name="Normal 16 3 6 5" xfId="8793"/>
    <cellStyle name="Normal 16 3 7" xfId="8794"/>
    <cellStyle name="Normal 16 3 8" xfId="8795"/>
    <cellStyle name="Normal 16 3 9" xfId="8796"/>
    <cellStyle name="Normal 16 4" xfId="8797"/>
    <cellStyle name="Normal 16 4 10" xfId="8798"/>
    <cellStyle name="Normal 16 4 11" xfId="8799"/>
    <cellStyle name="Normal 16 4 2" xfId="8800"/>
    <cellStyle name="Normal 16 4 2 2" xfId="8801"/>
    <cellStyle name="Normal 16 4 2 3" xfId="8802"/>
    <cellStyle name="Normal 16 4 2 4" xfId="8803"/>
    <cellStyle name="Normal 16 4 2 5" xfId="8804"/>
    <cellStyle name="Normal 16 4 2 6" xfId="8805"/>
    <cellStyle name="Normal 16 4 2 7" xfId="8806"/>
    <cellStyle name="Normal 16 4 2 8" xfId="8807"/>
    <cellStyle name="Normal 16 4 3" xfId="8808"/>
    <cellStyle name="Normal 16 4 3 2" xfId="8809"/>
    <cellStyle name="Normal 16 4 3 3" xfId="8810"/>
    <cellStyle name="Normal 16 4 3 4" xfId="8811"/>
    <cellStyle name="Normal 16 4 3 5" xfId="8812"/>
    <cellStyle name="Normal 16 4 4" xfId="8813"/>
    <cellStyle name="Normal 16 4 4 2" xfId="8814"/>
    <cellStyle name="Normal 16 4 4 3" xfId="8815"/>
    <cellStyle name="Normal 16 4 4 4" xfId="8816"/>
    <cellStyle name="Normal 16 4 4 5" xfId="8817"/>
    <cellStyle name="Normal 16 4 5" xfId="8818"/>
    <cellStyle name="Normal 16 4 5 2" xfId="8819"/>
    <cellStyle name="Normal 16 4 5 3" xfId="8820"/>
    <cellStyle name="Normal 16 4 5 4" xfId="8821"/>
    <cellStyle name="Normal 16 4 5 5" xfId="8822"/>
    <cellStyle name="Normal 16 4 6" xfId="8823"/>
    <cellStyle name="Normal 16 4 7" xfId="8824"/>
    <cellStyle name="Normal 16 4 8" xfId="8825"/>
    <cellStyle name="Normal 16 4 9" xfId="8826"/>
    <cellStyle name="Normal 16 5" xfId="8827"/>
    <cellStyle name="Normal 16 5 2" xfId="8828"/>
    <cellStyle name="Normal 16 5 2 2" xfId="8829"/>
    <cellStyle name="Normal 16 5 2 3" xfId="8830"/>
    <cellStyle name="Normal 16 5 2 4" xfId="8831"/>
    <cellStyle name="Normal 16 5 3" xfId="8832"/>
    <cellStyle name="Normal 16 5 4" xfId="8833"/>
    <cellStyle name="Normal 16 5 5" xfId="8834"/>
    <cellStyle name="Normal 16 5 6" xfId="8835"/>
    <cellStyle name="Normal 16 5 7" xfId="8836"/>
    <cellStyle name="Normal 16 5 8" xfId="8837"/>
    <cellStyle name="Normal 16 5 9" xfId="8838"/>
    <cellStyle name="Normal 16 6" xfId="8839"/>
    <cellStyle name="Normal 16 6 2" xfId="8840"/>
    <cellStyle name="Normal 16 6 3" xfId="8841"/>
    <cellStyle name="Normal 16 6 4" xfId="8842"/>
    <cellStyle name="Normal 16 7" xfId="8843"/>
    <cellStyle name="Normal 16 7 2" xfId="8844"/>
    <cellStyle name="Normal 16 7 3" xfId="8845"/>
    <cellStyle name="Normal 16 7 4" xfId="8846"/>
    <cellStyle name="Normal 16 8" xfId="8847"/>
    <cellStyle name="Normal 16 8 2" xfId="8848"/>
    <cellStyle name="Normal 16 8 3" xfId="8849"/>
    <cellStyle name="Normal 16 8 4" xfId="8850"/>
    <cellStyle name="Normal 16 9" xfId="8851"/>
    <cellStyle name="Normal 160" xfId="8852"/>
    <cellStyle name="Normal 161" xfId="8853"/>
    <cellStyle name="Normal 162" xfId="8854"/>
    <cellStyle name="Normal 163" xfId="8855"/>
    <cellStyle name="Normal 164" xfId="8856"/>
    <cellStyle name="Normal 165" xfId="8857"/>
    <cellStyle name="Normal 166" xfId="8858"/>
    <cellStyle name="Normal 167" xfId="8859"/>
    <cellStyle name="Normal 168" xfId="8860"/>
    <cellStyle name="Normal 169" xfId="8861"/>
    <cellStyle name="Normal 17" xfId="8862"/>
    <cellStyle name="Normal 17 10" xfId="8863"/>
    <cellStyle name="Normal 17 10 2" xfId="8864"/>
    <cellStyle name="Normal 17 10 3" xfId="8865"/>
    <cellStyle name="Normal 17 10 4" xfId="8866"/>
    <cellStyle name="Normal 17 10 5" xfId="8867"/>
    <cellStyle name="Normal 17 11" xfId="8868"/>
    <cellStyle name="Normal 17 11 2" xfId="8869"/>
    <cellStyle name="Normal 17 11 3" xfId="8870"/>
    <cellStyle name="Normal 17 11 4" xfId="8871"/>
    <cellStyle name="Normal 17 11 5" xfId="8872"/>
    <cellStyle name="Normal 17 12" xfId="8873"/>
    <cellStyle name="Normal 17 12 2" xfId="8874"/>
    <cellStyle name="Normal 17 13" xfId="8875"/>
    <cellStyle name="Normal 17 13 2" xfId="8876"/>
    <cellStyle name="Normal 17 14" xfId="8877"/>
    <cellStyle name="Normal 17 15" xfId="8878"/>
    <cellStyle name="Normal 17 16" xfId="8879"/>
    <cellStyle name="Normal 17 2" xfId="8880"/>
    <cellStyle name="Normal 17 2 10" xfId="8881"/>
    <cellStyle name="Normal 17 2 11" xfId="8882"/>
    <cellStyle name="Normal 17 2 2" xfId="8883"/>
    <cellStyle name="Normal 17 2 2 2" xfId="8884"/>
    <cellStyle name="Normal 17 2 2 2 2" xfId="8885"/>
    <cellStyle name="Normal 17 2 2 2 3" xfId="8886"/>
    <cellStyle name="Normal 17 2 2 2 4" xfId="8887"/>
    <cellStyle name="Normal 17 2 2 3" xfId="8888"/>
    <cellStyle name="Normal 17 2 2 4" xfId="8889"/>
    <cellStyle name="Normal 17 2 2 5" xfId="8890"/>
    <cellStyle name="Normal 17 2 2 6" xfId="8891"/>
    <cellStyle name="Normal 17 2 2 7" xfId="8892"/>
    <cellStyle name="Normal 17 2 2 8" xfId="8893"/>
    <cellStyle name="Normal 17 2 2 9" xfId="8894"/>
    <cellStyle name="Normal 17 2 3" xfId="8895"/>
    <cellStyle name="Normal 17 2 3 2" xfId="8896"/>
    <cellStyle name="Normal 17 2 3 3" xfId="8897"/>
    <cellStyle name="Normal 17 2 3 4" xfId="8898"/>
    <cellStyle name="Normal 17 2 3 5" xfId="8899"/>
    <cellStyle name="Normal 17 2 3 6" xfId="8900"/>
    <cellStyle name="Normal 17 2 3 7" xfId="8901"/>
    <cellStyle name="Normal 17 2 3 8" xfId="8902"/>
    <cellStyle name="Normal 17 2 4" xfId="8903"/>
    <cellStyle name="Normal 17 2 4 2" xfId="8904"/>
    <cellStyle name="Normal 17 2 4 3" xfId="8905"/>
    <cellStyle name="Normal 17 2 4 4" xfId="8906"/>
    <cellStyle name="Normal 17 2 4 5" xfId="8907"/>
    <cellStyle name="Normal 17 2 5" xfId="8908"/>
    <cellStyle name="Normal 17 2 5 2" xfId="8909"/>
    <cellStyle name="Normal 17 2 5 3" xfId="8910"/>
    <cellStyle name="Normal 17 2 5 4" xfId="8911"/>
    <cellStyle name="Normal 17 2 5 5" xfId="8912"/>
    <cellStyle name="Normal 17 2 6" xfId="8913"/>
    <cellStyle name="Normal 17 2 6 2" xfId="8914"/>
    <cellStyle name="Normal 17 2 6 3" xfId="8915"/>
    <cellStyle name="Normal 17 2 6 4" xfId="8916"/>
    <cellStyle name="Normal 17 2 6 5" xfId="8917"/>
    <cellStyle name="Normal 17 2 7" xfId="8918"/>
    <cellStyle name="Normal 17 2 8" xfId="8919"/>
    <cellStyle name="Normal 17 2 9" xfId="8920"/>
    <cellStyle name="Normal 17 3" xfId="8921"/>
    <cellStyle name="Normal 17 3 10" xfId="8922"/>
    <cellStyle name="Normal 17 3 11" xfId="8923"/>
    <cellStyle name="Normal 17 3 2" xfId="8924"/>
    <cellStyle name="Normal 17 3 2 2" xfId="8925"/>
    <cellStyle name="Normal 17 3 2 2 2" xfId="8926"/>
    <cellStyle name="Normal 17 3 2 2 3" xfId="8927"/>
    <cellStyle name="Normal 17 3 2 2 4" xfId="8928"/>
    <cellStyle name="Normal 17 3 2 3" xfId="8929"/>
    <cellStyle name="Normal 17 3 2 4" xfId="8930"/>
    <cellStyle name="Normal 17 3 2 5" xfId="8931"/>
    <cellStyle name="Normal 17 3 2 6" xfId="8932"/>
    <cellStyle name="Normal 17 3 2 7" xfId="8933"/>
    <cellStyle name="Normal 17 3 2 8" xfId="8934"/>
    <cellStyle name="Normal 17 3 2 9" xfId="8935"/>
    <cellStyle name="Normal 17 3 3" xfId="8936"/>
    <cellStyle name="Normal 17 3 3 2" xfId="8937"/>
    <cellStyle name="Normal 17 3 3 3" xfId="8938"/>
    <cellStyle name="Normal 17 3 3 4" xfId="8939"/>
    <cellStyle name="Normal 17 3 3 5" xfId="8940"/>
    <cellStyle name="Normal 17 3 3 6" xfId="8941"/>
    <cellStyle name="Normal 17 3 3 7" xfId="8942"/>
    <cellStyle name="Normal 17 3 3 8" xfId="8943"/>
    <cellStyle name="Normal 17 3 4" xfId="8944"/>
    <cellStyle name="Normal 17 3 4 2" xfId="8945"/>
    <cellStyle name="Normal 17 3 4 3" xfId="8946"/>
    <cellStyle name="Normal 17 3 4 4" xfId="8947"/>
    <cellStyle name="Normal 17 3 4 5" xfId="8948"/>
    <cellStyle name="Normal 17 3 5" xfId="8949"/>
    <cellStyle name="Normal 17 3 5 2" xfId="8950"/>
    <cellStyle name="Normal 17 3 5 3" xfId="8951"/>
    <cellStyle name="Normal 17 3 5 4" xfId="8952"/>
    <cellStyle name="Normal 17 3 5 5" xfId="8953"/>
    <cellStyle name="Normal 17 3 6" xfId="8954"/>
    <cellStyle name="Normal 17 3 6 2" xfId="8955"/>
    <cellStyle name="Normal 17 3 6 3" xfId="8956"/>
    <cellStyle name="Normal 17 3 6 4" xfId="8957"/>
    <cellStyle name="Normal 17 3 6 5" xfId="8958"/>
    <cellStyle name="Normal 17 3 7" xfId="8959"/>
    <cellStyle name="Normal 17 3 8" xfId="8960"/>
    <cellStyle name="Normal 17 3 9" xfId="8961"/>
    <cellStyle name="Normal 17 4" xfId="8962"/>
    <cellStyle name="Normal 17 4 10" xfId="8963"/>
    <cellStyle name="Normal 17 4 11" xfId="8964"/>
    <cellStyle name="Normal 17 4 2" xfId="8965"/>
    <cellStyle name="Normal 17 4 2 2" xfId="8966"/>
    <cellStyle name="Normal 17 4 2 3" xfId="8967"/>
    <cellStyle name="Normal 17 4 2 4" xfId="8968"/>
    <cellStyle name="Normal 17 4 2 5" xfId="8969"/>
    <cellStyle name="Normal 17 4 2 6" xfId="8970"/>
    <cellStyle name="Normal 17 4 2 7" xfId="8971"/>
    <cellStyle name="Normal 17 4 2 8" xfId="8972"/>
    <cellStyle name="Normal 17 4 3" xfId="8973"/>
    <cellStyle name="Normal 17 4 3 2" xfId="8974"/>
    <cellStyle name="Normal 17 4 3 3" xfId="8975"/>
    <cellStyle name="Normal 17 4 3 4" xfId="8976"/>
    <cellStyle name="Normal 17 4 3 5" xfId="8977"/>
    <cellStyle name="Normal 17 4 4" xfId="8978"/>
    <cellStyle name="Normal 17 4 4 2" xfId="8979"/>
    <cellStyle name="Normal 17 4 4 3" xfId="8980"/>
    <cellStyle name="Normal 17 4 4 4" xfId="8981"/>
    <cellStyle name="Normal 17 4 4 5" xfId="8982"/>
    <cellStyle name="Normal 17 4 5" xfId="8983"/>
    <cellStyle name="Normal 17 4 5 2" xfId="8984"/>
    <cellStyle name="Normal 17 4 5 3" xfId="8985"/>
    <cellStyle name="Normal 17 4 5 4" xfId="8986"/>
    <cellStyle name="Normal 17 4 5 5" xfId="8987"/>
    <cellStyle name="Normal 17 4 6" xfId="8988"/>
    <cellStyle name="Normal 17 4 7" xfId="8989"/>
    <cellStyle name="Normal 17 4 8" xfId="8990"/>
    <cellStyle name="Normal 17 4 9" xfId="8991"/>
    <cellStyle name="Normal 17 5" xfId="8992"/>
    <cellStyle name="Normal 17 5 2" xfId="8993"/>
    <cellStyle name="Normal 17 5 2 2" xfId="8994"/>
    <cellStyle name="Normal 17 5 2 3" xfId="8995"/>
    <cellStyle name="Normal 17 5 2 4" xfId="8996"/>
    <cellStyle name="Normal 17 5 2 5" xfId="8997"/>
    <cellStyle name="Normal 17 5 2 6" xfId="8998"/>
    <cellStyle name="Normal 17 5 2 7" xfId="8999"/>
    <cellStyle name="Normal 17 5 2 8" xfId="9000"/>
    <cellStyle name="Normal 17 5 3" xfId="9001"/>
    <cellStyle name="Normal 17 5 3 2" xfId="9002"/>
    <cellStyle name="Normal 17 5 3 3" xfId="9003"/>
    <cellStyle name="Normal 17 5 3 4" xfId="9004"/>
    <cellStyle name="Normal 17 5 3 5" xfId="9005"/>
    <cellStyle name="Normal 17 5 4" xfId="9006"/>
    <cellStyle name="Normal 17 5 5" xfId="9007"/>
    <cellStyle name="Normal 17 5 6" xfId="9008"/>
    <cellStyle name="Normal 17 5 7" xfId="9009"/>
    <cellStyle name="Normal 17 5 8" xfId="9010"/>
    <cellStyle name="Normal 17 5 9" xfId="9011"/>
    <cellStyle name="Normal 17 6" xfId="9012"/>
    <cellStyle name="Normal 17 6 2" xfId="9013"/>
    <cellStyle name="Normal 17 6 2 2" xfId="9014"/>
    <cellStyle name="Normal 17 6 2 3" xfId="9015"/>
    <cellStyle name="Normal 17 6 2 4" xfId="9016"/>
    <cellStyle name="Normal 17 6 2 5" xfId="9017"/>
    <cellStyle name="Normal 17 6 3" xfId="9018"/>
    <cellStyle name="Normal 17 6 3 2" xfId="9019"/>
    <cellStyle name="Normal 17 6 3 3" xfId="9020"/>
    <cellStyle name="Normal 17 6 3 4" xfId="9021"/>
    <cellStyle name="Normal 17 6 3 5" xfId="9022"/>
    <cellStyle name="Normal 17 6 4" xfId="9023"/>
    <cellStyle name="Normal 17 6 5" xfId="9024"/>
    <cellStyle name="Normal 17 6 6" xfId="9025"/>
    <cellStyle name="Normal 17 6 7" xfId="9026"/>
    <cellStyle name="Normal 17 6 8" xfId="9027"/>
    <cellStyle name="Normal 17 7" xfId="9028"/>
    <cellStyle name="Normal 17 7 2" xfId="9029"/>
    <cellStyle name="Normal 17 7 2 2" xfId="9030"/>
    <cellStyle name="Normal 17 7 2 3" xfId="9031"/>
    <cellStyle name="Normal 17 7 2 4" xfId="9032"/>
    <cellStyle name="Normal 17 7 2 5" xfId="9033"/>
    <cellStyle name="Normal 17 7 3" xfId="9034"/>
    <cellStyle name="Normal 17 7 3 2" xfId="9035"/>
    <cellStyle name="Normal 17 7 3 3" xfId="9036"/>
    <cellStyle name="Normal 17 7 3 4" xfId="9037"/>
    <cellStyle name="Normal 17 7 3 5" xfId="9038"/>
    <cellStyle name="Normal 17 7 4" xfId="9039"/>
    <cellStyle name="Normal 17 7 5" xfId="9040"/>
    <cellStyle name="Normal 17 7 6" xfId="9041"/>
    <cellStyle name="Normal 17 7 7" xfId="9042"/>
    <cellStyle name="Normal 17 7 8" xfId="9043"/>
    <cellStyle name="Normal 17 8" xfId="9044"/>
    <cellStyle name="Normal 17 8 2" xfId="9045"/>
    <cellStyle name="Normal 17 8 3" xfId="9046"/>
    <cellStyle name="Normal 17 8 4" xfId="9047"/>
    <cellStyle name="Normal 17 8 5" xfId="9048"/>
    <cellStyle name="Normal 17 8 6" xfId="9049"/>
    <cellStyle name="Normal 17 8 7" xfId="9050"/>
    <cellStyle name="Normal 17 8 8" xfId="9051"/>
    <cellStyle name="Normal 17 9" xfId="9052"/>
    <cellStyle name="Normal 17 9 2" xfId="9053"/>
    <cellStyle name="Normal 17 9 3" xfId="9054"/>
    <cellStyle name="Normal 17 9 4" xfId="9055"/>
    <cellStyle name="Normal 17 9 5" xfId="9056"/>
    <cellStyle name="Normal 170" xfId="9057"/>
    <cellStyle name="Normal 171" xfId="9058"/>
    <cellStyle name="Normal 172" xfId="9059"/>
    <cellStyle name="Normal 173" xfId="9060"/>
    <cellStyle name="Normal 174" xfId="9061"/>
    <cellStyle name="Normal 175" xfId="9062"/>
    <cellStyle name="Normal 176" xfId="9063"/>
    <cellStyle name="Normal 177" xfId="9064"/>
    <cellStyle name="Normal 178" xfId="9065"/>
    <cellStyle name="Normal 179" xfId="9066"/>
    <cellStyle name="Normal 18" xfId="9067"/>
    <cellStyle name="Normal 18 10" xfId="9068"/>
    <cellStyle name="Normal 18 10 2" xfId="9069"/>
    <cellStyle name="Normal 18 10 3" xfId="9070"/>
    <cellStyle name="Normal 18 10 4" xfId="9071"/>
    <cellStyle name="Normal 18 10 5" xfId="9072"/>
    <cellStyle name="Normal 18 11" xfId="9073"/>
    <cellStyle name="Normal 18 11 2" xfId="9074"/>
    <cellStyle name="Normal 18 11 3" xfId="9075"/>
    <cellStyle name="Normal 18 11 4" xfId="9076"/>
    <cellStyle name="Normal 18 11 5" xfId="9077"/>
    <cellStyle name="Normal 18 12" xfId="9078"/>
    <cellStyle name="Normal 18 12 2" xfId="9079"/>
    <cellStyle name="Normal 18 13" xfId="9080"/>
    <cellStyle name="Normal 18 13 2" xfId="9081"/>
    <cellStyle name="Normal 18 14" xfId="9082"/>
    <cellStyle name="Normal 18 15" xfId="9083"/>
    <cellStyle name="Normal 18 16" xfId="9084"/>
    <cellStyle name="Normal 18 2" xfId="9085"/>
    <cellStyle name="Normal 18 2 10" xfId="9086"/>
    <cellStyle name="Normal 18 2 11" xfId="9087"/>
    <cellStyle name="Normal 18 2 2" xfId="9088"/>
    <cellStyle name="Normal 18 2 2 2" xfId="9089"/>
    <cellStyle name="Normal 18 2 2 2 2" xfId="9090"/>
    <cellStyle name="Normal 18 2 2 2 3" xfId="9091"/>
    <cellStyle name="Normal 18 2 2 2 4" xfId="9092"/>
    <cellStyle name="Normal 18 2 2 3" xfId="9093"/>
    <cellStyle name="Normal 18 2 2 4" xfId="9094"/>
    <cellStyle name="Normal 18 2 2 5" xfId="9095"/>
    <cellStyle name="Normal 18 2 2 6" xfId="9096"/>
    <cellStyle name="Normal 18 2 2 7" xfId="9097"/>
    <cellStyle name="Normal 18 2 2 8" xfId="9098"/>
    <cellStyle name="Normal 18 2 2 9" xfId="9099"/>
    <cellStyle name="Normal 18 2 3" xfId="9100"/>
    <cellStyle name="Normal 18 2 3 2" xfId="9101"/>
    <cellStyle name="Normal 18 2 3 3" xfId="9102"/>
    <cellStyle name="Normal 18 2 3 4" xfId="9103"/>
    <cellStyle name="Normal 18 2 3 5" xfId="9104"/>
    <cellStyle name="Normal 18 2 3 6" xfId="9105"/>
    <cellStyle name="Normal 18 2 3 7" xfId="9106"/>
    <cellStyle name="Normal 18 2 3 8" xfId="9107"/>
    <cellStyle name="Normal 18 2 4" xfId="9108"/>
    <cellStyle name="Normal 18 2 4 2" xfId="9109"/>
    <cellStyle name="Normal 18 2 4 3" xfId="9110"/>
    <cellStyle name="Normal 18 2 4 4" xfId="9111"/>
    <cellStyle name="Normal 18 2 4 5" xfId="9112"/>
    <cellStyle name="Normal 18 2 5" xfId="9113"/>
    <cellStyle name="Normal 18 2 5 2" xfId="9114"/>
    <cellStyle name="Normal 18 2 5 3" xfId="9115"/>
    <cellStyle name="Normal 18 2 5 4" xfId="9116"/>
    <cellStyle name="Normal 18 2 5 5" xfId="9117"/>
    <cellStyle name="Normal 18 2 6" xfId="9118"/>
    <cellStyle name="Normal 18 2 6 2" xfId="9119"/>
    <cellStyle name="Normal 18 2 6 3" xfId="9120"/>
    <cellStyle name="Normal 18 2 6 4" xfId="9121"/>
    <cellStyle name="Normal 18 2 6 5" xfId="9122"/>
    <cellStyle name="Normal 18 2 7" xfId="9123"/>
    <cellStyle name="Normal 18 2 8" xfId="9124"/>
    <cellStyle name="Normal 18 2 9" xfId="9125"/>
    <cellStyle name="Normal 18 3" xfId="9126"/>
    <cellStyle name="Normal 18 3 10" xfId="9127"/>
    <cellStyle name="Normal 18 3 11" xfId="9128"/>
    <cellStyle name="Normal 18 3 2" xfId="9129"/>
    <cellStyle name="Normal 18 3 2 2" xfId="9130"/>
    <cellStyle name="Normal 18 3 2 2 2" xfId="9131"/>
    <cellStyle name="Normal 18 3 2 2 3" xfId="9132"/>
    <cellStyle name="Normal 18 3 2 2 4" xfId="9133"/>
    <cellStyle name="Normal 18 3 2 3" xfId="9134"/>
    <cellStyle name="Normal 18 3 2 4" xfId="9135"/>
    <cellStyle name="Normal 18 3 2 5" xfId="9136"/>
    <cellStyle name="Normal 18 3 2 6" xfId="9137"/>
    <cellStyle name="Normal 18 3 2 7" xfId="9138"/>
    <cellStyle name="Normal 18 3 2 8" xfId="9139"/>
    <cellStyle name="Normal 18 3 2 9" xfId="9140"/>
    <cellStyle name="Normal 18 3 3" xfId="9141"/>
    <cellStyle name="Normal 18 3 3 2" xfId="9142"/>
    <cellStyle name="Normal 18 3 3 3" xfId="9143"/>
    <cellStyle name="Normal 18 3 3 4" xfId="9144"/>
    <cellStyle name="Normal 18 3 3 5" xfId="9145"/>
    <cellStyle name="Normal 18 3 3 6" xfId="9146"/>
    <cellStyle name="Normal 18 3 3 7" xfId="9147"/>
    <cellStyle name="Normal 18 3 3 8" xfId="9148"/>
    <cellStyle name="Normal 18 3 4" xfId="9149"/>
    <cellStyle name="Normal 18 3 4 2" xfId="9150"/>
    <cellStyle name="Normal 18 3 4 3" xfId="9151"/>
    <cellStyle name="Normal 18 3 4 4" xfId="9152"/>
    <cellStyle name="Normal 18 3 4 5" xfId="9153"/>
    <cellStyle name="Normal 18 3 5" xfId="9154"/>
    <cellStyle name="Normal 18 3 5 2" xfId="9155"/>
    <cellStyle name="Normal 18 3 5 3" xfId="9156"/>
    <cellStyle name="Normal 18 3 5 4" xfId="9157"/>
    <cellStyle name="Normal 18 3 5 5" xfId="9158"/>
    <cellStyle name="Normal 18 3 6" xfId="9159"/>
    <cellStyle name="Normal 18 3 6 2" xfId="9160"/>
    <cellStyle name="Normal 18 3 6 3" xfId="9161"/>
    <cellStyle name="Normal 18 3 6 4" xfId="9162"/>
    <cellStyle name="Normal 18 3 6 5" xfId="9163"/>
    <cellStyle name="Normal 18 3 7" xfId="9164"/>
    <cellStyle name="Normal 18 3 8" xfId="9165"/>
    <cellStyle name="Normal 18 3 9" xfId="9166"/>
    <cellStyle name="Normal 18 4" xfId="9167"/>
    <cellStyle name="Normal 18 4 10" xfId="9168"/>
    <cellStyle name="Normal 18 4 11" xfId="9169"/>
    <cellStyle name="Normal 18 4 2" xfId="9170"/>
    <cellStyle name="Normal 18 4 2 2" xfId="9171"/>
    <cellStyle name="Normal 18 4 2 3" xfId="9172"/>
    <cellStyle name="Normal 18 4 2 4" xfId="9173"/>
    <cellStyle name="Normal 18 4 2 5" xfId="9174"/>
    <cellStyle name="Normal 18 4 2 6" xfId="9175"/>
    <cellStyle name="Normal 18 4 2 7" xfId="9176"/>
    <cellStyle name="Normal 18 4 2 8" xfId="9177"/>
    <cellStyle name="Normal 18 4 3" xfId="9178"/>
    <cellStyle name="Normal 18 4 3 2" xfId="9179"/>
    <cellStyle name="Normal 18 4 3 3" xfId="9180"/>
    <cellStyle name="Normal 18 4 3 4" xfId="9181"/>
    <cellStyle name="Normal 18 4 3 5" xfId="9182"/>
    <cellStyle name="Normal 18 4 4" xfId="9183"/>
    <cellStyle name="Normal 18 4 4 2" xfId="9184"/>
    <cellStyle name="Normal 18 4 4 3" xfId="9185"/>
    <cellStyle name="Normal 18 4 4 4" xfId="9186"/>
    <cellStyle name="Normal 18 4 4 5" xfId="9187"/>
    <cellStyle name="Normal 18 4 5" xfId="9188"/>
    <cellStyle name="Normal 18 4 5 2" xfId="9189"/>
    <cellStyle name="Normal 18 4 5 3" xfId="9190"/>
    <cellStyle name="Normal 18 4 5 4" xfId="9191"/>
    <cellStyle name="Normal 18 4 5 5" xfId="9192"/>
    <cellStyle name="Normal 18 4 6" xfId="9193"/>
    <cellStyle name="Normal 18 4 7" xfId="9194"/>
    <cellStyle name="Normal 18 4 8" xfId="9195"/>
    <cellStyle name="Normal 18 4 9" xfId="9196"/>
    <cellStyle name="Normal 18 5" xfId="9197"/>
    <cellStyle name="Normal 18 5 2" xfId="9198"/>
    <cellStyle name="Normal 18 5 2 2" xfId="9199"/>
    <cellStyle name="Normal 18 5 2 3" xfId="9200"/>
    <cellStyle name="Normal 18 5 2 4" xfId="9201"/>
    <cellStyle name="Normal 18 5 2 5" xfId="9202"/>
    <cellStyle name="Normal 18 5 2 6" xfId="9203"/>
    <cellStyle name="Normal 18 5 2 7" xfId="9204"/>
    <cellStyle name="Normal 18 5 2 8" xfId="9205"/>
    <cellStyle name="Normal 18 5 3" xfId="9206"/>
    <cellStyle name="Normal 18 5 3 2" xfId="9207"/>
    <cellStyle name="Normal 18 5 3 3" xfId="9208"/>
    <cellStyle name="Normal 18 5 3 4" xfId="9209"/>
    <cellStyle name="Normal 18 5 3 5" xfId="9210"/>
    <cellStyle name="Normal 18 5 4" xfId="9211"/>
    <cellStyle name="Normal 18 5 5" xfId="9212"/>
    <cellStyle name="Normal 18 5 6" xfId="9213"/>
    <cellStyle name="Normal 18 5 7" xfId="9214"/>
    <cellStyle name="Normal 18 5 8" xfId="9215"/>
    <cellStyle name="Normal 18 5 9" xfId="9216"/>
    <cellStyle name="Normal 18 6" xfId="9217"/>
    <cellStyle name="Normal 18 6 2" xfId="9218"/>
    <cellStyle name="Normal 18 6 2 2" xfId="9219"/>
    <cellStyle name="Normal 18 6 2 3" xfId="9220"/>
    <cellStyle name="Normal 18 6 2 4" xfId="9221"/>
    <cellStyle name="Normal 18 6 2 5" xfId="9222"/>
    <cellStyle name="Normal 18 6 3" xfId="9223"/>
    <cellStyle name="Normal 18 6 3 2" xfId="9224"/>
    <cellStyle name="Normal 18 6 3 3" xfId="9225"/>
    <cellStyle name="Normal 18 6 3 4" xfId="9226"/>
    <cellStyle name="Normal 18 6 3 5" xfId="9227"/>
    <cellStyle name="Normal 18 6 4" xfId="9228"/>
    <cellStyle name="Normal 18 6 5" xfId="9229"/>
    <cellStyle name="Normal 18 6 6" xfId="9230"/>
    <cellStyle name="Normal 18 6 7" xfId="9231"/>
    <cellStyle name="Normal 18 6 8" xfId="9232"/>
    <cellStyle name="Normal 18 7" xfId="9233"/>
    <cellStyle name="Normal 18 7 2" xfId="9234"/>
    <cellStyle name="Normal 18 7 2 2" xfId="9235"/>
    <cellStyle name="Normal 18 7 2 3" xfId="9236"/>
    <cellStyle name="Normal 18 7 2 4" xfId="9237"/>
    <cellStyle name="Normal 18 7 2 5" xfId="9238"/>
    <cellStyle name="Normal 18 7 3" xfId="9239"/>
    <cellStyle name="Normal 18 7 3 2" xfId="9240"/>
    <cellStyle name="Normal 18 7 3 3" xfId="9241"/>
    <cellStyle name="Normal 18 7 3 4" xfId="9242"/>
    <cellStyle name="Normal 18 7 3 5" xfId="9243"/>
    <cellStyle name="Normal 18 7 4" xfId="9244"/>
    <cellStyle name="Normal 18 7 5" xfId="9245"/>
    <cellStyle name="Normal 18 7 6" xfId="9246"/>
    <cellStyle name="Normal 18 7 7" xfId="9247"/>
    <cellStyle name="Normal 18 7 8" xfId="9248"/>
    <cellStyle name="Normal 18 8" xfId="9249"/>
    <cellStyle name="Normal 18 8 2" xfId="9250"/>
    <cellStyle name="Normal 18 8 3" xfId="9251"/>
    <cellStyle name="Normal 18 8 4" xfId="9252"/>
    <cellStyle name="Normal 18 8 5" xfId="9253"/>
    <cellStyle name="Normal 18 8 6" xfId="9254"/>
    <cellStyle name="Normal 18 8 7" xfId="9255"/>
    <cellStyle name="Normal 18 8 8" xfId="9256"/>
    <cellStyle name="Normal 18 9" xfId="9257"/>
    <cellStyle name="Normal 18 9 2" xfId="9258"/>
    <cellStyle name="Normal 18 9 3" xfId="9259"/>
    <cellStyle name="Normal 18 9 4" xfId="9260"/>
    <cellStyle name="Normal 18 9 5" xfId="9261"/>
    <cellStyle name="Normal 180" xfId="9262"/>
    <cellStyle name="Normal 181" xfId="9263"/>
    <cellStyle name="Normal 182" xfId="9264"/>
    <cellStyle name="Normal 183" xfId="9265"/>
    <cellStyle name="Normal 183 2" xfId="9266"/>
    <cellStyle name="Normal 184" xfId="9267"/>
    <cellStyle name="Normal 185" xfId="9268"/>
    <cellStyle name="Normal 186" xfId="9269"/>
    <cellStyle name="Normal 187" xfId="9270"/>
    <cellStyle name="Normal 188" xfId="9271"/>
    <cellStyle name="Normal 189" xfId="9272"/>
    <cellStyle name="Normal 19" xfId="9273"/>
    <cellStyle name="Normal 19 10" xfId="9274"/>
    <cellStyle name="Normal 19 11" xfId="9275"/>
    <cellStyle name="Normal 19 12" xfId="9276"/>
    <cellStyle name="Normal 19 13" xfId="9277"/>
    <cellStyle name="Normal 19 14" xfId="9278"/>
    <cellStyle name="Normal 19 15" xfId="9279"/>
    <cellStyle name="Normal 19 2" xfId="9280"/>
    <cellStyle name="Normal 19 2 10" xfId="9281"/>
    <cellStyle name="Normal 19 2 2" xfId="9282"/>
    <cellStyle name="Normal 19 2 2 2" xfId="9283"/>
    <cellStyle name="Normal 19 2 2 2 2" xfId="9284"/>
    <cellStyle name="Normal 19 2 2 2 3" xfId="9285"/>
    <cellStyle name="Normal 19 2 2 2 4" xfId="9286"/>
    <cellStyle name="Normal 19 2 2 3" xfId="9287"/>
    <cellStyle name="Normal 19 2 2 4" xfId="9288"/>
    <cellStyle name="Normal 19 2 2 5" xfId="9289"/>
    <cellStyle name="Normal 19 2 3" xfId="9290"/>
    <cellStyle name="Normal 19 2 3 2" xfId="9291"/>
    <cellStyle name="Normal 19 2 3 3" xfId="9292"/>
    <cellStyle name="Normal 19 2 3 4" xfId="9293"/>
    <cellStyle name="Normal 19 2 4" xfId="9294"/>
    <cellStyle name="Normal 19 2 5" xfId="9295"/>
    <cellStyle name="Normal 19 2 6" xfId="9296"/>
    <cellStyle name="Normal 19 2 7" xfId="9297"/>
    <cellStyle name="Normal 19 2 8" xfId="9298"/>
    <cellStyle name="Normal 19 2 9" xfId="9299"/>
    <cellStyle name="Normal 19 3" xfId="9300"/>
    <cellStyle name="Normal 19 3 2" xfId="9301"/>
    <cellStyle name="Normal 19 3 2 2" xfId="9302"/>
    <cellStyle name="Normal 19 3 2 2 2" xfId="9303"/>
    <cellStyle name="Normal 19 3 2 2 3" xfId="9304"/>
    <cellStyle name="Normal 19 3 2 2 4" xfId="9305"/>
    <cellStyle name="Normal 19 3 2 3" xfId="9306"/>
    <cellStyle name="Normal 19 3 2 4" xfId="9307"/>
    <cellStyle name="Normal 19 3 2 5" xfId="9308"/>
    <cellStyle name="Normal 19 3 3" xfId="9309"/>
    <cellStyle name="Normal 19 3 3 2" xfId="9310"/>
    <cellStyle name="Normal 19 3 3 3" xfId="9311"/>
    <cellStyle name="Normal 19 3 3 4" xfId="9312"/>
    <cellStyle name="Normal 19 3 4" xfId="9313"/>
    <cellStyle name="Normal 19 3 5" xfId="9314"/>
    <cellStyle name="Normal 19 3 6" xfId="9315"/>
    <cellStyle name="Normal 19 4" xfId="9316"/>
    <cellStyle name="Normal 19 4 2" xfId="9317"/>
    <cellStyle name="Normal 19 4 2 2" xfId="9318"/>
    <cellStyle name="Normal 19 4 2 3" xfId="9319"/>
    <cellStyle name="Normal 19 4 2 4" xfId="9320"/>
    <cellStyle name="Normal 19 4 3" xfId="9321"/>
    <cellStyle name="Normal 19 4 4" xfId="9322"/>
    <cellStyle name="Normal 19 4 5" xfId="9323"/>
    <cellStyle name="Normal 19 5" xfId="9324"/>
    <cellStyle name="Normal 19 5 2" xfId="9325"/>
    <cellStyle name="Normal 19 5 2 2" xfId="9326"/>
    <cellStyle name="Normal 19 5 2 3" xfId="9327"/>
    <cellStyle name="Normal 19 5 2 4" xfId="9328"/>
    <cellStyle name="Normal 19 5 3" xfId="9329"/>
    <cellStyle name="Normal 19 5 4" xfId="9330"/>
    <cellStyle name="Normal 19 5 5" xfId="9331"/>
    <cellStyle name="Normal 19 6" xfId="9332"/>
    <cellStyle name="Normal 19 6 2" xfId="9333"/>
    <cellStyle name="Normal 19 6 3" xfId="9334"/>
    <cellStyle name="Normal 19 6 4" xfId="9335"/>
    <cellStyle name="Normal 19 7" xfId="9336"/>
    <cellStyle name="Normal 19 7 2" xfId="9337"/>
    <cellStyle name="Normal 19 7 3" xfId="9338"/>
    <cellStyle name="Normal 19 7 4" xfId="9339"/>
    <cellStyle name="Normal 19 8" xfId="9340"/>
    <cellStyle name="Normal 19 8 2" xfId="9341"/>
    <cellStyle name="Normal 19 8 3" xfId="9342"/>
    <cellStyle name="Normal 19 8 4" xfId="9343"/>
    <cellStyle name="Normal 19 9" xfId="9344"/>
    <cellStyle name="Normal 190" xfId="9345"/>
    <cellStyle name="Normal 191" xfId="9346"/>
    <cellStyle name="Normal 192" xfId="9347"/>
    <cellStyle name="Normal 192 2" xfId="9348"/>
    <cellStyle name="Normal 193" xfId="9349"/>
    <cellStyle name="Normal 194" xfId="9350"/>
    <cellStyle name="Normal 195" xfId="9351"/>
    <cellStyle name="Normal 196" xfId="9352"/>
    <cellStyle name="Normal 197" xfId="9353"/>
    <cellStyle name="Normal 198" xfId="9354"/>
    <cellStyle name="Normal 199" xfId="9355"/>
    <cellStyle name="Normal 2" xfId="9356"/>
    <cellStyle name="Normal 2 10" xfId="9357"/>
    <cellStyle name="Normal 2 10 10" xfId="9358"/>
    <cellStyle name="Normal 2 10 10 2" xfId="9359"/>
    <cellStyle name="Normal 2 10 10 3" xfId="9360"/>
    <cellStyle name="Normal 2 10 10 4" xfId="9361"/>
    <cellStyle name="Normal 2 10 10 5" xfId="9362"/>
    <cellStyle name="Normal 2 10 11" xfId="9363"/>
    <cellStyle name="Normal 2 10 12" xfId="9364"/>
    <cellStyle name="Normal 2 10 13" xfId="9365"/>
    <cellStyle name="Normal 2 10 14" xfId="9366"/>
    <cellStyle name="Normal 2 10 15" xfId="9367"/>
    <cellStyle name="Normal 2 10 16" xfId="9368"/>
    <cellStyle name="Normal 2 10 2" xfId="9369"/>
    <cellStyle name="Normal 2 10 2 10" xfId="9370"/>
    <cellStyle name="Normal 2 10 2 2" xfId="9371"/>
    <cellStyle name="Normal 2 10 2 2 2" xfId="9372"/>
    <cellStyle name="Normal 2 10 2 2 3" xfId="9373"/>
    <cellStyle name="Normal 2 10 2 2 4" xfId="9374"/>
    <cellStyle name="Normal 2 10 2 3" xfId="9375"/>
    <cellStyle name="Normal 2 10 2 4" xfId="9376"/>
    <cellStyle name="Normal 2 10 2 5" xfId="9377"/>
    <cellStyle name="Normal 2 10 2 6" xfId="9378"/>
    <cellStyle name="Normal 2 10 2 7" xfId="9379"/>
    <cellStyle name="Normal 2 10 2 8" xfId="9380"/>
    <cellStyle name="Normal 2 10 2 9" xfId="9381"/>
    <cellStyle name="Normal 2 10 3" xfId="9382"/>
    <cellStyle name="Normal 2 10 3 2" xfId="9383"/>
    <cellStyle name="Normal 2 10 3 3" xfId="9384"/>
    <cellStyle name="Normal 2 10 3 4" xfId="9385"/>
    <cellStyle name="Normal 2 10 3 5" xfId="9386"/>
    <cellStyle name="Normal 2 10 4" xfId="9387"/>
    <cellStyle name="Normal 2 10 4 10" xfId="9388"/>
    <cellStyle name="Normal 2 10 4 2" xfId="9389"/>
    <cellStyle name="Normal 2 10 4 2 2" xfId="9390"/>
    <cellStyle name="Normal 2 10 4 2 2 2" xfId="9391"/>
    <cellStyle name="Normal 2 10 4 2 2 3" xfId="9392"/>
    <cellStyle name="Normal 2 10 4 2 2 4" xfId="9393"/>
    <cellStyle name="Normal 2 10 4 2 3" xfId="9394"/>
    <cellStyle name="Normal 2 10 4 2 4" xfId="9395"/>
    <cellStyle name="Normal 2 10 4 2 5" xfId="9396"/>
    <cellStyle name="Normal 2 10 4 3" xfId="9397"/>
    <cellStyle name="Normal 2 10 4 3 2" xfId="9398"/>
    <cellStyle name="Normal 2 10 4 3 3" xfId="9399"/>
    <cellStyle name="Normal 2 10 4 3 4" xfId="9400"/>
    <cellStyle name="Normal 2 10 4 4" xfId="9401"/>
    <cellStyle name="Normal 2 10 4 5" xfId="9402"/>
    <cellStyle name="Normal 2 10 4 6" xfId="9403"/>
    <cellStyle name="Normal 2 10 4 7" xfId="9404"/>
    <cellStyle name="Normal 2 10 4 8" xfId="9405"/>
    <cellStyle name="Normal 2 10 4 9" xfId="9406"/>
    <cellStyle name="Normal 2 10 5" xfId="9407"/>
    <cellStyle name="Normal 2 10 5 10" xfId="9408"/>
    <cellStyle name="Normal 2 10 5 2" xfId="9409"/>
    <cellStyle name="Normal 2 10 5 2 2" xfId="9410"/>
    <cellStyle name="Normal 2 10 5 2 2 2" xfId="9411"/>
    <cellStyle name="Normal 2 10 5 2 2 3" xfId="9412"/>
    <cellStyle name="Normal 2 10 5 2 2 4" xfId="9413"/>
    <cellStyle name="Normal 2 10 5 2 3" xfId="9414"/>
    <cellStyle name="Normal 2 10 5 2 4" xfId="9415"/>
    <cellStyle name="Normal 2 10 5 2 5" xfId="9416"/>
    <cellStyle name="Normal 2 10 5 3" xfId="9417"/>
    <cellStyle name="Normal 2 10 5 3 2" xfId="9418"/>
    <cellStyle name="Normal 2 10 5 3 3" xfId="9419"/>
    <cellStyle name="Normal 2 10 5 3 4" xfId="9420"/>
    <cellStyle name="Normal 2 10 5 4" xfId="9421"/>
    <cellStyle name="Normal 2 10 5 5" xfId="9422"/>
    <cellStyle name="Normal 2 10 5 6" xfId="9423"/>
    <cellStyle name="Normal 2 10 5 7" xfId="9424"/>
    <cellStyle name="Normal 2 10 5 8" xfId="9425"/>
    <cellStyle name="Normal 2 10 5 9" xfId="9426"/>
    <cellStyle name="Normal 2 10 6" xfId="9427"/>
    <cellStyle name="Normal 2 10 6 2" xfId="9428"/>
    <cellStyle name="Normal 2 10 6 2 2" xfId="9429"/>
    <cellStyle name="Normal 2 10 6 2 3" xfId="9430"/>
    <cellStyle name="Normal 2 10 6 2 4" xfId="9431"/>
    <cellStyle name="Normal 2 10 6 3" xfId="9432"/>
    <cellStyle name="Normal 2 10 6 4" xfId="9433"/>
    <cellStyle name="Normal 2 10 6 5" xfId="9434"/>
    <cellStyle name="Normal 2 10 6 6" xfId="9435"/>
    <cellStyle name="Normal 2 10 6 7" xfId="9436"/>
    <cellStyle name="Normal 2 10 6 8" xfId="9437"/>
    <cellStyle name="Normal 2 10 6 9" xfId="9438"/>
    <cellStyle name="Normal 2 10 7" xfId="9439"/>
    <cellStyle name="Normal 2 10 7 2" xfId="9440"/>
    <cellStyle name="Normal 2 10 7 2 2" xfId="9441"/>
    <cellStyle name="Normal 2 10 7 2 3" xfId="9442"/>
    <cellStyle name="Normal 2 10 7 2 4" xfId="9443"/>
    <cellStyle name="Normal 2 10 7 3" xfId="9444"/>
    <cellStyle name="Normal 2 10 7 4" xfId="9445"/>
    <cellStyle name="Normal 2 10 7 5" xfId="9446"/>
    <cellStyle name="Normal 2 10 7 6" xfId="9447"/>
    <cellStyle name="Normal 2 10 7 7" xfId="9448"/>
    <cellStyle name="Normal 2 10 7 8" xfId="9449"/>
    <cellStyle name="Normal 2 10 7 9" xfId="9450"/>
    <cellStyle name="Normal 2 10 8" xfId="9451"/>
    <cellStyle name="Normal 2 10 8 2" xfId="9452"/>
    <cellStyle name="Normal 2 10 8 3" xfId="9453"/>
    <cellStyle name="Normal 2 10 8 4" xfId="9454"/>
    <cellStyle name="Normal 2 10 8 5" xfId="9455"/>
    <cellStyle name="Normal 2 10 8 6" xfId="9456"/>
    <cellStyle name="Normal 2 10 8 7" xfId="9457"/>
    <cellStyle name="Normal 2 10 8 8" xfId="9458"/>
    <cellStyle name="Normal 2 10 9" xfId="9459"/>
    <cellStyle name="Normal 2 10 9 2" xfId="9460"/>
    <cellStyle name="Normal 2 10 9 3" xfId="9461"/>
    <cellStyle name="Normal 2 10 9 4" xfId="9462"/>
    <cellStyle name="Normal 2 10 9 5" xfId="9463"/>
    <cellStyle name="Normal 2 10 9 6" xfId="9464"/>
    <cellStyle name="Normal 2 10 9 7" xfId="9465"/>
    <cellStyle name="Normal 2 10 9 8" xfId="9466"/>
    <cellStyle name="Normal 2 101" xfId="9467"/>
    <cellStyle name="Normal 2 11" xfId="9468"/>
    <cellStyle name="Normal 2 11 10" xfId="9469"/>
    <cellStyle name="Normal 2 11 11" xfId="9470"/>
    <cellStyle name="Normal 2 11 12" xfId="9471"/>
    <cellStyle name="Normal 2 11 13" xfId="9472"/>
    <cellStyle name="Normal 2 11 14" xfId="9473"/>
    <cellStyle name="Normal 2 11 15" xfId="9474"/>
    <cellStyle name="Normal 2 11 2" xfId="9475"/>
    <cellStyle name="Normal 2 11 2 2" xfId="9476"/>
    <cellStyle name="Normal 2 11 2 3" xfId="9477"/>
    <cellStyle name="Normal 2 11 2 4" xfId="9478"/>
    <cellStyle name="Normal 2 11 2 5" xfId="9479"/>
    <cellStyle name="Normal 2 11 3" xfId="9480"/>
    <cellStyle name="Normal 2 11 3 10" xfId="9481"/>
    <cellStyle name="Normal 2 11 3 2" xfId="9482"/>
    <cellStyle name="Normal 2 11 3 2 2" xfId="9483"/>
    <cellStyle name="Normal 2 11 3 2 2 2" xfId="9484"/>
    <cellStyle name="Normal 2 11 3 2 2 3" xfId="9485"/>
    <cellStyle name="Normal 2 11 3 2 2 4" xfId="9486"/>
    <cellStyle name="Normal 2 11 3 2 3" xfId="9487"/>
    <cellStyle name="Normal 2 11 3 2 4" xfId="9488"/>
    <cellStyle name="Normal 2 11 3 2 5" xfId="9489"/>
    <cellStyle name="Normal 2 11 3 3" xfId="9490"/>
    <cellStyle name="Normal 2 11 3 3 2" xfId="9491"/>
    <cellStyle name="Normal 2 11 3 3 3" xfId="9492"/>
    <cellStyle name="Normal 2 11 3 3 4" xfId="9493"/>
    <cellStyle name="Normal 2 11 3 4" xfId="9494"/>
    <cellStyle name="Normal 2 11 3 5" xfId="9495"/>
    <cellStyle name="Normal 2 11 3 6" xfId="9496"/>
    <cellStyle name="Normal 2 11 3 7" xfId="9497"/>
    <cellStyle name="Normal 2 11 3 8" xfId="9498"/>
    <cellStyle name="Normal 2 11 3 9" xfId="9499"/>
    <cellStyle name="Normal 2 11 4" xfId="9500"/>
    <cellStyle name="Normal 2 11 4 10" xfId="9501"/>
    <cellStyle name="Normal 2 11 4 2" xfId="9502"/>
    <cellStyle name="Normal 2 11 4 2 2" xfId="9503"/>
    <cellStyle name="Normal 2 11 4 2 2 2" xfId="9504"/>
    <cellStyle name="Normal 2 11 4 2 2 3" xfId="9505"/>
    <cellStyle name="Normal 2 11 4 2 2 4" xfId="9506"/>
    <cellStyle name="Normal 2 11 4 2 3" xfId="9507"/>
    <cellStyle name="Normal 2 11 4 2 4" xfId="9508"/>
    <cellStyle name="Normal 2 11 4 2 5" xfId="9509"/>
    <cellStyle name="Normal 2 11 4 3" xfId="9510"/>
    <cellStyle name="Normal 2 11 4 3 2" xfId="9511"/>
    <cellStyle name="Normal 2 11 4 3 3" xfId="9512"/>
    <cellStyle name="Normal 2 11 4 3 4" xfId="9513"/>
    <cellStyle name="Normal 2 11 4 4" xfId="9514"/>
    <cellStyle name="Normal 2 11 4 5" xfId="9515"/>
    <cellStyle name="Normal 2 11 4 6" xfId="9516"/>
    <cellStyle name="Normal 2 11 4 7" xfId="9517"/>
    <cellStyle name="Normal 2 11 4 8" xfId="9518"/>
    <cellStyle name="Normal 2 11 4 9" xfId="9519"/>
    <cellStyle name="Normal 2 11 5" xfId="9520"/>
    <cellStyle name="Normal 2 11 5 2" xfId="9521"/>
    <cellStyle name="Normal 2 11 5 2 2" xfId="9522"/>
    <cellStyle name="Normal 2 11 5 2 3" xfId="9523"/>
    <cellStyle name="Normal 2 11 5 2 4" xfId="9524"/>
    <cellStyle name="Normal 2 11 5 3" xfId="9525"/>
    <cellStyle name="Normal 2 11 5 4" xfId="9526"/>
    <cellStyle name="Normal 2 11 5 5" xfId="9527"/>
    <cellStyle name="Normal 2 11 5 6" xfId="9528"/>
    <cellStyle name="Normal 2 11 5 7" xfId="9529"/>
    <cellStyle name="Normal 2 11 5 8" xfId="9530"/>
    <cellStyle name="Normal 2 11 5 9" xfId="9531"/>
    <cellStyle name="Normal 2 11 6" xfId="9532"/>
    <cellStyle name="Normal 2 11 6 2" xfId="9533"/>
    <cellStyle name="Normal 2 11 6 2 2" xfId="9534"/>
    <cellStyle name="Normal 2 11 6 2 3" xfId="9535"/>
    <cellStyle name="Normal 2 11 6 2 4" xfId="9536"/>
    <cellStyle name="Normal 2 11 6 3" xfId="9537"/>
    <cellStyle name="Normal 2 11 6 4" xfId="9538"/>
    <cellStyle name="Normal 2 11 6 5" xfId="9539"/>
    <cellStyle name="Normal 2 11 6 6" xfId="9540"/>
    <cellStyle name="Normal 2 11 6 7" xfId="9541"/>
    <cellStyle name="Normal 2 11 6 8" xfId="9542"/>
    <cellStyle name="Normal 2 11 6 9" xfId="9543"/>
    <cellStyle name="Normal 2 11 7" xfId="9544"/>
    <cellStyle name="Normal 2 11 7 2" xfId="9545"/>
    <cellStyle name="Normal 2 11 7 3" xfId="9546"/>
    <cellStyle name="Normal 2 11 7 4" xfId="9547"/>
    <cellStyle name="Normal 2 11 7 5" xfId="9548"/>
    <cellStyle name="Normal 2 11 7 6" xfId="9549"/>
    <cellStyle name="Normal 2 11 7 7" xfId="9550"/>
    <cellStyle name="Normal 2 11 7 8" xfId="9551"/>
    <cellStyle name="Normal 2 11 8" xfId="9552"/>
    <cellStyle name="Normal 2 11 8 2" xfId="9553"/>
    <cellStyle name="Normal 2 11 8 3" xfId="9554"/>
    <cellStyle name="Normal 2 11 8 4" xfId="9555"/>
    <cellStyle name="Normal 2 11 8 5" xfId="9556"/>
    <cellStyle name="Normal 2 11 8 6" xfId="9557"/>
    <cellStyle name="Normal 2 11 8 7" xfId="9558"/>
    <cellStyle name="Normal 2 11 8 8" xfId="9559"/>
    <cellStyle name="Normal 2 11 9" xfId="9560"/>
    <cellStyle name="Normal 2 12" xfId="9561"/>
    <cellStyle name="Normal 2 12 10" xfId="9562"/>
    <cellStyle name="Normal 2 12 11" xfId="9563"/>
    <cellStyle name="Normal 2 12 12" xfId="9564"/>
    <cellStyle name="Normal 2 12 13" xfId="9565"/>
    <cellStyle name="Normal 2 12 14" xfId="9566"/>
    <cellStyle name="Normal 2 12 2" xfId="9567"/>
    <cellStyle name="Normal 2 12 2 10" xfId="9568"/>
    <cellStyle name="Normal 2 12 2 2" xfId="9569"/>
    <cellStyle name="Normal 2 12 2 2 2" xfId="9570"/>
    <cellStyle name="Normal 2 12 2 2 2 2" xfId="9571"/>
    <cellStyle name="Normal 2 12 2 2 2 3" xfId="9572"/>
    <cellStyle name="Normal 2 12 2 2 2 4" xfId="9573"/>
    <cellStyle name="Normal 2 12 2 2 3" xfId="9574"/>
    <cellStyle name="Normal 2 12 2 2 4" xfId="9575"/>
    <cellStyle name="Normal 2 12 2 2 5" xfId="9576"/>
    <cellStyle name="Normal 2 12 2 3" xfId="9577"/>
    <cellStyle name="Normal 2 12 2 3 2" xfId="9578"/>
    <cellStyle name="Normal 2 12 2 3 3" xfId="9579"/>
    <cellStyle name="Normal 2 12 2 3 4" xfId="9580"/>
    <cellStyle name="Normal 2 12 2 4" xfId="9581"/>
    <cellStyle name="Normal 2 12 2 5" xfId="9582"/>
    <cellStyle name="Normal 2 12 2 6" xfId="9583"/>
    <cellStyle name="Normal 2 12 2 7" xfId="9584"/>
    <cellStyle name="Normal 2 12 2 8" xfId="9585"/>
    <cellStyle name="Normal 2 12 2 9" xfId="9586"/>
    <cellStyle name="Normal 2 12 3" xfId="9587"/>
    <cellStyle name="Normal 2 12 3 10" xfId="9588"/>
    <cellStyle name="Normal 2 12 3 2" xfId="9589"/>
    <cellStyle name="Normal 2 12 3 2 2" xfId="9590"/>
    <cellStyle name="Normal 2 12 3 2 2 2" xfId="9591"/>
    <cellStyle name="Normal 2 12 3 2 2 3" xfId="9592"/>
    <cellStyle name="Normal 2 12 3 2 2 4" xfId="9593"/>
    <cellStyle name="Normal 2 12 3 2 3" xfId="9594"/>
    <cellStyle name="Normal 2 12 3 2 4" xfId="9595"/>
    <cellStyle name="Normal 2 12 3 2 5" xfId="9596"/>
    <cellStyle name="Normal 2 12 3 3" xfId="9597"/>
    <cellStyle name="Normal 2 12 3 3 2" xfId="9598"/>
    <cellStyle name="Normal 2 12 3 3 3" xfId="9599"/>
    <cellStyle name="Normal 2 12 3 3 4" xfId="9600"/>
    <cellStyle name="Normal 2 12 3 4" xfId="9601"/>
    <cellStyle name="Normal 2 12 3 5" xfId="9602"/>
    <cellStyle name="Normal 2 12 3 6" xfId="9603"/>
    <cellStyle name="Normal 2 12 3 7" xfId="9604"/>
    <cellStyle name="Normal 2 12 3 8" xfId="9605"/>
    <cellStyle name="Normal 2 12 3 9" xfId="9606"/>
    <cellStyle name="Normal 2 12 4" xfId="9607"/>
    <cellStyle name="Normal 2 12 4 2" xfId="9608"/>
    <cellStyle name="Normal 2 12 4 2 2" xfId="9609"/>
    <cellStyle name="Normal 2 12 4 2 3" xfId="9610"/>
    <cellStyle name="Normal 2 12 4 2 4" xfId="9611"/>
    <cellStyle name="Normal 2 12 4 3" xfId="9612"/>
    <cellStyle name="Normal 2 12 4 4" xfId="9613"/>
    <cellStyle name="Normal 2 12 4 5" xfId="9614"/>
    <cellStyle name="Normal 2 12 4 6" xfId="9615"/>
    <cellStyle name="Normal 2 12 4 7" xfId="9616"/>
    <cellStyle name="Normal 2 12 4 8" xfId="9617"/>
    <cellStyle name="Normal 2 12 4 9" xfId="9618"/>
    <cellStyle name="Normal 2 12 5" xfId="9619"/>
    <cellStyle name="Normal 2 12 5 2" xfId="9620"/>
    <cellStyle name="Normal 2 12 5 2 2" xfId="9621"/>
    <cellStyle name="Normal 2 12 5 2 3" xfId="9622"/>
    <cellStyle name="Normal 2 12 5 2 4" xfId="9623"/>
    <cellStyle name="Normal 2 12 5 3" xfId="9624"/>
    <cellStyle name="Normal 2 12 5 4" xfId="9625"/>
    <cellStyle name="Normal 2 12 5 5" xfId="9626"/>
    <cellStyle name="Normal 2 12 5 6" xfId="9627"/>
    <cellStyle name="Normal 2 12 5 7" xfId="9628"/>
    <cellStyle name="Normal 2 12 5 8" xfId="9629"/>
    <cellStyle name="Normal 2 12 5 9" xfId="9630"/>
    <cellStyle name="Normal 2 12 6" xfId="9631"/>
    <cellStyle name="Normal 2 12 6 2" xfId="9632"/>
    <cellStyle name="Normal 2 12 6 3" xfId="9633"/>
    <cellStyle name="Normal 2 12 6 4" xfId="9634"/>
    <cellStyle name="Normal 2 12 6 5" xfId="9635"/>
    <cellStyle name="Normal 2 12 6 6" xfId="9636"/>
    <cellStyle name="Normal 2 12 6 7" xfId="9637"/>
    <cellStyle name="Normal 2 12 6 8" xfId="9638"/>
    <cellStyle name="Normal 2 12 7" xfId="9639"/>
    <cellStyle name="Normal 2 12 7 2" xfId="9640"/>
    <cellStyle name="Normal 2 12 7 3" xfId="9641"/>
    <cellStyle name="Normal 2 12 7 4" xfId="9642"/>
    <cellStyle name="Normal 2 12 7 5" xfId="9643"/>
    <cellStyle name="Normal 2 12 7 6" xfId="9644"/>
    <cellStyle name="Normal 2 12 7 7" xfId="9645"/>
    <cellStyle name="Normal 2 12 7 8" xfId="9646"/>
    <cellStyle name="Normal 2 12 8" xfId="9647"/>
    <cellStyle name="Normal 2 12 8 2" xfId="9648"/>
    <cellStyle name="Normal 2 12 8 3" xfId="9649"/>
    <cellStyle name="Normal 2 12 8 4" xfId="9650"/>
    <cellStyle name="Normal 2 12 8 5" xfId="9651"/>
    <cellStyle name="Normal 2 12 9" xfId="9652"/>
    <cellStyle name="Normal 2 13" xfId="9653"/>
    <cellStyle name="Normal 2 13 10" xfId="9654"/>
    <cellStyle name="Normal 2 13 11" xfId="9655"/>
    <cellStyle name="Normal 2 13 12" xfId="9656"/>
    <cellStyle name="Normal 2 13 13" xfId="9657"/>
    <cellStyle name="Normal 2 13 14" xfId="9658"/>
    <cellStyle name="Normal 2 13 15" xfId="9659"/>
    <cellStyle name="Normal 2 13 16" xfId="9660"/>
    <cellStyle name="Normal 2 13 2" xfId="9661"/>
    <cellStyle name="Normal 2 13 2 10" xfId="9662"/>
    <cellStyle name="Normal 2 13 2 10 2" xfId="9663"/>
    <cellStyle name="Normal 2 13 2 11" xfId="9664"/>
    <cellStyle name="Normal 2 13 2 12" xfId="9665"/>
    <cellStyle name="Normal 2 13 2 13" xfId="9666"/>
    <cellStyle name="Normal 2 13 2 14" xfId="9667"/>
    <cellStyle name="Normal 2 13 2 2" xfId="9668"/>
    <cellStyle name="Normal 2 13 2 2 2" xfId="9669"/>
    <cellStyle name="Normal 2 13 2 2 2 2" xfId="9670"/>
    <cellStyle name="Normal 2 13 2 2 3" xfId="9671"/>
    <cellStyle name="Normal 2 13 2 2 3 2" xfId="9672"/>
    <cellStyle name="Normal 2 13 2 2 4" xfId="9673"/>
    <cellStyle name="Normal 2 13 2 2 5" xfId="9674"/>
    <cellStyle name="Normal 2 13 2 2 6" xfId="9675"/>
    <cellStyle name="Normal 2 13 2 3" xfId="9676"/>
    <cellStyle name="Normal 2 13 2 3 2" xfId="9677"/>
    <cellStyle name="Normal 2 13 2 3 2 2" xfId="9678"/>
    <cellStyle name="Normal 2 13 2 3 3" xfId="9679"/>
    <cellStyle name="Normal 2 13 2 3 3 2" xfId="9680"/>
    <cellStyle name="Normal 2 13 2 3 4" xfId="9681"/>
    <cellStyle name="Normal 2 13 2 3 5" xfId="9682"/>
    <cellStyle name="Normal 2 13 2 3 6" xfId="9683"/>
    <cellStyle name="Normal 2 13 2 4" xfId="9684"/>
    <cellStyle name="Normal 2 13 2 4 2" xfId="9685"/>
    <cellStyle name="Normal 2 13 2 4 2 2" xfId="9686"/>
    <cellStyle name="Normal 2 13 2 4 3" xfId="9687"/>
    <cellStyle name="Normal 2 13 2 4 3 2" xfId="9688"/>
    <cellStyle name="Normal 2 13 2 4 4" xfId="9689"/>
    <cellStyle name="Normal 2 13 2 5" xfId="9690"/>
    <cellStyle name="Normal 2 13 2 5 2" xfId="9691"/>
    <cellStyle name="Normal 2 13 2 6" xfId="9692"/>
    <cellStyle name="Normal 2 13 2 6 2" xfId="9693"/>
    <cellStyle name="Normal 2 13 2 7" xfId="9694"/>
    <cellStyle name="Normal 2 13 2 7 2" xfId="9695"/>
    <cellStyle name="Normal 2 13 2 8" xfId="9696"/>
    <cellStyle name="Normal 2 13 2 8 2" xfId="9697"/>
    <cellStyle name="Normal 2 13 2 9" xfId="9698"/>
    <cellStyle name="Normal 2 13 2 9 2" xfId="9699"/>
    <cellStyle name="Normal 2 13 3" xfId="9700"/>
    <cellStyle name="Normal 2 13 3 10" xfId="9701"/>
    <cellStyle name="Normal 2 13 3 2" xfId="9702"/>
    <cellStyle name="Normal 2 13 3 2 2" xfId="9703"/>
    <cellStyle name="Normal 2 13 3 2 2 2" xfId="9704"/>
    <cellStyle name="Normal 2 13 3 2 2 3" xfId="9705"/>
    <cellStyle name="Normal 2 13 3 2 2 4" xfId="9706"/>
    <cellStyle name="Normal 2 13 3 2 3" xfId="9707"/>
    <cellStyle name="Normal 2 13 3 2 4" xfId="9708"/>
    <cellStyle name="Normal 2 13 3 2 5" xfId="9709"/>
    <cellStyle name="Normal 2 13 3 3" xfId="9710"/>
    <cellStyle name="Normal 2 13 3 3 2" xfId="9711"/>
    <cellStyle name="Normal 2 13 3 3 3" xfId="9712"/>
    <cellStyle name="Normal 2 13 3 3 4" xfId="9713"/>
    <cellStyle name="Normal 2 13 3 4" xfId="9714"/>
    <cellStyle name="Normal 2 13 3 5" xfId="9715"/>
    <cellStyle name="Normal 2 13 3 6" xfId="9716"/>
    <cellStyle name="Normal 2 13 3 7" xfId="9717"/>
    <cellStyle name="Normal 2 13 3 8" xfId="9718"/>
    <cellStyle name="Normal 2 13 3 9" xfId="9719"/>
    <cellStyle name="Normal 2 13 4" xfId="9720"/>
    <cellStyle name="Normal 2 13 4 10" xfId="9721"/>
    <cellStyle name="Normal 2 13 4 2" xfId="9722"/>
    <cellStyle name="Normal 2 13 4 2 2" xfId="9723"/>
    <cellStyle name="Normal 2 13 4 2 2 2" xfId="9724"/>
    <cellStyle name="Normal 2 13 4 2 2 3" xfId="9725"/>
    <cellStyle name="Normal 2 13 4 2 2 4" xfId="9726"/>
    <cellStyle name="Normal 2 13 4 2 3" xfId="9727"/>
    <cellStyle name="Normal 2 13 4 2 4" xfId="9728"/>
    <cellStyle name="Normal 2 13 4 2 5" xfId="9729"/>
    <cellStyle name="Normal 2 13 4 3" xfId="9730"/>
    <cellStyle name="Normal 2 13 4 3 2" xfId="9731"/>
    <cellStyle name="Normal 2 13 4 3 3" xfId="9732"/>
    <cellStyle name="Normal 2 13 4 3 4" xfId="9733"/>
    <cellStyle name="Normal 2 13 4 4" xfId="9734"/>
    <cellStyle name="Normal 2 13 4 5" xfId="9735"/>
    <cellStyle name="Normal 2 13 4 6" xfId="9736"/>
    <cellStyle name="Normal 2 13 4 7" xfId="9737"/>
    <cellStyle name="Normal 2 13 4 8" xfId="9738"/>
    <cellStyle name="Normal 2 13 4 9" xfId="9739"/>
    <cellStyle name="Normal 2 13 5" xfId="9740"/>
    <cellStyle name="Normal 2 13 5 2" xfId="9741"/>
    <cellStyle name="Normal 2 13 5 2 2" xfId="9742"/>
    <cellStyle name="Normal 2 13 5 2 3" xfId="9743"/>
    <cellStyle name="Normal 2 13 5 2 4" xfId="9744"/>
    <cellStyle name="Normal 2 13 5 3" xfId="9745"/>
    <cellStyle name="Normal 2 13 5 4" xfId="9746"/>
    <cellStyle name="Normal 2 13 5 5" xfId="9747"/>
    <cellStyle name="Normal 2 13 5 6" xfId="9748"/>
    <cellStyle name="Normal 2 13 5 7" xfId="9749"/>
    <cellStyle name="Normal 2 13 5 8" xfId="9750"/>
    <cellStyle name="Normal 2 13 5 9" xfId="9751"/>
    <cellStyle name="Normal 2 13 6" xfId="9752"/>
    <cellStyle name="Normal 2 13 6 2" xfId="9753"/>
    <cellStyle name="Normal 2 13 6 2 2" xfId="9754"/>
    <cellStyle name="Normal 2 13 6 2 3" xfId="9755"/>
    <cellStyle name="Normal 2 13 6 2 4" xfId="9756"/>
    <cellStyle name="Normal 2 13 6 3" xfId="9757"/>
    <cellStyle name="Normal 2 13 6 4" xfId="9758"/>
    <cellStyle name="Normal 2 13 6 5" xfId="9759"/>
    <cellStyle name="Normal 2 13 6 6" xfId="9760"/>
    <cellStyle name="Normal 2 13 6 7" xfId="9761"/>
    <cellStyle name="Normal 2 13 6 8" xfId="9762"/>
    <cellStyle name="Normal 2 13 6 9" xfId="9763"/>
    <cellStyle name="Normal 2 13 7" xfId="9764"/>
    <cellStyle name="Normal 2 13 7 2" xfId="9765"/>
    <cellStyle name="Normal 2 13 7 3" xfId="9766"/>
    <cellStyle name="Normal 2 13 7 4" xfId="9767"/>
    <cellStyle name="Normal 2 13 7 5" xfId="9768"/>
    <cellStyle name="Normal 2 13 7 6" xfId="9769"/>
    <cellStyle name="Normal 2 13 7 7" xfId="9770"/>
    <cellStyle name="Normal 2 13 7 8" xfId="9771"/>
    <cellStyle name="Normal 2 13 8" xfId="9772"/>
    <cellStyle name="Normal 2 13 8 2" xfId="9773"/>
    <cellStyle name="Normal 2 13 8 3" xfId="9774"/>
    <cellStyle name="Normal 2 13 8 4" xfId="9775"/>
    <cellStyle name="Normal 2 13 8 5" xfId="9776"/>
    <cellStyle name="Normal 2 13 8 6" xfId="9777"/>
    <cellStyle name="Normal 2 13 8 7" xfId="9778"/>
    <cellStyle name="Normal 2 13 8 8" xfId="9779"/>
    <cellStyle name="Normal 2 13 9" xfId="9780"/>
    <cellStyle name="Normal 2 13 9 2" xfId="9781"/>
    <cellStyle name="Normal 2 13 9 3" xfId="9782"/>
    <cellStyle name="Normal 2 13 9 4" xfId="9783"/>
    <cellStyle name="Normal 2 13 9 5" xfId="9784"/>
    <cellStyle name="Normal 2 13 9 6" xfId="9785"/>
    <cellStyle name="Normal 2 13 9 7" xfId="9786"/>
    <cellStyle name="Normal 2 13 9 8" xfId="9787"/>
    <cellStyle name="Normal 2 14" xfId="9788"/>
    <cellStyle name="Normal 2 14 10" xfId="9789"/>
    <cellStyle name="Normal 2 14 11" xfId="9790"/>
    <cellStyle name="Normal 2 14 2" xfId="9791"/>
    <cellStyle name="Normal 2 14 3" xfId="9792"/>
    <cellStyle name="Normal 2 14 4" xfId="9793"/>
    <cellStyle name="Normal 2 14 5" xfId="9794"/>
    <cellStyle name="Normal 2 14 6" xfId="9795"/>
    <cellStyle name="Normal 2 14 7" xfId="9796"/>
    <cellStyle name="Normal 2 14 8" xfId="9797"/>
    <cellStyle name="Normal 2 14 9" xfId="9798"/>
    <cellStyle name="Normal 2 15" xfId="9799"/>
    <cellStyle name="Normal 2 15 10" xfId="9800"/>
    <cellStyle name="Normal 2 15 11" xfId="9801"/>
    <cellStyle name="Normal 2 15 2" xfId="9802"/>
    <cellStyle name="Normal 2 15 2 2" xfId="9803"/>
    <cellStyle name="Normal 2 15 2 2 2" xfId="9804"/>
    <cellStyle name="Normal 2 15 2 2 3" xfId="9805"/>
    <cellStyle name="Normal 2 15 2 2 4" xfId="9806"/>
    <cellStyle name="Normal 2 15 2 3" xfId="9807"/>
    <cellStyle name="Normal 2 15 2 4" xfId="9808"/>
    <cellStyle name="Normal 2 15 2 5" xfId="9809"/>
    <cellStyle name="Normal 2 15 2 6" xfId="9810"/>
    <cellStyle name="Normal 2 15 2 7" xfId="9811"/>
    <cellStyle name="Normal 2 15 2 8" xfId="9812"/>
    <cellStyle name="Normal 2 15 2 9" xfId="9813"/>
    <cellStyle name="Normal 2 15 3" xfId="9814"/>
    <cellStyle name="Normal 2 15 3 2" xfId="9815"/>
    <cellStyle name="Normal 2 15 3 3" xfId="9816"/>
    <cellStyle name="Normal 2 15 3 4" xfId="9817"/>
    <cellStyle name="Normal 2 15 3 5" xfId="9818"/>
    <cellStyle name="Normal 2 15 3 6" xfId="9819"/>
    <cellStyle name="Normal 2 15 3 7" xfId="9820"/>
    <cellStyle name="Normal 2 15 3 8" xfId="9821"/>
    <cellStyle name="Normal 2 15 4" xfId="9822"/>
    <cellStyle name="Normal 2 15 4 2" xfId="9823"/>
    <cellStyle name="Normal 2 15 4 3" xfId="9824"/>
    <cellStyle name="Normal 2 15 4 4" xfId="9825"/>
    <cellStyle name="Normal 2 15 4 5" xfId="9826"/>
    <cellStyle name="Normal 2 15 5" xfId="9827"/>
    <cellStyle name="Normal 2 15 5 2" xfId="9828"/>
    <cellStyle name="Normal 2 15 5 3" xfId="9829"/>
    <cellStyle name="Normal 2 15 5 4" xfId="9830"/>
    <cellStyle name="Normal 2 15 5 5" xfId="9831"/>
    <cellStyle name="Normal 2 15 6" xfId="9832"/>
    <cellStyle name="Normal 2 15 6 2" xfId="9833"/>
    <cellStyle name="Normal 2 15 6 3" xfId="9834"/>
    <cellStyle name="Normal 2 15 6 4" xfId="9835"/>
    <cellStyle name="Normal 2 15 6 5" xfId="9836"/>
    <cellStyle name="Normal 2 15 7" xfId="9837"/>
    <cellStyle name="Normal 2 15 8" xfId="9838"/>
    <cellStyle name="Normal 2 15 9" xfId="9839"/>
    <cellStyle name="Normal 2 16" xfId="9840"/>
    <cellStyle name="Normal 2 16 10" xfId="9841"/>
    <cellStyle name="Normal 2 16 11" xfId="9842"/>
    <cellStyle name="Normal 2 16 2" xfId="9843"/>
    <cellStyle name="Normal 2 16 2 2" xfId="9844"/>
    <cellStyle name="Normal 2 16 2 2 2" xfId="9845"/>
    <cellStyle name="Normal 2 16 2 2 3" xfId="9846"/>
    <cellStyle name="Normal 2 16 2 2 4" xfId="9847"/>
    <cellStyle name="Normal 2 16 2 3" xfId="9848"/>
    <cellStyle name="Normal 2 16 2 4" xfId="9849"/>
    <cellStyle name="Normal 2 16 2 5" xfId="9850"/>
    <cellStyle name="Normal 2 16 2 6" xfId="9851"/>
    <cellStyle name="Normal 2 16 2 7" xfId="9852"/>
    <cellStyle name="Normal 2 16 2 8" xfId="9853"/>
    <cellStyle name="Normal 2 16 2 9" xfId="9854"/>
    <cellStyle name="Normal 2 16 3" xfId="9855"/>
    <cellStyle name="Normal 2 16 3 2" xfId="9856"/>
    <cellStyle name="Normal 2 16 3 3" xfId="9857"/>
    <cellStyle name="Normal 2 16 3 4" xfId="9858"/>
    <cellStyle name="Normal 2 16 3 5" xfId="9859"/>
    <cellStyle name="Normal 2 16 3 6" xfId="9860"/>
    <cellStyle name="Normal 2 16 3 7" xfId="9861"/>
    <cellStyle name="Normal 2 16 3 8" xfId="9862"/>
    <cellStyle name="Normal 2 16 4" xfId="9863"/>
    <cellStyle name="Normal 2 16 4 2" xfId="9864"/>
    <cellStyle name="Normal 2 16 4 3" xfId="9865"/>
    <cellStyle name="Normal 2 16 4 4" xfId="9866"/>
    <cellStyle name="Normal 2 16 4 5" xfId="9867"/>
    <cellStyle name="Normal 2 16 5" xfId="9868"/>
    <cellStyle name="Normal 2 16 5 2" xfId="9869"/>
    <cellStyle name="Normal 2 16 5 3" xfId="9870"/>
    <cellStyle name="Normal 2 16 5 4" xfId="9871"/>
    <cellStyle name="Normal 2 16 5 5" xfId="9872"/>
    <cellStyle name="Normal 2 16 6" xfId="9873"/>
    <cellStyle name="Normal 2 16 6 2" xfId="9874"/>
    <cellStyle name="Normal 2 16 6 3" xfId="9875"/>
    <cellStyle name="Normal 2 16 6 4" xfId="9876"/>
    <cellStyle name="Normal 2 16 6 5" xfId="9877"/>
    <cellStyle name="Normal 2 16 7" xfId="9878"/>
    <cellStyle name="Normal 2 16 8" xfId="9879"/>
    <cellStyle name="Normal 2 16 9" xfId="9880"/>
    <cellStyle name="Normal 2 17" xfId="9881"/>
    <cellStyle name="Normal 2 17 10" xfId="9882"/>
    <cellStyle name="Normal 2 17 11" xfId="9883"/>
    <cellStyle name="Normal 2 17 2" xfId="9884"/>
    <cellStyle name="Normal 2 17 2 2" xfId="9885"/>
    <cellStyle name="Normal 2 17 2 2 2" xfId="9886"/>
    <cellStyle name="Normal 2 17 2 2 3" xfId="9887"/>
    <cellStyle name="Normal 2 17 2 2 4" xfId="9888"/>
    <cellStyle name="Normal 2 17 2 3" xfId="9889"/>
    <cellStyle name="Normal 2 17 2 4" xfId="9890"/>
    <cellStyle name="Normal 2 17 2 5" xfId="9891"/>
    <cellStyle name="Normal 2 17 2 6" xfId="9892"/>
    <cellStyle name="Normal 2 17 2 7" xfId="9893"/>
    <cellStyle name="Normal 2 17 2 8" xfId="9894"/>
    <cellStyle name="Normal 2 17 2 9" xfId="9895"/>
    <cellStyle name="Normal 2 17 3" xfId="9896"/>
    <cellStyle name="Normal 2 17 3 2" xfId="9897"/>
    <cellStyle name="Normal 2 17 3 3" xfId="9898"/>
    <cellStyle name="Normal 2 17 3 4" xfId="9899"/>
    <cellStyle name="Normal 2 17 3 5" xfId="9900"/>
    <cellStyle name="Normal 2 17 3 6" xfId="9901"/>
    <cellStyle name="Normal 2 17 3 7" xfId="9902"/>
    <cellStyle name="Normal 2 17 3 8" xfId="9903"/>
    <cellStyle name="Normal 2 17 4" xfId="9904"/>
    <cellStyle name="Normal 2 17 4 2" xfId="9905"/>
    <cellStyle name="Normal 2 17 4 3" xfId="9906"/>
    <cellStyle name="Normal 2 17 4 4" xfId="9907"/>
    <cellStyle name="Normal 2 17 4 5" xfId="9908"/>
    <cellStyle name="Normal 2 17 5" xfId="9909"/>
    <cellStyle name="Normal 2 17 5 2" xfId="9910"/>
    <cellStyle name="Normal 2 17 5 3" xfId="9911"/>
    <cellStyle name="Normal 2 17 5 4" xfId="9912"/>
    <cellStyle name="Normal 2 17 5 5" xfId="9913"/>
    <cellStyle name="Normal 2 17 6" xfId="9914"/>
    <cellStyle name="Normal 2 17 6 2" xfId="9915"/>
    <cellStyle name="Normal 2 17 6 3" xfId="9916"/>
    <cellStyle name="Normal 2 17 6 4" xfId="9917"/>
    <cellStyle name="Normal 2 17 6 5" xfId="9918"/>
    <cellStyle name="Normal 2 17 7" xfId="9919"/>
    <cellStyle name="Normal 2 17 8" xfId="9920"/>
    <cellStyle name="Normal 2 17 9" xfId="9921"/>
    <cellStyle name="Normal 2 18" xfId="9922"/>
    <cellStyle name="Normal 2 18 10" xfId="9923"/>
    <cellStyle name="Normal 2 18 11" xfId="9924"/>
    <cellStyle name="Normal 2 18 2" xfId="9925"/>
    <cellStyle name="Normal 2 18 2 2" xfId="9926"/>
    <cellStyle name="Normal 2 18 2 3" xfId="9927"/>
    <cellStyle name="Normal 2 18 2 4" xfId="9928"/>
    <cellStyle name="Normal 2 18 2 5" xfId="9929"/>
    <cellStyle name="Normal 2 18 2 6" xfId="9930"/>
    <cellStyle name="Normal 2 18 2 7" xfId="9931"/>
    <cellStyle name="Normal 2 18 2 8" xfId="9932"/>
    <cellStyle name="Normal 2 18 3" xfId="9933"/>
    <cellStyle name="Normal 2 18 3 2" xfId="9934"/>
    <cellStyle name="Normal 2 18 3 3" xfId="9935"/>
    <cellStyle name="Normal 2 18 3 4" xfId="9936"/>
    <cellStyle name="Normal 2 18 3 5" xfId="9937"/>
    <cellStyle name="Normal 2 18 4" xfId="9938"/>
    <cellStyle name="Normal 2 18 4 2" xfId="9939"/>
    <cellStyle name="Normal 2 18 4 3" xfId="9940"/>
    <cellStyle name="Normal 2 18 4 4" xfId="9941"/>
    <cellStyle name="Normal 2 18 4 5" xfId="9942"/>
    <cellStyle name="Normal 2 18 5" xfId="9943"/>
    <cellStyle name="Normal 2 18 5 2" xfId="9944"/>
    <cellStyle name="Normal 2 18 5 3" xfId="9945"/>
    <cellStyle name="Normal 2 18 5 4" xfId="9946"/>
    <cellStyle name="Normal 2 18 5 5" xfId="9947"/>
    <cellStyle name="Normal 2 18 6" xfId="9948"/>
    <cellStyle name="Normal 2 18 7" xfId="9949"/>
    <cellStyle name="Normal 2 18 8" xfId="9950"/>
    <cellStyle name="Normal 2 18 9" xfId="9951"/>
    <cellStyle name="Normal 2 19" xfId="9952"/>
    <cellStyle name="Normal 2 19 10" xfId="9953"/>
    <cellStyle name="Normal 2 19 11" xfId="9954"/>
    <cellStyle name="Normal 2 19 2" xfId="9955"/>
    <cellStyle name="Normal 2 19 2 2" xfId="9956"/>
    <cellStyle name="Normal 2 19 2 3" xfId="9957"/>
    <cellStyle name="Normal 2 19 2 4" xfId="9958"/>
    <cellStyle name="Normal 2 19 2 5" xfId="9959"/>
    <cellStyle name="Normal 2 19 2 6" xfId="9960"/>
    <cellStyle name="Normal 2 19 2 7" xfId="9961"/>
    <cellStyle name="Normal 2 19 2 8" xfId="9962"/>
    <cellStyle name="Normal 2 19 3" xfId="9963"/>
    <cellStyle name="Normal 2 19 3 2" xfId="9964"/>
    <cellStyle name="Normal 2 19 3 3" xfId="9965"/>
    <cellStyle name="Normal 2 19 3 4" xfId="9966"/>
    <cellStyle name="Normal 2 19 3 5" xfId="9967"/>
    <cellStyle name="Normal 2 19 4" xfId="9968"/>
    <cellStyle name="Normal 2 19 4 2" xfId="9969"/>
    <cellStyle name="Normal 2 19 4 3" xfId="9970"/>
    <cellStyle name="Normal 2 19 4 4" xfId="9971"/>
    <cellStyle name="Normal 2 19 4 5" xfId="9972"/>
    <cellStyle name="Normal 2 19 5" xfId="9973"/>
    <cellStyle name="Normal 2 19 5 2" xfId="9974"/>
    <cellStyle name="Normal 2 19 5 3" xfId="9975"/>
    <cellStyle name="Normal 2 19 5 4" xfId="9976"/>
    <cellStyle name="Normal 2 19 5 5" xfId="9977"/>
    <cellStyle name="Normal 2 19 6" xfId="9978"/>
    <cellStyle name="Normal 2 19 7" xfId="9979"/>
    <cellStyle name="Normal 2 19 8" xfId="9980"/>
    <cellStyle name="Normal 2 19 9" xfId="9981"/>
    <cellStyle name="Normal 2 2" xfId="9982"/>
    <cellStyle name="Normal 2 2 10" xfId="9983"/>
    <cellStyle name="Normal 2 2 11" xfId="9984"/>
    <cellStyle name="Normal 2 2 12" xfId="9985"/>
    <cellStyle name="Normal 2 2 13" xfId="9986"/>
    <cellStyle name="Normal 2 2 14" xfId="9987"/>
    <cellStyle name="Normal 2 2 15" xfId="9988"/>
    <cellStyle name="Normal 2 2 16" xfId="9989"/>
    <cellStyle name="Normal 2 2 17" xfId="9990"/>
    <cellStyle name="Normal 2 2 18" xfId="9991"/>
    <cellStyle name="Normal 2 2 19" xfId="9992"/>
    <cellStyle name="Normal 2 2 2" xfId="9993"/>
    <cellStyle name="Normal 2 2 2 10" xfId="9994"/>
    <cellStyle name="Normal 2 2 2 11" xfId="9995"/>
    <cellStyle name="Normal 2 2 2 12" xfId="9996"/>
    <cellStyle name="Normal 2 2 2 13" xfId="9997"/>
    <cellStyle name="Normal 2 2 2 14" xfId="9998"/>
    <cellStyle name="Normal 2 2 2 15" xfId="9999"/>
    <cellStyle name="Normal 2 2 2 2" xfId="10000"/>
    <cellStyle name="Normal 2 2 2 2 2" xfId="10001"/>
    <cellStyle name="Normal 2 2 2 2 3" xfId="10002"/>
    <cellStyle name="Normal 2 2 2 2 4" xfId="10003"/>
    <cellStyle name="Normal 2 2 2 2 5" xfId="10004"/>
    <cellStyle name="Normal 2 2 2 2 6" xfId="10005"/>
    <cellStyle name="Normal 2 2 2 2 7" xfId="10006"/>
    <cellStyle name="Normal 2 2 2 2 8" xfId="10007"/>
    <cellStyle name="Normal 2 2 2 3" xfId="10008"/>
    <cellStyle name="Normal 2 2 2 3 2" xfId="10009"/>
    <cellStyle name="Normal 2 2 2 3 3" xfId="10010"/>
    <cellStyle name="Normal 2 2 2 3 4" xfId="10011"/>
    <cellStyle name="Normal 2 2 2 3 5" xfId="10012"/>
    <cellStyle name="Normal 2 2 2 4" xfId="10013"/>
    <cellStyle name="Normal 2 2 2 4 2" xfId="10014"/>
    <cellStyle name="Normal 2 2 2 4 3" xfId="10015"/>
    <cellStyle name="Normal 2 2 2 4 4" xfId="10016"/>
    <cellStyle name="Normal 2 2 2 4 5" xfId="10017"/>
    <cellStyle name="Normal 2 2 2 5" xfId="10018"/>
    <cellStyle name="Normal 2 2 2 5 2" xfId="10019"/>
    <cellStyle name="Normal 2 2 2 5 3" xfId="10020"/>
    <cellStyle name="Normal 2 2 2 5 4" xfId="10021"/>
    <cellStyle name="Normal 2 2 2 5 5" xfId="10022"/>
    <cellStyle name="Normal 2 2 2 6" xfId="10023"/>
    <cellStyle name="Normal 2 2 2 6 2" xfId="10024"/>
    <cellStyle name="Normal 2 2 2 6 3" xfId="10025"/>
    <cellStyle name="Normal 2 2 2 6 4" xfId="10026"/>
    <cellStyle name="Normal 2 2 2 6 5" xfId="10027"/>
    <cellStyle name="Normal 2 2 2 7" xfId="10028"/>
    <cellStyle name="Normal 2 2 2 7 2" xfId="10029"/>
    <cellStyle name="Normal 2 2 2 7 3" xfId="10030"/>
    <cellStyle name="Normal 2 2 2 7 4" xfId="10031"/>
    <cellStyle name="Normal 2 2 2 7 5" xfId="10032"/>
    <cellStyle name="Normal 2 2 2 8" xfId="10033"/>
    <cellStyle name="Normal 2 2 2 9" xfId="10034"/>
    <cellStyle name="Normal 2 2 2_PL Oktober" xfId="10035"/>
    <cellStyle name="Normal 2 2 20" xfId="10036"/>
    <cellStyle name="Normal 2 2 21" xfId="10037"/>
    <cellStyle name="Normal 2 2 22" xfId="10038"/>
    <cellStyle name="Normal 2 2 23" xfId="10039"/>
    <cellStyle name="Normal 2 2 24" xfId="10040"/>
    <cellStyle name="Normal 2 2 25" xfId="10041"/>
    <cellStyle name="Normal 2 2 26" xfId="10042"/>
    <cellStyle name="Normal 2 2 27" xfId="10043"/>
    <cellStyle name="Normal 2 2 28" xfId="10044"/>
    <cellStyle name="Normal 2 2 29" xfId="10045"/>
    <cellStyle name="Normal 2 2 3" xfId="10046"/>
    <cellStyle name="Normal 2 2 3 2" xfId="10047"/>
    <cellStyle name="Normal 2 2 3 3" xfId="10048"/>
    <cellStyle name="Normal 2 2 3 4" xfId="10049"/>
    <cellStyle name="Normal 2 2 3 5" xfId="10050"/>
    <cellStyle name="Normal 2 2 3 6" xfId="10051"/>
    <cellStyle name="Normal 2 2 3 7" xfId="10052"/>
    <cellStyle name="Normal 2 2 3 8" xfId="10053"/>
    <cellStyle name="Normal 2 2 30" xfId="10054"/>
    <cellStyle name="Normal 2 2 31" xfId="10055"/>
    <cellStyle name="Normal 2 2 32" xfId="10056"/>
    <cellStyle name="Normal 2 2 33" xfId="10057"/>
    <cellStyle name="Normal 2 2 34" xfId="10058"/>
    <cellStyle name="Normal 2 2 35" xfId="10059"/>
    <cellStyle name="Normal 2 2 36" xfId="10060"/>
    <cellStyle name="Normal 2 2 37" xfId="10061"/>
    <cellStyle name="Normal 2 2 38" xfId="10062"/>
    <cellStyle name="Normal 2 2 39" xfId="10063"/>
    <cellStyle name="Normal 2 2 4" xfId="10064"/>
    <cellStyle name="Normal 2 2 4 2" xfId="10065"/>
    <cellStyle name="Normal 2 2 4 3" xfId="10066"/>
    <cellStyle name="Normal 2 2 4 4" xfId="10067"/>
    <cellStyle name="Normal 2 2 4 5" xfId="10068"/>
    <cellStyle name="Normal 2 2 40" xfId="10069"/>
    <cellStyle name="Normal 2 2 41" xfId="10070"/>
    <cellStyle name="Normal 2 2 42" xfId="10071"/>
    <cellStyle name="Normal 2 2 43" xfId="10072"/>
    <cellStyle name="Normal 2 2 44" xfId="10073"/>
    <cellStyle name="Normal 2 2 45" xfId="10074"/>
    <cellStyle name="Normal 2 2 46" xfId="10075"/>
    <cellStyle name="Normal 2 2 5" xfId="10076"/>
    <cellStyle name="Normal 2 2 5 2" xfId="10077"/>
    <cellStyle name="Normal 2 2 5 3" xfId="10078"/>
    <cellStyle name="Normal 2 2 5 4" xfId="10079"/>
    <cellStyle name="Normal 2 2 5 5" xfId="10080"/>
    <cellStyle name="Normal 2 2 6" xfId="10081"/>
    <cellStyle name="Normal 2 2 6 2" xfId="10082"/>
    <cellStyle name="Normal 2 2 6 3" xfId="10083"/>
    <cellStyle name="Normal 2 2 6 4" xfId="10084"/>
    <cellStyle name="Normal 2 2 6 5" xfId="10085"/>
    <cellStyle name="Normal 2 2 7" xfId="10086"/>
    <cellStyle name="Normal 2 2 7 2" xfId="10087"/>
    <cellStyle name="Normal 2 2 7 3" xfId="10088"/>
    <cellStyle name="Normal 2 2 7 4" xfId="10089"/>
    <cellStyle name="Normal 2 2 7 5" xfId="10090"/>
    <cellStyle name="Normal 2 2 8" xfId="10091"/>
    <cellStyle name="Normal 2 2 9" xfId="10092"/>
    <cellStyle name="Normal 2 2_9_Compare DtBASE_Sept'10 Nasional" xfId="10093"/>
    <cellStyle name="Normal 2 20" xfId="10094"/>
    <cellStyle name="Normal 2 20 10" xfId="10095"/>
    <cellStyle name="Normal 2 20 11" xfId="10096"/>
    <cellStyle name="Normal 2 20 2" xfId="10097"/>
    <cellStyle name="Normal 2 20 2 2" xfId="10098"/>
    <cellStyle name="Normal 2 20 2 3" xfId="10099"/>
    <cellStyle name="Normal 2 20 2 4" xfId="10100"/>
    <cellStyle name="Normal 2 20 2 5" xfId="10101"/>
    <cellStyle name="Normal 2 20 2 6" xfId="10102"/>
    <cellStyle name="Normal 2 20 2 7" xfId="10103"/>
    <cellStyle name="Normal 2 20 2 8" xfId="10104"/>
    <cellStyle name="Normal 2 20 3" xfId="10105"/>
    <cellStyle name="Normal 2 20 3 2" xfId="10106"/>
    <cellStyle name="Normal 2 20 3 3" xfId="10107"/>
    <cellStyle name="Normal 2 20 3 4" xfId="10108"/>
    <cellStyle name="Normal 2 20 3 5" xfId="10109"/>
    <cellStyle name="Normal 2 20 4" xfId="10110"/>
    <cellStyle name="Normal 2 20 4 2" xfId="10111"/>
    <cellStyle name="Normal 2 20 4 3" xfId="10112"/>
    <cellStyle name="Normal 2 20 4 4" xfId="10113"/>
    <cellStyle name="Normal 2 20 4 5" xfId="10114"/>
    <cellStyle name="Normal 2 20 5" xfId="10115"/>
    <cellStyle name="Normal 2 20 5 2" xfId="10116"/>
    <cellStyle name="Normal 2 20 5 3" xfId="10117"/>
    <cellStyle name="Normal 2 20 5 4" xfId="10118"/>
    <cellStyle name="Normal 2 20 5 5" xfId="10119"/>
    <cellStyle name="Normal 2 20 6" xfId="10120"/>
    <cellStyle name="Normal 2 20 7" xfId="10121"/>
    <cellStyle name="Normal 2 20 8" xfId="10122"/>
    <cellStyle name="Normal 2 20 9" xfId="10123"/>
    <cellStyle name="Normal 2 21" xfId="10124"/>
    <cellStyle name="Normal 2 21 10" xfId="10125"/>
    <cellStyle name="Normal 2 21 11" xfId="10126"/>
    <cellStyle name="Normal 2 21 2" xfId="10127"/>
    <cellStyle name="Normal 2 21 2 2" xfId="10128"/>
    <cellStyle name="Normal 2 21 2 3" xfId="10129"/>
    <cellStyle name="Normal 2 21 2 4" xfId="10130"/>
    <cellStyle name="Normal 2 21 2 5" xfId="10131"/>
    <cellStyle name="Normal 2 21 2 6" xfId="10132"/>
    <cellStyle name="Normal 2 21 2 7" xfId="10133"/>
    <cellStyle name="Normal 2 21 2 8" xfId="10134"/>
    <cellStyle name="Normal 2 21 3" xfId="10135"/>
    <cellStyle name="Normal 2 21 3 2" xfId="10136"/>
    <cellStyle name="Normal 2 21 3 3" xfId="10137"/>
    <cellStyle name="Normal 2 21 3 4" xfId="10138"/>
    <cellStyle name="Normal 2 21 3 5" xfId="10139"/>
    <cellStyle name="Normal 2 21 4" xfId="10140"/>
    <cellStyle name="Normal 2 21 4 2" xfId="10141"/>
    <cellStyle name="Normal 2 21 4 3" xfId="10142"/>
    <cellStyle name="Normal 2 21 4 4" xfId="10143"/>
    <cellStyle name="Normal 2 21 4 5" xfId="10144"/>
    <cellStyle name="Normal 2 21 5" xfId="10145"/>
    <cellStyle name="Normal 2 21 5 2" xfId="10146"/>
    <cellStyle name="Normal 2 21 5 3" xfId="10147"/>
    <cellStyle name="Normal 2 21 5 4" xfId="10148"/>
    <cellStyle name="Normal 2 21 5 5" xfId="10149"/>
    <cellStyle name="Normal 2 21 6" xfId="10150"/>
    <cellStyle name="Normal 2 21 7" xfId="10151"/>
    <cellStyle name="Normal 2 21 8" xfId="10152"/>
    <cellStyle name="Normal 2 21 9" xfId="10153"/>
    <cellStyle name="Normal 2 22" xfId="10154"/>
    <cellStyle name="Normal 2 22 10" xfId="10155"/>
    <cellStyle name="Normal 2 22 11" xfId="10156"/>
    <cellStyle name="Normal 2 22 2" xfId="10157"/>
    <cellStyle name="Normal 2 22 2 2" xfId="10158"/>
    <cellStyle name="Normal 2 22 2 3" xfId="10159"/>
    <cellStyle name="Normal 2 22 2 4" xfId="10160"/>
    <cellStyle name="Normal 2 22 2 5" xfId="10161"/>
    <cellStyle name="Normal 2 22 3" xfId="10162"/>
    <cellStyle name="Normal 2 22 3 2" xfId="10163"/>
    <cellStyle name="Normal 2 22 3 3" xfId="10164"/>
    <cellStyle name="Normal 2 22 3 4" xfId="10165"/>
    <cellStyle name="Normal 2 22 3 5" xfId="10166"/>
    <cellStyle name="Normal 2 22 4" xfId="10167"/>
    <cellStyle name="Normal 2 22 4 2" xfId="10168"/>
    <cellStyle name="Normal 2 22 4 3" xfId="10169"/>
    <cellStyle name="Normal 2 22 4 4" xfId="10170"/>
    <cellStyle name="Normal 2 22 4 5" xfId="10171"/>
    <cellStyle name="Normal 2 22 5" xfId="10172"/>
    <cellStyle name="Normal 2 22 6" xfId="10173"/>
    <cellStyle name="Normal 2 22 7" xfId="10174"/>
    <cellStyle name="Normal 2 22 8" xfId="10175"/>
    <cellStyle name="Normal 2 22 9" xfId="10176"/>
    <cellStyle name="Normal 2 23" xfId="10177"/>
    <cellStyle name="Normal 2 23 10" xfId="10178"/>
    <cellStyle name="Normal 2 23 11" xfId="10179"/>
    <cellStyle name="Normal 2 23 2" xfId="10180"/>
    <cellStyle name="Normal 2 23 2 2" xfId="10181"/>
    <cellStyle name="Normal 2 23 2 3" xfId="10182"/>
    <cellStyle name="Normal 2 23 2 4" xfId="10183"/>
    <cellStyle name="Normal 2 23 2 5" xfId="10184"/>
    <cellStyle name="Normal 2 23 3" xfId="10185"/>
    <cellStyle name="Normal 2 23 3 2" xfId="10186"/>
    <cellStyle name="Normal 2 23 3 3" xfId="10187"/>
    <cellStyle name="Normal 2 23 3 4" xfId="10188"/>
    <cellStyle name="Normal 2 23 3 5" xfId="10189"/>
    <cellStyle name="Normal 2 23 4" xfId="10190"/>
    <cellStyle name="Normal 2 23 4 2" xfId="10191"/>
    <cellStyle name="Normal 2 23 4 3" xfId="10192"/>
    <cellStyle name="Normal 2 23 4 4" xfId="10193"/>
    <cellStyle name="Normal 2 23 4 5" xfId="10194"/>
    <cellStyle name="Normal 2 23 5" xfId="10195"/>
    <cellStyle name="Normal 2 23 6" xfId="10196"/>
    <cellStyle name="Normal 2 23 7" xfId="10197"/>
    <cellStyle name="Normal 2 23 8" xfId="10198"/>
    <cellStyle name="Normal 2 23 9" xfId="10199"/>
    <cellStyle name="Normal 2 24" xfId="10200"/>
    <cellStyle name="Normal 2 24 10" xfId="10201"/>
    <cellStyle name="Normal 2 24 11" xfId="10202"/>
    <cellStyle name="Normal 2 24 2" xfId="10203"/>
    <cellStyle name="Normal 2 24 2 2" xfId="10204"/>
    <cellStyle name="Normal 2 24 2 3" xfId="10205"/>
    <cellStyle name="Normal 2 24 2 4" xfId="10206"/>
    <cellStyle name="Normal 2 24 2 5" xfId="10207"/>
    <cellStyle name="Normal 2 24 3" xfId="10208"/>
    <cellStyle name="Normal 2 24 3 2" xfId="10209"/>
    <cellStyle name="Normal 2 24 3 3" xfId="10210"/>
    <cellStyle name="Normal 2 24 3 4" xfId="10211"/>
    <cellStyle name="Normal 2 24 3 5" xfId="10212"/>
    <cellStyle name="Normal 2 24 4" xfId="10213"/>
    <cellStyle name="Normal 2 24 4 2" xfId="10214"/>
    <cellStyle name="Normal 2 24 4 3" xfId="10215"/>
    <cellStyle name="Normal 2 24 4 4" xfId="10216"/>
    <cellStyle name="Normal 2 24 4 5" xfId="10217"/>
    <cellStyle name="Normal 2 24 5" xfId="10218"/>
    <cellStyle name="Normal 2 24 6" xfId="10219"/>
    <cellStyle name="Normal 2 24 7" xfId="10220"/>
    <cellStyle name="Normal 2 24 8" xfId="10221"/>
    <cellStyle name="Normal 2 24 9" xfId="10222"/>
    <cellStyle name="Normal 2 25" xfId="10223"/>
    <cellStyle name="Normal 2 25 10" xfId="10224"/>
    <cellStyle name="Normal 2 25 11" xfId="10225"/>
    <cellStyle name="Normal 2 25 2" xfId="10226"/>
    <cellStyle name="Normal 2 25 2 2" xfId="10227"/>
    <cellStyle name="Normal 2 25 2 3" xfId="10228"/>
    <cellStyle name="Normal 2 25 2 4" xfId="10229"/>
    <cellStyle name="Normal 2 25 2 5" xfId="10230"/>
    <cellStyle name="Normal 2 25 3" xfId="10231"/>
    <cellStyle name="Normal 2 25 3 2" xfId="10232"/>
    <cellStyle name="Normal 2 25 3 3" xfId="10233"/>
    <cellStyle name="Normal 2 25 3 4" xfId="10234"/>
    <cellStyle name="Normal 2 25 3 5" xfId="10235"/>
    <cellStyle name="Normal 2 25 4" xfId="10236"/>
    <cellStyle name="Normal 2 25 4 2" xfId="10237"/>
    <cellStyle name="Normal 2 25 4 3" xfId="10238"/>
    <cellStyle name="Normal 2 25 4 4" xfId="10239"/>
    <cellStyle name="Normal 2 25 4 5" xfId="10240"/>
    <cellStyle name="Normal 2 25 5" xfId="10241"/>
    <cellStyle name="Normal 2 25 6" xfId="10242"/>
    <cellStyle name="Normal 2 25 7" xfId="10243"/>
    <cellStyle name="Normal 2 25 8" xfId="10244"/>
    <cellStyle name="Normal 2 25 9" xfId="10245"/>
    <cellStyle name="Normal 2 26" xfId="10246"/>
    <cellStyle name="Normal 2 26 10" xfId="10247"/>
    <cellStyle name="Normal 2 26 11" xfId="10248"/>
    <cellStyle name="Normal 2 26 2" xfId="10249"/>
    <cellStyle name="Normal 2 26 2 2" xfId="10250"/>
    <cellStyle name="Normal 2 26 2 3" xfId="10251"/>
    <cellStyle name="Normal 2 26 2 4" xfId="10252"/>
    <cellStyle name="Normal 2 26 2 5" xfId="10253"/>
    <cellStyle name="Normal 2 26 3" xfId="10254"/>
    <cellStyle name="Normal 2 26 3 2" xfId="10255"/>
    <cellStyle name="Normal 2 26 3 3" xfId="10256"/>
    <cellStyle name="Normal 2 26 3 4" xfId="10257"/>
    <cellStyle name="Normal 2 26 3 5" xfId="10258"/>
    <cellStyle name="Normal 2 26 4" xfId="10259"/>
    <cellStyle name="Normal 2 26 4 2" xfId="10260"/>
    <cellStyle name="Normal 2 26 4 3" xfId="10261"/>
    <cellStyle name="Normal 2 26 4 4" xfId="10262"/>
    <cellStyle name="Normal 2 26 4 5" xfId="10263"/>
    <cellStyle name="Normal 2 26 5" xfId="10264"/>
    <cellStyle name="Normal 2 26 6" xfId="10265"/>
    <cellStyle name="Normal 2 26 7" xfId="10266"/>
    <cellStyle name="Normal 2 26 8" xfId="10267"/>
    <cellStyle name="Normal 2 26 9" xfId="10268"/>
    <cellStyle name="Normal 2 27" xfId="10269"/>
    <cellStyle name="Normal 2 27 10" xfId="10270"/>
    <cellStyle name="Normal 2 27 11" xfId="10271"/>
    <cellStyle name="Normal 2 27 2" xfId="10272"/>
    <cellStyle name="Normal 2 27 3" xfId="10273"/>
    <cellStyle name="Normal 2 27 4" xfId="10274"/>
    <cellStyle name="Normal 2 27 5" xfId="10275"/>
    <cellStyle name="Normal 2 27 6" xfId="10276"/>
    <cellStyle name="Normal 2 27 7" xfId="10277"/>
    <cellStyle name="Normal 2 27 8" xfId="10278"/>
    <cellStyle name="Normal 2 27 9" xfId="10279"/>
    <cellStyle name="Normal 2 28" xfId="10280"/>
    <cellStyle name="Normal 2 28 10" xfId="10281"/>
    <cellStyle name="Normal 2 28 11" xfId="10282"/>
    <cellStyle name="Normal 2 28 2" xfId="10283"/>
    <cellStyle name="Normal 2 28 3" xfId="10284"/>
    <cellStyle name="Normal 2 28 4" xfId="10285"/>
    <cellStyle name="Normal 2 28 5" xfId="10286"/>
    <cellStyle name="Normal 2 28 6" xfId="10287"/>
    <cellStyle name="Normal 2 28 7" xfId="10288"/>
    <cellStyle name="Normal 2 28 8" xfId="10289"/>
    <cellStyle name="Normal 2 28 9" xfId="10290"/>
    <cellStyle name="Normal 2 29" xfId="10291"/>
    <cellStyle name="Normal 2 29 10" xfId="10292"/>
    <cellStyle name="Normal 2 29 11" xfId="10293"/>
    <cellStyle name="Normal 2 29 2" xfId="10294"/>
    <cellStyle name="Normal 2 29 3" xfId="10295"/>
    <cellStyle name="Normal 2 29 4" xfId="10296"/>
    <cellStyle name="Normal 2 29 5" xfId="10297"/>
    <cellStyle name="Normal 2 29 6" xfId="10298"/>
    <cellStyle name="Normal 2 29 7" xfId="10299"/>
    <cellStyle name="Normal 2 29 8" xfId="10300"/>
    <cellStyle name="Normal 2 29 9" xfId="10301"/>
    <cellStyle name="Normal 2 3" xfId="10302"/>
    <cellStyle name="Normal 2 3 10" xfId="10303"/>
    <cellStyle name="Normal 2 3 11" xfId="10304"/>
    <cellStyle name="Normal 2 3 2" xfId="10305"/>
    <cellStyle name="Normal 2 3 2 2" xfId="10306"/>
    <cellStyle name="Normal 2 3 2 2 2" xfId="10307"/>
    <cellStyle name="Normal 2 3 2 2 3" xfId="10308"/>
    <cellStyle name="Normal 2 3 2 2 4" xfId="10309"/>
    <cellStyle name="Normal 2 3 2 3" xfId="10310"/>
    <cellStyle name="Normal 2 3 2 4" xfId="10311"/>
    <cellStyle name="Normal 2 3 2 5" xfId="10312"/>
    <cellStyle name="Normal 2 3 2 6" xfId="10313"/>
    <cellStyle name="Normal 2 3 3" xfId="10314"/>
    <cellStyle name="Normal 2 3 3 2" xfId="10315"/>
    <cellStyle name="Normal 2 3 3 3" xfId="10316"/>
    <cellStyle name="Normal 2 3 3 4" xfId="10317"/>
    <cellStyle name="Normal 2 3 4" xfId="10318"/>
    <cellStyle name="Normal 2 3 4 2" xfId="10319"/>
    <cellStyle name="Normal 2 3 4 3" xfId="10320"/>
    <cellStyle name="Normal 2 3 4 4" xfId="10321"/>
    <cellStyle name="Normal 2 3 4 5" xfId="10322"/>
    <cellStyle name="Normal 2 3 4 6" xfId="10323"/>
    <cellStyle name="Normal 2 3 4 7" xfId="10324"/>
    <cellStyle name="Normal 2 3 4 8" xfId="10325"/>
    <cellStyle name="Normal 2 3 5" xfId="10326"/>
    <cellStyle name="Normal 2 3 6" xfId="10327"/>
    <cellStyle name="Normal 2 3 6 2" xfId="10328"/>
    <cellStyle name="Normal 2 3 6 3" xfId="10329"/>
    <cellStyle name="Normal 2 3 6 4" xfId="10330"/>
    <cellStyle name="Normal 2 3 6 5" xfId="10331"/>
    <cellStyle name="Normal 2 3 7" xfId="10332"/>
    <cellStyle name="Normal 2 3 7 2" xfId="10333"/>
    <cellStyle name="Normal 2 3 7 3" xfId="10334"/>
    <cellStyle name="Normal 2 3 7 4" xfId="10335"/>
    <cellStyle name="Normal 2 3 7 5" xfId="10336"/>
    <cellStyle name="Normal 2 3 8" xfId="10337"/>
    <cellStyle name="Normal 2 3 9" xfId="10338"/>
    <cellStyle name="Normal 2 30" xfId="10339"/>
    <cellStyle name="Normal 2 30 10" xfId="10340"/>
    <cellStyle name="Normal 2 30 11" xfId="10341"/>
    <cellStyle name="Normal 2 30 2" xfId="10342"/>
    <cellStyle name="Normal 2 30 3" xfId="10343"/>
    <cellStyle name="Normal 2 30 4" xfId="10344"/>
    <cellStyle name="Normal 2 30 5" xfId="10345"/>
    <cellStyle name="Normal 2 30 6" xfId="10346"/>
    <cellStyle name="Normal 2 30 7" xfId="10347"/>
    <cellStyle name="Normal 2 30 8" xfId="10348"/>
    <cellStyle name="Normal 2 30 9" xfId="10349"/>
    <cellStyle name="Normal 2 31" xfId="10350"/>
    <cellStyle name="Normal 2 31 10" xfId="10351"/>
    <cellStyle name="Normal 2 31 11" xfId="10352"/>
    <cellStyle name="Normal 2 31 2" xfId="10353"/>
    <cellStyle name="Normal 2 31 3" xfId="10354"/>
    <cellStyle name="Normal 2 31 4" xfId="10355"/>
    <cellStyle name="Normal 2 31 5" xfId="10356"/>
    <cellStyle name="Normal 2 31 6" xfId="10357"/>
    <cellStyle name="Normal 2 31 7" xfId="10358"/>
    <cellStyle name="Normal 2 31 8" xfId="10359"/>
    <cellStyle name="Normal 2 31 9" xfId="10360"/>
    <cellStyle name="Normal 2 32" xfId="10361"/>
    <cellStyle name="Normal 2 32 10" xfId="10362"/>
    <cellStyle name="Normal 2 32 11" xfId="10363"/>
    <cellStyle name="Normal 2 32 2" xfId="10364"/>
    <cellStyle name="Normal 2 32 3" xfId="10365"/>
    <cellStyle name="Normal 2 32 4" xfId="10366"/>
    <cellStyle name="Normal 2 32 5" xfId="10367"/>
    <cellStyle name="Normal 2 32 6" xfId="10368"/>
    <cellStyle name="Normal 2 32 7" xfId="10369"/>
    <cellStyle name="Normal 2 32 8" xfId="10370"/>
    <cellStyle name="Normal 2 32 9" xfId="10371"/>
    <cellStyle name="Normal 2 33" xfId="10372"/>
    <cellStyle name="Normal 2 33 10" xfId="10373"/>
    <cellStyle name="Normal 2 33 11" xfId="10374"/>
    <cellStyle name="Normal 2 33 2" xfId="10375"/>
    <cellStyle name="Normal 2 33 3" xfId="10376"/>
    <cellStyle name="Normal 2 33 4" xfId="10377"/>
    <cellStyle name="Normal 2 33 5" xfId="10378"/>
    <cellStyle name="Normal 2 33 6" xfId="10379"/>
    <cellStyle name="Normal 2 33 7" xfId="10380"/>
    <cellStyle name="Normal 2 33 8" xfId="10381"/>
    <cellStyle name="Normal 2 33 9" xfId="10382"/>
    <cellStyle name="Normal 2 34" xfId="10383"/>
    <cellStyle name="Normal 2 34 2" xfId="10384"/>
    <cellStyle name="Normal 2 34 3" xfId="10385"/>
    <cellStyle name="Normal 2 34 4" xfId="10386"/>
    <cellStyle name="Normal 2 34 5" xfId="10387"/>
    <cellStyle name="Normal 2 34 6" xfId="10388"/>
    <cellStyle name="Normal 2 35" xfId="10389"/>
    <cellStyle name="Normal 2 35 10" xfId="10390"/>
    <cellStyle name="Normal 2 35 10 2" xfId="10391"/>
    <cellStyle name="Normal 2 35 11" xfId="10392"/>
    <cellStyle name="Normal 2 35 2" xfId="10393"/>
    <cellStyle name="Normal 2 35 2 2" xfId="10394"/>
    <cellStyle name="Normal 2 35 2 2 2" xfId="10395"/>
    <cellStyle name="Normal 2 35 2 3" xfId="10396"/>
    <cellStyle name="Normal 2 35 2 3 2" xfId="10397"/>
    <cellStyle name="Normal 2 35 2 4" xfId="10398"/>
    <cellStyle name="Normal 2 35 3" xfId="10399"/>
    <cellStyle name="Normal 2 35 3 2" xfId="10400"/>
    <cellStyle name="Normal 2 35 3 2 2" xfId="10401"/>
    <cellStyle name="Normal 2 35 3 3" xfId="10402"/>
    <cellStyle name="Normal 2 35 3 3 2" xfId="10403"/>
    <cellStyle name="Normal 2 35 3 4" xfId="10404"/>
    <cellStyle name="Normal 2 35 4" xfId="10405"/>
    <cellStyle name="Normal 2 35 4 2" xfId="10406"/>
    <cellStyle name="Normal 2 35 4 2 2" xfId="10407"/>
    <cellStyle name="Normal 2 35 4 3" xfId="10408"/>
    <cellStyle name="Normal 2 35 4 3 2" xfId="10409"/>
    <cellStyle name="Normal 2 35 4 4" xfId="10410"/>
    <cellStyle name="Normal 2 35 5" xfId="10411"/>
    <cellStyle name="Normal 2 35 5 2" xfId="10412"/>
    <cellStyle name="Normal 2 35 6" xfId="10413"/>
    <cellStyle name="Normal 2 35 6 2" xfId="10414"/>
    <cellStyle name="Normal 2 35 7" xfId="10415"/>
    <cellStyle name="Normal 2 35 7 2" xfId="10416"/>
    <cellStyle name="Normal 2 35 8" xfId="10417"/>
    <cellStyle name="Normal 2 35 8 2" xfId="10418"/>
    <cellStyle name="Normal 2 35 9" xfId="10419"/>
    <cellStyle name="Normal 2 35 9 2" xfId="10420"/>
    <cellStyle name="Normal 2 36" xfId="10421"/>
    <cellStyle name="Normal 2 37" xfId="10422"/>
    <cellStyle name="Normal 2 38" xfId="10423"/>
    <cellStyle name="Normal 2 39" xfId="10424"/>
    <cellStyle name="Normal 2 4" xfId="10425"/>
    <cellStyle name="Normal 2 4 10" xfId="10426"/>
    <cellStyle name="Normal 2 4 11" xfId="10427"/>
    <cellStyle name="Normal 2 4 2" xfId="10428"/>
    <cellStyle name="Normal 2 4 2 2" xfId="10429"/>
    <cellStyle name="Normal 2 4 2 3" xfId="10430"/>
    <cellStyle name="Normal 2 4 2 4" xfId="10431"/>
    <cellStyle name="Normal 2 4 2 5" xfId="10432"/>
    <cellStyle name="Normal 2 4 2 6" xfId="10433"/>
    <cellStyle name="Normal 2 4 3" xfId="10434"/>
    <cellStyle name="Normal 2 4 3 2" xfId="10435"/>
    <cellStyle name="Normal 2 4 3 2 2" xfId="10436"/>
    <cellStyle name="Normal 2 4 3 3" xfId="10437"/>
    <cellStyle name="Normal 2 4 3 4" xfId="10438"/>
    <cellStyle name="Normal 2 4 4" xfId="10439"/>
    <cellStyle name="Normal 2 4 5" xfId="10440"/>
    <cellStyle name="Normal 2 4 5 2" xfId="10441"/>
    <cellStyle name="Normal 2 4 5 3" xfId="10442"/>
    <cellStyle name="Normal 2 4 5 4" xfId="10443"/>
    <cellStyle name="Normal 2 4 5 5" xfId="10444"/>
    <cellStyle name="Normal 2 4 6" xfId="10445"/>
    <cellStyle name="Normal 2 4 6 2" xfId="10446"/>
    <cellStyle name="Normal 2 4 6 3" xfId="10447"/>
    <cellStyle name="Normal 2 4 6 4" xfId="10448"/>
    <cellStyle name="Normal 2 4 6 5" xfId="10449"/>
    <cellStyle name="Normal 2 4 7" xfId="10450"/>
    <cellStyle name="Normal 2 4 8" xfId="10451"/>
    <cellStyle name="Normal 2 4 9" xfId="10452"/>
    <cellStyle name="Normal 2 40" xfId="10453"/>
    <cellStyle name="Normal 2 41" xfId="10454"/>
    <cellStyle name="Normal 2 42" xfId="10455"/>
    <cellStyle name="Normal 2 43" xfId="10456"/>
    <cellStyle name="Normal 2 44" xfId="10457"/>
    <cellStyle name="Normal 2 45" xfId="10458"/>
    <cellStyle name="Normal 2 46" xfId="10459"/>
    <cellStyle name="Normal 2 47" xfId="10460"/>
    <cellStyle name="Normal 2 48" xfId="10461"/>
    <cellStyle name="Normal 2 49" xfId="10462"/>
    <cellStyle name="Normal 2 49 3" xfId="10463"/>
    <cellStyle name="Normal 2 5" xfId="10464"/>
    <cellStyle name="Normal 2 5 10" xfId="10465"/>
    <cellStyle name="Normal 2 5 11" xfId="10466"/>
    <cellStyle name="Normal 2 5 2" xfId="10467"/>
    <cellStyle name="Normal 2 5 2 2" xfId="10468"/>
    <cellStyle name="Normal 2 5 2 3" xfId="10469"/>
    <cellStyle name="Normal 2 5 2 4" xfId="10470"/>
    <cellStyle name="Normal 2 5 3" xfId="10471"/>
    <cellStyle name="Normal 2 5 4" xfId="10472"/>
    <cellStyle name="Normal 2 5 5" xfId="10473"/>
    <cellStyle name="Normal 2 5 5 2" xfId="10474"/>
    <cellStyle name="Normal 2 5 5 3" xfId="10475"/>
    <cellStyle name="Normal 2 5 5 4" xfId="10476"/>
    <cellStyle name="Normal 2 5 5 5" xfId="10477"/>
    <cellStyle name="Normal 2 5 6" xfId="10478"/>
    <cellStyle name="Normal 2 5 6 2" xfId="10479"/>
    <cellStyle name="Normal 2 5 6 3" xfId="10480"/>
    <cellStyle name="Normal 2 5 6 4" xfId="10481"/>
    <cellStyle name="Normal 2 5 6 5" xfId="10482"/>
    <cellStyle name="Normal 2 5 7" xfId="10483"/>
    <cellStyle name="Normal 2 5 8" xfId="10484"/>
    <cellStyle name="Normal 2 5 9" xfId="10485"/>
    <cellStyle name="Normal 2 50" xfId="10486"/>
    <cellStyle name="Normal 2 51" xfId="10487"/>
    <cellStyle name="Normal 2 52" xfId="10488"/>
    <cellStyle name="Normal 2 53" xfId="10489"/>
    <cellStyle name="Normal 2 54" xfId="10490"/>
    <cellStyle name="Normal 2 6" xfId="10491"/>
    <cellStyle name="Normal 2 6 2" xfId="10492"/>
    <cellStyle name="Normal 2 6 2 2" xfId="10493"/>
    <cellStyle name="Normal 2 6 2 3" xfId="10494"/>
    <cellStyle name="Normal 2 6 2 4" xfId="10495"/>
    <cellStyle name="Normal 2 6 2 5" xfId="10496"/>
    <cellStyle name="Normal 2 6 3" xfId="10497"/>
    <cellStyle name="Normal 2 6 3 2" xfId="10498"/>
    <cellStyle name="Normal 2 6 3 3" xfId="10499"/>
    <cellStyle name="Normal 2 6 3 4" xfId="10500"/>
    <cellStyle name="Normal 2 6 3 5" xfId="10501"/>
    <cellStyle name="Normal 2 6 4" xfId="10502"/>
    <cellStyle name="Normal 2 6 4 2" xfId="10503"/>
    <cellStyle name="Normal 2 6 4 3" xfId="10504"/>
    <cellStyle name="Normal 2 6 4 4" xfId="10505"/>
    <cellStyle name="Normal 2 6 4 5" xfId="10506"/>
    <cellStyle name="Normal 2 6 5" xfId="10507"/>
    <cellStyle name="Normal 2 6 6" xfId="10508"/>
    <cellStyle name="Normal 2 6 7" xfId="10509"/>
    <cellStyle name="Normal 2 6 8" xfId="10510"/>
    <cellStyle name="Normal 2 65" xfId="10511"/>
    <cellStyle name="Normal 2 66" xfId="10512"/>
    <cellStyle name="Normal 2 67" xfId="10513"/>
    <cellStyle name="Normal 2 68" xfId="10514"/>
    <cellStyle name="Normal 2 7" xfId="10515"/>
    <cellStyle name="Normal 2 7 10" xfId="10516"/>
    <cellStyle name="Normal 2 7 10 2" xfId="10517"/>
    <cellStyle name="Normal 2 7 10 2 2" xfId="10518"/>
    <cellStyle name="Normal 2 7 10 2 3" xfId="10519"/>
    <cellStyle name="Normal 2 7 10 2 4" xfId="10520"/>
    <cellStyle name="Normal 2 7 10 3" xfId="10521"/>
    <cellStyle name="Normal 2 7 10 4" xfId="10522"/>
    <cellStyle name="Normal 2 7 10 5" xfId="10523"/>
    <cellStyle name="Normal 2 7 10 6" xfId="10524"/>
    <cellStyle name="Normal 2 7 10 7" xfId="10525"/>
    <cellStyle name="Normal 2 7 10 8" xfId="10526"/>
    <cellStyle name="Normal 2 7 10 9" xfId="10527"/>
    <cellStyle name="Normal 2 7 11" xfId="10528"/>
    <cellStyle name="Normal 2 7 11 2" xfId="10529"/>
    <cellStyle name="Normal 2 7 11 3" xfId="10530"/>
    <cellStyle name="Normal 2 7 11 4" xfId="10531"/>
    <cellStyle name="Normal 2 7 12" xfId="10532"/>
    <cellStyle name="Normal 2 7 12 2" xfId="10533"/>
    <cellStyle name="Normal 2 7 12 3" xfId="10534"/>
    <cellStyle name="Normal 2 7 13" xfId="10535"/>
    <cellStyle name="Normal 2 7 13 2" xfId="10536"/>
    <cellStyle name="Normal 2 7 13 3" xfId="10537"/>
    <cellStyle name="Normal 2 7 13 4" xfId="10538"/>
    <cellStyle name="Normal 2 7 14" xfId="10539"/>
    <cellStyle name="Normal 2 7 15" xfId="10540"/>
    <cellStyle name="Normal 2 7 16" xfId="10541"/>
    <cellStyle name="Normal 2 7 17" xfId="10542"/>
    <cellStyle name="Normal 2 7 2" xfId="10543"/>
    <cellStyle name="Normal 2 7 2 10" xfId="10544"/>
    <cellStyle name="Normal 2 7 2 11" xfId="10545"/>
    <cellStyle name="Normal 2 7 2 12" xfId="10546"/>
    <cellStyle name="Normal 2 7 2 13" xfId="10547"/>
    <cellStyle name="Normal 2 7 2 2" xfId="10548"/>
    <cellStyle name="Normal 2 7 2 2 2" xfId="10549"/>
    <cellStyle name="Normal 2 7 2 2 3" xfId="10550"/>
    <cellStyle name="Normal 2 7 2 2 4" xfId="10551"/>
    <cellStyle name="Normal 2 7 2 2 5" xfId="10552"/>
    <cellStyle name="Normal 2 7 2 2 6" xfId="10553"/>
    <cellStyle name="Normal 2 7 2 2 7" xfId="10554"/>
    <cellStyle name="Normal 2 7 2 2 8" xfId="10555"/>
    <cellStyle name="Normal 2 7 2 3" xfId="10556"/>
    <cellStyle name="Normal 2 7 2 3 2" xfId="10557"/>
    <cellStyle name="Normal 2 7 2 3 3" xfId="10558"/>
    <cellStyle name="Normal 2 7 2 3 4" xfId="10559"/>
    <cellStyle name="Normal 2 7 2 3 5" xfId="10560"/>
    <cellStyle name="Normal 2 7 2 4" xfId="10561"/>
    <cellStyle name="Normal 2 7 2 4 10" xfId="10562"/>
    <cellStyle name="Normal 2 7 2 4 2" xfId="10563"/>
    <cellStyle name="Normal 2 7 2 4 2 2" xfId="10564"/>
    <cellStyle name="Normal 2 7 2 4 2 2 2" xfId="10565"/>
    <cellStyle name="Normal 2 7 2 4 2 2 3" xfId="10566"/>
    <cellStyle name="Normal 2 7 2 4 2 2 4" xfId="10567"/>
    <cellStyle name="Normal 2 7 2 4 2 3" xfId="10568"/>
    <cellStyle name="Normal 2 7 2 4 2 4" xfId="10569"/>
    <cellStyle name="Normal 2 7 2 4 2 5" xfId="10570"/>
    <cellStyle name="Normal 2 7 2 4 2 6" xfId="10571"/>
    <cellStyle name="Normal 2 7 2 4 2 7" xfId="10572"/>
    <cellStyle name="Normal 2 7 2 4 2 8" xfId="10573"/>
    <cellStyle name="Normal 2 7 2 4 2 9" xfId="10574"/>
    <cellStyle name="Normal 2 7 2 4 3" xfId="10575"/>
    <cellStyle name="Normal 2 7 2 4 3 2" xfId="10576"/>
    <cellStyle name="Normal 2 7 2 4 3 3" xfId="10577"/>
    <cellStyle name="Normal 2 7 2 4 3 4" xfId="10578"/>
    <cellStyle name="Normal 2 7 2 4 4" xfId="10579"/>
    <cellStyle name="Normal 2 7 2 4 5" xfId="10580"/>
    <cellStyle name="Normal 2 7 2 4 6" xfId="10581"/>
    <cellStyle name="Normal 2 7 2 4 7" xfId="10582"/>
    <cellStyle name="Normal 2 7 2 4 8" xfId="10583"/>
    <cellStyle name="Normal 2 7 2 4 9" xfId="10584"/>
    <cellStyle name="Normal 2 7 2 5" xfId="10585"/>
    <cellStyle name="Normal 2 7 2 5 2" xfId="10586"/>
    <cellStyle name="Normal 2 7 2 5 2 2" xfId="10587"/>
    <cellStyle name="Normal 2 7 2 5 2 2 2" xfId="10588"/>
    <cellStyle name="Normal 2 7 2 5 2 2 3" xfId="10589"/>
    <cellStyle name="Normal 2 7 2 5 2 2 4" xfId="10590"/>
    <cellStyle name="Normal 2 7 2 5 2 3" xfId="10591"/>
    <cellStyle name="Normal 2 7 2 5 2 4" xfId="10592"/>
    <cellStyle name="Normal 2 7 2 5 2 5" xfId="10593"/>
    <cellStyle name="Normal 2 7 2 5 3" xfId="10594"/>
    <cellStyle name="Normal 2 7 2 5 3 2" xfId="10595"/>
    <cellStyle name="Normal 2 7 2 5 3 3" xfId="10596"/>
    <cellStyle name="Normal 2 7 2 5 3 4" xfId="10597"/>
    <cellStyle name="Normal 2 7 2 5 4" xfId="10598"/>
    <cellStyle name="Normal 2 7 2 5 5" xfId="10599"/>
    <cellStyle name="Normal 2 7 2 5 6" xfId="10600"/>
    <cellStyle name="Normal 2 7 2 6" xfId="10601"/>
    <cellStyle name="Normal 2 7 2 6 2" xfId="10602"/>
    <cellStyle name="Normal 2 7 2 6 2 2" xfId="10603"/>
    <cellStyle name="Normal 2 7 2 6 2 3" xfId="10604"/>
    <cellStyle name="Normal 2 7 2 6 2 4" xfId="10605"/>
    <cellStyle name="Normal 2 7 2 6 3" xfId="10606"/>
    <cellStyle name="Normal 2 7 2 6 4" xfId="10607"/>
    <cellStyle name="Normal 2 7 2 6 5" xfId="10608"/>
    <cellStyle name="Normal 2 7 2 7" xfId="10609"/>
    <cellStyle name="Normal 2 7 2 7 2" xfId="10610"/>
    <cellStyle name="Normal 2 7 2 7 2 2" xfId="10611"/>
    <cellStyle name="Normal 2 7 2 7 2 3" xfId="10612"/>
    <cellStyle name="Normal 2 7 2 7 2 4" xfId="10613"/>
    <cellStyle name="Normal 2 7 2 7 3" xfId="10614"/>
    <cellStyle name="Normal 2 7 2 7 4" xfId="10615"/>
    <cellStyle name="Normal 2 7 2 7 5" xfId="10616"/>
    <cellStyle name="Normal 2 7 2 8" xfId="10617"/>
    <cellStyle name="Normal 2 7 2 8 2" xfId="10618"/>
    <cellStyle name="Normal 2 7 2 8 3" xfId="10619"/>
    <cellStyle name="Normal 2 7 2 8 4" xfId="10620"/>
    <cellStyle name="Normal 2 7 2 9" xfId="10621"/>
    <cellStyle name="Normal 2 7 2 9 2" xfId="10622"/>
    <cellStyle name="Normal 2 7 2 9 3" xfId="10623"/>
    <cellStyle name="Normal 2 7 2 9 4" xfId="10624"/>
    <cellStyle name="Normal 2 7 3" xfId="10625"/>
    <cellStyle name="Normal 2 7 3 10" xfId="10626"/>
    <cellStyle name="Normal 2 7 3 10 2" xfId="10627"/>
    <cellStyle name="Normal 2 7 3 10 3" xfId="10628"/>
    <cellStyle name="Normal 2 7 3 10 4" xfId="10629"/>
    <cellStyle name="Normal 2 7 3 10 5" xfId="10630"/>
    <cellStyle name="Normal 2 7 3 10 6" xfId="10631"/>
    <cellStyle name="Normal 2 7 3 10 7" xfId="10632"/>
    <cellStyle name="Normal 2 7 3 10 8" xfId="10633"/>
    <cellStyle name="Normal 2 7 3 11" xfId="10634"/>
    <cellStyle name="Normal 2 7 3 12" xfId="10635"/>
    <cellStyle name="Normal 2 7 3 13" xfId="10636"/>
    <cellStyle name="Normal 2 7 3 14" xfId="10637"/>
    <cellStyle name="Normal 2 7 3 15" xfId="10638"/>
    <cellStyle name="Normal 2 7 3 16" xfId="10639"/>
    <cellStyle name="Normal 2 7 3 17" xfId="10640"/>
    <cellStyle name="Normal 2 7 3 18" xfId="10641"/>
    <cellStyle name="Normal 2 7 3 2" xfId="10642"/>
    <cellStyle name="Normal 2 7 3 2 10" xfId="10643"/>
    <cellStyle name="Normal 2 7 3 2 11" xfId="10644"/>
    <cellStyle name="Normal 2 7 3 2 12" xfId="10645"/>
    <cellStyle name="Normal 2 7 3 2 13" xfId="10646"/>
    <cellStyle name="Normal 2 7 3 2 14" xfId="10647"/>
    <cellStyle name="Normal 2 7 3 2 2" xfId="10648"/>
    <cellStyle name="Normal 2 7 3 2 2 10" xfId="10649"/>
    <cellStyle name="Normal 2 7 3 2 2 2" xfId="10650"/>
    <cellStyle name="Normal 2 7 3 2 2 2 2" xfId="10651"/>
    <cellStyle name="Normal 2 7 3 2 2 2 2 2" xfId="10652"/>
    <cellStyle name="Normal 2 7 3 2 2 2 2 3" xfId="10653"/>
    <cellStyle name="Normal 2 7 3 2 2 2 2 4" xfId="10654"/>
    <cellStyle name="Normal 2 7 3 2 2 2 3" xfId="10655"/>
    <cellStyle name="Normal 2 7 3 2 2 2 4" xfId="10656"/>
    <cellStyle name="Normal 2 7 3 2 2 2 5" xfId="10657"/>
    <cellStyle name="Normal 2 7 3 2 2 3" xfId="10658"/>
    <cellStyle name="Normal 2 7 3 2 2 3 2" xfId="10659"/>
    <cellStyle name="Normal 2 7 3 2 2 3 3" xfId="10660"/>
    <cellStyle name="Normal 2 7 3 2 2 3 4" xfId="10661"/>
    <cellStyle name="Normal 2 7 3 2 2 4" xfId="10662"/>
    <cellStyle name="Normal 2 7 3 2 2 5" xfId="10663"/>
    <cellStyle name="Normal 2 7 3 2 2 6" xfId="10664"/>
    <cellStyle name="Normal 2 7 3 2 2 7" xfId="10665"/>
    <cellStyle name="Normal 2 7 3 2 2 8" xfId="10666"/>
    <cellStyle name="Normal 2 7 3 2 2 9" xfId="10667"/>
    <cellStyle name="Normal 2 7 3 2 3" xfId="10668"/>
    <cellStyle name="Normal 2 7 3 2 3 10" xfId="10669"/>
    <cellStyle name="Normal 2 7 3 2 3 2" xfId="10670"/>
    <cellStyle name="Normal 2 7 3 2 3 2 2" xfId="10671"/>
    <cellStyle name="Normal 2 7 3 2 3 2 2 2" xfId="10672"/>
    <cellStyle name="Normal 2 7 3 2 3 2 2 3" xfId="10673"/>
    <cellStyle name="Normal 2 7 3 2 3 2 2 4" xfId="10674"/>
    <cellStyle name="Normal 2 7 3 2 3 2 3" xfId="10675"/>
    <cellStyle name="Normal 2 7 3 2 3 2 4" xfId="10676"/>
    <cellStyle name="Normal 2 7 3 2 3 2 5" xfId="10677"/>
    <cellStyle name="Normal 2 7 3 2 3 3" xfId="10678"/>
    <cellStyle name="Normal 2 7 3 2 3 3 2" xfId="10679"/>
    <cellStyle name="Normal 2 7 3 2 3 3 3" xfId="10680"/>
    <cellStyle name="Normal 2 7 3 2 3 3 4" xfId="10681"/>
    <cellStyle name="Normal 2 7 3 2 3 4" xfId="10682"/>
    <cellStyle name="Normal 2 7 3 2 3 5" xfId="10683"/>
    <cellStyle name="Normal 2 7 3 2 3 6" xfId="10684"/>
    <cellStyle name="Normal 2 7 3 2 3 7" xfId="10685"/>
    <cellStyle name="Normal 2 7 3 2 3 8" xfId="10686"/>
    <cellStyle name="Normal 2 7 3 2 3 9" xfId="10687"/>
    <cellStyle name="Normal 2 7 3 2 4" xfId="10688"/>
    <cellStyle name="Normal 2 7 3 2 4 2" xfId="10689"/>
    <cellStyle name="Normal 2 7 3 2 4 2 2" xfId="10690"/>
    <cellStyle name="Normal 2 7 3 2 4 2 3" xfId="10691"/>
    <cellStyle name="Normal 2 7 3 2 4 2 4" xfId="10692"/>
    <cellStyle name="Normal 2 7 3 2 4 3" xfId="10693"/>
    <cellStyle name="Normal 2 7 3 2 4 4" xfId="10694"/>
    <cellStyle name="Normal 2 7 3 2 4 5" xfId="10695"/>
    <cellStyle name="Normal 2 7 3 2 5" xfId="10696"/>
    <cellStyle name="Normal 2 7 3 2 5 2" xfId="10697"/>
    <cellStyle name="Normal 2 7 3 2 5 2 2" xfId="10698"/>
    <cellStyle name="Normal 2 7 3 2 5 2 3" xfId="10699"/>
    <cellStyle name="Normal 2 7 3 2 5 2 4" xfId="10700"/>
    <cellStyle name="Normal 2 7 3 2 5 3" xfId="10701"/>
    <cellStyle name="Normal 2 7 3 2 5 4" xfId="10702"/>
    <cellStyle name="Normal 2 7 3 2 5 5" xfId="10703"/>
    <cellStyle name="Normal 2 7 3 2 6" xfId="10704"/>
    <cellStyle name="Normal 2 7 3 2 6 2" xfId="10705"/>
    <cellStyle name="Normal 2 7 3 2 6 3" xfId="10706"/>
    <cellStyle name="Normal 2 7 3 2 6 4" xfId="10707"/>
    <cellStyle name="Normal 2 7 3 2 7" xfId="10708"/>
    <cellStyle name="Normal 2 7 3 2 7 2" xfId="10709"/>
    <cellStyle name="Normal 2 7 3 2 7 3" xfId="10710"/>
    <cellStyle name="Normal 2 7 3 2 7 4" xfId="10711"/>
    <cellStyle name="Normal 2 7 3 2 8" xfId="10712"/>
    <cellStyle name="Normal 2 7 3 2 9" xfId="10713"/>
    <cellStyle name="Normal 2 7 3 3" xfId="10714"/>
    <cellStyle name="Normal 2 7 3 3 2" xfId="10715"/>
    <cellStyle name="Normal 2 7 3 3 2 2" xfId="10716"/>
    <cellStyle name="Normal 2 7 3 3 3" xfId="10717"/>
    <cellStyle name="Normal 2 7 3 3 3 2" xfId="10718"/>
    <cellStyle name="Normal 2 7 3 3 4" xfId="10719"/>
    <cellStyle name="Normal 2 7 3 3 5" xfId="10720"/>
    <cellStyle name="Normal 2 7 3 3 6" xfId="10721"/>
    <cellStyle name="Normal 2 7 3 4" xfId="10722"/>
    <cellStyle name="Normal 2 7 3 4 10" xfId="10723"/>
    <cellStyle name="Normal 2 7 3 4 2" xfId="10724"/>
    <cellStyle name="Normal 2 7 3 4 2 2" xfId="10725"/>
    <cellStyle name="Normal 2 7 3 4 2 2 2" xfId="10726"/>
    <cellStyle name="Normal 2 7 3 4 2 2 3" xfId="10727"/>
    <cellStyle name="Normal 2 7 3 4 2 2 4" xfId="10728"/>
    <cellStyle name="Normal 2 7 3 4 2 3" xfId="10729"/>
    <cellStyle name="Normal 2 7 3 4 2 4" xfId="10730"/>
    <cellStyle name="Normal 2 7 3 4 2 5" xfId="10731"/>
    <cellStyle name="Normal 2 7 3 4 2 6" xfId="10732"/>
    <cellStyle name="Normal 2 7 3 4 2 7" xfId="10733"/>
    <cellStyle name="Normal 2 7 3 4 2 8" xfId="10734"/>
    <cellStyle name="Normal 2 7 3 4 2 9" xfId="10735"/>
    <cellStyle name="Normal 2 7 3 4 3" xfId="10736"/>
    <cellStyle name="Normal 2 7 3 4 3 2" xfId="10737"/>
    <cellStyle name="Normal 2 7 3 4 3 3" xfId="10738"/>
    <cellStyle name="Normal 2 7 3 4 3 4" xfId="10739"/>
    <cellStyle name="Normal 2 7 3 4 3 5" xfId="10740"/>
    <cellStyle name="Normal 2 7 3 4 3 6" xfId="10741"/>
    <cellStyle name="Normal 2 7 3 4 3 7" xfId="10742"/>
    <cellStyle name="Normal 2 7 3 4 3 8" xfId="10743"/>
    <cellStyle name="Normal 2 7 3 4 4" xfId="10744"/>
    <cellStyle name="Normal 2 7 3 4 5" xfId="10745"/>
    <cellStyle name="Normal 2 7 3 4 6" xfId="10746"/>
    <cellStyle name="Normal 2 7 3 4 7" xfId="10747"/>
    <cellStyle name="Normal 2 7 3 4 8" xfId="10748"/>
    <cellStyle name="Normal 2 7 3 4 9" xfId="10749"/>
    <cellStyle name="Normal 2 7 3 5" xfId="10750"/>
    <cellStyle name="Normal 2 7 3 5 10" xfId="10751"/>
    <cellStyle name="Normal 2 7 3 5 2" xfId="10752"/>
    <cellStyle name="Normal 2 7 3 5 2 2" xfId="10753"/>
    <cellStyle name="Normal 2 7 3 5 2 2 2" xfId="10754"/>
    <cellStyle name="Normal 2 7 3 5 2 2 3" xfId="10755"/>
    <cellStyle name="Normal 2 7 3 5 2 2 4" xfId="10756"/>
    <cellStyle name="Normal 2 7 3 5 2 3" xfId="10757"/>
    <cellStyle name="Normal 2 7 3 5 2 4" xfId="10758"/>
    <cellStyle name="Normal 2 7 3 5 2 5" xfId="10759"/>
    <cellStyle name="Normal 2 7 3 5 3" xfId="10760"/>
    <cellStyle name="Normal 2 7 3 5 3 2" xfId="10761"/>
    <cellStyle name="Normal 2 7 3 5 3 3" xfId="10762"/>
    <cellStyle name="Normal 2 7 3 5 3 4" xfId="10763"/>
    <cellStyle name="Normal 2 7 3 5 4" xfId="10764"/>
    <cellStyle name="Normal 2 7 3 5 5" xfId="10765"/>
    <cellStyle name="Normal 2 7 3 5 6" xfId="10766"/>
    <cellStyle name="Normal 2 7 3 5 7" xfId="10767"/>
    <cellStyle name="Normal 2 7 3 5 8" xfId="10768"/>
    <cellStyle name="Normal 2 7 3 5 9" xfId="10769"/>
    <cellStyle name="Normal 2 7 3 6" xfId="10770"/>
    <cellStyle name="Normal 2 7 3 6 2" xfId="10771"/>
    <cellStyle name="Normal 2 7 3 6 2 2" xfId="10772"/>
    <cellStyle name="Normal 2 7 3 6 2 3" xfId="10773"/>
    <cellStyle name="Normal 2 7 3 6 2 4" xfId="10774"/>
    <cellStyle name="Normal 2 7 3 6 3" xfId="10775"/>
    <cellStyle name="Normal 2 7 3 6 4" xfId="10776"/>
    <cellStyle name="Normal 2 7 3 6 5" xfId="10777"/>
    <cellStyle name="Normal 2 7 3 6 6" xfId="10778"/>
    <cellStyle name="Normal 2 7 3 6 7" xfId="10779"/>
    <cellStyle name="Normal 2 7 3 6 8" xfId="10780"/>
    <cellStyle name="Normal 2 7 3 6 9" xfId="10781"/>
    <cellStyle name="Normal 2 7 3 7" xfId="10782"/>
    <cellStyle name="Normal 2 7 3 7 2" xfId="10783"/>
    <cellStyle name="Normal 2 7 3 7 2 2" xfId="10784"/>
    <cellStyle name="Normal 2 7 3 7 2 3" xfId="10785"/>
    <cellStyle name="Normal 2 7 3 7 2 4" xfId="10786"/>
    <cellStyle name="Normal 2 7 3 7 3" xfId="10787"/>
    <cellStyle name="Normal 2 7 3 7 4" xfId="10788"/>
    <cellStyle name="Normal 2 7 3 7 5" xfId="10789"/>
    <cellStyle name="Normal 2 7 3 7 6" xfId="10790"/>
    <cellStyle name="Normal 2 7 3 7 7" xfId="10791"/>
    <cellStyle name="Normal 2 7 3 7 8" xfId="10792"/>
    <cellStyle name="Normal 2 7 3 7 9" xfId="10793"/>
    <cellStyle name="Normal 2 7 3 8" xfId="10794"/>
    <cellStyle name="Normal 2 7 3 8 2" xfId="10795"/>
    <cellStyle name="Normal 2 7 3 8 3" xfId="10796"/>
    <cellStyle name="Normal 2 7 3 8 4" xfId="10797"/>
    <cellStyle name="Normal 2 7 3 8 5" xfId="10798"/>
    <cellStyle name="Normal 2 7 3 8 6" xfId="10799"/>
    <cellStyle name="Normal 2 7 3 8 7" xfId="10800"/>
    <cellStyle name="Normal 2 7 3 8 8" xfId="10801"/>
    <cellStyle name="Normal 2 7 3 9" xfId="10802"/>
    <cellStyle name="Normal 2 7 3 9 2" xfId="10803"/>
    <cellStyle name="Normal 2 7 3 9 3" xfId="10804"/>
    <cellStyle name="Normal 2 7 3 9 4" xfId="10805"/>
    <cellStyle name="Normal 2 7 3 9 5" xfId="10806"/>
    <cellStyle name="Normal 2 7 3 9 6" xfId="10807"/>
    <cellStyle name="Normal 2 7 3 9 7" xfId="10808"/>
    <cellStyle name="Normal 2 7 3 9 8" xfId="10809"/>
    <cellStyle name="Normal 2 7 4" xfId="10810"/>
    <cellStyle name="Normal 2 7 4 10" xfId="10811"/>
    <cellStyle name="Normal 2 7 4 11" xfId="10812"/>
    <cellStyle name="Normal 2 7 4 12" xfId="10813"/>
    <cellStyle name="Normal 2 7 4 13" xfId="10814"/>
    <cellStyle name="Normal 2 7 4 14" xfId="10815"/>
    <cellStyle name="Normal 2 7 4 2" xfId="10816"/>
    <cellStyle name="Normal 2 7 4 2 2" xfId="10817"/>
    <cellStyle name="Normal 2 7 4 2 2 2" xfId="10818"/>
    <cellStyle name="Normal 2 7 4 2 2 2 2" xfId="10819"/>
    <cellStyle name="Normal 2 7 4 2 2 2 3" xfId="10820"/>
    <cellStyle name="Normal 2 7 4 2 2 2 4" xfId="10821"/>
    <cellStyle name="Normal 2 7 4 2 2 3" xfId="10822"/>
    <cellStyle name="Normal 2 7 4 2 2 4" xfId="10823"/>
    <cellStyle name="Normal 2 7 4 2 2 5" xfId="10824"/>
    <cellStyle name="Normal 2 7 4 2 3" xfId="10825"/>
    <cellStyle name="Normal 2 7 4 2 3 2" xfId="10826"/>
    <cellStyle name="Normal 2 7 4 2 3 3" xfId="10827"/>
    <cellStyle name="Normal 2 7 4 2 3 4" xfId="10828"/>
    <cellStyle name="Normal 2 7 4 2 4" xfId="10829"/>
    <cellStyle name="Normal 2 7 4 2 5" xfId="10830"/>
    <cellStyle name="Normal 2 7 4 2 6" xfId="10831"/>
    <cellStyle name="Normal 2 7 4 3" xfId="10832"/>
    <cellStyle name="Normal 2 7 4 3 2" xfId="10833"/>
    <cellStyle name="Normal 2 7 4 3 2 2" xfId="10834"/>
    <cellStyle name="Normal 2 7 4 3 2 2 2" xfId="10835"/>
    <cellStyle name="Normal 2 7 4 3 2 2 3" xfId="10836"/>
    <cellStyle name="Normal 2 7 4 3 2 2 4" xfId="10837"/>
    <cellStyle name="Normal 2 7 4 3 2 3" xfId="10838"/>
    <cellStyle name="Normal 2 7 4 3 2 4" xfId="10839"/>
    <cellStyle name="Normal 2 7 4 3 2 5" xfId="10840"/>
    <cellStyle name="Normal 2 7 4 3 3" xfId="10841"/>
    <cellStyle name="Normal 2 7 4 3 3 2" xfId="10842"/>
    <cellStyle name="Normal 2 7 4 3 3 3" xfId="10843"/>
    <cellStyle name="Normal 2 7 4 3 3 4" xfId="10844"/>
    <cellStyle name="Normal 2 7 4 3 4" xfId="10845"/>
    <cellStyle name="Normal 2 7 4 3 5" xfId="10846"/>
    <cellStyle name="Normal 2 7 4 3 6" xfId="10847"/>
    <cellStyle name="Normal 2 7 4 4" xfId="10848"/>
    <cellStyle name="Normal 2 7 4 4 2" xfId="10849"/>
    <cellStyle name="Normal 2 7 4 4 2 2" xfId="10850"/>
    <cellStyle name="Normal 2 7 4 4 2 3" xfId="10851"/>
    <cellStyle name="Normal 2 7 4 4 2 4" xfId="10852"/>
    <cellStyle name="Normal 2 7 4 4 3" xfId="10853"/>
    <cellStyle name="Normal 2 7 4 4 4" xfId="10854"/>
    <cellStyle name="Normal 2 7 4 4 5" xfId="10855"/>
    <cellStyle name="Normal 2 7 4 5" xfId="10856"/>
    <cellStyle name="Normal 2 7 4 5 2" xfId="10857"/>
    <cellStyle name="Normal 2 7 4 5 2 2" xfId="10858"/>
    <cellStyle name="Normal 2 7 4 5 2 3" xfId="10859"/>
    <cellStyle name="Normal 2 7 4 5 2 4" xfId="10860"/>
    <cellStyle name="Normal 2 7 4 5 3" xfId="10861"/>
    <cellStyle name="Normal 2 7 4 5 4" xfId="10862"/>
    <cellStyle name="Normal 2 7 4 5 5" xfId="10863"/>
    <cellStyle name="Normal 2 7 4 6" xfId="10864"/>
    <cellStyle name="Normal 2 7 4 6 2" xfId="10865"/>
    <cellStyle name="Normal 2 7 4 6 3" xfId="10866"/>
    <cellStyle name="Normal 2 7 4 6 4" xfId="10867"/>
    <cellStyle name="Normal 2 7 4 7" xfId="10868"/>
    <cellStyle name="Normal 2 7 4 7 2" xfId="10869"/>
    <cellStyle name="Normal 2 7 4 7 3" xfId="10870"/>
    <cellStyle name="Normal 2 7 4 7 4" xfId="10871"/>
    <cellStyle name="Normal 2 7 4 8" xfId="10872"/>
    <cellStyle name="Normal 2 7 4 9" xfId="10873"/>
    <cellStyle name="Normal 2 7 5" xfId="10874"/>
    <cellStyle name="Normal 2 7 5 10" xfId="10875"/>
    <cellStyle name="Normal 2 7 5 11" xfId="10876"/>
    <cellStyle name="Normal 2 7 5 12" xfId="10877"/>
    <cellStyle name="Normal 2 7 5 13" xfId="10878"/>
    <cellStyle name="Normal 2 7 5 14" xfId="10879"/>
    <cellStyle name="Normal 2 7 5 2" xfId="10880"/>
    <cellStyle name="Normal 2 7 5 2 2" xfId="10881"/>
    <cellStyle name="Normal 2 7 5 2 2 2" xfId="10882"/>
    <cellStyle name="Normal 2 7 5 2 2 2 2" xfId="10883"/>
    <cellStyle name="Normal 2 7 5 2 2 2 3" xfId="10884"/>
    <cellStyle name="Normal 2 7 5 2 2 2 4" xfId="10885"/>
    <cellStyle name="Normal 2 7 5 2 2 3" xfId="10886"/>
    <cellStyle name="Normal 2 7 5 2 2 4" xfId="10887"/>
    <cellStyle name="Normal 2 7 5 2 2 5" xfId="10888"/>
    <cellStyle name="Normal 2 7 5 2 3" xfId="10889"/>
    <cellStyle name="Normal 2 7 5 2 3 2" xfId="10890"/>
    <cellStyle name="Normal 2 7 5 2 3 3" xfId="10891"/>
    <cellStyle name="Normal 2 7 5 2 3 4" xfId="10892"/>
    <cellStyle name="Normal 2 7 5 2 4" xfId="10893"/>
    <cellStyle name="Normal 2 7 5 2 5" xfId="10894"/>
    <cellStyle name="Normal 2 7 5 2 6" xfId="10895"/>
    <cellStyle name="Normal 2 7 5 3" xfId="10896"/>
    <cellStyle name="Normal 2 7 5 3 2" xfId="10897"/>
    <cellStyle name="Normal 2 7 5 3 2 2" xfId="10898"/>
    <cellStyle name="Normal 2 7 5 3 2 2 2" xfId="10899"/>
    <cellStyle name="Normal 2 7 5 3 2 2 3" xfId="10900"/>
    <cellStyle name="Normal 2 7 5 3 2 2 4" xfId="10901"/>
    <cellStyle name="Normal 2 7 5 3 2 3" xfId="10902"/>
    <cellStyle name="Normal 2 7 5 3 2 4" xfId="10903"/>
    <cellStyle name="Normal 2 7 5 3 2 5" xfId="10904"/>
    <cellStyle name="Normal 2 7 5 3 3" xfId="10905"/>
    <cellStyle name="Normal 2 7 5 3 3 2" xfId="10906"/>
    <cellStyle name="Normal 2 7 5 3 3 3" xfId="10907"/>
    <cellStyle name="Normal 2 7 5 3 3 4" xfId="10908"/>
    <cellStyle name="Normal 2 7 5 3 4" xfId="10909"/>
    <cellStyle name="Normal 2 7 5 3 5" xfId="10910"/>
    <cellStyle name="Normal 2 7 5 3 6" xfId="10911"/>
    <cellStyle name="Normal 2 7 5 4" xfId="10912"/>
    <cellStyle name="Normal 2 7 5 4 2" xfId="10913"/>
    <cellStyle name="Normal 2 7 5 4 2 2" xfId="10914"/>
    <cellStyle name="Normal 2 7 5 4 2 3" xfId="10915"/>
    <cellStyle name="Normal 2 7 5 4 2 4" xfId="10916"/>
    <cellStyle name="Normal 2 7 5 4 3" xfId="10917"/>
    <cellStyle name="Normal 2 7 5 4 4" xfId="10918"/>
    <cellStyle name="Normal 2 7 5 4 5" xfId="10919"/>
    <cellStyle name="Normal 2 7 5 5" xfId="10920"/>
    <cellStyle name="Normal 2 7 5 5 2" xfId="10921"/>
    <cellStyle name="Normal 2 7 5 5 2 2" xfId="10922"/>
    <cellStyle name="Normal 2 7 5 5 2 3" xfId="10923"/>
    <cellStyle name="Normal 2 7 5 5 2 4" xfId="10924"/>
    <cellStyle name="Normal 2 7 5 5 3" xfId="10925"/>
    <cellStyle name="Normal 2 7 5 5 4" xfId="10926"/>
    <cellStyle name="Normal 2 7 5 5 5" xfId="10927"/>
    <cellStyle name="Normal 2 7 5 6" xfId="10928"/>
    <cellStyle name="Normal 2 7 5 6 2" xfId="10929"/>
    <cellStyle name="Normal 2 7 5 6 3" xfId="10930"/>
    <cellStyle name="Normal 2 7 5 6 4" xfId="10931"/>
    <cellStyle name="Normal 2 7 5 7" xfId="10932"/>
    <cellStyle name="Normal 2 7 5 7 2" xfId="10933"/>
    <cellStyle name="Normal 2 7 5 7 3" xfId="10934"/>
    <cellStyle name="Normal 2 7 5 7 4" xfId="10935"/>
    <cellStyle name="Normal 2 7 5 8" xfId="10936"/>
    <cellStyle name="Normal 2 7 5 9" xfId="10937"/>
    <cellStyle name="Normal 2 7 6" xfId="10938"/>
    <cellStyle name="Normal 2 7 6 2" xfId="10939"/>
    <cellStyle name="Normal 2 7 6 3" xfId="10940"/>
    <cellStyle name="Normal 2 7 6 4" xfId="10941"/>
    <cellStyle name="Normal 2 7 6 5" xfId="10942"/>
    <cellStyle name="Normal 2 7 7" xfId="10943"/>
    <cellStyle name="Normal 2 7 7 10" xfId="10944"/>
    <cellStyle name="Normal 2 7 7 2" xfId="10945"/>
    <cellStyle name="Normal 2 7 7 2 2" xfId="10946"/>
    <cellStyle name="Normal 2 7 7 2 2 2" xfId="10947"/>
    <cellStyle name="Normal 2 7 7 2 2 3" xfId="10948"/>
    <cellStyle name="Normal 2 7 7 2 2 4" xfId="10949"/>
    <cellStyle name="Normal 2 7 7 2 3" xfId="10950"/>
    <cellStyle name="Normal 2 7 7 2 4" xfId="10951"/>
    <cellStyle name="Normal 2 7 7 2 5" xfId="10952"/>
    <cellStyle name="Normal 2 7 7 3" xfId="10953"/>
    <cellStyle name="Normal 2 7 7 3 2" xfId="10954"/>
    <cellStyle name="Normal 2 7 7 3 3" xfId="10955"/>
    <cellStyle name="Normal 2 7 7 3 4" xfId="10956"/>
    <cellStyle name="Normal 2 7 7 4" xfId="10957"/>
    <cellStyle name="Normal 2 7 7 5" xfId="10958"/>
    <cellStyle name="Normal 2 7 7 6" xfId="10959"/>
    <cellStyle name="Normal 2 7 7 7" xfId="10960"/>
    <cellStyle name="Normal 2 7 7 8" xfId="10961"/>
    <cellStyle name="Normal 2 7 7 9" xfId="10962"/>
    <cellStyle name="Normal 2 7 8" xfId="10963"/>
    <cellStyle name="Normal 2 7 8 10" xfId="10964"/>
    <cellStyle name="Normal 2 7 8 2" xfId="10965"/>
    <cellStyle name="Normal 2 7 8 2 2" xfId="10966"/>
    <cellStyle name="Normal 2 7 8 2 2 2" xfId="10967"/>
    <cellStyle name="Normal 2 7 8 2 2 3" xfId="10968"/>
    <cellStyle name="Normal 2 7 8 2 2 4" xfId="10969"/>
    <cellStyle name="Normal 2 7 8 2 3" xfId="10970"/>
    <cellStyle name="Normal 2 7 8 2 4" xfId="10971"/>
    <cellStyle name="Normal 2 7 8 2 5" xfId="10972"/>
    <cellStyle name="Normal 2 7 8 3" xfId="10973"/>
    <cellStyle name="Normal 2 7 8 3 2" xfId="10974"/>
    <cellStyle name="Normal 2 7 8 3 3" xfId="10975"/>
    <cellStyle name="Normal 2 7 8 3 4" xfId="10976"/>
    <cellStyle name="Normal 2 7 8 4" xfId="10977"/>
    <cellStyle name="Normal 2 7 8 5" xfId="10978"/>
    <cellStyle name="Normal 2 7 8 6" xfId="10979"/>
    <cellStyle name="Normal 2 7 8 7" xfId="10980"/>
    <cellStyle name="Normal 2 7 8 8" xfId="10981"/>
    <cellStyle name="Normal 2 7 8 9" xfId="10982"/>
    <cellStyle name="Normal 2 7 9" xfId="10983"/>
    <cellStyle name="Normal 2 7 9 2" xfId="10984"/>
    <cellStyle name="Normal 2 7 9 2 2" xfId="10985"/>
    <cellStyle name="Normal 2 7 9 2 3" xfId="10986"/>
    <cellStyle name="Normal 2 7 9 2 4" xfId="10987"/>
    <cellStyle name="Normal 2 7 9 3" xfId="10988"/>
    <cellStyle name="Normal 2 7 9 4" xfId="10989"/>
    <cellStyle name="Normal 2 7 9 5" xfId="10990"/>
    <cellStyle name="Normal 2 7 9 6" xfId="10991"/>
    <cellStyle name="Normal 2 7 9 7" xfId="10992"/>
    <cellStyle name="Normal 2 7 9 8" xfId="10993"/>
    <cellStyle name="Normal 2 7 9 9" xfId="10994"/>
    <cellStyle name="Normal 2 8" xfId="10995"/>
    <cellStyle name="Normal 2 8 10" xfId="10996"/>
    <cellStyle name="Normal 2 8 10 2" xfId="10997"/>
    <cellStyle name="Normal 2 8 10 2 2" xfId="10998"/>
    <cellStyle name="Normal 2 8 10 2 3" xfId="10999"/>
    <cellStyle name="Normal 2 8 10 2 4" xfId="11000"/>
    <cellStyle name="Normal 2 8 10 3" xfId="11001"/>
    <cellStyle name="Normal 2 8 10 4" xfId="11002"/>
    <cellStyle name="Normal 2 8 10 5" xfId="11003"/>
    <cellStyle name="Normal 2 8 11" xfId="11004"/>
    <cellStyle name="Normal 2 8 11 2" xfId="11005"/>
    <cellStyle name="Normal 2 8 11 3" xfId="11006"/>
    <cellStyle name="Normal 2 8 11 4" xfId="11007"/>
    <cellStyle name="Normal 2 8 12" xfId="11008"/>
    <cellStyle name="Normal 2 8 12 2" xfId="11009"/>
    <cellStyle name="Normal 2 8 12 3" xfId="11010"/>
    <cellStyle name="Normal 2 8 12 4" xfId="11011"/>
    <cellStyle name="Normal 2 8 13" xfId="11012"/>
    <cellStyle name="Normal 2 8 14" xfId="11013"/>
    <cellStyle name="Normal 2 8 15" xfId="11014"/>
    <cellStyle name="Normal 2 8 16" xfId="11015"/>
    <cellStyle name="Normal 2 8 17" xfId="11016"/>
    <cellStyle name="Normal 2 8 18" xfId="11017"/>
    <cellStyle name="Normal 2 8 19" xfId="11018"/>
    <cellStyle name="Normal 2 8 2" xfId="11019"/>
    <cellStyle name="Normal 2 8 2 10" xfId="11020"/>
    <cellStyle name="Normal 2 8 2 11" xfId="11021"/>
    <cellStyle name="Normal 2 8 2 12" xfId="11022"/>
    <cellStyle name="Normal 2 8 2 13" xfId="11023"/>
    <cellStyle name="Normal 2 8 2 14" xfId="11024"/>
    <cellStyle name="Normal 2 8 2 15" xfId="11025"/>
    <cellStyle name="Normal 2 8 2 2" xfId="11026"/>
    <cellStyle name="Normal 2 8 2 3" xfId="11027"/>
    <cellStyle name="Normal 2 8 2 3 2" xfId="11028"/>
    <cellStyle name="Normal 2 8 2 3 2 2" xfId="11029"/>
    <cellStyle name="Normal 2 8 2 3 2 2 2" xfId="11030"/>
    <cellStyle name="Normal 2 8 2 3 2 2 3" xfId="11031"/>
    <cellStyle name="Normal 2 8 2 3 2 2 4" xfId="11032"/>
    <cellStyle name="Normal 2 8 2 3 2 3" xfId="11033"/>
    <cellStyle name="Normal 2 8 2 3 2 4" xfId="11034"/>
    <cellStyle name="Normal 2 8 2 3 2 5" xfId="11035"/>
    <cellStyle name="Normal 2 8 2 3 3" xfId="11036"/>
    <cellStyle name="Normal 2 8 2 3 3 2" xfId="11037"/>
    <cellStyle name="Normal 2 8 2 3 3 3" xfId="11038"/>
    <cellStyle name="Normal 2 8 2 3 3 4" xfId="11039"/>
    <cellStyle name="Normal 2 8 2 3 4" xfId="11040"/>
    <cellStyle name="Normal 2 8 2 3 5" xfId="11041"/>
    <cellStyle name="Normal 2 8 2 3 6" xfId="11042"/>
    <cellStyle name="Normal 2 8 2 4" xfId="11043"/>
    <cellStyle name="Normal 2 8 2 4 2" xfId="11044"/>
    <cellStyle name="Normal 2 8 2 4 2 2" xfId="11045"/>
    <cellStyle name="Normal 2 8 2 4 2 2 2" xfId="11046"/>
    <cellStyle name="Normal 2 8 2 4 2 2 3" xfId="11047"/>
    <cellStyle name="Normal 2 8 2 4 2 2 4" xfId="11048"/>
    <cellStyle name="Normal 2 8 2 4 2 3" xfId="11049"/>
    <cellStyle name="Normal 2 8 2 4 2 4" xfId="11050"/>
    <cellStyle name="Normal 2 8 2 4 2 5" xfId="11051"/>
    <cellStyle name="Normal 2 8 2 4 3" xfId="11052"/>
    <cellStyle name="Normal 2 8 2 4 3 2" xfId="11053"/>
    <cellStyle name="Normal 2 8 2 4 3 3" xfId="11054"/>
    <cellStyle name="Normal 2 8 2 4 3 4" xfId="11055"/>
    <cellStyle name="Normal 2 8 2 4 4" xfId="11056"/>
    <cellStyle name="Normal 2 8 2 4 5" xfId="11057"/>
    <cellStyle name="Normal 2 8 2 4 6" xfId="11058"/>
    <cellStyle name="Normal 2 8 2 5" xfId="11059"/>
    <cellStyle name="Normal 2 8 2 5 2" xfId="11060"/>
    <cellStyle name="Normal 2 8 2 5 2 2" xfId="11061"/>
    <cellStyle name="Normal 2 8 2 5 2 3" xfId="11062"/>
    <cellStyle name="Normal 2 8 2 5 2 4" xfId="11063"/>
    <cellStyle name="Normal 2 8 2 5 3" xfId="11064"/>
    <cellStyle name="Normal 2 8 2 5 4" xfId="11065"/>
    <cellStyle name="Normal 2 8 2 5 5" xfId="11066"/>
    <cellStyle name="Normal 2 8 2 6" xfId="11067"/>
    <cellStyle name="Normal 2 8 2 6 2" xfId="11068"/>
    <cellStyle name="Normal 2 8 2 6 2 2" xfId="11069"/>
    <cellStyle name="Normal 2 8 2 6 2 3" xfId="11070"/>
    <cellStyle name="Normal 2 8 2 6 2 4" xfId="11071"/>
    <cellStyle name="Normal 2 8 2 6 3" xfId="11072"/>
    <cellStyle name="Normal 2 8 2 6 4" xfId="11073"/>
    <cellStyle name="Normal 2 8 2 6 5" xfId="11074"/>
    <cellStyle name="Normal 2 8 2 7" xfId="11075"/>
    <cellStyle name="Normal 2 8 2 7 2" xfId="11076"/>
    <cellStyle name="Normal 2 8 2 7 3" xfId="11077"/>
    <cellStyle name="Normal 2 8 2 7 4" xfId="11078"/>
    <cellStyle name="Normal 2 8 2 8" xfId="11079"/>
    <cellStyle name="Normal 2 8 2 8 2" xfId="11080"/>
    <cellStyle name="Normal 2 8 2 8 3" xfId="11081"/>
    <cellStyle name="Normal 2 8 2 8 4" xfId="11082"/>
    <cellStyle name="Normal 2 8 2 9" xfId="11083"/>
    <cellStyle name="Normal 2 8 3" xfId="11084"/>
    <cellStyle name="Normal 2 8 3 10" xfId="11085"/>
    <cellStyle name="Normal 2 8 3 11" xfId="11086"/>
    <cellStyle name="Normal 2 8 3 12" xfId="11087"/>
    <cellStyle name="Normal 2 8 3 13" xfId="11088"/>
    <cellStyle name="Normal 2 8 3 14" xfId="11089"/>
    <cellStyle name="Normal 2 8 3 15" xfId="11090"/>
    <cellStyle name="Normal 2 8 3 2" xfId="11091"/>
    <cellStyle name="Normal 2 8 3 3" xfId="11092"/>
    <cellStyle name="Normal 2 8 3 3 2" xfId="11093"/>
    <cellStyle name="Normal 2 8 3 3 2 2" xfId="11094"/>
    <cellStyle name="Normal 2 8 3 3 2 2 2" xfId="11095"/>
    <cellStyle name="Normal 2 8 3 3 2 2 3" xfId="11096"/>
    <cellStyle name="Normal 2 8 3 3 2 2 4" xfId="11097"/>
    <cellStyle name="Normal 2 8 3 3 2 3" xfId="11098"/>
    <cellStyle name="Normal 2 8 3 3 2 4" xfId="11099"/>
    <cellStyle name="Normal 2 8 3 3 2 5" xfId="11100"/>
    <cellStyle name="Normal 2 8 3 3 3" xfId="11101"/>
    <cellStyle name="Normal 2 8 3 3 3 2" xfId="11102"/>
    <cellStyle name="Normal 2 8 3 3 3 3" xfId="11103"/>
    <cellStyle name="Normal 2 8 3 3 3 4" xfId="11104"/>
    <cellStyle name="Normal 2 8 3 3 4" xfId="11105"/>
    <cellStyle name="Normal 2 8 3 3 5" xfId="11106"/>
    <cellStyle name="Normal 2 8 3 3 6" xfId="11107"/>
    <cellStyle name="Normal 2 8 3 4" xfId="11108"/>
    <cellStyle name="Normal 2 8 3 4 2" xfId="11109"/>
    <cellStyle name="Normal 2 8 3 4 2 2" xfId="11110"/>
    <cellStyle name="Normal 2 8 3 4 2 2 2" xfId="11111"/>
    <cellStyle name="Normal 2 8 3 4 2 2 3" xfId="11112"/>
    <cellStyle name="Normal 2 8 3 4 2 2 4" xfId="11113"/>
    <cellStyle name="Normal 2 8 3 4 2 3" xfId="11114"/>
    <cellStyle name="Normal 2 8 3 4 2 4" xfId="11115"/>
    <cellStyle name="Normal 2 8 3 4 2 5" xfId="11116"/>
    <cellStyle name="Normal 2 8 3 4 3" xfId="11117"/>
    <cellStyle name="Normal 2 8 3 4 3 2" xfId="11118"/>
    <cellStyle name="Normal 2 8 3 4 3 3" xfId="11119"/>
    <cellStyle name="Normal 2 8 3 4 3 4" xfId="11120"/>
    <cellStyle name="Normal 2 8 3 4 4" xfId="11121"/>
    <cellStyle name="Normal 2 8 3 4 5" xfId="11122"/>
    <cellStyle name="Normal 2 8 3 4 6" xfId="11123"/>
    <cellStyle name="Normal 2 8 3 5" xfId="11124"/>
    <cellStyle name="Normal 2 8 3 5 2" xfId="11125"/>
    <cellStyle name="Normal 2 8 3 5 2 2" xfId="11126"/>
    <cellStyle name="Normal 2 8 3 5 2 3" xfId="11127"/>
    <cellStyle name="Normal 2 8 3 5 2 4" xfId="11128"/>
    <cellStyle name="Normal 2 8 3 5 3" xfId="11129"/>
    <cellStyle name="Normal 2 8 3 5 4" xfId="11130"/>
    <cellStyle name="Normal 2 8 3 5 5" xfId="11131"/>
    <cellStyle name="Normal 2 8 3 6" xfId="11132"/>
    <cellStyle name="Normal 2 8 3 6 2" xfId="11133"/>
    <cellStyle name="Normal 2 8 3 6 2 2" xfId="11134"/>
    <cellStyle name="Normal 2 8 3 6 2 3" xfId="11135"/>
    <cellStyle name="Normal 2 8 3 6 2 4" xfId="11136"/>
    <cellStyle name="Normal 2 8 3 6 3" xfId="11137"/>
    <cellStyle name="Normal 2 8 3 6 4" xfId="11138"/>
    <cellStyle name="Normal 2 8 3 6 5" xfId="11139"/>
    <cellStyle name="Normal 2 8 3 7" xfId="11140"/>
    <cellStyle name="Normal 2 8 3 7 2" xfId="11141"/>
    <cellStyle name="Normal 2 8 3 7 3" xfId="11142"/>
    <cellStyle name="Normal 2 8 3 7 4" xfId="11143"/>
    <cellStyle name="Normal 2 8 3 8" xfId="11144"/>
    <cellStyle name="Normal 2 8 3 8 2" xfId="11145"/>
    <cellStyle name="Normal 2 8 3 8 3" xfId="11146"/>
    <cellStyle name="Normal 2 8 3 8 4" xfId="11147"/>
    <cellStyle name="Normal 2 8 3 9" xfId="11148"/>
    <cellStyle name="Normal 2 8 4" xfId="11149"/>
    <cellStyle name="Normal 2 8 4 10" xfId="11150"/>
    <cellStyle name="Normal 2 8 4 11" xfId="11151"/>
    <cellStyle name="Normal 2 8 4 12" xfId="11152"/>
    <cellStyle name="Normal 2 8 4 13" xfId="11153"/>
    <cellStyle name="Normal 2 8 4 14" xfId="11154"/>
    <cellStyle name="Normal 2 8 4 2" xfId="11155"/>
    <cellStyle name="Normal 2 8 4 2 2" xfId="11156"/>
    <cellStyle name="Normal 2 8 4 2 2 2" xfId="11157"/>
    <cellStyle name="Normal 2 8 4 2 2 2 2" xfId="11158"/>
    <cellStyle name="Normal 2 8 4 2 2 2 3" xfId="11159"/>
    <cellStyle name="Normal 2 8 4 2 2 2 4" xfId="11160"/>
    <cellStyle name="Normal 2 8 4 2 2 3" xfId="11161"/>
    <cellStyle name="Normal 2 8 4 2 2 4" xfId="11162"/>
    <cellStyle name="Normal 2 8 4 2 2 5" xfId="11163"/>
    <cellStyle name="Normal 2 8 4 2 3" xfId="11164"/>
    <cellStyle name="Normal 2 8 4 2 3 2" xfId="11165"/>
    <cellStyle name="Normal 2 8 4 2 3 3" xfId="11166"/>
    <cellStyle name="Normal 2 8 4 2 3 4" xfId="11167"/>
    <cellStyle name="Normal 2 8 4 2 4" xfId="11168"/>
    <cellStyle name="Normal 2 8 4 2 5" xfId="11169"/>
    <cellStyle name="Normal 2 8 4 2 6" xfId="11170"/>
    <cellStyle name="Normal 2 8 4 3" xfId="11171"/>
    <cellStyle name="Normal 2 8 4 3 2" xfId="11172"/>
    <cellStyle name="Normal 2 8 4 3 2 2" xfId="11173"/>
    <cellStyle name="Normal 2 8 4 3 2 2 2" xfId="11174"/>
    <cellStyle name="Normal 2 8 4 3 2 2 3" xfId="11175"/>
    <cellStyle name="Normal 2 8 4 3 2 2 4" xfId="11176"/>
    <cellStyle name="Normal 2 8 4 3 2 3" xfId="11177"/>
    <cellStyle name="Normal 2 8 4 3 2 4" xfId="11178"/>
    <cellStyle name="Normal 2 8 4 3 2 5" xfId="11179"/>
    <cellStyle name="Normal 2 8 4 3 3" xfId="11180"/>
    <cellStyle name="Normal 2 8 4 3 3 2" xfId="11181"/>
    <cellStyle name="Normal 2 8 4 3 3 3" xfId="11182"/>
    <cellStyle name="Normal 2 8 4 3 3 4" xfId="11183"/>
    <cellStyle name="Normal 2 8 4 3 4" xfId="11184"/>
    <cellStyle name="Normal 2 8 4 3 5" xfId="11185"/>
    <cellStyle name="Normal 2 8 4 3 6" xfId="11186"/>
    <cellStyle name="Normal 2 8 4 4" xfId="11187"/>
    <cellStyle name="Normal 2 8 4 4 2" xfId="11188"/>
    <cellStyle name="Normal 2 8 4 4 2 2" xfId="11189"/>
    <cellStyle name="Normal 2 8 4 4 2 3" xfId="11190"/>
    <cellStyle name="Normal 2 8 4 4 2 4" xfId="11191"/>
    <cellStyle name="Normal 2 8 4 4 3" xfId="11192"/>
    <cellStyle name="Normal 2 8 4 4 4" xfId="11193"/>
    <cellStyle name="Normal 2 8 4 4 5" xfId="11194"/>
    <cellStyle name="Normal 2 8 4 5" xfId="11195"/>
    <cellStyle name="Normal 2 8 4 5 2" xfId="11196"/>
    <cellStyle name="Normal 2 8 4 5 2 2" xfId="11197"/>
    <cellStyle name="Normal 2 8 4 5 2 3" xfId="11198"/>
    <cellStyle name="Normal 2 8 4 5 2 4" xfId="11199"/>
    <cellStyle name="Normal 2 8 4 5 3" xfId="11200"/>
    <cellStyle name="Normal 2 8 4 5 4" xfId="11201"/>
    <cellStyle name="Normal 2 8 4 5 5" xfId="11202"/>
    <cellStyle name="Normal 2 8 4 6" xfId="11203"/>
    <cellStyle name="Normal 2 8 4 6 2" xfId="11204"/>
    <cellStyle name="Normal 2 8 4 6 3" xfId="11205"/>
    <cellStyle name="Normal 2 8 4 6 4" xfId="11206"/>
    <cellStyle name="Normal 2 8 4 7" xfId="11207"/>
    <cellStyle name="Normal 2 8 4 7 2" xfId="11208"/>
    <cellStyle name="Normal 2 8 4 7 3" xfId="11209"/>
    <cellStyle name="Normal 2 8 4 7 4" xfId="11210"/>
    <cellStyle name="Normal 2 8 4 8" xfId="11211"/>
    <cellStyle name="Normal 2 8 4 9" xfId="11212"/>
    <cellStyle name="Normal 2 8 5" xfId="11213"/>
    <cellStyle name="Normal 2 8 5 10" xfId="11214"/>
    <cellStyle name="Normal 2 8 5 11" xfId="11215"/>
    <cellStyle name="Normal 2 8 5 12" xfId="11216"/>
    <cellStyle name="Normal 2 8 5 13" xfId="11217"/>
    <cellStyle name="Normal 2 8 5 14" xfId="11218"/>
    <cellStyle name="Normal 2 8 5 2" xfId="11219"/>
    <cellStyle name="Normal 2 8 5 2 2" xfId="11220"/>
    <cellStyle name="Normal 2 8 5 2 2 2" xfId="11221"/>
    <cellStyle name="Normal 2 8 5 2 2 2 2" xfId="11222"/>
    <cellStyle name="Normal 2 8 5 2 2 2 3" xfId="11223"/>
    <cellStyle name="Normal 2 8 5 2 2 2 4" xfId="11224"/>
    <cellStyle name="Normal 2 8 5 2 2 3" xfId="11225"/>
    <cellStyle name="Normal 2 8 5 2 2 4" xfId="11226"/>
    <cellStyle name="Normal 2 8 5 2 2 5" xfId="11227"/>
    <cellStyle name="Normal 2 8 5 2 3" xfId="11228"/>
    <cellStyle name="Normal 2 8 5 2 3 2" xfId="11229"/>
    <cellStyle name="Normal 2 8 5 2 3 3" xfId="11230"/>
    <cellStyle name="Normal 2 8 5 2 3 4" xfId="11231"/>
    <cellStyle name="Normal 2 8 5 2 4" xfId="11232"/>
    <cellStyle name="Normal 2 8 5 2 5" xfId="11233"/>
    <cellStyle name="Normal 2 8 5 2 6" xfId="11234"/>
    <cellStyle name="Normal 2 8 5 3" xfId="11235"/>
    <cellStyle name="Normal 2 8 5 3 2" xfId="11236"/>
    <cellStyle name="Normal 2 8 5 3 2 2" xfId="11237"/>
    <cellStyle name="Normal 2 8 5 3 2 2 2" xfId="11238"/>
    <cellStyle name="Normal 2 8 5 3 2 2 3" xfId="11239"/>
    <cellStyle name="Normal 2 8 5 3 2 2 4" xfId="11240"/>
    <cellStyle name="Normal 2 8 5 3 2 3" xfId="11241"/>
    <cellStyle name="Normal 2 8 5 3 2 4" xfId="11242"/>
    <cellStyle name="Normal 2 8 5 3 2 5" xfId="11243"/>
    <cellStyle name="Normal 2 8 5 3 3" xfId="11244"/>
    <cellStyle name="Normal 2 8 5 3 3 2" xfId="11245"/>
    <cellStyle name="Normal 2 8 5 3 3 3" xfId="11246"/>
    <cellStyle name="Normal 2 8 5 3 3 4" xfId="11247"/>
    <cellStyle name="Normal 2 8 5 3 4" xfId="11248"/>
    <cellStyle name="Normal 2 8 5 3 5" xfId="11249"/>
    <cellStyle name="Normal 2 8 5 3 6" xfId="11250"/>
    <cellStyle name="Normal 2 8 5 4" xfId="11251"/>
    <cellStyle name="Normal 2 8 5 4 2" xfId="11252"/>
    <cellStyle name="Normal 2 8 5 4 2 2" xfId="11253"/>
    <cellStyle name="Normal 2 8 5 4 2 3" xfId="11254"/>
    <cellStyle name="Normal 2 8 5 4 2 4" xfId="11255"/>
    <cellStyle name="Normal 2 8 5 4 3" xfId="11256"/>
    <cellStyle name="Normal 2 8 5 4 4" xfId="11257"/>
    <cellStyle name="Normal 2 8 5 4 5" xfId="11258"/>
    <cellStyle name="Normal 2 8 5 5" xfId="11259"/>
    <cellStyle name="Normal 2 8 5 5 2" xfId="11260"/>
    <cellStyle name="Normal 2 8 5 5 2 2" xfId="11261"/>
    <cellStyle name="Normal 2 8 5 5 2 3" xfId="11262"/>
    <cellStyle name="Normal 2 8 5 5 2 4" xfId="11263"/>
    <cellStyle name="Normal 2 8 5 5 3" xfId="11264"/>
    <cellStyle name="Normal 2 8 5 5 4" xfId="11265"/>
    <cellStyle name="Normal 2 8 5 5 5" xfId="11266"/>
    <cellStyle name="Normal 2 8 5 6" xfId="11267"/>
    <cellStyle name="Normal 2 8 5 6 2" xfId="11268"/>
    <cellStyle name="Normal 2 8 5 6 3" xfId="11269"/>
    <cellStyle name="Normal 2 8 5 6 4" xfId="11270"/>
    <cellStyle name="Normal 2 8 5 7" xfId="11271"/>
    <cellStyle name="Normal 2 8 5 7 2" xfId="11272"/>
    <cellStyle name="Normal 2 8 5 7 3" xfId="11273"/>
    <cellStyle name="Normal 2 8 5 7 4" xfId="11274"/>
    <cellStyle name="Normal 2 8 5 8" xfId="11275"/>
    <cellStyle name="Normal 2 8 5 9" xfId="11276"/>
    <cellStyle name="Normal 2 8 6" xfId="11277"/>
    <cellStyle name="Normal 2 8 6 2" xfId="11278"/>
    <cellStyle name="Normal 2 8 6 3" xfId="11279"/>
    <cellStyle name="Normal 2 8 6 4" xfId="11280"/>
    <cellStyle name="Normal 2 8 6 5" xfId="11281"/>
    <cellStyle name="Normal 2 8 7" xfId="11282"/>
    <cellStyle name="Normal 2 8 7 10" xfId="11283"/>
    <cellStyle name="Normal 2 8 7 2" xfId="11284"/>
    <cellStyle name="Normal 2 8 7 2 2" xfId="11285"/>
    <cellStyle name="Normal 2 8 7 2 2 2" xfId="11286"/>
    <cellStyle name="Normal 2 8 7 2 2 3" xfId="11287"/>
    <cellStyle name="Normal 2 8 7 2 2 4" xfId="11288"/>
    <cellStyle name="Normal 2 8 7 2 3" xfId="11289"/>
    <cellStyle name="Normal 2 8 7 2 4" xfId="11290"/>
    <cellStyle name="Normal 2 8 7 2 5" xfId="11291"/>
    <cellStyle name="Normal 2 8 7 3" xfId="11292"/>
    <cellStyle name="Normal 2 8 7 3 2" xfId="11293"/>
    <cellStyle name="Normal 2 8 7 3 3" xfId="11294"/>
    <cellStyle name="Normal 2 8 7 3 4" xfId="11295"/>
    <cellStyle name="Normal 2 8 7 4" xfId="11296"/>
    <cellStyle name="Normal 2 8 7 5" xfId="11297"/>
    <cellStyle name="Normal 2 8 7 6" xfId="11298"/>
    <cellStyle name="Normal 2 8 7 7" xfId="11299"/>
    <cellStyle name="Normal 2 8 7 8" xfId="11300"/>
    <cellStyle name="Normal 2 8 7 9" xfId="11301"/>
    <cellStyle name="Normal 2 8 8" xfId="11302"/>
    <cellStyle name="Normal 2 8 8 10" xfId="11303"/>
    <cellStyle name="Normal 2 8 8 2" xfId="11304"/>
    <cellStyle name="Normal 2 8 8 2 2" xfId="11305"/>
    <cellStyle name="Normal 2 8 8 2 2 2" xfId="11306"/>
    <cellStyle name="Normal 2 8 8 2 2 3" xfId="11307"/>
    <cellStyle name="Normal 2 8 8 2 2 4" xfId="11308"/>
    <cellStyle name="Normal 2 8 8 2 3" xfId="11309"/>
    <cellStyle name="Normal 2 8 8 2 4" xfId="11310"/>
    <cellStyle name="Normal 2 8 8 2 5" xfId="11311"/>
    <cellStyle name="Normal 2 8 8 3" xfId="11312"/>
    <cellStyle name="Normal 2 8 8 3 2" xfId="11313"/>
    <cellStyle name="Normal 2 8 8 3 3" xfId="11314"/>
    <cellStyle name="Normal 2 8 8 3 4" xfId="11315"/>
    <cellStyle name="Normal 2 8 8 4" xfId="11316"/>
    <cellStyle name="Normal 2 8 8 5" xfId="11317"/>
    <cellStyle name="Normal 2 8 8 6" xfId="11318"/>
    <cellStyle name="Normal 2 8 8 7" xfId="11319"/>
    <cellStyle name="Normal 2 8 8 8" xfId="11320"/>
    <cellStyle name="Normal 2 8 8 9" xfId="11321"/>
    <cellStyle name="Normal 2 8 9" xfId="11322"/>
    <cellStyle name="Normal 2 8 9 2" xfId="11323"/>
    <cellStyle name="Normal 2 8 9 2 2" xfId="11324"/>
    <cellStyle name="Normal 2 8 9 2 3" xfId="11325"/>
    <cellStyle name="Normal 2 8 9 2 4" xfId="11326"/>
    <cellStyle name="Normal 2 8 9 3" xfId="11327"/>
    <cellStyle name="Normal 2 8 9 4" xfId="11328"/>
    <cellStyle name="Normal 2 8 9 5" xfId="11329"/>
    <cellStyle name="Normal 2 9" xfId="11330"/>
    <cellStyle name="Normal 2 9 10" xfId="11331"/>
    <cellStyle name="Normal 2 9 10 2" xfId="11332"/>
    <cellStyle name="Normal 2 9 10 2 2" xfId="11333"/>
    <cellStyle name="Normal 2 9 10 2 3" xfId="11334"/>
    <cellStyle name="Normal 2 9 10 2 4" xfId="11335"/>
    <cellStyle name="Normal 2 9 10 3" xfId="11336"/>
    <cellStyle name="Normal 2 9 10 4" xfId="11337"/>
    <cellStyle name="Normal 2 9 10 5" xfId="11338"/>
    <cellStyle name="Normal 2 9 11" xfId="11339"/>
    <cellStyle name="Normal 2 9 11 2" xfId="11340"/>
    <cellStyle name="Normal 2 9 11 2 2" xfId="11341"/>
    <cellStyle name="Normal 2 9 11 2 3" xfId="11342"/>
    <cellStyle name="Normal 2 9 11 2 4" xfId="11343"/>
    <cellStyle name="Normal 2 9 11 3" xfId="11344"/>
    <cellStyle name="Normal 2 9 11 4" xfId="11345"/>
    <cellStyle name="Normal 2 9 11 5" xfId="11346"/>
    <cellStyle name="Normal 2 9 12" xfId="11347"/>
    <cellStyle name="Normal 2 9 12 2" xfId="11348"/>
    <cellStyle name="Normal 2 9 12 3" xfId="11349"/>
    <cellStyle name="Normal 2 9 12 4" xfId="11350"/>
    <cellStyle name="Normal 2 9 13" xfId="11351"/>
    <cellStyle name="Normal 2 9 13 2" xfId="11352"/>
    <cellStyle name="Normal 2 9 13 3" xfId="11353"/>
    <cellStyle name="Normal 2 9 13 4" xfId="11354"/>
    <cellStyle name="Normal 2 9 14" xfId="11355"/>
    <cellStyle name="Normal 2 9 15" xfId="11356"/>
    <cellStyle name="Normal 2 9 16" xfId="11357"/>
    <cellStyle name="Normal 2 9 17" xfId="11358"/>
    <cellStyle name="Normal 2 9 18" xfId="11359"/>
    <cellStyle name="Normal 2 9 19" xfId="11360"/>
    <cellStyle name="Normal 2 9 2" xfId="11361"/>
    <cellStyle name="Normal 2 9 2 10" xfId="11362"/>
    <cellStyle name="Normal 2 9 2 11" xfId="11363"/>
    <cellStyle name="Normal 2 9 2 12" xfId="11364"/>
    <cellStyle name="Normal 2 9 2 13" xfId="11365"/>
    <cellStyle name="Normal 2 9 2 14" xfId="11366"/>
    <cellStyle name="Normal 2 9 2 15" xfId="11367"/>
    <cellStyle name="Normal 2 9 2 2" xfId="11368"/>
    <cellStyle name="Normal 2 9 2 3" xfId="11369"/>
    <cellStyle name="Normal 2 9 2 3 2" xfId="11370"/>
    <cellStyle name="Normal 2 9 2 3 2 2" xfId="11371"/>
    <cellStyle name="Normal 2 9 2 3 2 2 2" xfId="11372"/>
    <cellStyle name="Normal 2 9 2 3 2 2 3" xfId="11373"/>
    <cellStyle name="Normal 2 9 2 3 2 2 4" xfId="11374"/>
    <cellStyle name="Normal 2 9 2 3 2 3" xfId="11375"/>
    <cellStyle name="Normal 2 9 2 3 2 4" xfId="11376"/>
    <cellStyle name="Normal 2 9 2 3 2 5" xfId="11377"/>
    <cellStyle name="Normal 2 9 2 3 3" xfId="11378"/>
    <cellStyle name="Normal 2 9 2 3 3 2" xfId="11379"/>
    <cellStyle name="Normal 2 9 2 3 3 3" xfId="11380"/>
    <cellStyle name="Normal 2 9 2 3 3 4" xfId="11381"/>
    <cellStyle name="Normal 2 9 2 3 4" xfId="11382"/>
    <cellStyle name="Normal 2 9 2 3 5" xfId="11383"/>
    <cellStyle name="Normal 2 9 2 3 6" xfId="11384"/>
    <cellStyle name="Normal 2 9 2 4" xfId="11385"/>
    <cellStyle name="Normal 2 9 2 4 2" xfId="11386"/>
    <cellStyle name="Normal 2 9 2 4 2 2" xfId="11387"/>
    <cellStyle name="Normal 2 9 2 4 2 2 2" xfId="11388"/>
    <cellStyle name="Normal 2 9 2 4 2 2 3" xfId="11389"/>
    <cellStyle name="Normal 2 9 2 4 2 2 4" xfId="11390"/>
    <cellStyle name="Normal 2 9 2 4 2 3" xfId="11391"/>
    <cellStyle name="Normal 2 9 2 4 2 4" xfId="11392"/>
    <cellStyle name="Normal 2 9 2 4 2 5" xfId="11393"/>
    <cellStyle name="Normal 2 9 2 4 3" xfId="11394"/>
    <cellStyle name="Normal 2 9 2 4 3 2" xfId="11395"/>
    <cellStyle name="Normal 2 9 2 4 3 3" xfId="11396"/>
    <cellStyle name="Normal 2 9 2 4 3 4" xfId="11397"/>
    <cellStyle name="Normal 2 9 2 4 4" xfId="11398"/>
    <cellStyle name="Normal 2 9 2 4 5" xfId="11399"/>
    <cellStyle name="Normal 2 9 2 4 6" xfId="11400"/>
    <cellStyle name="Normal 2 9 2 5" xfId="11401"/>
    <cellStyle name="Normal 2 9 2 5 2" xfId="11402"/>
    <cellStyle name="Normal 2 9 2 5 2 2" xfId="11403"/>
    <cellStyle name="Normal 2 9 2 5 2 3" xfId="11404"/>
    <cellStyle name="Normal 2 9 2 5 2 4" xfId="11405"/>
    <cellStyle name="Normal 2 9 2 5 3" xfId="11406"/>
    <cellStyle name="Normal 2 9 2 5 4" xfId="11407"/>
    <cellStyle name="Normal 2 9 2 5 5" xfId="11408"/>
    <cellStyle name="Normal 2 9 2 6" xfId="11409"/>
    <cellStyle name="Normal 2 9 2 6 2" xfId="11410"/>
    <cellStyle name="Normal 2 9 2 6 2 2" xfId="11411"/>
    <cellStyle name="Normal 2 9 2 6 2 3" xfId="11412"/>
    <cellStyle name="Normal 2 9 2 6 2 4" xfId="11413"/>
    <cellStyle name="Normal 2 9 2 6 3" xfId="11414"/>
    <cellStyle name="Normal 2 9 2 6 4" xfId="11415"/>
    <cellStyle name="Normal 2 9 2 6 5" xfId="11416"/>
    <cellStyle name="Normal 2 9 2 7" xfId="11417"/>
    <cellStyle name="Normal 2 9 2 7 2" xfId="11418"/>
    <cellStyle name="Normal 2 9 2 7 3" xfId="11419"/>
    <cellStyle name="Normal 2 9 2 7 4" xfId="11420"/>
    <cellStyle name="Normal 2 9 2 8" xfId="11421"/>
    <cellStyle name="Normal 2 9 2 8 2" xfId="11422"/>
    <cellStyle name="Normal 2 9 2 8 3" xfId="11423"/>
    <cellStyle name="Normal 2 9 2 8 4" xfId="11424"/>
    <cellStyle name="Normal 2 9 2 9" xfId="11425"/>
    <cellStyle name="Normal 2 9 20" xfId="11426"/>
    <cellStyle name="Normal 2 9 3" xfId="11427"/>
    <cellStyle name="Normal 2 9 3 10" xfId="11428"/>
    <cellStyle name="Normal 2 9 3 11" xfId="11429"/>
    <cellStyle name="Normal 2 9 3 12" xfId="11430"/>
    <cellStyle name="Normal 2 9 3 13" xfId="11431"/>
    <cellStyle name="Normal 2 9 3 14" xfId="11432"/>
    <cellStyle name="Normal 2 9 3 15" xfId="11433"/>
    <cellStyle name="Normal 2 9 3 2" xfId="11434"/>
    <cellStyle name="Normal 2 9 3 3" xfId="11435"/>
    <cellStyle name="Normal 2 9 3 3 2" xfId="11436"/>
    <cellStyle name="Normal 2 9 3 3 2 2" xfId="11437"/>
    <cellStyle name="Normal 2 9 3 3 2 2 2" xfId="11438"/>
    <cellStyle name="Normal 2 9 3 3 2 2 3" xfId="11439"/>
    <cellStyle name="Normal 2 9 3 3 2 2 4" xfId="11440"/>
    <cellStyle name="Normal 2 9 3 3 2 3" xfId="11441"/>
    <cellStyle name="Normal 2 9 3 3 2 4" xfId="11442"/>
    <cellStyle name="Normal 2 9 3 3 2 5" xfId="11443"/>
    <cellStyle name="Normal 2 9 3 3 3" xfId="11444"/>
    <cellStyle name="Normal 2 9 3 3 3 2" xfId="11445"/>
    <cellStyle name="Normal 2 9 3 3 3 3" xfId="11446"/>
    <cellStyle name="Normal 2 9 3 3 3 4" xfId="11447"/>
    <cellStyle name="Normal 2 9 3 3 4" xfId="11448"/>
    <cellStyle name="Normal 2 9 3 3 5" xfId="11449"/>
    <cellStyle name="Normal 2 9 3 3 6" xfId="11450"/>
    <cellStyle name="Normal 2 9 3 4" xfId="11451"/>
    <cellStyle name="Normal 2 9 3 4 2" xfId="11452"/>
    <cellStyle name="Normal 2 9 3 4 2 2" xfId="11453"/>
    <cellStyle name="Normal 2 9 3 4 2 2 2" xfId="11454"/>
    <cellStyle name="Normal 2 9 3 4 2 2 3" xfId="11455"/>
    <cellStyle name="Normal 2 9 3 4 2 2 4" xfId="11456"/>
    <cellStyle name="Normal 2 9 3 4 2 3" xfId="11457"/>
    <cellStyle name="Normal 2 9 3 4 2 4" xfId="11458"/>
    <cellStyle name="Normal 2 9 3 4 2 5" xfId="11459"/>
    <cellStyle name="Normal 2 9 3 4 3" xfId="11460"/>
    <cellStyle name="Normal 2 9 3 4 3 2" xfId="11461"/>
    <cellStyle name="Normal 2 9 3 4 3 3" xfId="11462"/>
    <cellStyle name="Normal 2 9 3 4 3 4" xfId="11463"/>
    <cellStyle name="Normal 2 9 3 4 4" xfId="11464"/>
    <cellStyle name="Normal 2 9 3 4 5" xfId="11465"/>
    <cellStyle name="Normal 2 9 3 4 6" xfId="11466"/>
    <cellStyle name="Normal 2 9 3 5" xfId="11467"/>
    <cellStyle name="Normal 2 9 3 5 2" xfId="11468"/>
    <cellStyle name="Normal 2 9 3 5 2 2" xfId="11469"/>
    <cellStyle name="Normal 2 9 3 5 2 3" xfId="11470"/>
    <cellStyle name="Normal 2 9 3 5 2 4" xfId="11471"/>
    <cellStyle name="Normal 2 9 3 5 3" xfId="11472"/>
    <cellStyle name="Normal 2 9 3 5 4" xfId="11473"/>
    <cellStyle name="Normal 2 9 3 5 5" xfId="11474"/>
    <cellStyle name="Normal 2 9 3 6" xfId="11475"/>
    <cellStyle name="Normal 2 9 3 6 2" xfId="11476"/>
    <cellStyle name="Normal 2 9 3 6 2 2" xfId="11477"/>
    <cellStyle name="Normal 2 9 3 6 2 3" xfId="11478"/>
    <cellStyle name="Normal 2 9 3 6 2 4" xfId="11479"/>
    <cellStyle name="Normal 2 9 3 6 3" xfId="11480"/>
    <cellStyle name="Normal 2 9 3 6 4" xfId="11481"/>
    <cellStyle name="Normal 2 9 3 6 5" xfId="11482"/>
    <cellStyle name="Normal 2 9 3 7" xfId="11483"/>
    <cellStyle name="Normal 2 9 3 7 2" xfId="11484"/>
    <cellStyle name="Normal 2 9 3 7 3" xfId="11485"/>
    <cellStyle name="Normal 2 9 3 7 4" xfId="11486"/>
    <cellStyle name="Normal 2 9 3 8" xfId="11487"/>
    <cellStyle name="Normal 2 9 3 8 2" xfId="11488"/>
    <cellStyle name="Normal 2 9 3 8 3" xfId="11489"/>
    <cellStyle name="Normal 2 9 3 8 4" xfId="11490"/>
    <cellStyle name="Normal 2 9 3 9" xfId="11491"/>
    <cellStyle name="Normal 2 9 4" xfId="11492"/>
    <cellStyle name="Normal 2 9 4 10" xfId="11493"/>
    <cellStyle name="Normal 2 9 4 11" xfId="11494"/>
    <cellStyle name="Normal 2 9 4 12" xfId="11495"/>
    <cellStyle name="Normal 2 9 4 13" xfId="11496"/>
    <cellStyle name="Normal 2 9 4 14" xfId="11497"/>
    <cellStyle name="Normal 2 9 4 2" xfId="11498"/>
    <cellStyle name="Normal 2 9 4 2 2" xfId="11499"/>
    <cellStyle name="Normal 2 9 4 2 2 2" xfId="11500"/>
    <cellStyle name="Normal 2 9 4 2 2 2 2" xfId="11501"/>
    <cellStyle name="Normal 2 9 4 2 2 2 3" xfId="11502"/>
    <cellStyle name="Normal 2 9 4 2 2 2 4" xfId="11503"/>
    <cellStyle name="Normal 2 9 4 2 2 3" xfId="11504"/>
    <cellStyle name="Normal 2 9 4 2 2 4" xfId="11505"/>
    <cellStyle name="Normal 2 9 4 2 2 5" xfId="11506"/>
    <cellStyle name="Normal 2 9 4 2 3" xfId="11507"/>
    <cellStyle name="Normal 2 9 4 2 3 2" xfId="11508"/>
    <cellStyle name="Normal 2 9 4 2 3 3" xfId="11509"/>
    <cellStyle name="Normal 2 9 4 2 3 4" xfId="11510"/>
    <cellStyle name="Normal 2 9 4 2 4" xfId="11511"/>
    <cellStyle name="Normal 2 9 4 2 5" xfId="11512"/>
    <cellStyle name="Normal 2 9 4 2 6" xfId="11513"/>
    <cellStyle name="Normal 2 9 4 3" xfId="11514"/>
    <cellStyle name="Normal 2 9 4 3 2" xfId="11515"/>
    <cellStyle name="Normal 2 9 4 3 2 2" xfId="11516"/>
    <cellStyle name="Normal 2 9 4 3 2 2 2" xfId="11517"/>
    <cellStyle name="Normal 2 9 4 3 2 2 3" xfId="11518"/>
    <cellStyle name="Normal 2 9 4 3 2 2 4" xfId="11519"/>
    <cellStyle name="Normal 2 9 4 3 2 3" xfId="11520"/>
    <cellStyle name="Normal 2 9 4 3 2 4" xfId="11521"/>
    <cellStyle name="Normal 2 9 4 3 2 5" xfId="11522"/>
    <cellStyle name="Normal 2 9 4 3 3" xfId="11523"/>
    <cellStyle name="Normal 2 9 4 3 3 2" xfId="11524"/>
    <cellStyle name="Normal 2 9 4 3 3 3" xfId="11525"/>
    <cellStyle name="Normal 2 9 4 3 3 4" xfId="11526"/>
    <cellStyle name="Normal 2 9 4 3 4" xfId="11527"/>
    <cellStyle name="Normal 2 9 4 3 5" xfId="11528"/>
    <cellStyle name="Normal 2 9 4 3 6" xfId="11529"/>
    <cellStyle name="Normal 2 9 4 4" xfId="11530"/>
    <cellStyle name="Normal 2 9 4 4 2" xfId="11531"/>
    <cellStyle name="Normal 2 9 4 4 2 2" xfId="11532"/>
    <cellStyle name="Normal 2 9 4 4 2 3" xfId="11533"/>
    <cellStyle name="Normal 2 9 4 4 2 4" xfId="11534"/>
    <cellStyle name="Normal 2 9 4 4 3" xfId="11535"/>
    <cellStyle name="Normal 2 9 4 4 4" xfId="11536"/>
    <cellStyle name="Normal 2 9 4 4 5" xfId="11537"/>
    <cellStyle name="Normal 2 9 4 5" xfId="11538"/>
    <cellStyle name="Normal 2 9 4 5 2" xfId="11539"/>
    <cellStyle name="Normal 2 9 4 5 2 2" xfId="11540"/>
    <cellStyle name="Normal 2 9 4 5 2 3" xfId="11541"/>
    <cellStyle name="Normal 2 9 4 5 2 4" xfId="11542"/>
    <cellStyle name="Normal 2 9 4 5 3" xfId="11543"/>
    <cellStyle name="Normal 2 9 4 5 4" xfId="11544"/>
    <cellStyle name="Normal 2 9 4 5 5" xfId="11545"/>
    <cellStyle name="Normal 2 9 4 6" xfId="11546"/>
    <cellStyle name="Normal 2 9 4 6 2" xfId="11547"/>
    <cellStyle name="Normal 2 9 4 6 3" xfId="11548"/>
    <cellStyle name="Normal 2 9 4 6 4" xfId="11549"/>
    <cellStyle name="Normal 2 9 4 7" xfId="11550"/>
    <cellStyle name="Normal 2 9 4 7 2" xfId="11551"/>
    <cellStyle name="Normal 2 9 4 7 3" xfId="11552"/>
    <cellStyle name="Normal 2 9 4 7 4" xfId="11553"/>
    <cellStyle name="Normal 2 9 4 8" xfId="11554"/>
    <cellStyle name="Normal 2 9 4 9" xfId="11555"/>
    <cellStyle name="Normal 2 9 5" xfId="11556"/>
    <cellStyle name="Normal 2 9 5 10" xfId="11557"/>
    <cellStyle name="Normal 2 9 5 11" xfId="11558"/>
    <cellStyle name="Normal 2 9 5 12" xfId="11559"/>
    <cellStyle name="Normal 2 9 5 13" xfId="11560"/>
    <cellStyle name="Normal 2 9 5 14" xfId="11561"/>
    <cellStyle name="Normal 2 9 5 2" xfId="11562"/>
    <cellStyle name="Normal 2 9 5 2 2" xfId="11563"/>
    <cellStyle name="Normal 2 9 5 2 2 2" xfId="11564"/>
    <cellStyle name="Normal 2 9 5 2 2 2 2" xfId="11565"/>
    <cellStyle name="Normal 2 9 5 2 2 2 3" xfId="11566"/>
    <cellStyle name="Normal 2 9 5 2 2 2 4" xfId="11567"/>
    <cellStyle name="Normal 2 9 5 2 2 3" xfId="11568"/>
    <cellStyle name="Normal 2 9 5 2 2 4" xfId="11569"/>
    <cellStyle name="Normal 2 9 5 2 2 5" xfId="11570"/>
    <cellStyle name="Normal 2 9 5 2 3" xfId="11571"/>
    <cellStyle name="Normal 2 9 5 2 3 2" xfId="11572"/>
    <cellStyle name="Normal 2 9 5 2 3 3" xfId="11573"/>
    <cellStyle name="Normal 2 9 5 2 3 4" xfId="11574"/>
    <cellStyle name="Normal 2 9 5 2 4" xfId="11575"/>
    <cellStyle name="Normal 2 9 5 2 5" xfId="11576"/>
    <cellStyle name="Normal 2 9 5 2 6" xfId="11577"/>
    <cellStyle name="Normal 2 9 5 3" xfId="11578"/>
    <cellStyle name="Normal 2 9 5 3 2" xfId="11579"/>
    <cellStyle name="Normal 2 9 5 3 2 2" xfId="11580"/>
    <cellStyle name="Normal 2 9 5 3 2 2 2" xfId="11581"/>
    <cellStyle name="Normal 2 9 5 3 2 2 3" xfId="11582"/>
    <cellStyle name="Normal 2 9 5 3 2 2 4" xfId="11583"/>
    <cellStyle name="Normal 2 9 5 3 2 3" xfId="11584"/>
    <cellStyle name="Normal 2 9 5 3 2 4" xfId="11585"/>
    <cellStyle name="Normal 2 9 5 3 2 5" xfId="11586"/>
    <cellStyle name="Normal 2 9 5 3 3" xfId="11587"/>
    <cellStyle name="Normal 2 9 5 3 3 2" xfId="11588"/>
    <cellStyle name="Normal 2 9 5 3 3 3" xfId="11589"/>
    <cellStyle name="Normal 2 9 5 3 3 4" xfId="11590"/>
    <cellStyle name="Normal 2 9 5 3 4" xfId="11591"/>
    <cellStyle name="Normal 2 9 5 3 5" xfId="11592"/>
    <cellStyle name="Normal 2 9 5 3 6" xfId="11593"/>
    <cellStyle name="Normal 2 9 5 4" xfId="11594"/>
    <cellStyle name="Normal 2 9 5 4 2" xfId="11595"/>
    <cellStyle name="Normal 2 9 5 4 2 2" xfId="11596"/>
    <cellStyle name="Normal 2 9 5 4 2 3" xfId="11597"/>
    <cellStyle name="Normal 2 9 5 4 2 4" xfId="11598"/>
    <cellStyle name="Normal 2 9 5 4 3" xfId="11599"/>
    <cellStyle name="Normal 2 9 5 4 4" xfId="11600"/>
    <cellStyle name="Normal 2 9 5 4 5" xfId="11601"/>
    <cellStyle name="Normal 2 9 5 5" xfId="11602"/>
    <cellStyle name="Normal 2 9 5 5 2" xfId="11603"/>
    <cellStyle name="Normal 2 9 5 5 2 2" xfId="11604"/>
    <cellStyle name="Normal 2 9 5 5 2 3" xfId="11605"/>
    <cellStyle name="Normal 2 9 5 5 2 4" xfId="11606"/>
    <cellStyle name="Normal 2 9 5 5 3" xfId="11607"/>
    <cellStyle name="Normal 2 9 5 5 4" xfId="11608"/>
    <cellStyle name="Normal 2 9 5 5 5" xfId="11609"/>
    <cellStyle name="Normal 2 9 5 6" xfId="11610"/>
    <cellStyle name="Normal 2 9 5 6 2" xfId="11611"/>
    <cellStyle name="Normal 2 9 5 6 3" xfId="11612"/>
    <cellStyle name="Normal 2 9 5 6 4" xfId="11613"/>
    <cellStyle name="Normal 2 9 5 7" xfId="11614"/>
    <cellStyle name="Normal 2 9 5 7 2" xfId="11615"/>
    <cellStyle name="Normal 2 9 5 7 3" xfId="11616"/>
    <cellStyle name="Normal 2 9 5 7 4" xfId="11617"/>
    <cellStyle name="Normal 2 9 5 8" xfId="11618"/>
    <cellStyle name="Normal 2 9 5 9" xfId="11619"/>
    <cellStyle name="Normal 2 9 6" xfId="11620"/>
    <cellStyle name="Normal 2 9 6 2" xfId="11621"/>
    <cellStyle name="Normal 2 9 6 3" xfId="11622"/>
    <cellStyle name="Normal 2 9 6 4" xfId="11623"/>
    <cellStyle name="Normal 2 9 6 5" xfId="11624"/>
    <cellStyle name="Normal 2 9 7" xfId="11625"/>
    <cellStyle name="Normal 2 9 7 10" xfId="11626"/>
    <cellStyle name="Normal 2 9 7 2" xfId="11627"/>
    <cellStyle name="Normal 2 9 7 2 2" xfId="11628"/>
    <cellStyle name="Normal 2 9 7 2 2 2" xfId="11629"/>
    <cellStyle name="Normal 2 9 7 2 2 3" xfId="11630"/>
    <cellStyle name="Normal 2 9 7 2 2 4" xfId="11631"/>
    <cellStyle name="Normal 2 9 7 2 3" xfId="11632"/>
    <cellStyle name="Normal 2 9 7 2 4" xfId="11633"/>
    <cellStyle name="Normal 2 9 7 2 5" xfId="11634"/>
    <cellStyle name="Normal 2 9 7 3" xfId="11635"/>
    <cellStyle name="Normal 2 9 7 3 2" xfId="11636"/>
    <cellStyle name="Normal 2 9 7 3 3" xfId="11637"/>
    <cellStyle name="Normal 2 9 7 3 4" xfId="11638"/>
    <cellStyle name="Normal 2 9 7 4" xfId="11639"/>
    <cellStyle name="Normal 2 9 7 5" xfId="11640"/>
    <cellStyle name="Normal 2 9 7 6" xfId="11641"/>
    <cellStyle name="Normal 2 9 7 7" xfId="11642"/>
    <cellStyle name="Normal 2 9 7 8" xfId="11643"/>
    <cellStyle name="Normal 2 9 7 9" xfId="11644"/>
    <cellStyle name="Normal 2 9 8" xfId="11645"/>
    <cellStyle name="Normal 2 9 8 10" xfId="11646"/>
    <cellStyle name="Normal 2 9 8 2" xfId="11647"/>
    <cellStyle name="Normal 2 9 8 2 2 3" xfId="11648"/>
    <cellStyle name="Normal 2 9 8 2 2 3 2" xfId="11649"/>
    <cellStyle name="Normal 2 9 8 2 2 4" xfId="11650"/>
    <cellStyle name="Normal 2 9 8 2 3" xfId="11651"/>
    <cellStyle name="Normal 2 9 8 2 4" xfId="11652"/>
    <cellStyle name="Normal 2 9 8 2 5" xfId="11653"/>
    <cellStyle name="Normal 2 9 8 3" xfId="11654"/>
    <cellStyle name="Normal 2 9 8 3 2" xfId="11655"/>
    <cellStyle name="Normal 2 9 8 3 3" xfId="11656"/>
    <cellStyle name="Normal 2 9 8 3 4" xfId="11657"/>
    <cellStyle name="Normal 2 9 8 4" xfId="11658"/>
    <cellStyle name="Normal 2 9 8 5" xfId="11659"/>
    <cellStyle name="Normal 2 9 8 6" xfId="11660"/>
    <cellStyle name="Normal 2 9 8 7" xfId="11661"/>
    <cellStyle name="Normal 2 9 8 8" xfId="11662"/>
    <cellStyle name="Normal 2 9 8 9" xfId="11663"/>
    <cellStyle name="Normal 2 9 9" xfId="11664"/>
    <cellStyle name="Normal 2 9 9 2" xfId="11665"/>
    <cellStyle name="Normal 2 9 9 2 2" xfId="11666"/>
    <cellStyle name="Normal 2 9 9 3 4" xfId="11667"/>
    <cellStyle name="Normal 2 9 9 6" xfId="11668"/>
    <cellStyle name="Normal 2_9_Compare DtBASE_Sept'10 Nasional" xfId="11669"/>
    <cellStyle name="Normal 20" xfId="11670"/>
    <cellStyle name="Normal 20 10" xfId="11671"/>
    <cellStyle name="Normal 20 11" xfId="11672"/>
    <cellStyle name="Normal 20 12" xfId="11673"/>
    <cellStyle name="Normal 20 13" xfId="11674"/>
    <cellStyle name="Normal 20 14" xfId="11675"/>
    <cellStyle name="Normal 20 15" xfId="11676"/>
    <cellStyle name="Normal 20 2" xfId="11677"/>
    <cellStyle name="Normal 20 2 10" xfId="11678"/>
    <cellStyle name="Normal 20 2 2" xfId="11679"/>
    <cellStyle name="Normal 20 2 2 2" xfId="11680"/>
    <cellStyle name="Normal 20 2 2 2 2" xfId="11681"/>
    <cellStyle name="Normal 20 2 2 2 3" xfId="11682"/>
    <cellStyle name="Normal 20 2 2 2 4" xfId="11683"/>
    <cellStyle name="Normal 20 2 2 3" xfId="11684"/>
    <cellStyle name="Normal 20 2 2 4" xfId="11685"/>
    <cellStyle name="Normal 20 2 2 5" xfId="11686"/>
    <cellStyle name="Normal 20 2 3" xfId="11687"/>
    <cellStyle name="Normal 20 2 3 2" xfId="11688"/>
    <cellStyle name="Normal 20 2 3 3" xfId="11689"/>
    <cellStyle name="Normal 20 2 3 4" xfId="11690"/>
    <cellStyle name="Normal 20 2 4" xfId="11691"/>
    <cellStyle name="Normal 20 2 5" xfId="11692"/>
    <cellStyle name="Normal 20 2 6" xfId="11693"/>
    <cellStyle name="Normal 20 2 7" xfId="11694"/>
    <cellStyle name="Normal 20 2 8" xfId="11695"/>
    <cellStyle name="Normal 20 2 9" xfId="11696"/>
    <cellStyle name="Normal 20 3" xfId="11697"/>
    <cellStyle name="Normal 20 3 10" xfId="11698"/>
    <cellStyle name="Normal 20 3 2" xfId="11699"/>
    <cellStyle name="Normal 20 3 2 2" xfId="11700"/>
    <cellStyle name="Normal 20 3 2 2 2" xfId="11701"/>
    <cellStyle name="Normal 20 3 2 2 3" xfId="11702"/>
    <cellStyle name="Normal 20 3 2 2 4" xfId="11703"/>
    <cellStyle name="Normal 20 3 2 3" xfId="11704"/>
    <cellStyle name="Normal 20 3 2 4" xfId="11705"/>
    <cellStyle name="Normal 20 3 2 5" xfId="11706"/>
    <cellStyle name="Normal 20 3 3" xfId="11707"/>
    <cellStyle name="Normal 20 3 3 2" xfId="11708"/>
    <cellStyle name="Normal 20 3 3 3" xfId="11709"/>
    <cellStyle name="Normal 20 3 3 4" xfId="11710"/>
    <cellStyle name="Normal 20 3 4" xfId="11711"/>
    <cellStyle name="Normal 20 3 5" xfId="11712"/>
    <cellStyle name="Normal 20 3 6" xfId="11713"/>
    <cellStyle name="Normal 20 3 7" xfId="11714"/>
    <cellStyle name="Normal 20 3 8" xfId="11715"/>
    <cellStyle name="Normal 20 3 9" xfId="11716"/>
    <cellStyle name="Normal 20 4" xfId="11717"/>
    <cellStyle name="Normal 20 4 2" xfId="11718"/>
    <cellStyle name="Normal 20 4 2 2" xfId="11719"/>
    <cellStyle name="Normal 20 4 2 3" xfId="11720"/>
    <cellStyle name="Normal 20 4 2 4" xfId="11721"/>
    <cellStyle name="Normal 20 4 3" xfId="11722"/>
    <cellStyle name="Normal 20 4 4" xfId="11723"/>
    <cellStyle name="Normal 20 4 5" xfId="11724"/>
    <cellStyle name="Normal 20 5" xfId="11725"/>
    <cellStyle name="Normal 20 5 2" xfId="11726"/>
    <cellStyle name="Normal 20 5 2 2" xfId="11727"/>
    <cellStyle name="Normal 20 5 2 3" xfId="11728"/>
    <cellStyle name="Normal 20 5 2 4" xfId="11729"/>
    <cellStyle name="Normal 20 5 3" xfId="11730"/>
    <cellStyle name="Normal 20 5 4" xfId="11731"/>
    <cellStyle name="Normal 20 5 5" xfId="11732"/>
    <cellStyle name="Normal 20 6" xfId="11733"/>
    <cellStyle name="Normal 20 6 2" xfId="11734"/>
    <cellStyle name="Normal 20 6 3" xfId="11735"/>
    <cellStyle name="Normal 20 6 4" xfId="11736"/>
    <cellStyle name="Normal 20 7" xfId="11737"/>
    <cellStyle name="Normal 20 7 2" xfId="11738"/>
    <cellStyle name="Normal 20 7 3" xfId="11739"/>
    <cellStyle name="Normal 20 7 4" xfId="11740"/>
    <cellStyle name="Normal 20 8" xfId="11741"/>
    <cellStyle name="Normal 20 8 2" xfId="11742"/>
    <cellStyle name="Normal 20 8 3" xfId="11743"/>
    <cellStyle name="Normal 20 8 4" xfId="11744"/>
    <cellStyle name="Normal 20 9" xfId="11745"/>
    <cellStyle name="Normal 200" xfId="11746"/>
    <cellStyle name="Normal 201" xfId="11747"/>
    <cellStyle name="Normal 202" xfId="11748"/>
    <cellStyle name="Normal 203" xfId="11749"/>
    <cellStyle name="Normal 204" xfId="11750"/>
    <cellStyle name="Normal 205" xfId="11751"/>
    <cellStyle name="Normal 206" xfId="11752"/>
    <cellStyle name="Normal 207" xfId="11753"/>
    <cellStyle name="Normal 208" xfId="11754"/>
    <cellStyle name="Normal 209" xfId="11755"/>
    <cellStyle name="Normal 21" xfId="11756"/>
    <cellStyle name="Normal 21 10" xfId="11757"/>
    <cellStyle name="Normal 21 11" xfId="11758"/>
    <cellStyle name="Normal 21 12" xfId="11759"/>
    <cellStyle name="Normal 21 13" xfId="11760"/>
    <cellStyle name="Normal 21 14" xfId="11761"/>
    <cellStyle name="Normal 21 15" xfId="11762"/>
    <cellStyle name="Normal 21 2" xfId="11763"/>
    <cellStyle name="Normal 21 2 2" xfId="11764"/>
    <cellStyle name="Normal 21 2 2 2" xfId="11765"/>
    <cellStyle name="Normal 21 2 2 2 2" xfId="11766"/>
    <cellStyle name="Normal 21 2 2 2 3" xfId="11767"/>
    <cellStyle name="Normal 21 2 2 2 4" xfId="11768"/>
    <cellStyle name="Normal 21 2 2 3" xfId="11769"/>
    <cellStyle name="Normal 21 2 2 4" xfId="11770"/>
    <cellStyle name="Normal 21 2 2 5" xfId="11771"/>
    <cellStyle name="Normal 21 2 3" xfId="11772"/>
    <cellStyle name="Normal 21 2 3 2" xfId="11773"/>
    <cellStyle name="Normal 21 2 3 3" xfId="11774"/>
    <cellStyle name="Normal 21 2 3 4" xfId="11775"/>
    <cellStyle name="Normal 21 2 4" xfId="11776"/>
    <cellStyle name="Normal 21 2 5" xfId="11777"/>
    <cellStyle name="Normal 21 2 6" xfId="11778"/>
    <cellStyle name="Normal 21 3" xfId="11779"/>
    <cellStyle name="Normal 21 3 2" xfId="11780"/>
    <cellStyle name="Normal 21 3 2 2" xfId="11781"/>
    <cellStyle name="Normal 21 3 2 2 2" xfId="11782"/>
    <cellStyle name="Normal 21 3 2 2 3" xfId="11783"/>
    <cellStyle name="Normal 21 3 2 2 4" xfId="11784"/>
    <cellStyle name="Normal 21 3 2 3" xfId="11785"/>
    <cellStyle name="Normal 21 3 2 4" xfId="11786"/>
    <cellStyle name="Normal 21 3 2 5" xfId="11787"/>
    <cellStyle name="Normal 21 3 3" xfId="11788"/>
    <cellStyle name="Normal 21 3 3 2" xfId="11789"/>
    <cellStyle name="Normal 21 3 3 3" xfId="11790"/>
    <cellStyle name="Normal 21 3 3 4" xfId="11791"/>
    <cellStyle name="Normal 21 3 4" xfId="11792"/>
    <cellStyle name="Normal 21 3 5" xfId="11793"/>
    <cellStyle name="Normal 21 3 6" xfId="11794"/>
    <cellStyle name="Normal 21 4" xfId="11795"/>
    <cellStyle name="Normal 21 4 2" xfId="11796"/>
    <cellStyle name="Normal 21 4 2 2" xfId="11797"/>
    <cellStyle name="Normal 21 4 2 3" xfId="11798"/>
    <cellStyle name="Normal 21 4 2 4" xfId="11799"/>
    <cellStyle name="Normal 21 4 3" xfId="11800"/>
    <cellStyle name="Normal 21 4 4" xfId="11801"/>
    <cellStyle name="Normal 21 4 5" xfId="11802"/>
    <cellStyle name="Normal 21 5" xfId="11803"/>
    <cellStyle name="Normal 21 5 2" xfId="11804"/>
    <cellStyle name="Normal 21 5 2 2" xfId="11805"/>
    <cellStyle name="Normal 21 5 2 3" xfId="11806"/>
    <cellStyle name="Normal 21 5 2 4" xfId="11807"/>
    <cellStyle name="Normal 21 5 3" xfId="11808"/>
    <cellStyle name="Normal 21 5 4" xfId="11809"/>
    <cellStyle name="Normal 21 5 5" xfId="11810"/>
    <cellStyle name="Normal 21 6" xfId="11811"/>
    <cellStyle name="Normal 21 6 2" xfId="11812"/>
    <cellStyle name="Normal 21 6 3" xfId="11813"/>
    <cellStyle name="Normal 21 6 4" xfId="11814"/>
    <cellStyle name="Normal 21 7" xfId="11815"/>
    <cellStyle name="Normal 21 7 2" xfId="11816"/>
    <cellStyle name="Normal 21 7 3" xfId="11817"/>
    <cellStyle name="Normal 21 7 4" xfId="11818"/>
    <cellStyle name="Normal 21 8" xfId="11819"/>
    <cellStyle name="Normal 21 8 2" xfId="11820"/>
    <cellStyle name="Normal 21 8 3" xfId="11821"/>
    <cellStyle name="Normal 21 8 4" xfId="11822"/>
    <cellStyle name="Normal 21 9" xfId="11823"/>
    <cellStyle name="Normal 210" xfId="11824"/>
    <cellStyle name="Normal 211" xfId="11825"/>
    <cellStyle name="Normal 212" xfId="11826"/>
    <cellStyle name="Normal 213" xfId="11827"/>
    <cellStyle name="Normal 214" xfId="11828"/>
    <cellStyle name="Normal 215" xfId="11829"/>
    <cellStyle name="Normal 22" xfId="11830"/>
    <cellStyle name="Normal 22 10" xfId="11831"/>
    <cellStyle name="Normal 22 11" xfId="11832"/>
    <cellStyle name="Normal 22 12" xfId="11833"/>
    <cellStyle name="Normal 22 13" xfId="11834"/>
    <cellStyle name="Normal 22 14" xfId="11835"/>
    <cellStyle name="Normal 22 15" xfId="11836"/>
    <cellStyle name="Normal 22 2" xfId="11837"/>
    <cellStyle name="Normal 22 2 10" xfId="11838"/>
    <cellStyle name="Normal 22 2 2" xfId="11839"/>
    <cellStyle name="Normal 22 2 2 2" xfId="11840"/>
    <cellStyle name="Normal 22 2 2 2 2" xfId="11841"/>
    <cellStyle name="Normal 22 2 2 2 3" xfId="11842"/>
    <cellStyle name="Normal 22 2 2 2 4" xfId="11843"/>
    <cellStyle name="Normal 22 2 2 3" xfId="11844"/>
    <cellStyle name="Normal 22 2 2 4" xfId="11845"/>
    <cellStyle name="Normal 22 2 2 5" xfId="11846"/>
    <cellStyle name="Normal 22 2 2 6" xfId="11847"/>
    <cellStyle name="Normal 22 2 2 7" xfId="11848"/>
    <cellStyle name="Normal 22 2 2 8" xfId="11849"/>
    <cellStyle name="Normal 22 2 2 9" xfId="11850"/>
    <cellStyle name="Normal 22 2 3" xfId="11851"/>
    <cellStyle name="Normal 22 2 3 2" xfId="11852"/>
    <cellStyle name="Normal 22 2 3 3" xfId="11853"/>
    <cellStyle name="Normal 22 2 3 4" xfId="11854"/>
    <cellStyle name="Normal 22 2 4" xfId="11855"/>
    <cellStyle name="Normal 22 2 5" xfId="11856"/>
    <cellStyle name="Normal 22 2 6" xfId="11857"/>
    <cellStyle name="Normal 22 2 7" xfId="11858"/>
    <cellStyle name="Normal 22 2 8" xfId="11859"/>
    <cellStyle name="Normal 22 2 9" xfId="11860"/>
    <cellStyle name="Normal 22 3" xfId="11861"/>
    <cellStyle name="Normal 22 3 2" xfId="11862"/>
    <cellStyle name="Normal 22 3 2 2" xfId="11863"/>
    <cellStyle name="Normal 22 3 2 2 2" xfId="11864"/>
    <cellStyle name="Normal 22 3 2 2 3" xfId="11865"/>
    <cellStyle name="Normal 22 3 2 2 4" xfId="11866"/>
    <cellStyle name="Normal 22 3 2 3" xfId="11867"/>
    <cellStyle name="Normal 22 3 2 4" xfId="11868"/>
    <cellStyle name="Normal 22 3 2 5" xfId="11869"/>
    <cellStyle name="Normal 22 3 3" xfId="11870"/>
    <cellStyle name="Normal 22 3 3 2" xfId="11871"/>
    <cellStyle name="Normal 22 3 3 3" xfId="11872"/>
    <cellStyle name="Normal 22 3 3 4" xfId="11873"/>
    <cellStyle name="Normal 22 3 4" xfId="11874"/>
    <cellStyle name="Normal 22 3 5" xfId="11875"/>
    <cellStyle name="Normal 22 3 6" xfId="11876"/>
    <cellStyle name="Normal 22 4" xfId="11877"/>
    <cellStyle name="Normal 22 4 2" xfId="11878"/>
    <cellStyle name="Normal 22 4 2 2" xfId="11879"/>
    <cellStyle name="Normal 22 4 2 3" xfId="11880"/>
    <cellStyle name="Normal 22 4 2 4" xfId="11881"/>
    <cellStyle name="Normal 22 4 3" xfId="11882"/>
    <cellStyle name="Normal 22 4 4" xfId="11883"/>
    <cellStyle name="Normal 22 4 5" xfId="11884"/>
    <cellStyle name="Normal 22 5" xfId="11885"/>
    <cellStyle name="Normal 22 5 2" xfId="11886"/>
    <cellStyle name="Normal 22 5 2 2" xfId="11887"/>
    <cellStyle name="Normal 22 5 2 3" xfId="11888"/>
    <cellStyle name="Normal 22 5 2 4" xfId="11889"/>
    <cellStyle name="Normal 22 5 3" xfId="11890"/>
    <cellStyle name="Normal 22 5 4" xfId="11891"/>
    <cellStyle name="Normal 22 5 5" xfId="11892"/>
    <cellStyle name="Normal 22 6" xfId="11893"/>
    <cellStyle name="Normal 22 6 2" xfId="11894"/>
    <cellStyle name="Normal 22 6 3" xfId="11895"/>
    <cellStyle name="Normal 22 6 4" xfId="11896"/>
    <cellStyle name="Normal 22 7" xfId="11897"/>
    <cellStyle name="Normal 22 7 2" xfId="11898"/>
    <cellStyle name="Normal 22 7 3" xfId="11899"/>
    <cellStyle name="Normal 22 7 4" xfId="11900"/>
    <cellStyle name="Normal 22 8" xfId="11901"/>
    <cellStyle name="Normal 22 8 2" xfId="11902"/>
    <cellStyle name="Normal 22 8 3" xfId="11903"/>
    <cellStyle name="Normal 22 8 4" xfId="11904"/>
    <cellStyle name="Normal 22 9" xfId="11905"/>
    <cellStyle name="Normal 23" xfId="11906"/>
    <cellStyle name="Normal 23 10" xfId="11907"/>
    <cellStyle name="Normal 23 11" xfId="11908"/>
    <cellStyle name="Normal 23 12" xfId="11909"/>
    <cellStyle name="Normal 23 13" xfId="11910"/>
    <cellStyle name="Normal 23 14" xfId="11911"/>
    <cellStyle name="Normal 23 15" xfId="11912"/>
    <cellStyle name="Normal 23 2" xfId="11913"/>
    <cellStyle name="Normal 23 2 10" xfId="11914"/>
    <cellStyle name="Normal 23 2 2" xfId="11915"/>
    <cellStyle name="Normal 23 2 2 2" xfId="11916"/>
    <cellStyle name="Normal 23 2 2 2 2" xfId="11917"/>
    <cellStyle name="Normal 23 2 2 2 3" xfId="11918"/>
    <cellStyle name="Normal 23 2 2 2 4" xfId="11919"/>
    <cellStyle name="Normal 23 2 2 3" xfId="11920"/>
    <cellStyle name="Normal 23 2 2 4" xfId="11921"/>
    <cellStyle name="Normal 23 2 2 5" xfId="11922"/>
    <cellStyle name="Normal 23 2 3" xfId="11923"/>
    <cellStyle name="Normal 23 2 3 2" xfId="11924"/>
    <cellStyle name="Normal 23 2 3 3" xfId="11925"/>
    <cellStyle name="Normal 23 2 3 4" xfId="11926"/>
    <cellStyle name="Normal 23 2 4" xfId="11927"/>
    <cellStyle name="Normal 23 2 5" xfId="11928"/>
    <cellStyle name="Normal 23 2 6" xfId="11929"/>
    <cellStyle name="Normal 23 2 7" xfId="11930"/>
    <cellStyle name="Normal 23 2 8" xfId="11931"/>
    <cellStyle name="Normal 23 2 9" xfId="11932"/>
    <cellStyle name="Normal 23 3" xfId="11933"/>
    <cellStyle name="Normal 23 3 2" xfId="11934"/>
    <cellStyle name="Normal 23 3 2 2" xfId="11935"/>
    <cellStyle name="Normal 23 3 2 2 2" xfId="11936"/>
    <cellStyle name="Normal 23 3 2 2 3" xfId="11937"/>
    <cellStyle name="Normal 23 3 2 2 4" xfId="11938"/>
    <cellStyle name="Normal 23 3 2 3" xfId="11939"/>
    <cellStyle name="Normal 23 3 2 4" xfId="11940"/>
    <cellStyle name="Normal 23 3 2 5" xfId="11941"/>
    <cellStyle name="Normal 23 3 3" xfId="11942"/>
    <cellStyle name="Normal 23 3 3 2" xfId="11943"/>
    <cellStyle name="Normal 23 3 3 3" xfId="11944"/>
    <cellStyle name="Normal 23 3 3 4" xfId="11945"/>
    <cellStyle name="Normal 23 3 4" xfId="11946"/>
    <cellStyle name="Normal 23 3 5" xfId="11947"/>
    <cellStyle name="Normal 23 3 6" xfId="11948"/>
    <cellStyle name="Normal 23 4" xfId="11949"/>
    <cellStyle name="Normal 23 4 2" xfId="11950"/>
    <cellStyle name="Normal 23 4 2 2" xfId="11951"/>
    <cellStyle name="Normal 23 4 2 3" xfId="11952"/>
    <cellStyle name="Normal 23 4 2 4" xfId="11953"/>
    <cellStyle name="Normal 23 4 3" xfId="11954"/>
    <cellStyle name="Normal 23 4 4" xfId="11955"/>
    <cellStyle name="Normal 23 4 5" xfId="11956"/>
    <cellStyle name="Normal 23 5" xfId="11957"/>
    <cellStyle name="Normal 23 5 2" xfId="11958"/>
    <cellStyle name="Normal 23 5 2 2" xfId="11959"/>
    <cellStyle name="Normal 23 5 2 3" xfId="11960"/>
    <cellStyle name="Normal 23 5 2 4" xfId="11961"/>
    <cellStyle name="Normal 23 5 3" xfId="11962"/>
    <cellStyle name="Normal 23 5 4" xfId="11963"/>
    <cellStyle name="Normal 23 5 5" xfId="11964"/>
    <cellStyle name="Normal 23 6" xfId="11965"/>
    <cellStyle name="Normal 23 6 2" xfId="11966"/>
    <cellStyle name="Normal 23 6 3" xfId="11967"/>
    <cellStyle name="Normal 23 6 4" xfId="11968"/>
    <cellStyle name="Normal 23 7" xfId="11969"/>
    <cellStyle name="Normal 23 7 2" xfId="11970"/>
    <cellStyle name="Normal 23 7 3" xfId="11971"/>
    <cellStyle name="Normal 23 7 4" xfId="11972"/>
    <cellStyle name="Normal 23 8" xfId="11973"/>
    <cellStyle name="Normal 23 8 2" xfId="11974"/>
    <cellStyle name="Normal 23 8 3" xfId="11975"/>
    <cellStyle name="Normal 23 8 4" xfId="11976"/>
    <cellStyle name="Normal 23 9" xfId="11977"/>
    <cellStyle name="Normal 24" xfId="11978"/>
    <cellStyle name="Normal 24 10" xfId="11979"/>
    <cellStyle name="Normal 24 11" xfId="11980"/>
    <cellStyle name="Normal 24 12" xfId="11981"/>
    <cellStyle name="Normal 24 13" xfId="11982"/>
    <cellStyle name="Normal 24 14" xfId="11983"/>
    <cellStyle name="Normal 24 15" xfId="11984"/>
    <cellStyle name="Normal 24 2" xfId="11985"/>
    <cellStyle name="Normal 24 2 10" xfId="11986"/>
    <cellStyle name="Normal 24 2 11" xfId="11987"/>
    <cellStyle name="Normal 24 2 12" xfId="11988"/>
    <cellStyle name="Normal 24 2 2" xfId="11989"/>
    <cellStyle name="Normal 24 2 2 2" xfId="11990"/>
    <cellStyle name="Normal 24 2 2 2 2" xfId="11991"/>
    <cellStyle name="Normal 24 2 2 2 3" xfId="11992"/>
    <cellStyle name="Normal 24 2 2 2 4" xfId="11993"/>
    <cellStyle name="Normal 24 2 2 3" xfId="11994"/>
    <cellStyle name="Normal 24 2 2 4" xfId="11995"/>
    <cellStyle name="Normal 24 2 2 5" xfId="11996"/>
    <cellStyle name="Normal 24 2 2 6" xfId="11997"/>
    <cellStyle name="Normal 24 2 2 7" xfId="11998"/>
    <cellStyle name="Normal 24 2 2 8" xfId="11999"/>
    <cellStyle name="Normal 24 2 2 9" xfId="12000"/>
    <cellStyle name="Normal 24 2 3" xfId="12001"/>
    <cellStyle name="Normal 24 2 3 2" xfId="12002"/>
    <cellStyle name="Normal 24 2 3 3" xfId="12003"/>
    <cellStyle name="Normal 24 2 3 4" xfId="12004"/>
    <cellStyle name="Normal 24 2 3 5" xfId="12005"/>
    <cellStyle name="Normal 24 2 3 6" xfId="12006"/>
    <cellStyle name="Normal 24 2 3 7" xfId="12007"/>
    <cellStyle name="Normal 24 2 3 8" xfId="12008"/>
    <cellStyle name="Normal 24 2 4" xfId="12009"/>
    <cellStyle name="Normal 24 2 4 2" xfId="12010"/>
    <cellStyle name="Normal 24 2 4 3" xfId="12011"/>
    <cellStyle name="Normal 24 2 4 4" xfId="12012"/>
    <cellStyle name="Normal 24 2 4 5" xfId="12013"/>
    <cellStyle name="Normal 24 2 5" xfId="12014"/>
    <cellStyle name="Normal 24 2 5 2" xfId="12015"/>
    <cellStyle name="Normal 24 2 5 3" xfId="12016"/>
    <cellStyle name="Normal 24 2 5 4" xfId="12017"/>
    <cellStyle name="Normal 24 2 5 5" xfId="12018"/>
    <cellStyle name="Normal 24 2 6" xfId="12019"/>
    <cellStyle name="Normal 24 2 6 2" xfId="12020"/>
    <cellStyle name="Normal 24 2 6 3" xfId="12021"/>
    <cellStyle name="Normal 24 2 6 4" xfId="12022"/>
    <cellStyle name="Normal 24 2 6 5" xfId="12023"/>
    <cellStyle name="Normal 24 2 7" xfId="12024"/>
    <cellStyle name="Normal 24 2 7 2" xfId="12025"/>
    <cellStyle name="Normal 24 2 8" xfId="12026"/>
    <cellStyle name="Normal 24 2 8 2" xfId="12027"/>
    <cellStyle name="Normal 24 2 9" xfId="12028"/>
    <cellStyle name="Normal 24 2 9 2" xfId="12029"/>
    <cellStyle name="Normal 24 3" xfId="12030"/>
    <cellStyle name="Normal 24 3 2" xfId="12031"/>
    <cellStyle name="Normal 24 3 2 2" xfId="12032"/>
    <cellStyle name="Normal 24 3 2 2 2" xfId="12033"/>
    <cellStyle name="Normal 24 3 2 2 3" xfId="12034"/>
    <cellStyle name="Normal 24 3 2 2 4" xfId="12035"/>
    <cellStyle name="Normal 24 3 2 3" xfId="12036"/>
    <cellStyle name="Normal 24 3 2 4" xfId="12037"/>
    <cellStyle name="Normal 24 3 2 5" xfId="12038"/>
    <cellStyle name="Normal 24 3 3" xfId="12039"/>
    <cellStyle name="Normal 24 3 3 2" xfId="12040"/>
    <cellStyle name="Normal 24 3 3 3" xfId="12041"/>
    <cellStyle name="Normal 24 3 3 4" xfId="12042"/>
    <cellStyle name="Normal 24 3 4" xfId="12043"/>
    <cellStyle name="Normal 24 3 5" xfId="12044"/>
    <cellStyle name="Normal 24 3 6" xfId="12045"/>
    <cellStyle name="Normal 24 4" xfId="12046"/>
    <cellStyle name="Normal 24 4 2" xfId="12047"/>
    <cellStyle name="Normal 24 4 2 2" xfId="12048"/>
    <cellStyle name="Normal 24 4 2 3" xfId="12049"/>
    <cellStyle name="Normal 24 4 2 4" xfId="12050"/>
    <cellStyle name="Normal 24 4 3" xfId="12051"/>
    <cellStyle name="Normal 24 4 4" xfId="12052"/>
    <cellStyle name="Normal 24 4 5" xfId="12053"/>
    <cellStyle name="Normal 24 5" xfId="12054"/>
    <cellStyle name="Normal 24 5 2" xfId="12055"/>
    <cellStyle name="Normal 24 5 2 2" xfId="12056"/>
    <cellStyle name="Normal 24 5 2 3" xfId="12057"/>
    <cellStyle name="Normal 24 5 2 4" xfId="12058"/>
    <cellStyle name="Normal 24 5 3" xfId="12059"/>
    <cellStyle name="Normal 24 5 4" xfId="12060"/>
    <cellStyle name="Normal 24 5 5" xfId="12061"/>
    <cellStyle name="Normal 24 6" xfId="12062"/>
    <cellStyle name="Normal 24 6 2" xfId="12063"/>
    <cellStyle name="Normal 24 6 3" xfId="12064"/>
    <cellStyle name="Normal 24 6 4" xfId="12065"/>
    <cellStyle name="Normal 24 7" xfId="12066"/>
    <cellStyle name="Normal 24 7 2" xfId="12067"/>
    <cellStyle name="Normal 24 7 3" xfId="12068"/>
    <cellStyle name="Normal 24 7 4" xfId="12069"/>
    <cellStyle name="Normal 24 8" xfId="12070"/>
    <cellStyle name="Normal 24 8 2" xfId="12071"/>
    <cellStyle name="Normal 24 8 3" xfId="12072"/>
    <cellStyle name="Normal 24 8 4" xfId="12073"/>
    <cellStyle name="Normal 24 9" xfId="12074"/>
    <cellStyle name="Normal 25" xfId="12075"/>
    <cellStyle name="Normal 25 10" xfId="12076"/>
    <cellStyle name="Normal 25 11" xfId="12077"/>
    <cellStyle name="Normal 25 2 2 2" xfId="12078"/>
    <cellStyle name="Normal 25 2 2 2 2" xfId="12079"/>
    <cellStyle name="Normal 25 2 2 2 3" xfId="12080"/>
    <cellStyle name="Normal 25 2 2 2 4" xfId="12081"/>
    <cellStyle name="Normal 25 2 2 3" xfId="12082"/>
    <cellStyle name="Normal 25 2 2 4" xfId="12083"/>
    <cellStyle name="Normal 25 2 2 5" xfId="12084"/>
    <cellStyle name="Normal 25 2 3 2" xfId="12085"/>
    <cellStyle name="Normal 25 2 3 3" xfId="12086"/>
    <cellStyle name="Normal 25 2 3 4" xfId="12087"/>
    <cellStyle name="Normal 25 3 2" xfId="12088"/>
    <cellStyle name="Normal 25 3 2 2" xfId="12089"/>
    <cellStyle name="Normal 25 3 2 2 2" xfId="12090"/>
    <cellStyle name="Normal 25 3 2 2 3" xfId="12091"/>
    <cellStyle name="Normal 25 3 2 2 4" xfId="12092"/>
    <cellStyle name="Normal 25 3 2 3" xfId="12093"/>
    <cellStyle name="Normal 25 3 2 4" xfId="12094"/>
    <cellStyle name="Normal 25 3 2 5" xfId="12095"/>
    <cellStyle name="Normal 25 3 3 2" xfId="12096"/>
    <cellStyle name="Normal 25 3 3 3" xfId="12097"/>
    <cellStyle name="Normal 25 4 2" xfId="12098"/>
    <cellStyle name="Normal 25 4 2 2" xfId="12099"/>
    <cellStyle name="Normal 25 4 2 3" xfId="12100"/>
    <cellStyle name="Normal 25 4 4" xfId="12101"/>
    <cellStyle name="Normal 25 4 5" xfId="12102"/>
    <cellStyle name="Normal 25 5 2 2" xfId="12103"/>
    <cellStyle name="Normal 25 5 2 3" xfId="12104"/>
    <cellStyle name="Normal 25 5 2 4" xfId="12105"/>
    <cellStyle name="Normal 25 5 5" xfId="12106"/>
    <cellStyle name="Normal 25 8 2" xfId="12107"/>
    <cellStyle name="Normal 25 8 3" xfId="12108"/>
    <cellStyle name="Normal 25 8 4" xfId="12109"/>
    <cellStyle name="Normal 26" xfId="12110"/>
    <cellStyle name="Normal 26 2 2 2" xfId="12111"/>
    <cellStyle name="Normal 26 2 2 2 2" xfId="12112"/>
    <cellStyle name="Normal 26 2 2 2 3" xfId="12113"/>
    <cellStyle name="Normal 26 2 2 2 4" xfId="12114"/>
    <cellStyle name="Normal 26 2 2 3" xfId="12115"/>
    <cellStyle name="Normal 26 2 2 4" xfId="12116"/>
    <cellStyle name="Normal 26 2 3 2" xfId="12117"/>
    <cellStyle name="Normal 26 2 3 3" xfId="12118"/>
    <cellStyle name="Normal 26 2 3 4" xfId="12119"/>
    <cellStyle name="Normal 26 3 2" xfId="12120"/>
    <cellStyle name="Normal 26 3 2 5" xfId="12121"/>
    <cellStyle name="Normal 26 3 3" xfId="12122"/>
    <cellStyle name="Normal 26 3 3 2" xfId="12123"/>
    <cellStyle name="Normal 26 3 3 3" xfId="12124"/>
    <cellStyle name="Normal 26 3 4" xfId="12125"/>
    <cellStyle name="Normal 26 3 5" xfId="12126"/>
    <cellStyle name="Normal 26 3 6" xfId="12127"/>
    <cellStyle name="Normal 26 4 5" xfId="12128"/>
    <cellStyle name="Normal 26 5 2 3" xfId="12129"/>
    <cellStyle name="Normal 26 5 2 4" xfId="12130"/>
    <cellStyle name="Normal 26 5 5" xfId="12131"/>
    <cellStyle name="Normal 26 8 2" xfId="12132"/>
    <cellStyle name="Normal 26 8 3" xfId="12133"/>
    <cellStyle name="Normal 26 8 4" xfId="12134"/>
    <cellStyle name="Normal 27" xfId="12135"/>
    <cellStyle name="Normal 27 10" xfId="12136"/>
    <cellStyle name="Normal 27 11" xfId="12137"/>
    <cellStyle name="Normal 27 2" xfId="12138"/>
    <cellStyle name="Normal 27 2 3 2" xfId="12139"/>
    <cellStyle name="Normal 27 2 3 3" xfId="12140"/>
    <cellStyle name="Normal 27 3" xfId="12141"/>
    <cellStyle name="Normal 27 3 2 2 3" xfId="12142"/>
    <cellStyle name="Normal 27 3 2 2 4" xfId="12143"/>
    <cellStyle name="Normal 27 3 2 4" xfId="12144"/>
    <cellStyle name="Normal 27 3 2 5" xfId="12145"/>
    <cellStyle name="Normal 27 3 3 2" xfId="12146"/>
    <cellStyle name="Normal 27 3 3 3" xfId="12147"/>
    <cellStyle name="Normal 27 3 3 4" xfId="12148"/>
    <cellStyle name="Normal 27 3 5" xfId="12149"/>
    <cellStyle name="Normal 27 3 6" xfId="12150"/>
    <cellStyle name="Normal 27 4 2" xfId="12151"/>
    <cellStyle name="Normal 27 4 2 4" xfId="12152"/>
    <cellStyle name="Normal 27 4 5" xfId="12153"/>
    <cellStyle name="Normal 27 5 2 3" xfId="12154"/>
    <cellStyle name="Normal 27 5 2 4" xfId="12155"/>
    <cellStyle name="Normal 27 8 2" xfId="12156"/>
    <cellStyle name="Normal 27 8 3" xfId="12157"/>
    <cellStyle name="Normal 27 8 4" xfId="12158"/>
    <cellStyle name="Normal 28" xfId="12159"/>
    <cellStyle name="Normal 28 10" xfId="12160"/>
    <cellStyle name="Normal 28 11" xfId="12161"/>
    <cellStyle name="Normal 28 2" xfId="12162"/>
    <cellStyle name="Normal 28 2 2" xfId="12163"/>
    <cellStyle name="Normal 28 2 2 2" xfId="12164"/>
    <cellStyle name="Normal 28 2 2 2 2" xfId="12165"/>
    <cellStyle name="Normal 28 2 2 2 3" xfId="12166"/>
    <cellStyle name="Normal 28 2 2 2 4" xfId="12167"/>
    <cellStyle name="Normal 28 2 2 3" xfId="12168"/>
    <cellStyle name="Normal 28 2 2 4" xfId="12169"/>
    <cellStyle name="Normal 28 2 2 5" xfId="12170"/>
    <cellStyle name="Normal 28 2 3" xfId="12171"/>
    <cellStyle name="Normal 28 2 3 2" xfId="12172"/>
    <cellStyle name="Normal 28 2 3 3" xfId="12173"/>
    <cellStyle name="Normal 28 2 3 4" xfId="12174"/>
    <cellStyle name="Normal 28 2 4" xfId="12175"/>
    <cellStyle name="Normal 28 2 5" xfId="12176"/>
    <cellStyle name="Normal 28 2 6" xfId="12177"/>
    <cellStyle name="Normal 28 3" xfId="12178"/>
    <cellStyle name="Normal 28 3 2" xfId="12179"/>
    <cellStyle name="Normal 28 3 2 2" xfId="12180"/>
    <cellStyle name="Normal 28 3 2 2 2" xfId="12181"/>
    <cellStyle name="Normal 28 3 2 2 3" xfId="12182"/>
    <cellStyle name="Normal 28 3 2 2 4" xfId="12183"/>
    <cellStyle name="Normal 28 3 2 3" xfId="12184"/>
    <cellStyle name="Normal 28 3 2 4" xfId="12185"/>
    <cellStyle name="Normal 28 3 2 5" xfId="12186"/>
    <cellStyle name="Normal 28 3 3" xfId="12187"/>
    <cellStyle name="Normal 28 3 3 2" xfId="12188"/>
    <cellStyle name="Normal 28 3 3 3" xfId="12189"/>
    <cellStyle name="Normal 28 3 3 4" xfId="12190"/>
    <cellStyle name="Normal 28 3 4" xfId="12191"/>
    <cellStyle name="Normal 28 3 5" xfId="12192"/>
    <cellStyle name="Normal 28 3 6" xfId="12193"/>
    <cellStyle name="Normal 28 4 2" xfId="12194"/>
    <cellStyle name="Normal 28 4 2 2" xfId="12195"/>
    <cellStyle name="Normal 28 4 2 3" xfId="12196"/>
    <cellStyle name="Normal 28 4 2 4" xfId="12197"/>
    <cellStyle name="Normal 28 4 3" xfId="12198"/>
    <cellStyle name="Normal 28 4 4" xfId="12199"/>
    <cellStyle name="Normal 28 4 5" xfId="12200"/>
    <cellStyle name="Normal 28 5 2 4" xfId="12201"/>
    <cellStyle name="Normal 28 5 3" xfId="12202"/>
    <cellStyle name="Normal 28 6" xfId="12203"/>
    <cellStyle name="Normal 28 6 2" xfId="12204"/>
    <cellStyle name="Normal 28 6 3" xfId="12205"/>
    <cellStyle name="Normal 28 6 4" xfId="12206"/>
    <cellStyle name="Normal 28 7" xfId="12207"/>
    <cellStyle name="Normal 28 8" xfId="12208"/>
    <cellStyle name="Normal 28 8 2" xfId="12209"/>
    <cellStyle name="Normal 28 8 3" xfId="12210"/>
    <cellStyle name="Normal 28 8 4" xfId="12211"/>
    <cellStyle name="Normal 28 9" xfId="12212"/>
    <cellStyle name="Normal 29" xfId="12213"/>
    <cellStyle name="Normal 29 10" xfId="12214"/>
    <cellStyle name="Normal 29 11" xfId="12215"/>
    <cellStyle name="Normal 29 2" xfId="12216"/>
    <cellStyle name="Normal 29 2 2" xfId="12217"/>
    <cellStyle name="Normal 29 2 2 2" xfId="12218"/>
    <cellStyle name="Normal 29 2 2 2 2" xfId="12219"/>
    <cellStyle name="Normal 29 2 2 2 3" xfId="12220"/>
    <cellStyle name="Normal 29 2 2 2 4" xfId="12221"/>
    <cellStyle name="Normal 29 2 2 4" xfId="12222"/>
    <cellStyle name="Normal 29 2 2 5" xfId="12223"/>
    <cellStyle name="Normal 29 2 3" xfId="12224"/>
    <cellStyle name="Normal 29 2 3 2" xfId="12225"/>
    <cellStyle name="Normal 29 2 3 3" xfId="12226"/>
    <cellStyle name="Normal 29 2 3 4" xfId="12227"/>
    <cellStyle name="Normal 29 2 4" xfId="12228"/>
    <cellStyle name="Normal 29 3" xfId="12229"/>
    <cellStyle name="Normal 29 3 2" xfId="12230"/>
    <cellStyle name="Normal 29 3 2 2 2" xfId="12231"/>
    <cellStyle name="Normal 29 3 2 2 3" xfId="12232"/>
    <cellStyle name="Normal 29 3 2 2 4" xfId="12233"/>
    <cellStyle name="Normal 29 3 2 4" xfId="12234"/>
    <cellStyle name="Normal 29 3 2 5" xfId="12235"/>
    <cellStyle name="Normal 29 3 3" xfId="12236"/>
    <cellStyle name="Normal 29 3 3 2" xfId="12237"/>
    <cellStyle name="Normal 29 3 3 4" xfId="12238"/>
    <cellStyle name="Normal 29 3 3 4 2" xfId="12239"/>
    <cellStyle name="Normal 29 3 5" xfId="12240"/>
    <cellStyle name="Normal 29 3 6" xfId="12241"/>
    <cellStyle name="Normal 29 4" xfId="12242"/>
    <cellStyle name="Normal 29 4 2" xfId="12243"/>
    <cellStyle name="Normal 29 4 2 2" xfId="12244"/>
    <cellStyle name="Normal 29 4 2 3" xfId="12245"/>
    <cellStyle name="Normal 29 4 2 4" xfId="12246"/>
    <cellStyle name="Normal 29 4 3" xfId="12247"/>
    <cellStyle name="Normal 29 5" xfId="12248"/>
    <cellStyle name="Normal 29 5 2 4" xfId="12249"/>
    <cellStyle name="Normal 29 6" xfId="12250"/>
    <cellStyle name="Normal 29 7" xfId="12251"/>
    <cellStyle name="Normal 29 8" xfId="12252"/>
    <cellStyle name="Normal 3" xfId="12253"/>
    <cellStyle name="Normal 3 10" xfId="12254"/>
    <cellStyle name="Normal 3 10 2" xfId="12255"/>
    <cellStyle name="Normal 3 10 3" xfId="12256"/>
    <cellStyle name="Normal 3 10 4" xfId="12257"/>
    <cellStyle name="Normal 3 10 5" xfId="12258"/>
    <cellStyle name="Normal 3 10 6" xfId="12259"/>
    <cellStyle name="Normal 3 10 7" xfId="12260"/>
    <cellStyle name="Normal 3 10 8" xfId="12261"/>
    <cellStyle name="Normal 3 11" xfId="12262"/>
    <cellStyle name="Normal 3 11 2" xfId="12263"/>
    <cellStyle name="Normal 3 11 3" xfId="12264"/>
    <cellStyle name="Normal 3 11 4" xfId="12265"/>
    <cellStyle name="Normal 3 11 5" xfId="12266"/>
    <cellStyle name="Normal 3 11 6" xfId="12267"/>
    <cellStyle name="Normal 3 11 7" xfId="12268"/>
    <cellStyle name="Normal 3 11 8" xfId="12269"/>
    <cellStyle name="Normal 3 12" xfId="12270"/>
    <cellStyle name="Normal 3 12 2" xfId="12271"/>
    <cellStyle name="Normal 3 12 3" xfId="12272"/>
    <cellStyle name="Normal 3 12 4" xfId="12273"/>
    <cellStyle name="Normal 3 12 5" xfId="12274"/>
    <cellStyle name="Normal 3 12 6" xfId="12275"/>
    <cellStyle name="Normal 3 12 7" xfId="12276"/>
    <cellStyle name="Normal 3 12 8" xfId="12277"/>
    <cellStyle name="Normal 3 13" xfId="12278"/>
    <cellStyle name="Normal 3 13 2" xfId="12279"/>
    <cellStyle name="Normal 3 13 3" xfId="12280"/>
    <cellStyle name="Normal 3 13 4" xfId="12281"/>
    <cellStyle name="Normal 3 13 5" xfId="12282"/>
    <cellStyle name="Normal 3 13 6" xfId="12283"/>
    <cellStyle name="Normal 3 13 7" xfId="12284"/>
    <cellStyle name="Normal 3 13 8" xfId="12285"/>
    <cellStyle name="Normal 3 14" xfId="12286"/>
    <cellStyle name="Normal 3 14 2" xfId="12287"/>
    <cellStyle name="Normal 3 14 3" xfId="12288"/>
    <cellStyle name="Normal 3 14 4" xfId="12289"/>
    <cellStyle name="Normal 3 14 5" xfId="12290"/>
    <cellStyle name="Normal 3 14 6" xfId="12291"/>
    <cellStyle name="Normal 3 14 7" xfId="12292"/>
    <cellStyle name="Normal 3 14 8" xfId="12293"/>
    <cellStyle name="Normal 3 15" xfId="12294"/>
    <cellStyle name="Normal 3 15 2" xfId="12295"/>
    <cellStyle name="Normal 3 15 3" xfId="12296"/>
    <cellStyle name="Normal 3 15 4" xfId="12297"/>
    <cellStyle name="Normal 3 15 5" xfId="12298"/>
    <cellStyle name="Normal 3 15 6" xfId="12299"/>
    <cellStyle name="Normal 3 15 7" xfId="12300"/>
    <cellStyle name="Normal 3 15 8" xfId="12301"/>
    <cellStyle name="Normal 3 16" xfId="12302"/>
    <cellStyle name="Normal 3 16 2" xfId="12303"/>
    <cellStyle name="Normal 3 16 3" xfId="12304"/>
    <cellStyle name="Normal 3 16 4" xfId="12305"/>
    <cellStyle name="Normal 3 16 5" xfId="12306"/>
    <cellStyle name="Normal 3 16 6" xfId="12307"/>
    <cellStyle name="Normal 3 16 7" xfId="12308"/>
    <cellStyle name="Normal 3 16 8" xfId="12309"/>
    <cellStyle name="Normal 3 17" xfId="12310"/>
    <cellStyle name="Normal 3 17 2" xfId="12311"/>
    <cellStyle name="Normal 3 17 3" xfId="12312"/>
    <cellStyle name="Normal 3 17 4" xfId="12313"/>
    <cellStyle name="Normal 3 17 5" xfId="12314"/>
    <cellStyle name="Normal 3 17 6" xfId="12315"/>
    <cellStyle name="Normal 3 17 7" xfId="12316"/>
    <cellStyle name="Normal 3 17 8" xfId="12317"/>
    <cellStyle name="Normal 3 18" xfId="12318"/>
    <cellStyle name="Normal 3 18 2" xfId="12319"/>
    <cellStyle name="Normal 3 18 3" xfId="12320"/>
    <cellStyle name="Normal 3 18 4" xfId="12321"/>
    <cellStyle name="Normal 3 18 5" xfId="12322"/>
    <cellStyle name="Normal 3 18 6" xfId="12323"/>
    <cellStyle name="Normal 3 18 7" xfId="12324"/>
    <cellStyle name="Normal 3 18 8" xfId="12325"/>
    <cellStyle name="Normal 3 19" xfId="12326"/>
    <cellStyle name="Normal 3 19 2" xfId="12327"/>
    <cellStyle name="Normal 3 19 3" xfId="12328"/>
    <cellStyle name="Normal 3 19 4" xfId="12329"/>
    <cellStyle name="Normal 3 19 5" xfId="12330"/>
    <cellStyle name="Normal 3 19 6" xfId="12331"/>
    <cellStyle name="Normal 3 19 7" xfId="12332"/>
    <cellStyle name="Normal 3 19 8" xfId="12333"/>
    <cellStyle name="Normal 3 2" xfId="12334"/>
    <cellStyle name="Normal 3 2 10" xfId="12335"/>
    <cellStyle name="Normal 3 2 11" xfId="12336"/>
    <cellStyle name="Normal 3 2 12" xfId="12337"/>
    <cellStyle name="Normal 3 2 2" xfId="12338"/>
    <cellStyle name="Normal 3 2 2 2" xfId="12339"/>
    <cellStyle name="Normal 3 2 2 2 2" xfId="12340"/>
    <cellStyle name="Normal 3 2 2 2 2 3" xfId="12341"/>
    <cellStyle name="Normal 3 2 2 2 2 4" xfId="12342"/>
    <cellStyle name="Normal 3 2 2 2 3" xfId="12343"/>
    <cellStyle name="Normal 3 2 2 2 4" xfId="12344"/>
    <cellStyle name="Normal 3 2 2 2 5" xfId="12345"/>
    <cellStyle name="Normal 3 2 2 3" xfId="12346"/>
    <cellStyle name="Normal 3 2 2 3 2" xfId="12347"/>
    <cellStyle name="Normal 3 2 2 3 3" xfId="12348"/>
    <cellStyle name="Normal 3 2 2 3 4" xfId="12349"/>
    <cellStyle name="Normal 3 2 2 4" xfId="12350"/>
    <cellStyle name="Normal 3 2 2 5" xfId="12351"/>
    <cellStyle name="Normal 3 2 2 6" xfId="12352"/>
    <cellStyle name="Normal 3 2 2 7" xfId="12353"/>
    <cellStyle name="Normal 3 2 2 8" xfId="12354"/>
    <cellStyle name="Normal 3 2 3" xfId="12355"/>
    <cellStyle name="Normal 3 2 3 2 2" xfId="12356"/>
    <cellStyle name="Normal 3 2 3 2 2 2" xfId="12357"/>
    <cellStyle name="Normal 3 2 3 2 3" xfId="12358"/>
    <cellStyle name="Normal 3 2 3 2 4" xfId="12359"/>
    <cellStyle name="Normal 3 2 3 3 2" xfId="12360"/>
    <cellStyle name="Normal 3 2 3 3 3" xfId="12361"/>
    <cellStyle name="Normal 3 2 4" xfId="12362"/>
    <cellStyle name="Normal 3 2 4 2 2" xfId="12363"/>
    <cellStyle name="Normal 3 2 4 2 3" xfId="12364"/>
    <cellStyle name="Normal 3 2 4 2 4" xfId="12365"/>
    <cellStyle name="Normal 3 2 5" xfId="12366"/>
    <cellStyle name="Normal 3 2 5 2" xfId="12367"/>
    <cellStyle name="Normal 3 2 5 3" xfId="12368"/>
    <cellStyle name="Normal 3 2 5 4" xfId="12369"/>
    <cellStyle name="Normal 3 2 5 5" xfId="12370"/>
    <cellStyle name="Normal 3 2 5 6" xfId="12371"/>
    <cellStyle name="Normal 3 2 5 7" xfId="12372"/>
    <cellStyle name="Normal 3 2 6" xfId="12373"/>
    <cellStyle name="Normal 3 2 6 2" xfId="12374"/>
    <cellStyle name="Normal 3 2 6 3" xfId="12375"/>
    <cellStyle name="Normal 3 2 6 4" xfId="12376"/>
    <cellStyle name="Normal 3 2 6 5" xfId="12377"/>
    <cellStyle name="Normal 3 2 6 6" xfId="12378"/>
    <cellStyle name="Normal 3 2 7" xfId="12379"/>
    <cellStyle name="Normal 3 2 7 2" xfId="12380"/>
    <cellStyle name="Normal 3 2 7 3" xfId="12381"/>
    <cellStyle name="Normal 3 2 7 4" xfId="12382"/>
    <cellStyle name="Normal 3 2 7 5" xfId="12383"/>
    <cellStyle name="Normal 3 2 7 6" xfId="12384"/>
    <cellStyle name="Normal 3 2 8" xfId="12385"/>
    <cellStyle name="Normal 3 2 8 2" xfId="12386"/>
    <cellStyle name="Normal 3 2 8 3" xfId="12387"/>
    <cellStyle name="Normal 3 2 8 4" xfId="12388"/>
    <cellStyle name="Normal 3 2 8 5" xfId="12389"/>
    <cellStyle name="Normal 3 2 9" xfId="12390"/>
    <cellStyle name="Normal 3 2 9 2" xfId="12391"/>
    <cellStyle name="Normal 3 2 9 3" xfId="12392"/>
    <cellStyle name="Normal 3 2 9 4" xfId="12393"/>
    <cellStyle name="Normal 3 2 9 5" xfId="12394"/>
    <cellStyle name="Normal 3 20" xfId="12395"/>
    <cellStyle name="Normal 3 20 2" xfId="12396"/>
    <cellStyle name="Normal 3 20 3" xfId="12397"/>
    <cellStyle name="Normal 3 20 4" xfId="12398"/>
    <cellStyle name="Normal 3 20 5" xfId="12399"/>
    <cellStyle name="Normal 3 20 6" xfId="12400"/>
    <cellStyle name="Normal 3 20 7" xfId="12401"/>
    <cellStyle name="Normal 3 20 8" xfId="12402"/>
    <cellStyle name="Normal 3 21" xfId="12403"/>
    <cellStyle name="Normal 3 21 2" xfId="12404"/>
    <cellStyle name="Normal 3 21 3" xfId="12405"/>
    <cellStyle name="Normal 3 21 4" xfId="12406"/>
    <cellStyle name="Normal 3 21 5" xfId="12407"/>
    <cellStyle name="Normal 3 21 6" xfId="12408"/>
    <cellStyle name="Normal 3 21 7" xfId="12409"/>
    <cellStyle name="Normal 3 21 8" xfId="12410"/>
    <cellStyle name="Normal 3 22" xfId="12411"/>
    <cellStyle name="Normal 3 22 2" xfId="12412"/>
    <cellStyle name="Normal 3 22 3" xfId="12413"/>
    <cellStyle name="Normal 3 22 4" xfId="12414"/>
    <cellStyle name="Normal 3 22 5" xfId="12415"/>
    <cellStyle name="Normal 3 22 6" xfId="12416"/>
    <cellStyle name="Normal 3 22 7" xfId="12417"/>
    <cellStyle name="Normal 3 22 8" xfId="12418"/>
    <cellStyle name="Normal 3 23" xfId="12419"/>
    <cellStyle name="Normal 3 23 2" xfId="12420"/>
    <cellStyle name="Normal 3 23 3" xfId="12421"/>
    <cellStyle name="Normal 3 23 4" xfId="12422"/>
    <cellStyle name="Normal 3 23 5" xfId="12423"/>
    <cellStyle name="Normal 3 23 6" xfId="12424"/>
    <cellStyle name="Normal 3 23 7" xfId="12425"/>
    <cellStyle name="Normal 3 23 8" xfId="12426"/>
    <cellStyle name="Normal 3 24" xfId="12427"/>
    <cellStyle name="Normal 3 24 2" xfId="12428"/>
    <cellStyle name="Normal 3 24 3" xfId="12429"/>
    <cellStyle name="Normal 3 24 4" xfId="12430"/>
    <cellStyle name="Normal 3 24 5" xfId="12431"/>
    <cellStyle name="Normal 3 24 6" xfId="12432"/>
    <cellStyle name="Normal 3 24 7" xfId="12433"/>
    <cellStyle name="Normal 3 24 8" xfId="12434"/>
    <cellStyle name="Normal 3 25" xfId="12435"/>
    <cellStyle name="Normal 3 25 2" xfId="12436"/>
    <cellStyle name="Normal 3 25 3" xfId="12437"/>
    <cellStyle name="Normal 3 25 4" xfId="12438"/>
    <cellStyle name="Normal 3 25 5" xfId="12439"/>
    <cellStyle name="Normal 3 25 6" xfId="12440"/>
    <cellStyle name="Normal 3 25 7" xfId="12441"/>
    <cellStyle name="Normal 3 25 8" xfId="12442"/>
    <cellStyle name="Normal 3 26" xfId="12443"/>
    <cellStyle name="Normal 3 26 2" xfId="12444"/>
    <cellStyle name="Normal 3 26 3" xfId="12445"/>
    <cellStyle name="Normal 3 26 4" xfId="12446"/>
    <cellStyle name="Normal 3 26 5" xfId="12447"/>
    <cellStyle name="Normal 3 26 6" xfId="12448"/>
    <cellStyle name="Normal 3 26 7" xfId="12449"/>
    <cellStyle name="Normal 3 26 8" xfId="12450"/>
    <cellStyle name="Normal 3 27" xfId="12451"/>
    <cellStyle name="Normal 3 27 2" xfId="12452"/>
    <cellStyle name="Normal 3 27 3" xfId="12453"/>
    <cellStyle name="Normal 3 27 4" xfId="12454"/>
    <cellStyle name="Normal 3 27 5" xfId="12455"/>
    <cellStyle name="Normal 3 27 6" xfId="12456"/>
    <cellStyle name="Normal 3 27 7" xfId="12457"/>
    <cellStyle name="Normal 3 27 8" xfId="12458"/>
    <cellStyle name="Normal 3 28" xfId="12459"/>
    <cellStyle name="Normal 3 28 2" xfId="12460"/>
    <cellStyle name="Normal 3 28 3" xfId="12461"/>
    <cellStyle name="Normal 3 28 4" xfId="12462"/>
    <cellStyle name="Normal 3 28 5" xfId="12463"/>
    <cellStyle name="Normal 3 28 6" xfId="12464"/>
    <cellStyle name="Normal 3 28 7" xfId="12465"/>
    <cellStyle name="Normal 3 28 8" xfId="12466"/>
    <cellStyle name="Normal 3 29" xfId="12467"/>
    <cellStyle name="Normal 3 29 2" xfId="12468"/>
    <cellStyle name="Normal 3 29 3" xfId="12469"/>
    <cellStyle name="Normal 3 29 4" xfId="12470"/>
    <cellStyle name="Normal 3 29 5" xfId="12471"/>
    <cellStyle name="Normal 3 29 6" xfId="12472"/>
    <cellStyle name="Normal 3 29 7" xfId="12473"/>
    <cellStyle name="Normal 3 29 8" xfId="12474"/>
    <cellStyle name="Normal 3 3" xfId="12475"/>
    <cellStyle name="Normal 3 3 10" xfId="12476"/>
    <cellStyle name="Normal 3 3 11" xfId="12477"/>
    <cellStyle name="Normal 3 3 2" xfId="12478"/>
    <cellStyle name="Normal 3 3 2 2" xfId="12479"/>
    <cellStyle name="Normal 3 3 2 3" xfId="12480"/>
    <cellStyle name="Normal 3 3 2 4" xfId="12481"/>
    <cellStyle name="Normal 3 3 2 5" xfId="12482"/>
    <cellStyle name="Normal 3 3 3" xfId="12483"/>
    <cellStyle name="Normal 3 3 3 2" xfId="12484"/>
    <cellStyle name="Normal 3 3 3 3" xfId="12485"/>
    <cellStyle name="Normal 3 3 3 4" xfId="12486"/>
    <cellStyle name="Normal 3 3 3 5" xfId="12487"/>
    <cellStyle name="Normal 3 3 4" xfId="12488"/>
    <cellStyle name="Normal 3 3 4 2" xfId="12489"/>
    <cellStyle name="Normal 3 3 4 3" xfId="12490"/>
    <cellStyle name="Normal 3 3 4 4" xfId="12491"/>
    <cellStyle name="Normal 3 3 4 5" xfId="12492"/>
    <cellStyle name="Normal 3 3 5" xfId="12493"/>
    <cellStyle name="Normal 3 3 6" xfId="12494"/>
    <cellStyle name="Normal 3 3 7" xfId="12495"/>
    <cellStyle name="Normal 3 3 8" xfId="12496"/>
    <cellStyle name="Normal 3 3 9" xfId="12497"/>
    <cellStyle name="Normal 3 30" xfId="12498"/>
    <cellStyle name="Normal 3 30 2" xfId="12499"/>
    <cellStyle name="Normal 3 30 3" xfId="12500"/>
    <cellStyle name="Normal 3 30 4" xfId="12501"/>
    <cellStyle name="Normal 3 30 5" xfId="12502"/>
    <cellStyle name="Normal 3 30 6" xfId="12503"/>
    <cellStyle name="Normal 3 30 7" xfId="12504"/>
    <cellStyle name="Normal 3 30 8" xfId="12505"/>
    <cellStyle name="Normal 3 31" xfId="12506"/>
    <cellStyle name="Normal 3 31 2" xfId="12507"/>
    <cellStyle name="Normal 3 31 3" xfId="12508"/>
    <cellStyle name="Normal 3 31 4" xfId="12509"/>
    <cellStyle name="Normal 3 31 5" xfId="12510"/>
    <cellStyle name="Normal 3 31 6" xfId="12511"/>
    <cellStyle name="Normal 3 31 7" xfId="12512"/>
    <cellStyle name="Normal 3 31 8" xfId="12513"/>
    <cellStyle name="Normal 3 32" xfId="12514"/>
    <cellStyle name="Normal 3 32 2" xfId="12515"/>
    <cellStyle name="Normal 3 32 3" xfId="12516"/>
    <cellStyle name="Normal 3 32 4" xfId="12517"/>
    <cellStyle name="Normal 3 32 5" xfId="12518"/>
    <cellStyle name="Normal 3 32 6" xfId="12519"/>
    <cellStyle name="Normal 3 32 7" xfId="12520"/>
    <cellStyle name="Normal 3 32 8" xfId="12521"/>
    <cellStyle name="Normal 3 33" xfId="12522"/>
    <cellStyle name="Normal 3 33 2" xfId="12523"/>
    <cellStyle name="Normal 3 33 3" xfId="12524"/>
    <cellStyle name="Normal 3 33 4" xfId="12525"/>
    <cellStyle name="Normal 3 33 5" xfId="12526"/>
    <cellStyle name="Normal 3 33 6" xfId="12527"/>
    <cellStyle name="Normal 3 33 7" xfId="12528"/>
    <cellStyle name="Normal 3 33 8" xfId="12529"/>
    <cellStyle name="Normal 3 34" xfId="12530"/>
    <cellStyle name="Normal 3 35" xfId="12531"/>
    <cellStyle name="Normal 3 36" xfId="12532"/>
    <cellStyle name="Normal 3 37" xfId="12533"/>
    <cellStyle name="Normal 3 38" xfId="12534"/>
    <cellStyle name="Normal 3 39" xfId="12535"/>
    <cellStyle name="Normal 3 4" xfId="12536"/>
    <cellStyle name="Normal 3 4 10" xfId="12537"/>
    <cellStyle name="Normal 3 4 11" xfId="12538"/>
    <cellStyle name="Normal 3 4 2" xfId="12539"/>
    <cellStyle name="Normal 3 4 3" xfId="12540"/>
    <cellStyle name="Normal 3 4 4" xfId="12541"/>
    <cellStyle name="Normal 3 4 5" xfId="12542"/>
    <cellStyle name="Normal 3 4 6" xfId="12543"/>
    <cellStyle name="Normal 3 4 7" xfId="12544"/>
    <cellStyle name="Normal 3 4 8" xfId="12545"/>
    <cellStyle name="Normal 3 4 9" xfId="12546"/>
    <cellStyle name="Normal 3 40" xfId="12547"/>
    <cellStyle name="Normal 3 41" xfId="12548"/>
    <cellStyle name="Normal 3 42" xfId="12549"/>
    <cellStyle name="Normal 3 43" xfId="12550"/>
    <cellStyle name="Normal 3 44" xfId="12551"/>
    <cellStyle name="Normal 3 45" xfId="12552"/>
    <cellStyle name="Normal 3 46" xfId="12553"/>
    <cellStyle name="Normal 3 47" xfId="12554"/>
    <cellStyle name="Normal 3 48" xfId="12555"/>
    <cellStyle name="Normal 3 49" xfId="12556"/>
    <cellStyle name="Normal 3 5" xfId="12557"/>
    <cellStyle name="Normal 3 5 10" xfId="12558"/>
    <cellStyle name="Normal 3 5 11" xfId="12559"/>
    <cellStyle name="Normal 3 5 2" xfId="12560"/>
    <cellStyle name="Normal 3 5 3" xfId="12561"/>
    <cellStyle name="Normal 3 5 4" xfId="12562"/>
    <cellStyle name="Normal 3 5 5" xfId="12563"/>
    <cellStyle name="Normal 3 5 6" xfId="12564"/>
    <cellStyle name="Normal 3 5 7" xfId="12565"/>
    <cellStyle name="Normal 3 5 8" xfId="12566"/>
    <cellStyle name="Normal 3 5 9" xfId="12567"/>
    <cellStyle name="Normal 3 50" xfId="12568"/>
    <cellStyle name="Normal 3 51" xfId="12569"/>
    <cellStyle name="Normal 3 52" xfId="12570"/>
    <cellStyle name="Normal 3 6" xfId="12571"/>
    <cellStyle name="Normal 3 6 2" xfId="12572"/>
    <cellStyle name="Normal 3 6 3" xfId="12573"/>
    <cellStyle name="Normal 3 6 4" xfId="12574"/>
    <cellStyle name="Normal 3 6 5" xfId="12575"/>
    <cellStyle name="Normal 3 6 6" xfId="12576"/>
    <cellStyle name="Normal 3 6 7" xfId="12577"/>
    <cellStyle name="Normal 3 6 8" xfId="12578"/>
    <cellStyle name="Normal 3 7" xfId="12579"/>
    <cellStyle name="Normal 3 7 2" xfId="12580"/>
    <cellStyle name="Normal 3 7 3" xfId="12581"/>
    <cellStyle name="Normal 3 7 4" xfId="12582"/>
    <cellStyle name="Normal 3 7 5" xfId="12583"/>
    <cellStyle name="Normal 3 7 6" xfId="12584"/>
    <cellStyle name="Normal 3 7 7" xfId="12585"/>
    <cellStyle name="Normal 3 7 8" xfId="12586"/>
    <cellStyle name="Normal 3 8" xfId="12587"/>
    <cellStyle name="Normal 3 8 2" xfId="12588"/>
    <cellStyle name="Normal 3 8 3" xfId="12589"/>
    <cellStyle name="Normal 3 8 4" xfId="12590"/>
    <cellStyle name="Normal 3 8 5" xfId="12591"/>
    <cellStyle name="Normal 3 8 6" xfId="12592"/>
    <cellStyle name="Normal 3 8 7" xfId="12593"/>
    <cellStyle name="Normal 3 8 8" xfId="12594"/>
    <cellStyle name="Normal 3 9" xfId="12595"/>
    <cellStyle name="Normal 3 9 2" xfId="12596"/>
    <cellStyle name="Normal 3 9 3" xfId="12597"/>
    <cellStyle name="Normal 3 9 4" xfId="12598"/>
    <cellStyle name="Normal 3 9 5" xfId="12599"/>
    <cellStyle name="Normal 3 9 6" xfId="12600"/>
    <cellStyle name="Normal 3 9 7" xfId="12601"/>
    <cellStyle name="Normal 3 9 8" xfId="12602"/>
    <cellStyle name="Normal 3_Book1" xfId="12603"/>
    <cellStyle name="Normal 30" xfId="12604"/>
    <cellStyle name="Normal 30 10" xfId="12605"/>
    <cellStyle name="Normal 30 11" xfId="12606"/>
    <cellStyle name="Normal 30 2 2 2" xfId="12607"/>
    <cellStyle name="Normal 30 2 2 2 2" xfId="12608"/>
    <cellStyle name="Normal 30 2 2 2 3" xfId="12609"/>
    <cellStyle name="Normal 30 2 2 2 4" xfId="12610"/>
    <cellStyle name="Normal 30 2 2 3" xfId="12611"/>
    <cellStyle name="Normal 30 2 2 4" xfId="12612"/>
    <cellStyle name="Normal 30 2 2 5" xfId="12613"/>
    <cellStyle name="Normal 30 2 3 2" xfId="12614"/>
    <cellStyle name="Normal 30 2 3 3" xfId="12615"/>
    <cellStyle name="Normal 30 2 3 4" xfId="12616"/>
    <cellStyle name="Normal 30 3 2" xfId="12617"/>
    <cellStyle name="Normal 30 3 2 2" xfId="12618"/>
    <cellStyle name="Normal 30 3 2 2 2" xfId="12619"/>
    <cellStyle name="Normal 30 3 2 2 3" xfId="12620"/>
    <cellStyle name="Normal 30 3 2 2 4" xfId="12621"/>
    <cellStyle name="Normal 30 3 2 3" xfId="12622"/>
    <cellStyle name="Normal 30 3 2 4" xfId="12623"/>
    <cellStyle name="Normal 30 3 2 5" xfId="12624"/>
    <cellStyle name="Normal 30 3 3 2" xfId="12625"/>
    <cellStyle name="Normal 30 3 3 3" xfId="12626"/>
    <cellStyle name="Normal 30 4 2" xfId="12627"/>
    <cellStyle name="Normal 30 4 2 2" xfId="12628"/>
    <cellStyle name="Normal 30 4 2 3" xfId="12629"/>
    <cellStyle name="Normal 30 4 4" xfId="12630"/>
    <cellStyle name="Normal 30 4 5" xfId="12631"/>
    <cellStyle name="Normal 30 5 2 2" xfId="12632"/>
    <cellStyle name="Normal 30 5 2 3" xfId="12633"/>
    <cellStyle name="Normal 30 5 2 4" xfId="12634"/>
    <cellStyle name="Normal 30 5 5" xfId="12635"/>
    <cellStyle name="Normal 30 8 2" xfId="12636"/>
    <cellStyle name="Normal 30 8 3" xfId="12637"/>
    <cellStyle name="Normal 30 8 4" xfId="12638"/>
    <cellStyle name="Normal 31" xfId="12639"/>
    <cellStyle name="Normal 31 2 2 2" xfId="12640"/>
    <cellStyle name="Normal 31 2 2 2 2" xfId="12641"/>
    <cellStyle name="Normal 31 2 2 2 3" xfId="12642"/>
    <cellStyle name="Normal 31 2 2 2 4" xfId="12643"/>
    <cellStyle name="Normal 31 2 2 3" xfId="12644"/>
    <cellStyle name="Normal 31 2 2 4" xfId="12645"/>
    <cellStyle name="Normal 31 2 3 2" xfId="12646"/>
    <cellStyle name="Normal 31 2 3 3" xfId="12647"/>
    <cellStyle name="Normal 31 2 3 4" xfId="12648"/>
    <cellStyle name="Normal 31 3 2" xfId="12649"/>
    <cellStyle name="Normal 31 3 2 5" xfId="12650"/>
    <cellStyle name="Normal 31 3 3" xfId="12651"/>
    <cellStyle name="Normal 31 3 3 2" xfId="12652"/>
    <cellStyle name="Normal 31 3 3 3" xfId="12653"/>
    <cellStyle name="Normal 31 3 4" xfId="12654"/>
    <cellStyle name="Normal 31 3 5" xfId="12655"/>
    <cellStyle name="Normal 31 3 6" xfId="12656"/>
    <cellStyle name="Normal 31 4 5" xfId="12657"/>
    <cellStyle name="Normal 31 5 2 3" xfId="12658"/>
    <cellStyle name="Normal 31 5 2 4" xfId="12659"/>
    <cellStyle name="Normal 31 5 5" xfId="12660"/>
    <cellStyle name="Normal 31 8 2" xfId="12661"/>
    <cellStyle name="Normal 31 8 3" xfId="12662"/>
    <cellStyle name="Normal 31 8 4" xfId="12663"/>
    <cellStyle name="Normal 32" xfId="12664"/>
    <cellStyle name="Normal 32 10" xfId="12665"/>
    <cellStyle name="Normal 32 11" xfId="12666"/>
    <cellStyle name="Normal 32 2" xfId="12667"/>
    <cellStyle name="Normal 32 2 3 2" xfId="12668"/>
    <cellStyle name="Normal 32 2 3 3" xfId="12669"/>
    <cellStyle name="Normal 32 3" xfId="12670"/>
    <cellStyle name="Normal 32 3 2 2 3" xfId="12671"/>
    <cellStyle name="Normal 32 3 2 2 4" xfId="12672"/>
    <cellStyle name="Normal 32 3 2 4" xfId="12673"/>
    <cellStyle name="Normal 32 3 2 5" xfId="12674"/>
    <cellStyle name="Normal 32 3 3 2" xfId="12675"/>
    <cellStyle name="Normal 32 3 3 3" xfId="12676"/>
    <cellStyle name="Normal 32 3 3 4" xfId="12677"/>
    <cellStyle name="Normal 32 3 5" xfId="12678"/>
    <cellStyle name="Normal 32 3 6" xfId="12679"/>
    <cellStyle name="Normal 32 4" xfId="12680"/>
    <cellStyle name="Normal 32 4 2" xfId="12681"/>
    <cellStyle name="Normal 32 4 2 4" xfId="12682"/>
    <cellStyle name="Normal 32 4 5" xfId="12683"/>
    <cellStyle name="Normal 32 5 2 3" xfId="12684"/>
    <cellStyle name="Normal 32 5 2 4" xfId="12685"/>
    <cellStyle name="Normal 32 8 2" xfId="12686"/>
    <cellStyle name="Normal 32 8 3" xfId="12687"/>
    <cellStyle name="Normal 32 8 4" xfId="12688"/>
    <cellStyle name="Normal 33" xfId="12689"/>
    <cellStyle name="Normal 33 10" xfId="12690"/>
    <cellStyle name="Normal 33 11" xfId="12691"/>
    <cellStyle name="Normal 33 2" xfId="12692"/>
    <cellStyle name="Normal 33 2 2" xfId="12693"/>
    <cellStyle name="Normal 33 2 2 2" xfId="12694"/>
    <cellStyle name="Normal 33 2 2 2 2" xfId="12695"/>
    <cellStyle name="Normal 33 2 2 2 3" xfId="12696"/>
    <cellStyle name="Normal 33 2 2 2 4" xfId="12697"/>
    <cellStyle name="Normal 33 2 2 3" xfId="12698"/>
    <cellStyle name="Normal 33 2 2 4" xfId="12699"/>
    <cellStyle name="Normal 33 2 2 5" xfId="12700"/>
    <cellStyle name="Normal 33 2 3" xfId="12701"/>
    <cellStyle name="Normal 33 2 3 2" xfId="12702"/>
    <cellStyle name="Normal 33 2 3 3" xfId="12703"/>
    <cellStyle name="Normal 33 2 3 4" xfId="12704"/>
    <cellStyle name="Normal 33 2 4" xfId="12705"/>
    <cellStyle name="Normal 33 2 5" xfId="12706"/>
    <cellStyle name="Normal 33 2 6" xfId="12707"/>
    <cellStyle name="Normal 33 3 2" xfId="12708"/>
    <cellStyle name="Normal 33 3 2 2" xfId="12709"/>
    <cellStyle name="Normal 33 3 2 2 2" xfId="12710"/>
    <cellStyle name="Normal 33 3 2 2 3" xfId="12711"/>
    <cellStyle name="Normal 33 3 2 2 4" xfId="12712"/>
    <cellStyle name="Normal 33 3 2 3" xfId="12713"/>
    <cellStyle name="Normal 33 3 2 4" xfId="12714"/>
    <cellStyle name="Normal 33 3 2 5" xfId="12715"/>
    <cellStyle name="Normal 33 3 3" xfId="12716"/>
    <cellStyle name="Normal 33 3 3 2" xfId="12717"/>
    <cellStyle name="Normal 33 3 3 3" xfId="12718"/>
    <cellStyle name="Normal 33 3 3 4" xfId="12719"/>
    <cellStyle name="Normal 33 3 4" xfId="12720"/>
    <cellStyle name="Normal 33 3 5" xfId="12721"/>
    <cellStyle name="Normal 33 3 6" xfId="12722"/>
    <cellStyle name="Normal 33 4 2" xfId="12723"/>
    <cellStyle name="Normal 33 4 2 2" xfId="12724"/>
    <cellStyle name="Normal 33 4 2 3" xfId="12725"/>
    <cellStyle name="Normal 33 4 2 4" xfId="12726"/>
    <cellStyle name="Normal 33 4 3" xfId="12727"/>
    <cellStyle name="Normal 33 4 4" xfId="12728"/>
    <cellStyle name="Normal 33 4 5" xfId="12729"/>
    <cellStyle name="Normal 33 5 2 4" xfId="12730"/>
    <cellStyle name="Normal 33 5 3" xfId="12731"/>
    <cellStyle name="Normal 33 6" xfId="12732"/>
    <cellStyle name="Normal 33 6 2" xfId="12733"/>
    <cellStyle name="Normal 33 6 3" xfId="12734"/>
    <cellStyle name="Normal 33 6 4" xfId="12735"/>
    <cellStyle name="Normal 33 7" xfId="12736"/>
    <cellStyle name="Normal 33 8" xfId="12737"/>
    <cellStyle name="Normal 33 8 2" xfId="12738"/>
    <cellStyle name="Normal 33 8 3" xfId="12739"/>
    <cellStyle name="Normal 33 8 4" xfId="12740"/>
    <cellStyle name="Normal 33 9" xfId="12741"/>
    <cellStyle name="Normal 34" xfId="12742"/>
    <cellStyle name="Normal 34 10" xfId="12743"/>
    <cellStyle name="Normal 34 11" xfId="12744"/>
    <cellStyle name="Normal 34 2" xfId="12745"/>
    <cellStyle name="Normal 34 2 2" xfId="12746"/>
    <cellStyle name="Normal 34 2 2 2" xfId="12747"/>
    <cellStyle name="Normal 34 2 2 2 2" xfId="12748"/>
    <cellStyle name="Normal 34 2 2 2 3" xfId="12749"/>
    <cellStyle name="Normal 34 2 2 2 4" xfId="12750"/>
    <cellStyle name="Normal 34 2 2 4" xfId="12751"/>
    <cellStyle name="Normal 34 2 2 5" xfId="12752"/>
    <cellStyle name="Normal 34 2 3" xfId="12753"/>
    <cellStyle name="Normal 34 2 3 2" xfId="12754"/>
    <cellStyle name="Normal 34 2 3 3" xfId="12755"/>
    <cellStyle name="Normal 34 2 3 4" xfId="12756"/>
    <cellStyle name="Normal 34 2 4" xfId="12757"/>
    <cellStyle name="Normal 34 3" xfId="12758"/>
    <cellStyle name="Normal 34 3 2" xfId="12759"/>
    <cellStyle name="Normal 34 3 2 2 2" xfId="12760"/>
    <cellStyle name="Normal 34 3 2 2 3" xfId="12761"/>
    <cellStyle name="Normal 34 3 2 2 4" xfId="12762"/>
    <cellStyle name="Normal 34 3 2 4" xfId="12763"/>
    <cellStyle name="Normal 34 3 2 5" xfId="12764"/>
    <cellStyle name="Normal 34 3 3" xfId="12765"/>
    <cellStyle name="Normal 34 3 3 2" xfId="12766"/>
    <cellStyle name="Normal 34 3 3 4" xfId="12767"/>
    <cellStyle name="Normal 34 3 5" xfId="12768"/>
    <cellStyle name="Normal 34 3 6" xfId="12769"/>
    <cellStyle name="Normal 34 4" xfId="12770"/>
    <cellStyle name="Normal 34 4 2" xfId="12771"/>
    <cellStyle name="Normal 34 4 2 2" xfId="12772"/>
    <cellStyle name="Normal 34 4 2 3" xfId="12773"/>
    <cellStyle name="Normal 34 4 2 4" xfId="12774"/>
    <cellStyle name="Normal 34 4 3" xfId="12775"/>
    <cellStyle name="Normal 34 5" xfId="12776"/>
    <cellStyle name="Normal 34 5 2 4" xfId="12777"/>
    <cellStyle name="Normal 34 6" xfId="12778"/>
    <cellStyle name="Normal 34 7" xfId="12779"/>
    <cellStyle name="Normal 34 8" xfId="12780"/>
    <cellStyle name="Normal 35" xfId="12781"/>
    <cellStyle name="Normal 35 2 2 4" xfId="12782"/>
    <cellStyle name="Normal 35 2 2 5" xfId="12783"/>
    <cellStyle name="Normal 35 2 3 4" xfId="12784"/>
    <cellStyle name="Normal 35 3 2 4" xfId="12785"/>
    <cellStyle name="Normal 35 3 2 5" xfId="12786"/>
    <cellStyle name="Normal 35 3 3 4" xfId="12787"/>
    <cellStyle name="Normal 35 4 2 4" xfId="12788"/>
    <cellStyle name="Normal 35 5 2 4" xfId="12789"/>
    <cellStyle name="Normal 36" xfId="12790"/>
    <cellStyle name="Normal 36 2 2" xfId="12791"/>
    <cellStyle name="Normal 36 2 2 2 2" xfId="12792"/>
    <cellStyle name="Normal 36 3 2" xfId="12793"/>
    <cellStyle name="Normal 36 8" xfId="12794"/>
    <cellStyle name="Normal 36 8 2" xfId="12795"/>
    <cellStyle name="Normal 36 8 3" xfId="12796"/>
    <cellStyle name="Normal 36 8 4" xfId="12797"/>
    <cellStyle name="Normal 36 9" xfId="12798"/>
    <cellStyle name="Normal 37" xfId="12799"/>
    <cellStyle name="Normal 37 11" xfId="12800"/>
    <cellStyle name="Normal 37 2 2" xfId="12801"/>
    <cellStyle name="Normal 37 2 2 4" xfId="12802"/>
    <cellStyle name="Normal 37 2 2 5" xfId="12803"/>
    <cellStyle name="Normal 37 3 2" xfId="12804"/>
    <cellStyle name="Normal 37 8" xfId="12805"/>
    <cellStyle name="Normal 37 9" xfId="12806"/>
    <cellStyle name="Normal 38" xfId="12807"/>
    <cellStyle name="Normal 38 2 2 4" xfId="12808"/>
    <cellStyle name="Normal 38 2 2 5" xfId="12809"/>
    <cellStyle name="Normal 39" xfId="12810"/>
    <cellStyle name="Normal 39 2 2 4" xfId="12811"/>
    <cellStyle name="Normal 4" xfId="12812"/>
    <cellStyle name="Normal 4 10" xfId="12813"/>
    <cellStyle name="Normal 4 11" xfId="12814"/>
    <cellStyle name="Normal 4 12" xfId="12815"/>
    <cellStyle name="Normal 4 13" xfId="12816"/>
    <cellStyle name="Normal 4 14" xfId="12817"/>
    <cellStyle name="Normal 4 15" xfId="12818"/>
    <cellStyle name="Normal 4 16" xfId="12819"/>
    <cellStyle name="Normal 4 17" xfId="12820"/>
    <cellStyle name="Normal 4 18" xfId="12821"/>
    <cellStyle name="Normal 4 19" xfId="12822"/>
    <cellStyle name="Normal 4 2" xfId="12823"/>
    <cellStyle name="Normal 4 2 10" xfId="12824"/>
    <cellStyle name="Normal 4 2 11" xfId="12825"/>
    <cellStyle name="Normal 4 2 12" xfId="12826"/>
    <cellStyle name="Normal 4 2 2" xfId="12827"/>
    <cellStyle name="Normal 4 2 2 10" xfId="12828"/>
    <cellStyle name="Normal 4 2 2 10 2" xfId="12829"/>
    <cellStyle name="Normal 4 2 2 11" xfId="12830"/>
    <cellStyle name="Normal 4 2 2 12" xfId="12831"/>
    <cellStyle name="Normal 4 2 2 13" xfId="12832"/>
    <cellStyle name="Normal 4 2 2 2" xfId="12833"/>
    <cellStyle name="Normal 4 2 2 2 2" xfId="12834"/>
    <cellStyle name="Normal 4 2 2 2 2 2" xfId="12835"/>
    <cellStyle name="Normal 4 2 2 2 3" xfId="12836"/>
    <cellStyle name="Normal 4 2 2 2 3 2" xfId="12837"/>
    <cellStyle name="Normal 4 2 2 2 4" xfId="12838"/>
    <cellStyle name="Normal 4 2 2 3" xfId="12839"/>
    <cellStyle name="Normal 4 2 2 3 2" xfId="12840"/>
    <cellStyle name="Normal 4 2 2 3 2 2" xfId="12841"/>
    <cellStyle name="Normal 4 2 2 3 3" xfId="12842"/>
    <cellStyle name="Normal 4 2 2 3 3 2" xfId="12843"/>
    <cellStyle name="Normal 4 2 2 3 4" xfId="12844"/>
    <cellStyle name="Normal 4 2 2 4" xfId="12845"/>
    <cellStyle name="Normal 4 2 2 4 2" xfId="12846"/>
    <cellStyle name="Normal 4 2 2 4 2 2" xfId="12847"/>
    <cellStyle name="Normal 4 2 2 4 3" xfId="12848"/>
    <cellStyle name="Normal 4 2 2 4 3 2" xfId="12849"/>
    <cellStyle name="Normal 4 2 2 4 4" xfId="12850"/>
    <cellStyle name="Normal 4 2 2 5" xfId="12851"/>
    <cellStyle name="Normal 4 2 2 5 2" xfId="12852"/>
    <cellStyle name="Normal 4 2 2 6" xfId="12853"/>
    <cellStyle name="Normal 4 2 2 6 2" xfId="12854"/>
    <cellStyle name="Normal 4 2 2 7" xfId="12855"/>
    <cellStyle name="Normal 4 2 2 7 2" xfId="12856"/>
    <cellStyle name="Normal 4 2 2 8" xfId="12857"/>
    <cellStyle name="Normal 4 2 2 8 2" xfId="12858"/>
    <cellStyle name="Normal 4 2 2 9" xfId="12859"/>
    <cellStyle name="Normal 4 2 2 9 2" xfId="12860"/>
    <cellStyle name="Normal 4 2 3" xfId="12861"/>
    <cellStyle name="Normal 4 2 4" xfId="12862"/>
    <cellStyle name="Normal 4 2 5" xfId="12863"/>
    <cellStyle name="Normal 4 2 6" xfId="12864"/>
    <cellStyle name="Normal 4 2 7" xfId="12865"/>
    <cellStyle name="Normal 4 2 8" xfId="12866"/>
    <cellStyle name="Normal 4 2 9" xfId="12867"/>
    <cellStyle name="Normal 4 20" xfId="12868"/>
    <cellStyle name="Normal 4 21" xfId="12869"/>
    <cellStyle name="Normal 4 3" xfId="12870"/>
    <cellStyle name="Normal 4 3 10" xfId="12871"/>
    <cellStyle name="Normal 4 3 11" xfId="12872"/>
    <cellStyle name="Normal 4 3 2" xfId="12873"/>
    <cellStyle name="Normal 4 3 3" xfId="12874"/>
    <cellStyle name="Normal 4 3 4" xfId="12875"/>
    <cellStyle name="Normal 4 3 5" xfId="12876"/>
    <cellStyle name="Normal 4 3 6" xfId="12877"/>
    <cellStyle name="Normal 4 3 7" xfId="12878"/>
    <cellStyle name="Normal 4 3 8" xfId="12879"/>
    <cellStyle name="Normal 4 3 9" xfId="12880"/>
    <cellStyle name="Normal 4 4" xfId="12881"/>
    <cellStyle name="Normal 4 4 2" xfId="12882"/>
    <cellStyle name="Normal 4 4 3" xfId="12883"/>
    <cellStyle name="Normal 4 4 4" xfId="12884"/>
    <cellStyle name="Normal 4 4 5" xfId="12885"/>
    <cellStyle name="Normal 4 4 6" xfId="12886"/>
    <cellStyle name="Normal 4 4 7" xfId="12887"/>
    <cellStyle name="Normal 4 4 8" xfId="12888"/>
    <cellStyle name="Normal 4 5" xfId="12889"/>
    <cellStyle name="Normal 4 6" xfId="12890"/>
    <cellStyle name="Normal 4 7" xfId="12891"/>
    <cellStyle name="Normal 4 8" xfId="12892"/>
    <cellStyle name="Normal 4 9" xfId="12893"/>
    <cellStyle name="Normal 4_BreakdownDataInvoice Cussons Phase III&amp;IV Week 48 (2010-12-02)" xfId="12894"/>
    <cellStyle name="Normal 40" xfId="12895"/>
    <cellStyle name="Normal 40 2 2 4" xfId="12896"/>
    <cellStyle name="Normal 40 2 2 5" xfId="12897"/>
    <cellStyle name="Normal 40 2 3 4" xfId="12898"/>
    <cellStyle name="Normal 40 3 2 4" xfId="12899"/>
    <cellStyle name="Normal 40 3 2 5" xfId="12900"/>
    <cellStyle name="Normal 40 3 3 4" xfId="12901"/>
    <cellStyle name="Normal 40 4 2 4" xfId="12902"/>
    <cellStyle name="Normal 40 5 2 4" xfId="12903"/>
    <cellStyle name="Normal 41" xfId="12904"/>
    <cellStyle name="Normal 41 2 2" xfId="12905"/>
    <cellStyle name="Normal 41 2 2 2 2" xfId="12906"/>
    <cellStyle name="Normal 41 3 2" xfId="12907"/>
    <cellStyle name="Normal 41 8" xfId="12908"/>
    <cellStyle name="Normal 41 8 2" xfId="12909"/>
    <cellStyle name="Normal 41 8 3" xfId="12910"/>
    <cellStyle name="Normal 41 8 4" xfId="12911"/>
    <cellStyle name="Normal 41 9" xfId="12912"/>
    <cellStyle name="Normal 42" xfId="12913"/>
    <cellStyle name="Normal 42 11" xfId="12914"/>
    <cellStyle name="Normal 42 2 2" xfId="12915"/>
    <cellStyle name="Normal 42 2 2 4" xfId="12916"/>
    <cellStyle name="Normal 42 2 2 5" xfId="12917"/>
    <cellStyle name="Normal 42 3 2" xfId="12918"/>
    <cellStyle name="Normal 42 8" xfId="12919"/>
    <cellStyle name="Normal 42 9" xfId="12920"/>
    <cellStyle name="Normal 43" xfId="12921"/>
    <cellStyle name="Normal 43 2 2 4" xfId="12922"/>
    <cellStyle name="Normal 43 2 2 5" xfId="12923"/>
    <cellStyle name="Normal 44" xfId="12924"/>
    <cellStyle name="Normal 44 2 2 4" xfId="12925"/>
    <cellStyle name="Normal 45" xfId="12926"/>
    <cellStyle name="Normal 45 5" xfId="12927"/>
    <cellStyle name="Normal 45 6" xfId="12928"/>
    <cellStyle name="Normal 45 7" xfId="12929"/>
    <cellStyle name="Normal 45 8" xfId="12930"/>
    <cellStyle name="Normal 45 9" xfId="12931"/>
    <cellStyle name="Normal 46" xfId="12932"/>
    <cellStyle name="Normal 47" xfId="12933"/>
    <cellStyle name="Normal 47 2 2 4" xfId="12934"/>
    <cellStyle name="Normal 47 2 2 5" xfId="12935"/>
    <cellStyle name="Normal 47 3 2 4" xfId="12936"/>
    <cellStyle name="Normal 47 3 2 5" xfId="12937"/>
    <cellStyle name="Normal 48" xfId="12938"/>
    <cellStyle name="Normal 48 2" xfId="12939"/>
    <cellStyle name="Normal 48 3" xfId="12940"/>
    <cellStyle name="Normal 48 4" xfId="12941"/>
    <cellStyle name="Normal 48 5" xfId="12942"/>
    <cellStyle name="Normal 49" xfId="12943"/>
    <cellStyle name="Normal 49 2" xfId="12944"/>
    <cellStyle name="Normal 49 3" xfId="12945"/>
    <cellStyle name="Normal 49 4" xfId="12946"/>
    <cellStyle name="Normal 49 5" xfId="12947"/>
    <cellStyle name="Normal 5" xfId="12948"/>
    <cellStyle name="Normal 5 2" xfId="12949"/>
    <cellStyle name="Normal 5 2 10" xfId="12950"/>
    <cellStyle name="Normal 5 2 11" xfId="12951"/>
    <cellStyle name="Normal 5 2 12" xfId="12952"/>
    <cellStyle name="Normal 5 2 2" xfId="12953"/>
    <cellStyle name="Normal 5 2 3" xfId="12954"/>
    <cellStyle name="Normal 5 2 4" xfId="12955"/>
    <cellStyle name="Normal 5 2 5" xfId="12956"/>
    <cellStyle name="Normal 5 2 6" xfId="12957"/>
    <cellStyle name="Normal 5 2 7" xfId="12958"/>
    <cellStyle name="Normal 5 2 8" xfId="12959"/>
    <cellStyle name="Normal 5 2 9" xfId="12960"/>
    <cellStyle name="Normal 5 2_05. HMS Pda Okt (Wk 40-43)" xfId="12961"/>
    <cellStyle name="Normal 5 3" xfId="12962"/>
    <cellStyle name="Normal 5 3 2" xfId="12963"/>
    <cellStyle name="Normal 5 3 3" xfId="12964"/>
    <cellStyle name="Normal 5 3 4" xfId="12965"/>
    <cellStyle name="Normal 5 3 5" xfId="12966"/>
    <cellStyle name="Normal 5 3 6" xfId="12967"/>
    <cellStyle name="Normal 5 3 7" xfId="12968"/>
    <cellStyle name="Normal 5 3 8" xfId="12969"/>
    <cellStyle name="Normal 5 4" xfId="12970"/>
    <cellStyle name="Normal 5 4 2" xfId="12971"/>
    <cellStyle name="Normal 5 4 3" xfId="12972"/>
    <cellStyle name="Normal 5 4 4" xfId="12973"/>
    <cellStyle name="Normal 5 4 5" xfId="12974"/>
    <cellStyle name="Normal 5 4 6" xfId="12975"/>
    <cellStyle name="Normal 5 4 7" xfId="12976"/>
    <cellStyle name="Normal 5 4 8" xfId="12977"/>
    <cellStyle name="Normal 5 5" xfId="12978"/>
    <cellStyle name="Normal 5 6" xfId="12979"/>
    <cellStyle name="Normal 5 7" xfId="12980"/>
    <cellStyle name="Normal 5 8" xfId="12981"/>
    <cellStyle name="Normal 50" xfId="12982"/>
    <cellStyle name="Normal 51" xfId="12983"/>
    <cellStyle name="Normal 52" xfId="12984"/>
    <cellStyle name="Normal 53" xfId="12985"/>
    <cellStyle name="Normal 53 2" xfId="12986"/>
    <cellStyle name="Normal 53 3" xfId="12987"/>
    <cellStyle name="Normal 53 4" xfId="12988"/>
    <cellStyle name="Normal 53 5" xfId="12989"/>
    <cellStyle name="Normal 54" xfId="12990"/>
    <cellStyle name="Normal 54 2" xfId="12991"/>
    <cellStyle name="Normal 54 3" xfId="12992"/>
    <cellStyle name="Normal 54 4" xfId="12993"/>
    <cellStyle name="Normal 54 5" xfId="12994"/>
    <cellStyle name="Normal 55" xfId="12995"/>
    <cellStyle name="Normal 55 2" xfId="12996"/>
    <cellStyle name="Normal 55 3" xfId="12997"/>
    <cellStyle name="Normal 55 4" xfId="12998"/>
    <cellStyle name="Normal 55 5" xfId="12999"/>
    <cellStyle name="Normal 56" xfId="13000"/>
    <cellStyle name="Normal 57" xfId="13001"/>
    <cellStyle name="Normal 58" xfId="13002"/>
    <cellStyle name="Normal 59" xfId="13003"/>
    <cellStyle name="Normal 6" xfId="13004"/>
    <cellStyle name="Normal 6 10" xfId="13005"/>
    <cellStyle name="Normal 6 11" xfId="13006"/>
    <cellStyle name="Normal 6 12" xfId="13007"/>
    <cellStyle name="Normal 6 13" xfId="13008"/>
    <cellStyle name="Normal 6 14" xfId="13009"/>
    <cellStyle name="Normal 6 15" xfId="13010"/>
    <cellStyle name="Normal 6 16" xfId="13011"/>
    <cellStyle name="Normal 6 17" xfId="13012"/>
    <cellStyle name="Normal 6 2" xfId="13013"/>
    <cellStyle name="Normal 6 2 2" xfId="13014"/>
    <cellStyle name="Normal 6 2 2 10" xfId="13015"/>
    <cellStyle name="Normal 6 2 2 10 2" xfId="13016"/>
    <cellStyle name="Normal 6 2 2 11" xfId="13017"/>
    <cellStyle name="Normal 6 2 2 2" xfId="13018"/>
    <cellStyle name="Normal 6 2 2 2 2" xfId="13019"/>
    <cellStyle name="Normal 6 2 2 2 2 2" xfId="13020"/>
    <cellStyle name="Normal 6 2 2 2 3" xfId="13021"/>
    <cellStyle name="Normal 6 2 2 2 3 2" xfId="13022"/>
    <cellStyle name="Normal 6 2 2 2 4" xfId="13023"/>
    <cellStyle name="Normal 6 2 2 3" xfId="13024"/>
    <cellStyle name="Normal 6 2 2 3 2" xfId="13025"/>
    <cellStyle name="Normal 6 2 2 3 2 2" xfId="13026"/>
    <cellStyle name="Normal 6 2 2 3 3" xfId="13027"/>
    <cellStyle name="Normal 6 2 2 3 3 2" xfId="13028"/>
    <cellStyle name="Normal 6 2 2 3 4" xfId="13029"/>
    <cellStyle name="Normal 6 2 2 4" xfId="13030"/>
    <cellStyle name="Normal 6 2 2 4 2" xfId="13031"/>
    <cellStyle name="Normal 6 2 2 4 2 2" xfId="13032"/>
    <cellStyle name="Normal 6 2 2 4 3" xfId="13033"/>
    <cellStyle name="Normal 6 2 2 4 3 2" xfId="13034"/>
    <cellStyle name="Normal 6 2 2 4 4" xfId="13035"/>
    <cellStyle name="Normal 6 2 2 5" xfId="13036"/>
    <cellStyle name="Normal 6 2 2 5 2" xfId="13037"/>
    <cellStyle name="Normal 6 2 2 6" xfId="13038"/>
    <cellStyle name="Normal 6 2 2 6 2" xfId="13039"/>
    <cellStyle name="Normal 6 2 2 7" xfId="13040"/>
    <cellStyle name="Normal 6 2 2 7 2" xfId="13041"/>
    <cellStyle name="Normal 6 2 2 8" xfId="13042"/>
    <cellStyle name="Normal 6 2 2 8 2" xfId="13043"/>
    <cellStyle name="Normal 6 2 2 9" xfId="13044"/>
    <cellStyle name="Normal 6 2 2 9 2" xfId="13045"/>
    <cellStyle name="Normal 6 2 3" xfId="13046"/>
    <cellStyle name="Normal 6 2 4" xfId="13047"/>
    <cellStyle name="Normal 6 2 5" xfId="13048"/>
    <cellStyle name="Normal 6 2 6" xfId="13049"/>
    <cellStyle name="Normal 6 2 7" xfId="13050"/>
    <cellStyle name="Normal 6 2 8" xfId="13051"/>
    <cellStyle name="Normal 6 2 9" xfId="13052"/>
    <cellStyle name="Normal 6 2 9 2" xfId="13053"/>
    <cellStyle name="Normal 6 2 9 3" xfId="13054"/>
    <cellStyle name="Normal 6 2 9 4" xfId="13055"/>
    <cellStyle name="Normal 6 2 9 5" xfId="13056"/>
    <cellStyle name="Normal 6 3" xfId="13057"/>
    <cellStyle name="Normal 6 3 2" xfId="13058"/>
    <cellStyle name="Normal 6 3 2 2" xfId="13059"/>
    <cellStyle name="Normal 6 4" xfId="13060"/>
    <cellStyle name="Normal 6 5" xfId="13061"/>
    <cellStyle name="Normal 6 6" xfId="13062"/>
    <cellStyle name="Normal 6 7" xfId="13063"/>
    <cellStyle name="Normal 6 8" xfId="13064"/>
    <cellStyle name="Normal 6 9" xfId="13065"/>
    <cellStyle name="Normal 6_PL Oktober" xfId="13066"/>
    <cellStyle name="Normal 60" xfId="13067"/>
    <cellStyle name="Normal 61" xfId="13068"/>
    <cellStyle name="Normal 62" xfId="13069"/>
    <cellStyle name="Normal 63" xfId="13070"/>
    <cellStyle name="Normal 64" xfId="13071"/>
    <cellStyle name="Normal 65" xfId="13072"/>
    <cellStyle name="Normal 66" xfId="13073"/>
    <cellStyle name="Normal 67" xfId="13074"/>
    <cellStyle name="Normal 68" xfId="13075"/>
    <cellStyle name="Normal 69" xfId="13076"/>
    <cellStyle name="Normal 7" xfId="13077"/>
    <cellStyle name="Normal 7 10" xfId="13078"/>
    <cellStyle name="Normal 7 11" xfId="13079"/>
    <cellStyle name="Normal 7 2" xfId="13080"/>
    <cellStyle name="Normal 7 2 10" xfId="13081"/>
    <cellStyle name="Normal 7 2 11" xfId="13082"/>
    <cellStyle name="Normal 7 2 2" xfId="13083"/>
    <cellStyle name="Normal 7 2 3" xfId="13084"/>
    <cellStyle name="Normal 7 2 4" xfId="13085"/>
    <cellStyle name="Normal 7 2 5" xfId="13086"/>
    <cellStyle name="Normal 7 2 6" xfId="13087"/>
    <cellStyle name="Normal 7 2 7" xfId="13088"/>
    <cellStyle name="Normal 7 2 8" xfId="13089"/>
    <cellStyle name="Normal 7 2 9" xfId="13090"/>
    <cellStyle name="Normal 7 3" xfId="13091"/>
    <cellStyle name="Normal 7 3 2" xfId="13092"/>
    <cellStyle name="Normal 7 3 3" xfId="13093"/>
    <cellStyle name="Normal 7 3 4" xfId="13094"/>
    <cellStyle name="Normal 7 3 5" xfId="13095"/>
    <cellStyle name="Normal 7 3 6" xfId="13096"/>
    <cellStyle name="Normal 7 3 7" xfId="13097"/>
    <cellStyle name="Normal 7 3 8" xfId="13098"/>
    <cellStyle name="Normal 7 4" xfId="13099"/>
    <cellStyle name="Normal 7 4 2" xfId="13100"/>
    <cellStyle name="Normal 7 4 3" xfId="13101"/>
    <cellStyle name="Normal 7 4 4" xfId="13102"/>
    <cellStyle name="Normal 7 4 5" xfId="13103"/>
    <cellStyle name="Normal 7 4 6" xfId="13104"/>
    <cellStyle name="Normal 7 4 7" xfId="13105"/>
    <cellStyle name="Normal 7 4 8" xfId="13106"/>
    <cellStyle name="Normal 7 5" xfId="13107"/>
    <cellStyle name="Normal 7 6" xfId="13108"/>
    <cellStyle name="Normal 7 7" xfId="13109"/>
    <cellStyle name="Normal 7 8" xfId="13110"/>
    <cellStyle name="Normal 7 9" xfId="13111"/>
    <cellStyle name="Normal 7_PL Oktober" xfId="13112"/>
    <cellStyle name="Normal 70" xfId="13113"/>
    <cellStyle name="Normal 71" xfId="13114"/>
    <cellStyle name="Normal 72" xfId="13115"/>
    <cellStyle name="Normal 73" xfId="13116"/>
    <cellStyle name="Normal 74" xfId="13117"/>
    <cellStyle name="Normal 75" xfId="13118"/>
    <cellStyle name="Normal 76" xfId="13119"/>
    <cellStyle name="Normal 77" xfId="13120"/>
    <cellStyle name="Normal 78" xfId="13121"/>
    <cellStyle name="Normal 79" xfId="13122"/>
    <cellStyle name="Normal 8" xfId="13123"/>
    <cellStyle name="Normal 8 13 2" xfId="13124"/>
    <cellStyle name="Normal 8 13 3" xfId="13125"/>
    <cellStyle name="Normal 8 2" xfId="13126"/>
    <cellStyle name="Normal 8 2 4 2" xfId="13127"/>
    <cellStyle name="Normal 8 3" xfId="13128"/>
    <cellStyle name="Normal 8 4" xfId="13129"/>
    <cellStyle name="Normal 8 4 5 2 2" xfId="13130"/>
    <cellStyle name="Normal 8 5" xfId="13131"/>
    <cellStyle name="Normal 8 5 4 2 3" xfId="13132"/>
    <cellStyle name="Normal 8 5 4 2 4" xfId="13133"/>
    <cellStyle name="Normal 8 5 5 2 3" xfId="13134"/>
    <cellStyle name="Normal 8 5 5 2 4" xfId="13135"/>
    <cellStyle name="Normal 8 6" xfId="13136"/>
    <cellStyle name="Normal 8 7" xfId="13137"/>
    <cellStyle name="Normal 8 8" xfId="13138"/>
    <cellStyle name="Normal 8 8 2 2 2" xfId="13139"/>
    <cellStyle name="Normal 8 9" xfId="13140"/>
    <cellStyle name="Normal 80" xfId="13141"/>
    <cellStyle name="Normal 81" xfId="13142"/>
    <cellStyle name="Normal 82" xfId="13143"/>
    <cellStyle name="Normal 83" xfId="13144"/>
    <cellStyle name="Normal 84" xfId="13145"/>
    <cellStyle name="Normal 85" xfId="13146"/>
    <cellStyle name="Normal 86" xfId="13147"/>
    <cellStyle name="Normal 87" xfId="13148"/>
    <cellStyle name="Normal 88" xfId="13149"/>
    <cellStyle name="Normal 89" xfId="13150"/>
    <cellStyle name="Normal 9" xfId="13151"/>
    <cellStyle name="Normal 9 10" xfId="13152"/>
    <cellStyle name="Normal 9 10 2" xfId="13153"/>
    <cellStyle name="Normal 9 11" xfId="13154"/>
    <cellStyle name="Normal 9 11 2" xfId="13155"/>
    <cellStyle name="Normal 9 12" xfId="13156"/>
    <cellStyle name="Normal 9 12 2" xfId="13157"/>
    <cellStyle name="Normal 9 13" xfId="13158"/>
    <cellStyle name="Normal 9 13 2" xfId="13159"/>
    <cellStyle name="Normal 9 14" xfId="13160"/>
    <cellStyle name="Normal 9 14 2" xfId="13161"/>
    <cellStyle name="Normal 9 15" xfId="13162"/>
    <cellStyle name="Normal 9 15 2" xfId="13163"/>
    <cellStyle name="Normal 9 16" xfId="13164"/>
    <cellStyle name="Normal 9 2" xfId="13165"/>
    <cellStyle name="Normal 9 2 2" xfId="13166"/>
    <cellStyle name="Normal 9 2 3" xfId="13167"/>
    <cellStyle name="Normal 9 2 4" xfId="13168"/>
    <cellStyle name="Normal 9 2 5" xfId="13169"/>
    <cellStyle name="Normal 9 2 6" xfId="13170"/>
    <cellStyle name="Normal 9 2 7" xfId="13171"/>
    <cellStyle name="Normal 9 2 8" xfId="13172"/>
    <cellStyle name="Normal 9 3" xfId="13173"/>
    <cellStyle name="Normal 9 3 2" xfId="13174"/>
    <cellStyle name="Normal 9 3 3" xfId="13175"/>
    <cellStyle name="Normal 9 3 4" xfId="13176"/>
    <cellStyle name="Normal 9 3 5" xfId="13177"/>
    <cellStyle name="Normal 9 3 6" xfId="13178"/>
    <cellStyle name="Normal 9 3 7" xfId="13179"/>
    <cellStyle name="Normal 9 3 8" xfId="13180"/>
    <cellStyle name="Normal 9 4" xfId="13181"/>
    <cellStyle name="Normal 9 4 2" xfId="13182"/>
    <cellStyle name="Normal 9 4 3" xfId="13183"/>
    <cellStyle name="Normal 9 4 4" xfId="13184"/>
    <cellStyle name="Normal 9 4 5" xfId="13185"/>
    <cellStyle name="Normal 9 4 6" xfId="13186"/>
    <cellStyle name="Normal 9 4 7" xfId="13187"/>
    <cellStyle name="Normal 9 4 8" xfId="13188"/>
    <cellStyle name="Normal 9 5" xfId="13189"/>
    <cellStyle name="Normal 9 6" xfId="13190"/>
    <cellStyle name="Normal 9 6 10" xfId="13191"/>
    <cellStyle name="Normal 9 6 10 2" xfId="13192"/>
    <cellStyle name="Normal 9 6 11" xfId="13193"/>
    <cellStyle name="Normal 9 6 2" xfId="13194"/>
    <cellStyle name="Normal 9 6 2 2" xfId="13195"/>
    <cellStyle name="Normal 9 6 2 2 2" xfId="13196"/>
    <cellStyle name="Normal 9 6 2 3" xfId="13197"/>
    <cellStyle name="Normal 9 6 2 3 2" xfId="13198"/>
    <cellStyle name="Normal 9 6 2 4" xfId="13199"/>
    <cellStyle name="Normal 9 6 3" xfId="13200"/>
    <cellStyle name="Normal 9 6 3 2" xfId="13201"/>
    <cellStyle name="Normal 9 6 3 2 2" xfId="13202"/>
    <cellStyle name="Normal 9 6 3 3" xfId="13203"/>
    <cellStyle name="Normal 9 6 3 3 2" xfId="13204"/>
    <cellStyle name="Normal 9 6 3 4" xfId="13205"/>
    <cellStyle name="Normal 9 6 4" xfId="13206"/>
    <cellStyle name="Normal 9 6 4 2" xfId="13207"/>
    <cellStyle name="Normal 9 6 4 2 2" xfId="13208"/>
    <cellStyle name="Normal 9 6 4 3" xfId="13209"/>
    <cellStyle name="Normal 9 6 4 3 2" xfId="13210"/>
    <cellStyle name="Normal 9 6 4 4" xfId="13211"/>
    <cellStyle name="Normal 9 6 5" xfId="13212"/>
    <cellStyle name="Normal 9 6 5 2" xfId="13213"/>
    <cellStyle name="Normal 9 6 6" xfId="13214"/>
    <cellStyle name="Normal 9 6 6 2" xfId="13215"/>
    <cellStyle name="Normal 9 6 7" xfId="13216"/>
    <cellStyle name="Normal 9 6 7 2" xfId="13217"/>
    <cellStyle name="Normal 9 6 8" xfId="13218"/>
    <cellStyle name="Normal 9 6 8 2" xfId="13219"/>
    <cellStyle name="Normal 9 6 9" xfId="13220"/>
    <cellStyle name="Normal 9 6 9 2" xfId="13221"/>
    <cellStyle name="Normal 9 7" xfId="13222"/>
    <cellStyle name="Normal 9 7 2" xfId="13223"/>
    <cellStyle name="Normal 9 7 2 2" xfId="13224"/>
    <cellStyle name="Normal 9 7 3" xfId="13225"/>
    <cellStyle name="Normal 9 7 3 2" xfId="13226"/>
    <cellStyle name="Normal 9 7 4" xfId="13227"/>
    <cellStyle name="Normal 9 8" xfId="13228"/>
    <cellStyle name="Normal 9 8 2" xfId="13229"/>
    <cellStyle name="Normal 9 8 2 2" xfId="13230"/>
    <cellStyle name="Normal 9 8 3" xfId="13231"/>
    <cellStyle name="Normal 9 8 3 2" xfId="13232"/>
    <cellStyle name="Normal 9 8 4" xfId="13233"/>
    <cellStyle name="Normal 9 9" xfId="13234"/>
    <cellStyle name="Normal 9 9 2" xfId="13235"/>
    <cellStyle name="Normal 9 9 2 2" xfId="13236"/>
    <cellStyle name="Normal 9 9 3" xfId="13237"/>
    <cellStyle name="Normal 9 9 3 2" xfId="13238"/>
    <cellStyle name="Normal 9 9 4" xfId="13239"/>
    <cellStyle name="Normal 90" xfId="13240"/>
    <cellStyle name="Normal 91" xfId="13241"/>
    <cellStyle name="Normal 92" xfId="13242"/>
    <cellStyle name="Normal 93" xfId="13243"/>
    <cellStyle name="Normal 94" xfId="13244"/>
    <cellStyle name="Normal 95" xfId="13245"/>
    <cellStyle name="Normal 96" xfId="13246"/>
    <cellStyle name="Normal 97" xfId="13247"/>
    <cellStyle name="Normal 98" xfId="13248"/>
    <cellStyle name="Normal 99" xfId="13249"/>
    <cellStyle name="Normal1" xfId="13250"/>
    <cellStyle name="Note 1" xfId="13251"/>
    <cellStyle name="Note 10 2" xfId="13252"/>
    <cellStyle name="Note 10 2 2" xfId="13253"/>
    <cellStyle name="Note 10 2 3" xfId="13254"/>
    <cellStyle name="Note 10 2 4" xfId="13255"/>
    <cellStyle name="Note 10 2 5" xfId="13256"/>
    <cellStyle name="Note 10 2 6" xfId="13257"/>
    <cellStyle name="Note 10 2 7" xfId="13258"/>
    <cellStyle name="Note 10 2 8" xfId="13259"/>
    <cellStyle name="Note 10 3" xfId="13260"/>
    <cellStyle name="Note 10 3 2" xfId="13261"/>
    <cellStyle name="Note 10 3 3" xfId="13262"/>
    <cellStyle name="Note 10 3 4" xfId="13263"/>
    <cellStyle name="Note 10 3 5" xfId="13264"/>
    <cellStyle name="Note 10 3 6" xfId="13265"/>
    <cellStyle name="Note 10 3 7" xfId="13266"/>
    <cellStyle name="Note 10 3 8" xfId="13267"/>
    <cellStyle name="Note 10 4" xfId="13268"/>
    <cellStyle name="Note 10 4 2" xfId="13269"/>
    <cellStyle name="Note 10 4 3" xfId="13270"/>
    <cellStyle name="Note 10 4 4" xfId="13271"/>
    <cellStyle name="Note 10 4 5" xfId="13272"/>
    <cellStyle name="Note 10 4 6" xfId="13273"/>
    <cellStyle name="Note 10 4 7" xfId="13274"/>
    <cellStyle name="Note 10 4 8" xfId="13275"/>
    <cellStyle name="Note 11 2" xfId="13276"/>
    <cellStyle name="Note 11 2 2" xfId="13277"/>
    <cellStyle name="Note 11 2 3" xfId="13278"/>
    <cellStyle name="Note 11 2 4" xfId="13279"/>
    <cellStyle name="Note 11 2 5" xfId="13280"/>
    <cellStyle name="Note 11 2 6" xfId="13281"/>
    <cellStyle name="Note 11 2 7" xfId="13282"/>
    <cellStyle name="Note 11 2 8" xfId="13283"/>
    <cellStyle name="Note 11 3" xfId="13284"/>
    <cellStyle name="Note 11 3 2" xfId="13285"/>
    <cellStyle name="Note 11 3 3" xfId="13286"/>
    <cellStyle name="Note 11 3 4" xfId="13287"/>
    <cellStyle name="Note 11 3 5" xfId="13288"/>
    <cellStyle name="Note 11 3 6" xfId="13289"/>
    <cellStyle name="Note 11 3 7" xfId="13290"/>
    <cellStyle name="Note 11 3 8" xfId="13291"/>
    <cellStyle name="Note 11 4" xfId="13292"/>
    <cellStyle name="Note 11 4 2" xfId="13293"/>
    <cellStyle name="Note 11 4 3" xfId="13294"/>
    <cellStyle name="Note 11 4 4" xfId="13295"/>
    <cellStyle name="Note 11 4 5" xfId="13296"/>
    <cellStyle name="Note 11 4 6" xfId="13297"/>
    <cellStyle name="Note 11 4 7" xfId="13298"/>
    <cellStyle name="Note 11 4 8" xfId="13299"/>
    <cellStyle name="Note 12 2" xfId="13300"/>
    <cellStyle name="Note 12 2 2" xfId="13301"/>
    <cellStyle name="Note 12 2 3" xfId="13302"/>
    <cellStyle name="Note 12 2 4" xfId="13303"/>
    <cellStyle name="Note 12 2 5" xfId="13304"/>
    <cellStyle name="Note 12 2 6" xfId="13305"/>
    <cellStyle name="Note 12 2 7" xfId="13306"/>
    <cellStyle name="Note 12 2 8" xfId="13307"/>
    <cellStyle name="Note 12 3" xfId="13308"/>
    <cellStyle name="Note 12 3 2" xfId="13309"/>
    <cellStyle name="Note 12 3 3" xfId="13310"/>
    <cellStyle name="Note 12 3 4" xfId="13311"/>
    <cellStyle name="Note 12 3 5" xfId="13312"/>
    <cellStyle name="Note 12 3 6" xfId="13313"/>
    <cellStyle name="Note 12 3 7" xfId="13314"/>
    <cellStyle name="Note 12 3 8" xfId="13315"/>
    <cellStyle name="Note 12 4" xfId="13316"/>
    <cellStyle name="Note 12 4 2" xfId="13317"/>
    <cellStyle name="Note 12 4 3" xfId="13318"/>
    <cellStyle name="Note 12 4 4" xfId="13319"/>
    <cellStyle name="Note 12 4 5" xfId="13320"/>
    <cellStyle name="Note 12 4 6" xfId="13321"/>
    <cellStyle name="Note 12 4 7" xfId="13322"/>
    <cellStyle name="Note 12 4 8" xfId="13323"/>
    <cellStyle name="Note 13 2" xfId="13324"/>
    <cellStyle name="Note 13 2 2" xfId="13325"/>
    <cellStyle name="Note 13 2 3" xfId="13326"/>
    <cellStyle name="Note 13 2 4" xfId="13327"/>
    <cellStyle name="Note 13 2 5" xfId="13328"/>
    <cellStyle name="Note 13 2 6" xfId="13329"/>
    <cellStyle name="Note 13 2 7" xfId="13330"/>
    <cellStyle name="Note 13 2 8" xfId="13331"/>
    <cellStyle name="Note 13 3" xfId="13332"/>
    <cellStyle name="Note 13 3 2" xfId="13333"/>
    <cellStyle name="Note 13 3 3" xfId="13334"/>
    <cellStyle name="Note 13 3 4" xfId="13335"/>
    <cellStyle name="Note 13 3 5" xfId="13336"/>
    <cellStyle name="Note 13 3 6" xfId="13337"/>
    <cellStyle name="Note 13 3 7" xfId="13338"/>
    <cellStyle name="Note 13 3 8" xfId="13339"/>
    <cellStyle name="Note 13 4" xfId="13340"/>
    <cellStyle name="Note 13 4 2" xfId="13341"/>
    <cellStyle name="Note 13 4 3" xfId="13342"/>
    <cellStyle name="Note 13 4 4" xfId="13343"/>
    <cellStyle name="Note 13 4 5" xfId="13344"/>
    <cellStyle name="Note 13 4 6" xfId="13345"/>
    <cellStyle name="Note 13 4 7" xfId="13346"/>
    <cellStyle name="Note 13 4 8" xfId="13347"/>
    <cellStyle name="Note 14 2" xfId="13348"/>
    <cellStyle name="Note 14 2 2" xfId="13349"/>
    <cellStyle name="Note 14 2 3" xfId="13350"/>
    <cellStyle name="Note 14 2 4" xfId="13351"/>
    <cellStyle name="Note 14 2 5" xfId="13352"/>
    <cellStyle name="Note 14 2 6" xfId="13353"/>
    <cellStyle name="Note 14 2 7" xfId="13354"/>
    <cellStyle name="Note 14 2 8" xfId="13355"/>
    <cellStyle name="Note 14 3" xfId="13356"/>
    <cellStyle name="Note 14 3 2" xfId="13357"/>
    <cellStyle name="Note 14 3 3" xfId="13358"/>
    <cellStyle name="Note 14 3 4" xfId="13359"/>
    <cellStyle name="Note 14 3 5" xfId="13360"/>
    <cellStyle name="Note 14 3 6" xfId="13361"/>
    <cellStyle name="Note 14 3 7" xfId="13362"/>
    <cellStyle name="Note 14 3 8" xfId="13363"/>
    <cellStyle name="Note 14 4" xfId="13364"/>
    <cellStyle name="Note 14 4 2" xfId="13365"/>
    <cellStyle name="Note 14 4 3" xfId="13366"/>
    <cellStyle name="Note 14 4 4" xfId="13367"/>
    <cellStyle name="Note 14 4 5" xfId="13368"/>
    <cellStyle name="Note 14 4 6" xfId="13369"/>
    <cellStyle name="Note 14 4 7" xfId="13370"/>
    <cellStyle name="Note 14 4 8" xfId="13371"/>
    <cellStyle name="Note 15 2" xfId="13372"/>
    <cellStyle name="Note 15 2 2" xfId="13373"/>
    <cellStyle name="Note 15 2 3" xfId="13374"/>
    <cellStyle name="Note 15 2 4" xfId="13375"/>
    <cellStyle name="Note 15 2 5" xfId="13376"/>
    <cellStyle name="Note 15 2 6" xfId="13377"/>
    <cellStyle name="Note 15 2 7" xfId="13378"/>
    <cellStyle name="Note 15 2 8" xfId="13379"/>
    <cellStyle name="Note 15 3" xfId="13380"/>
    <cellStyle name="Note 15 3 2" xfId="13381"/>
    <cellStyle name="Note 15 3 3" xfId="13382"/>
    <cellStyle name="Note 15 3 4" xfId="13383"/>
    <cellStyle name="Note 15 3 5" xfId="13384"/>
    <cellStyle name="Note 15 3 6" xfId="13385"/>
    <cellStyle name="Note 15 3 7" xfId="13386"/>
    <cellStyle name="Note 15 3 8" xfId="13387"/>
    <cellStyle name="Note 15 4" xfId="13388"/>
    <cellStyle name="Note 15 4 2" xfId="13389"/>
    <cellStyle name="Note 15 4 3" xfId="13390"/>
    <cellStyle name="Note 15 4 4" xfId="13391"/>
    <cellStyle name="Note 15 4 5" xfId="13392"/>
    <cellStyle name="Note 15 4 6" xfId="13393"/>
    <cellStyle name="Note 15 4 7" xfId="13394"/>
    <cellStyle name="Note 15 4 8" xfId="13395"/>
    <cellStyle name="Note 16 2" xfId="13396"/>
    <cellStyle name="Note 16 2 2" xfId="13397"/>
    <cellStyle name="Note 16 2 3" xfId="13398"/>
    <cellStyle name="Note 16 2 4" xfId="13399"/>
    <cellStyle name="Note 16 2 5" xfId="13400"/>
    <cellStyle name="Note 16 2 6" xfId="13401"/>
    <cellStyle name="Note 16 2 7" xfId="13402"/>
    <cellStyle name="Note 16 2 8" xfId="13403"/>
    <cellStyle name="Note 16 3" xfId="13404"/>
    <cellStyle name="Note 16 3 2" xfId="13405"/>
    <cellStyle name="Note 16 3 3" xfId="13406"/>
    <cellStyle name="Note 16 3 4" xfId="13407"/>
    <cellStyle name="Note 16 3 5" xfId="13408"/>
    <cellStyle name="Note 16 3 6" xfId="13409"/>
    <cellStyle name="Note 16 3 7" xfId="13410"/>
    <cellStyle name="Note 16 3 8" xfId="13411"/>
    <cellStyle name="Note 16 4" xfId="13412"/>
    <cellStyle name="Note 16 4 2" xfId="13413"/>
    <cellStyle name="Note 16 4 3" xfId="13414"/>
    <cellStyle name="Note 16 4 4" xfId="13415"/>
    <cellStyle name="Note 16 4 5" xfId="13416"/>
    <cellStyle name="Note 16 4 6" xfId="13417"/>
    <cellStyle name="Note 16 4 7" xfId="13418"/>
    <cellStyle name="Note 16 4 8" xfId="13419"/>
    <cellStyle name="Note 17 2" xfId="13420"/>
    <cellStyle name="Note 17 2 2" xfId="13421"/>
    <cellStyle name="Note 17 2 3" xfId="13422"/>
    <cellStyle name="Note 17 2 4" xfId="13423"/>
    <cellStyle name="Note 17 2 5" xfId="13424"/>
    <cellStyle name="Note 17 2 6" xfId="13425"/>
    <cellStyle name="Note 17 2 7" xfId="13426"/>
    <cellStyle name="Note 17 2 8" xfId="13427"/>
    <cellStyle name="Note 17 3" xfId="13428"/>
    <cellStyle name="Note 17 3 2" xfId="13429"/>
    <cellStyle name="Note 17 3 3" xfId="13430"/>
    <cellStyle name="Note 17 3 4" xfId="13431"/>
    <cellStyle name="Note 17 3 5" xfId="13432"/>
    <cellStyle name="Note 17 3 6" xfId="13433"/>
    <cellStyle name="Note 17 3 7" xfId="13434"/>
    <cellStyle name="Note 17 3 8" xfId="13435"/>
    <cellStyle name="Note 17 4" xfId="13436"/>
    <cellStyle name="Note 17 4 2" xfId="13437"/>
    <cellStyle name="Note 17 4 3" xfId="13438"/>
    <cellStyle name="Note 17 4 4" xfId="13439"/>
    <cellStyle name="Note 17 4 5" xfId="13440"/>
    <cellStyle name="Note 17 4 6" xfId="13441"/>
    <cellStyle name="Note 17 4 7" xfId="13442"/>
    <cellStyle name="Note 17 4 8" xfId="13443"/>
    <cellStyle name="Note 2" xfId="13444"/>
    <cellStyle name="Note 2 2" xfId="13445"/>
    <cellStyle name="Note 2 2 2" xfId="13446"/>
    <cellStyle name="Note 2 2 3" xfId="13447"/>
    <cellStyle name="Note 2 2 4" xfId="13448"/>
    <cellStyle name="Note 2 2 5" xfId="13449"/>
    <cellStyle name="Note 2 2 6" xfId="13450"/>
    <cellStyle name="Note 2 2 7" xfId="13451"/>
    <cellStyle name="Note 2 2 8" xfId="13452"/>
    <cellStyle name="Note 2 3" xfId="13453"/>
    <cellStyle name="Note 2 3 2" xfId="13454"/>
    <cellStyle name="Note 2 3 3" xfId="13455"/>
    <cellStyle name="Note 2 3 4" xfId="13456"/>
    <cellStyle name="Note 2 3 5" xfId="13457"/>
    <cellStyle name="Note 2 3 6" xfId="13458"/>
    <cellStyle name="Note 2 3 7" xfId="13459"/>
    <cellStyle name="Note 2 3 8" xfId="13460"/>
    <cellStyle name="Note 2 4" xfId="13461"/>
    <cellStyle name="Note 2 4 2" xfId="13462"/>
    <cellStyle name="Note 2 4 3" xfId="13463"/>
    <cellStyle name="Note 2 4 4" xfId="13464"/>
    <cellStyle name="Note 2 4 5" xfId="13465"/>
    <cellStyle name="Note 2 4 6" xfId="13466"/>
    <cellStyle name="Note 2 4 7" xfId="13467"/>
    <cellStyle name="Note 2 4 8" xfId="13468"/>
    <cellStyle name="Note 3" xfId="13469"/>
    <cellStyle name="Note 3 2" xfId="13470"/>
    <cellStyle name="Note 3 2 2" xfId="13471"/>
    <cellStyle name="Note 3 2 3" xfId="13472"/>
    <cellStyle name="Note 3 2 4" xfId="13473"/>
    <cellStyle name="Note 3 2 5" xfId="13474"/>
    <cellStyle name="Note 3 2 6" xfId="13475"/>
    <cellStyle name="Note 3 2 7" xfId="13476"/>
    <cellStyle name="Note 3 2 8" xfId="13477"/>
    <cellStyle name="Note 3 3" xfId="13478"/>
    <cellStyle name="Note 3 3 2" xfId="13479"/>
    <cellStyle name="Note 3 3 3" xfId="13480"/>
    <cellStyle name="Note 3 3 4" xfId="13481"/>
    <cellStyle name="Note 3 3 5" xfId="13482"/>
    <cellStyle name="Note 3 3 6" xfId="13483"/>
    <cellStyle name="Note 3 3 7" xfId="13484"/>
    <cellStyle name="Note 3 3 8" xfId="13485"/>
    <cellStyle name="Note 3 4" xfId="13486"/>
    <cellStyle name="Note 3 4 2" xfId="13487"/>
    <cellStyle name="Note 3 4 3" xfId="13488"/>
    <cellStyle name="Note 3 4 4" xfId="13489"/>
    <cellStyle name="Note 3 4 5" xfId="13490"/>
    <cellStyle name="Note 3 4 6" xfId="13491"/>
    <cellStyle name="Note 3 4 7" xfId="13492"/>
    <cellStyle name="Note 3 4 8" xfId="13493"/>
    <cellStyle name="Note 4" xfId="13494"/>
    <cellStyle name="Note 4 2" xfId="13495"/>
    <cellStyle name="Note 4 2 2" xfId="13496"/>
    <cellStyle name="Note 4 2 3" xfId="13497"/>
    <cellStyle name="Note 4 2 4" xfId="13498"/>
    <cellStyle name="Note 4 2 5" xfId="13499"/>
    <cellStyle name="Note 4 2 6" xfId="13500"/>
    <cellStyle name="Note 4 2 7" xfId="13501"/>
    <cellStyle name="Note 4 2 8" xfId="13502"/>
    <cellStyle name="Note 4 3" xfId="13503"/>
    <cellStyle name="Note 4 3 2" xfId="13504"/>
    <cellStyle name="Note 4 3 3" xfId="13505"/>
    <cellStyle name="Note 4 3 4" xfId="13506"/>
    <cellStyle name="Note 4 3 5" xfId="13507"/>
    <cellStyle name="Note 4 3 6" xfId="13508"/>
    <cellStyle name="Note 4 3 7" xfId="13509"/>
    <cellStyle name="Note 4 3 8" xfId="13510"/>
    <cellStyle name="Note 4 4" xfId="13511"/>
    <cellStyle name="Note 4 4 2" xfId="13512"/>
    <cellStyle name="Note 4 4 3" xfId="13513"/>
    <cellStyle name="Note 4 4 4" xfId="13514"/>
    <cellStyle name="Note 4 4 5" xfId="13515"/>
    <cellStyle name="Note 4 4 6" xfId="13516"/>
    <cellStyle name="Note 4 4 7" xfId="13517"/>
    <cellStyle name="Note 4 4 8" xfId="13518"/>
    <cellStyle name="Note 5" xfId="13519"/>
    <cellStyle name="Note 5 2" xfId="13520"/>
    <cellStyle name="Note 5 2 2" xfId="13521"/>
    <cellStyle name="Note 5 2 3" xfId="13522"/>
    <cellStyle name="Note 5 2 4" xfId="13523"/>
    <cellStyle name="Note 5 2 5" xfId="13524"/>
    <cellStyle name="Note 5 2 6" xfId="13525"/>
    <cellStyle name="Note 5 2 7" xfId="13526"/>
    <cellStyle name="Note 5 2 8" xfId="13527"/>
    <cellStyle name="Note 5 3" xfId="13528"/>
    <cellStyle name="Note 5 3 2" xfId="13529"/>
    <cellStyle name="Note 5 3 3" xfId="13530"/>
    <cellStyle name="Note 5 3 4" xfId="13531"/>
    <cellStyle name="Note 5 3 5" xfId="13532"/>
    <cellStyle name="Note 5 3 6" xfId="13533"/>
    <cellStyle name="Note 5 3 7" xfId="13534"/>
    <cellStyle name="Note 5 3 8" xfId="13535"/>
    <cellStyle name="Note 5 4" xfId="13536"/>
    <cellStyle name="Note 5 4 2" xfId="13537"/>
    <cellStyle name="Note 5 4 3" xfId="13538"/>
    <cellStyle name="Note 5 4 4" xfId="13539"/>
    <cellStyle name="Note 5 4 5" xfId="13540"/>
    <cellStyle name="Note 5 4 6" xfId="13541"/>
    <cellStyle name="Note 5 4 7" xfId="13542"/>
    <cellStyle name="Note 5 4 8" xfId="13543"/>
    <cellStyle name="Note 6" xfId="13544"/>
    <cellStyle name="Note 6 2" xfId="13545"/>
    <cellStyle name="Note 6 2 2" xfId="13546"/>
    <cellStyle name="Note 6 2 3" xfId="13547"/>
    <cellStyle name="Note 6 2 4" xfId="13548"/>
    <cellStyle name="Note 6 2 5" xfId="13549"/>
    <cellStyle name="Note 6 2 6" xfId="13550"/>
    <cellStyle name="Note 6 2 7" xfId="13551"/>
    <cellStyle name="Note 6 2 8" xfId="13552"/>
    <cellStyle name="Note 6 3" xfId="13553"/>
    <cellStyle name="Note 6 3 2" xfId="13554"/>
    <cellStyle name="Note 6 3 3" xfId="13555"/>
    <cellStyle name="Note 6 3 4" xfId="13556"/>
    <cellStyle name="Note 6 3 5" xfId="13557"/>
    <cellStyle name="Note 6 3 6" xfId="13558"/>
    <cellStyle name="Note 6 3 7" xfId="13559"/>
    <cellStyle name="Note 6 3 8" xfId="13560"/>
    <cellStyle name="Note 6 4" xfId="13561"/>
    <cellStyle name="Note 6 4 2" xfId="13562"/>
    <cellStyle name="Note 6 4 3" xfId="13563"/>
    <cellStyle name="Note 6 4 4" xfId="13564"/>
    <cellStyle name="Note 6 4 5" xfId="13565"/>
    <cellStyle name="Note 6 4 6" xfId="13566"/>
    <cellStyle name="Note 6 4 7" xfId="13567"/>
    <cellStyle name="Note 6 4 8" xfId="13568"/>
    <cellStyle name="Note 7 2" xfId="13569"/>
    <cellStyle name="Note 7 2 2" xfId="13570"/>
    <cellStyle name="Note 7 2 3" xfId="13571"/>
    <cellStyle name="Note 7 2 4" xfId="13572"/>
    <cellStyle name="Note 7 2 5" xfId="13573"/>
    <cellStyle name="Note 7 2 6" xfId="13574"/>
    <cellStyle name="Note 7 2 7" xfId="13575"/>
    <cellStyle name="Note 7 2 8" xfId="13576"/>
    <cellStyle name="Note 7 3" xfId="13577"/>
    <cellStyle name="Note 7 3 2" xfId="13578"/>
    <cellStyle name="Note 7 3 3" xfId="13579"/>
    <cellStyle name="Note 7 3 4" xfId="13580"/>
    <cellStyle name="Note 7 3 5" xfId="13581"/>
    <cellStyle name="Note 7 3 6" xfId="13582"/>
    <cellStyle name="Note 7 3 7" xfId="13583"/>
    <cellStyle name="Note 7 3 8" xfId="13584"/>
    <cellStyle name="Note 7 4" xfId="13585"/>
    <cellStyle name="Note 7 4 2" xfId="13586"/>
    <cellStyle name="Note 7 4 3" xfId="13587"/>
    <cellStyle name="Note 7 4 4" xfId="13588"/>
    <cellStyle name="Note 7 4 5" xfId="13589"/>
    <cellStyle name="Note 7 4 6" xfId="13590"/>
    <cellStyle name="Note 7 4 7" xfId="13591"/>
    <cellStyle name="Note 7 4 8" xfId="13592"/>
    <cellStyle name="Note 8 2" xfId="13593"/>
    <cellStyle name="Note 8 2 2" xfId="13594"/>
    <cellStyle name="Note 8 2 3" xfId="13595"/>
    <cellStyle name="Note 8 2 4" xfId="13596"/>
    <cellStyle name="Note 8 2 5" xfId="13597"/>
    <cellStyle name="Note 8 2 6" xfId="13598"/>
    <cellStyle name="Note 8 2 7" xfId="13599"/>
    <cellStyle name="Note 8 2 8" xfId="13600"/>
    <cellStyle name="Note 8 3" xfId="13601"/>
    <cellStyle name="Note 8 3 2" xfId="13602"/>
    <cellStyle name="Note 8 3 3" xfId="13603"/>
    <cellStyle name="Note 8 3 4" xfId="13604"/>
    <cellStyle name="Note 8 3 5" xfId="13605"/>
    <cellStyle name="Note 8 3 6" xfId="13606"/>
    <cellStyle name="Note 8 3 7" xfId="13607"/>
    <cellStyle name="Note 8 3 8" xfId="13608"/>
    <cellStyle name="Note 8 4" xfId="13609"/>
    <cellStyle name="Note 8 4 2" xfId="13610"/>
    <cellStyle name="Note 8 4 3" xfId="13611"/>
    <cellStyle name="Note 8 4 4" xfId="13612"/>
    <cellStyle name="Note 8 4 5" xfId="13613"/>
    <cellStyle name="Note 8 4 6" xfId="13614"/>
    <cellStyle name="Note 8 4 7" xfId="13615"/>
    <cellStyle name="Note 8 4 8" xfId="13616"/>
    <cellStyle name="Note 9 2" xfId="13617"/>
    <cellStyle name="Note 9 2 2" xfId="13618"/>
    <cellStyle name="Note 9 2 3" xfId="13619"/>
    <cellStyle name="Note 9 2 4" xfId="13620"/>
    <cellStyle name="Note 9 2 5" xfId="13621"/>
    <cellStyle name="Note 9 2 6" xfId="13622"/>
    <cellStyle name="Note 9 2 7" xfId="13623"/>
    <cellStyle name="Note 9 2 8" xfId="13624"/>
    <cellStyle name="Note 9 3" xfId="13625"/>
    <cellStyle name="Note 9 3 2" xfId="13626"/>
    <cellStyle name="Note 9 3 3" xfId="13627"/>
    <cellStyle name="Note 9 3 4" xfId="13628"/>
    <cellStyle name="Note 9 3 5" xfId="13629"/>
    <cellStyle name="Note 9 3 6" xfId="13630"/>
    <cellStyle name="Note 9 3 7" xfId="13631"/>
    <cellStyle name="Note 9 3 8" xfId="13632"/>
    <cellStyle name="Note 9 4" xfId="13633"/>
    <cellStyle name="Note 9 4 2" xfId="13634"/>
    <cellStyle name="Note 9 4 3" xfId="13635"/>
    <cellStyle name="Note 9 4 4" xfId="13636"/>
    <cellStyle name="Note 9 4 5" xfId="13637"/>
    <cellStyle name="Note 9 4 6" xfId="13638"/>
    <cellStyle name="Note 9 4 7" xfId="13639"/>
    <cellStyle name="Note 9 4 8" xfId="13640"/>
    <cellStyle name="Œ…‹æØ‚è [0.00]_01MY Value Cost Study" xfId="13641"/>
    <cellStyle name="Œ…‹æØ‚è_01MY Value Cost Study" xfId="13642"/>
    <cellStyle name="omma [0]_Mktg Prog" xfId="13643"/>
    <cellStyle name="Option_Added_Cont_Desc" xfId="13644"/>
    <cellStyle name="ormal_Sheet1_1" xfId="13645"/>
    <cellStyle name="Output 1" xfId="13646"/>
    <cellStyle name="Output 10 2" xfId="13647"/>
    <cellStyle name="Output 10 3" xfId="13648"/>
    <cellStyle name="Output 10 4" xfId="13649"/>
    <cellStyle name="Output 11 2" xfId="13650"/>
    <cellStyle name="Output 11 3" xfId="13651"/>
    <cellStyle name="Output 11 4" xfId="13652"/>
    <cellStyle name="Output 12 2" xfId="13653"/>
    <cellStyle name="Output 12 3" xfId="13654"/>
    <cellStyle name="Output 12 4" xfId="13655"/>
    <cellStyle name="Output 13 2" xfId="13656"/>
    <cellStyle name="Output 13 3" xfId="13657"/>
    <cellStyle name="Output 13 4" xfId="13658"/>
    <cellStyle name="Output 14 2" xfId="13659"/>
    <cellStyle name="Output 14 3" xfId="13660"/>
    <cellStyle name="Output 14 4" xfId="13661"/>
    <cellStyle name="Output 15 2" xfId="13662"/>
    <cellStyle name="Output 15 3" xfId="13663"/>
    <cellStyle name="Output 15 4" xfId="13664"/>
    <cellStyle name="Output 16 2" xfId="13665"/>
    <cellStyle name="Output 16 3" xfId="13666"/>
    <cellStyle name="Output 16 4" xfId="13667"/>
    <cellStyle name="Output 17 2" xfId="13668"/>
    <cellStyle name="Output 17 3" xfId="13669"/>
    <cellStyle name="Output 17 4" xfId="13670"/>
    <cellStyle name="Output 2" xfId="13671"/>
    <cellStyle name="Output 2 2" xfId="13672"/>
    <cellStyle name="Output 2 3" xfId="13673"/>
    <cellStyle name="Output 2 4" xfId="13674"/>
    <cellStyle name="Output 3" xfId="13675"/>
    <cellStyle name="Output 3 2" xfId="13676"/>
    <cellStyle name="Output 3 3" xfId="13677"/>
    <cellStyle name="Output 3 4" xfId="13678"/>
    <cellStyle name="Output 4" xfId="13679"/>
    <cellStyle name="Output 4 2" xfId="13680"/>
    <cellStyle name="Output 4 3" xfId="13681"/>
    <cellStyle name="Output 4 4" xfId="13682"/>
    <cellStyle name="Output 5" xfId="13683"/>
    <cellStyle name="Output 5 2" xfId="13684"/>
    <cellStyle name="Output 5 3" xfId="13685"/>
    <cellStyle name="Output 5 4" xfId="13686"/>
    <cellStyle name="Output 6" xfId="13687"/>
    <cellStyle name="Output 6 2" xfId="13688"/>
    <cellStyle name="Output 6 3" xfId="13689"/>
    <cellStyle name="Output 6 4" xfId="13690"/>
    <cellStyle name="Output 7 2" xfId="13691"/>
    <cellStyle name="Output 7 3" xfId="13692"/>
    <cellStyle name="Output 7 4" xfId="13693"/>
    <cellStyle name="Output 8 2" xfId="13694"/>
    <cellStyle name="Output 8 3" xfId="13695"/>
    <cellStyle name="Output 8 4" xfId="13696"/>
    <cellStyle name="Output 9 2" xfId="13697"/>
    <cellStyle name="Output 9 3" xfId="13698"/>
    <cellStyle name="Output 9 4" xfId="13699"/>
    <cellStyle name="per.style" xfId="13700"/>
    <cellStyle name="Percen - Style2" xfId="13701"/>
    <cellStyle name="Percent [0]" xfId="13702"/>
    <cellStyle name="Percent [0] 2" xfId="13703"/>
    <cellStyle name="Percent [0] 3" xfId="13704"/>
    <cellStyle name="Percent [0] 4" xfId="13705"/>
    <cellStyle name="Percent [0] 5" xfId="13706"/>
    <cellStyle name="Percent [0] 6" xfId="13707"/>
    <cellStyle name="Percent [0] 7" xfId="13708"/>
    <cellStyle name="Percent [0] 8" xfId="13709"/>
    <cellStyle name="Percent [00]" xfId="13710"/>
    <cellStyle name="Percent [00] 2" xfId="13711"/>
    <cellStyle name="Percent [00] 3" xfId="13712"/>
    <cellStyle name="Percent [00] 4" xfId="13713"/>
    <cellStyle name="Percent [00] 5" xfId="13714"/>
    <cellStyle name="Percent [00] 6" xfId="13715"/>
    <cellStyle name="Percent [00] 7" xfId="13716"/>
    <cellStyle name="Percent [00] 8" xfId="13717"/>
    <cellStyle name="Percent [2]" xfId="13718"/>
    <cellStyle name="Percent [2] 2" xfId="13719"/>
    <cellStyle name="Percent [2] 3" xfId="13720"/>
    <cellStyle name="Percent [2] 4" xfId="13721"/>
    <cellStyle name="Percent [2] 5" xfId="13722"/>
    <cellStyle name="Percent [2] 6" xfId="13723"/>
    <cellStyle name="Percent [2] 7" xfId="13724"/>
    <cellStyle name="Percent [2] 8" xfId="13725"/>
    <cellStyle name="Percent [2] 9" xfId="13726"/>
    <cellStyle name="Percent 10" xfId="13727"/>
    <cellStyle name="Percent 11" xfId="13728"/>
    <cellStyle name="Percent 11 10" xfId="13729"/>
    <cellStyle name="Percent 11 2" xfId="13730"/>
    <cellStyle name="Percent 11 3" xfId="13731"/>
    <cellStyle name="Percent 11 4" xfId="13732"/>
    <cellStyle name="Percent 11 5" xfId="13733"/>
    <cellStyle name="Percent 11 6" xfId="13734"/>
    <cellStyle name="Percent 11 7" xfId="13735"/>
    <cellStyle name="Percent 11 8" xfId="13736"/>
    <cellStyle name="Percent 11 9" xfId="13737"/>
    <cellStyle name="Percent 12" xfId="13738"/>
    <cellStyle name="Percent 12 10" xfId="13739"/>
    <cellStyle name="Percent 12 10 2" xfId="13740"/>
    <cellStyle name="Percent 12 11" xfId="13741"/>
    <cellStyle name="Percent 12 2" xfId="13742"/>
    <cellStyle name="Percent 12 2 2" xfId="13743"/>
    <cellStyle name="Percent 12 2 2 2" xfId="13744"/>
    <cellStyle name="Percent 12 2 3" xfId="13745"/>
    <cellStyle name="Percent 12 2 3 2" xfId="13746"/>
    <cellStyle name="Percent 12 2 4" xfId="13747"/>
    <cellStyle name="Percent 12 3" xfId="13748"/>
    <cellStyle name="Percent 12 3 2" xfId="13749"/>
    <cellStyle name="Percent 12 3 2 2" xfId="13750"/>
    <cellStyle name="Percent 12 3 3" xfId="13751"/>
    <cellStyle name="Percent 12 3 3 2" xfId="13752"/>
    <cellStyle name="Percent 12 3 4" xfId="13753"/>
    <cellStyle name="Percent 12 4" xfId="13754"/>
    <cellStyle name="Percent 12 4 2" xfId="13755"/>
    <cellStyle name="Percent 12 4 2 2" xfId="13756"/>
    <cellStyle name="Percent 12 4 3" xfId="13757"/>
    <cellStyle name="Percent 12 4 3 2" xfId="13758"/>
    <cellStyle name="Percent 12 4 4" xfId="13759"/>
    <cellStyle name="Percent 12 5" xfId="13760"/>
    <cellStyle name="Percent 12 5 2" xfId="13761"/>
    <cellStyle name="Percent 12 6" xfId="13762"/>
    <cellStyle name="Percent 12 6 2" xfId="13763"/>
    <cellStyle name="Percent 12 7" xfId="13764"/>
    <cellStyle name="Percent 12 7 2" xfId="13765"/>
    <cellStyle name="Percent 12 8" xfId="13766"/>
    <cellStyle name="Percent 12 8 2" xfId="13767"/>
    <cellStyle name="Percent 12 9" xfId="13768"/>
    <cellStyle name="Percent 12 9 2" xfId="13769"/>
    <cellStyle name="Percent 13" xfId="13770"/>
    <cellStyle name="Percent 13 10" xfId="13771"/>
    <cellStyle name="Percent 13 10 2" xfId="13772"/>
    <cellStyle name="Percent 13 11" xfId="13773"/>
    <cellStyle name="Percent 13 2" xfId="13774"/>
    <cellStyle name="Percent 13 2 2" xfId="13775"/>
    <cellStyle name="Percent 13 2 2 2" xfId="13776"/>
    <cellStyle name="Percent 13 2 3" xfId="13777"/>
    <cellStyle name="Percent 13 2 3 2" xfId="13778"/>
    <cellStyle name="Percent 13 2 4" xfId="13779"/>
    <cellStyle name="Percent 13 3" xfId="13780"/>
    <cellStyle name="Percent 13 3 2" xfId="13781"/>
    <cellStyle name="Percent 13 3 2 2" xfId="13782"/>
    <cellStyle name="Percent 13 3 3" xfId="13783"/>
    <cellStyle name="Percent 13 3 3 2" xfId="13784"/>
    <cellStyle name="Percent 13 3 4" xfId="13785"/>
    <cellStyle name="Percent 13 4" xfId="13786"/>
    <cellStyle name="Percent 13 4 2" xfId="13787"/>
    <cellStyle name="Percent 13 4 2 2" xfId="13788"/>
    <cellStyle name="Percent 13 4 3" xfId="13789"/>
    <cellStyle name="Percent 13 4 3 2" xfId="13790"/>
    <cellStyle name="Percent 13 4 4" xfId="13791"/>
    <cellStyle name="Percent 13 5" xfId="13792"/>
    <cellStyle name="Percent 13 5 2" xfId="13793"/>
    <cellStyle name="Percent 13 6" xfId="13794"/>
    <cellStyle name="Percent 13 6 2" xfId="13795"/>
    <cellStyle name="Percent 13 7" xfId="13796"/>
    <cellStyle name="Percent 13 7 2" xfId="13797"/>
    <cellStyle name="Percent 13 8" xfId="13798"/>
    <cellStyle name="Percent 13 8 2" xfId="13799"/>
    <cellStyle name="Percent 13 9" xfId="13800"/>
    <cellStyle name="Percent 13 9 2" xfId="13801"/>
    <cellStyle name="Percent 14" xfId="13802"/>
    <cellStyle name="Percent 14 2" xfId="13803"/>
    <cellStyle name="Percent 14 2 2" xfId="13804"/>
    <cellStyle name="Percent 15" xfId="13805"/>
    <cellStyle name="Percent 16" xfId="13806"/>
    <cellStyle name="Percent 17" xfId="13807"/>
    <cellStyle name="Percent 18" xfId="13808"/>
    <cellStyle name="Percent 19" xfId="13809"/>
    <cellStyle name="Percent 2" xfId="13810"/>
    <cellStyle name="Percent 2 10" xfId="13811"/>
    <cellStyle name="Percent 2 10 2" xfId="13812"/>
    <cellStyle name="Percent 2 10 3" xfId="13813"/>
    <cellStyle name="Percent 2 10 4" xfId="13814"/>
    <cellStyle name="Percent 2 10 5" xfId="13815"/>
    <cellStyle name="Percent 2 10 6" xfId="13816"/>
    <cellStyle name="Percent 2 10 7" xfId="13817"/>
    <cellStyle name="Percent 2 10 8" xfId="13818"/>
    <cellStyle name="Percent 2 11" xfId="13819"/>
    <cellStyle name="Percent 2 11 2" xfId="13820"/>
    <cellStyle name="Percent 2 11 3" xfId="13821"/>
    <cellStyle name="Percent 2 11 4" xfId="13822"/>
    <cellStyle name="Percent 2 11 5" xfId="13823"/>
    <cellStyle name="Percent 2 11 6" xfId="13824"/>
    <cellStyle name="Percent 2 11 7" xfId="13825"/>
    <cellStyle name="Percent 2 11 8" xfId="13826"/>
    <cellStyle name="Percent 2 12" xfId="13827"/>
    <cellStyle name="Percent 2 12 2" xfId="13828"/>
    <cellStyle name="Percent 2 12 3" xfId="13829"/>
    <cellStyle name="Percent 2 12 4" xfId="13830"/>
    <cellStyle name="Percent 2 12 5" xfId="13831"/>
    <cellStyle name="Percent 2 12 6" xfId="13832"/>
    <cellStyle name="Percent 2 12 7" xfId="13833"/>
    <cellStyle name="Percent 2 12 8" xfId="13834"/>
    <cellStyle name="Percent 2 13" xfId="13835"/>
    <cellStyle name="Percent 2 13 2" xfId="13836"/>
    <cellStyle name="Percent 2 13 3" xfId="13837"/>
    <cellStyle name="Percent 2 13 4" xfId="13838"/>
    <cellStyle name="Percent 2 13 5" xfId="13839"/>
    <cellStyle name="Percent 2 13 6" xfId="13840"/>
    <cellStyle name="Percent 2 13 7" xfId="13841"/>
    <cellStyle name="Percent 2 13 8" xfId="13842"/>
    <cellStyle name="Percent 2 14" xfId="13843"/>
    <cellStyle name="Percent 2 14 2" xfId="13844"/>
    <cellStyle name="Percent 2 14 3" xfId="13845"/>
    <cellStyle name="Percent 2 14 4" xfId="13846"/>
    <cellStyle name="Percent 2 14 5" xfId="13847"/>
    <cellStyle name="Percent 2 14 6" xfId="13848"/>
    <cellStyle name="Percent 2 14 7" xfId="13849"/>
    <cellStyle name="Percent 2 14 8" xfId="13850"/>
    <cellStyle name="Percent 2 15" xfId="13851"/>
    <cellStyle name="Percent 2 15 2" xfId="13852"/>
    <cellStyle name="Percent 2 15 3" xfId="13853"/>
    <cellStyle name="Percent 2 15 4" xfId="13854"/>
    <cellStyle name="Percent 2 15 5" xfId="13855"/>
    <cellStyle name="Percent 2 15 6" xfId="13856"/>
    <cellStyle name="Percent 2 15 7" xfId="13857"/>
    <cellStyle name="Percent 2 15 8" xfId="13858"/>
    <cellStyle name="Percent 2 16" xfId="13859"/>
    <cellStyle name="Percent 2 16 2" xfId="13860"/>
    <cellStyle name="Percent 2 16 3" xfId="13861"/>
    <cellStyle name="Percent 2 16 4" xfId="13862"/>
    <cellStyle name="Percent 2 16 5" xfId="13863"/>
    <cellStyle name="Percent 2 16 6" xfId="13864"/>
    <cellStyle name="Percent 2 16 7" xfId="13865"/>
    <cellStyle name="Percent 2 16 8" xfId="13866"/>
    <cellStyle name="Percent 2 17" xfId="13867"/>
    <cellStyle name="Percent 2 17 2" xfId="13868"/>
    <cellStyle name="Percent 2 17 3" xfId="13869"/>
    <cellStyle name="Percent 2 17 4" xfId="13870"/>
    <cellStyle name="Percent 2 17 5" xfId="13871"/>
    <cellStyle name="Percent 2 17 6" xfId="13872"/>
    <cellStyle name="Percent 2 17 7" xfId="13873"/>
    <cellStyle name="Percent 2 17 8" xfId="13874"/>
    <cellStyle name="Percent 2 18" xfId="13875"/>
    <cellStyle name="Percent 2 18 2" xfId="13876"/>
    <cellStyle name="Percent 2 18 3" xfId="13877"/>
    <cellStyle name="Percent 2 18 4" xfId="13878"/>
    <cellStyle name="Percent 2 18 5" xfId="13879"/>
    <cellStyle name="Percent 2 18 6" xfId="13880"/>
    <cellStyle name="Percent 2 18 7" xfId="13881"/>
    <cellStyle name="Percent 2 18 8" xfId="13882"/>
    <cellStyle name="Percent 2 19" xfId="13883"/>
    <cellStyle name="Percent 2 19 2" xfId="13884"/>
    <cellStyle name="Percent 2 19 3" xfId="13885"/>
    <cellStyle name="Percent 2 19 4" xfId="13886"/>
    <cellStyle name="Percent 2 19 5" xfId="13887"/>
    <cellStyle name="Percent 2 19 6" xfId="13888"/>
    <cellStyle name="Percent 2 19 7" xfId="13889"/>
    <cellStyle name="Percent 2 19 8" xfId="13890"/>
    <cellStyle name="Percent 2 2" xfId="13891"/>
    <cellStyle name="Percent 2 2 2" xfId="13892"/>
    <cellStyle name="Percent 2 2 2 2" xfId="13893"/>
    <cellStyle name="Percent 2 2 2 2 2" xfId="13894"/>
    <cellStyle name="Percent 2 2 2 2 2 2" xfId="13895"/>
    <cellStyle name="Percent 2 2 2 3" xfId="13896"/>
    <cellStyle name="Percent 2 2 2 4" xfId="13897"/>
    <cellStyle name="Percent 2 2 3" xfId="13898"/>
    <cellStyle name="Percent 2 2 4" xfId="13899"/>
    <cellStyle name="Percent 2 2 5" xfId="13900"/>
    <cellStyle name="Percent 2 2 6" xfId="13901"/>
    <cellStyle name="Percent 2 2 7" xfId="13902"/>
    <cellStyle name="Percent 2 2 8" xfId="13903"/>
    <cellStyle name="Percent 2 2 9" xfId="13904"/>
    <cellStyle name="Percent 2 20" xfId="13905"/>
    <cellStyle name="Percent 2 20 2" xfId="13906"/>
    <cellStyle name="Percent 2 20 3" xfId="13907"/>
    <cellStyle name="Percent 2 20 4" xfId="13908"/>
    <cellStyle name="Percent 2 20 5" xfId="13909"/>
    <cellStyle name="Percent 2 20 6" xfId="13910"/>
    <cellStyle name="Percent 2 20 7" xfId="13911"/>
    <cellStyle name="Percent 2 20 8" xfId="13912"/>
    <cellStyle name="Percent 2 21" xfId="13913"/>
    <cellStyle name="Percent 2 21 2" xfId="13914"/>
    <cellStyle name="Percent 2 21 3" xfId="13915"/>
    <cellStyle name="Percent 2 21 4" xfId="13916"/>
    <cellStyle name="Percent 2 21 5" xfId="13917"/>
    <cellStyle name="Percent 2 21 6" xfId="13918"/>
    <cellStyle name="Percent 2 21 7" xfId="13919"/>
    <cellStyle name="Percent 2 21 8" xfId="13920"/>
    <cellStyle name="Percent 2 22" xfId="13921"/>
    <cellStyle name="Percent 2 22 2" xfId="13922"/>
    <cellStyle name="Percent 2 22 3" xfId="13923"/>
    <cellStyle name="Percent 2 22 4" xfId="13924"/>
    <cellStyle name="Percent 2 22 5" xfId="13925"/>
    <cellStyle name="Percent 2 22 6" xfId="13926"/>
    <cellStyle name="Percent 2 22 7" xfId="13927"/>
    <cellStyle name="Percent 2 22 8" xfId="13928"/>
    <cellStyle name="Percent 2 23" xfId="13929"/>
    <cellStyle name="Percent 2 23 2" xfId="13930"/>
    <cellStyle name="Percent 2 23 3" xfId="13931"/>
    <cellStyle name="Percent 2 23 4" xfId="13932"/>
    <cellStyle name="Percent 2 23 5" xfId="13933"/>
    <cellStyle name="Percent 2 23 6" xfId="13934"/>
    <cellStyle name="Percent 2 23 7" xfId="13935"/>
    <cellStyle name="Percent 2 23 8" xfId="13936"/>
    <cellStyle name="Percent 2 24" xfId="13937"/>
    <cellStyle name="Percent 2 24 2" xfId="13938"/>
    <cellStyle name="Percent 2 24 3" xfId="13939"/>
    <cellStyle name="Percent 2 24 4" xfId="13940"/>
    <cellStyle name="Percent 2 24 5" xfId="13941"/>
    <cellStyle name="Percent 2 24 6" xfId="13942"/>
    <cellStyle name="Percent 2 24 7" xfId="13943"/>
    <cellStyle name="Percent 2 24 8" xfId="13944"/>
    <cellStyle name="Percent 2 25" xfId="13945"/>
    <cellStyle name="Percent 2 25 2" xfId="13946"/>
    <cellStyle name="Percent 2 25 3" xfId="13947"/>
    <cellStyle name="Percent 2 25 4" xfId="13948"/>
    <cellStyle name="Percent 2 25 5" xfId="13949"/>
    <cellStyle name="Percent 2 25 6" xfId="13950"/>
    <cellStyle name="Percent 2 25 7" xfId="13951"/>
    <cellStyle name="Percent 2 25 8" xfId="13952"/>
    <cellStyle name="Percent 2 26" xfId="13953"/>
    <cellStyle name="Percent 2 26 2" xfId="13954"/>
    <cellStyle name="Percent 2 26 3" xfId="13955"/>
    <cellStyle name="Percent 2 26 4" xfId="13956"/>
    <cellStyle name="Percent 2 26 5" xfId="13957"/>
    <cellStyle name="Percent 2 26 6" xfId="13958"/>
    <cellStyle name="Percent 2 26 7" xfId="13959"/>
    <cellStyle name="Percent 2 26 8" xfId="13960"/>
    <cellStyle name="Percent 2 27" xfId="13961"/>
    <cellStyle name="Percent 2 27 2" xfId="13962"/>
    <cellStyle name="Percent 2 27 3" xfId="13963"/>
    <cellStyle name="Percent 2 27 4" xfId="13964"/>
    <cellStyle name="Percent 2 27 5" xfId="13965"/>
    <cellStyle name="Percent 2 27 6" xfId="13966"/>
    <cellStyle name="Percent 2 27 7" xfId="13967"/>
    <cellStyle name="Percent 2 27 8" xfId="13968"/>
    <cellStyle name="Percent 2 28" xfId="13969"/>
    <cellStyle name="Percent 2 28 2" xfId="13970"/>
    <cellStyle name="Percent 2 28 3" xfId="13971"/>
    <cellStyle name="Percent 2 28 4" xfId="13972"/>
    <cellStyle name="Percent 2 28 5" xfId="13973"/>
    <cellStyle name="Percent 2 28 6" xfId="13974"/>
    <cellStyle name="Percent 2 28 7" xfId="13975"/>
    <cellStyle name="Percent 2 28 8" xfId="13976"/>
    <cellStyle name="Percent 2 29" xfId="13977"/>
    <cellStyle name="Percent 2 29 2" xfId="13978"/>
    <cellStyle name="Percent 2 29 3" xfId="13979"/>
    <cellStyle name="Percent 2 29 4" xfId="13980"/>
    <cellStyle name="Percent 2 29 5" xfId="13981"/>
    <cellStyle name="Percent 2 29 6" xfId="13982"/>
    <cellStyle name="Percent 2 29 7" xfId="13983"/>
    <cellStyle name="Percent 2 29 8" xfId="13984"/>
    <cellStyle name="Percent 2 3" xfId="13985"/>
    <cellStyle name="Percent 2 3 2" xfId="13986"/>
    <cellStyle name="Percent 2 3 3" xfId="13987"/>
    <cellStyle name="Percent 2 3 4" xfId="13988"/>
    <cellStyle name="Percent 2 3 5" xfId="13989"/>
    <cellStyle name="Percent 2 3 6" xfId="13990"/>
    <cellStyle name="Percent 2 3 7" xfId="13991"/>
    <cellStyle name="Percent 2 3 8" xfId="13992"/>
    <cellStyle name="Percent 2 30" xfId="13993"/>
    <cellStyle name="Percent 2 30 2" xfId="13994"/>
    <cellStyle name="Percent 2 30 3" xfId="13995"/>
    <cellStyle name="Percent 2 30 4" xfId="13996"/>
    <cellStyle name="Percent 2 30 5" xfId="13997"/>
    <cellStyle name="Percent 2 30 6" xfId="13998"/>
    <cellStyle name="Percent 2 30 7" xfId="13999"/>
    <cellStyle name="Percent 2 30 8" xfId="14000"/>
    <cellStyle name="Percent 2 31" xfId="14001"/>
    <cellStyle name="Percent 2 31 2" xfId="14002"/>
    <cellStyle name="Percent 2 31 3" xfId="14003"/>
    <cellStyle name="Percent 2 31 4" xfId="14004"/>
    <cellStyle name="Percent 2 31 5" xfId="14005"/>
    <cellStyle name="Percent 2 31 6" xfId="14006"/>
    <cellStyle name="Percent 2 31 7" xfId="14007"/>
    <cellStyle name="Percent 2 31 8" xfId="14008"/>
    <cellStyle name="Percent 2 32" xfId="14009"/>
    <cellStyle name="Percent 2 32 2" xfId="14010"/>
    <cellStyle name="Percent 2 32 3" xfId="14011"/>
    <cellStyle name="Percent 2 32 4" xfId="14012"/>
    <cellStyle name="Percent 2 32 5" xfId="14013"/>
    <cellStyle name="Percent 2 32 6" xfId="14014"/>
    <cellStyle name="Percent 2 32 7" xfId="14015"/>
    <cellStyle name="Percent 2 32 8" xfId="14016"/>
    <cellStyle name="Percent 2 33" xfId="14017"/>
    <cellStyle name="Percent 2 33 2" xfId="14018"/>
    <cellStyle name="Percent 2 33 3" xfId="14019"/>
    <cellStyle name="Percent 2 33 4" xfId="14020"/>
    <cellStyle name="Percent 2 33 5" xfId="14021"/>
    <cellStyle name="Percent 2 33 6" xfId="14022"/>
    <cellStyle name="Percent 2 33 7" xfId="14023"/>
    <cellStyle name="Percent 2 33 8" xfId="14024"/>
    <cellStyle name="Percent 2 34" xfId="14025"/>
    <cellStyle name="Percent 2 4" xfId="14026"/>
    <cellStyle name="Percent 2 4 2" xfId="14027"/>
    <cellStyle name="Percent 2 4 3" xfId="14028"/>
    <cellStyle name="Percent 2 4 4" xfId="14029"/>
    <cellStyle name="Percent 2 4 5" xfId="14030"/>
    <cellStyle name="Percent 2 4 6" xfId="14031"/>
    <cellStyle name="Percent 2 4 7" xfId="14032"/>
    <cellStyle name="Percent 2 4 8" xfId="14033"/>
    <cellStyle name="Percent 2 5" xfId="14034"/>
    <cellStyle name="Percent 2 5 2" xfId="14035"/>
    <cellStyle name="Percent 2 5 3" xfId="14036"/>
    <cellStyle name="Percent 2 5 4" xfId="14037"/>
    <cellStyle name="Percent 2 5 5" xfId="14038"/>
    <cellStyle name="Percent 2 5 6" xfId="14039"/>
    <cellStyle name="Percent 2 5 7" xfId="14040"/>
    <cellStyle name="Percent 2 5 8" xfId="14041"/>
    <cellStyle name="Percent 2 6" xfId="14042"/>
    <cellStyle name="Percent 2 6 2" xfId="14043"/>
    <cellStyle name="Percent 2 6 3" xfId="14044"/>
    <cellStyle name="Percent 2 6 4" xfId="14045"/>
    <cellStyle name="Percent 2 6 5" xfId="14046"/>
    <cellStyle name="Percent 2 6 6" xfId="14047"/>
    <cellStyle name="Percent 2 6 7" xfId="14048"/>
    <cellStyle name="Percent 2 6 8" xfId="14049"/>
    <cellStyle name="Percent 2 7" xfId="14050"/>
    <cellStyle name="Percent 2 7 2" xfId="14051"/>
    <cellStyle name="Percent 2 7 3" xfId="14052"/>
    <cellStyle name="Percent 2 7 4" xfId="14053"/>
    <cellStyle name="Percent 2 7 5" xfId="14054"/>
    <cellStyle name="Percent 2 7 6" xfId="14055"/>
    <cellStyle name="Percent 2 7 7" xfId="14056"/>
    <cellStyle name="Percent 2 7 8" xfId="14057"/>
    <cellStyle name="Percent 2 8" xfId="14058"/>
    <cellStyle name="Percent 2 8 2" xfId="14059"/>
    <cellStyle name="Percent 2 8 3" xfId="14060"/>
    <cellStyle name="Percent 2 8 4" xfId="14061"/>
    <cellStyle name="Percent 2 8 5" xfId="14062"/>
    <cellStyle name="Percent 2 8 6" xfId="14063"/>
    <cellStyle name="Percent 2 8 7" xfId="14064"/>
    <cellStyle name="Percent 2 8 8" xfId="14065"/>
    <cellStyle name="Percent 2 9" xfId="14066"/>
    <cellStyle name="Percent 2 9 2" xfId="14067"/>
    <cellStyle name="Percent 2 9 3" xfId="14068"/>
    <cellStyle name="Percent 2 9 4" xfId="14069"/>
    <cellStyle name="Percent 2 9 5" xfId="14070"/>
    <cellStyle name="Percent 2 9 6" xfId="14071"/>
    <cellStyle name="Percent 2 9 7" xfId="14072"/>
    <cellStyle name="Percent 2 9 8" xfId="14073"/>
    <cellStyle name="Percent 2_Checked Assa Pricing Final." xfId="14074"/>
    <cellStyle name="Percent 20" xfId="14075"/>
    <cellStyle name="Percent 21" xfId="14076"/>
    <cellStyle name="Percent 22" xfId="14077"/>
    <cellStyle name="Percent 23" xfId="14078"/>
    <cellStyle name="Percent 24" xfId="14079"/>
    <cellStyle name="Percent 25" xfId="14080"/>
    <cellStyle name="Percent 26" xfId="14081"/>
    <cellStyle name="Percent 27" xfId="14082"/>
    <cellStyle name="Percent 28" xfId="14083"/>
    <cellStyle name="Percent 29" xfId="14084"/>
    <cellStyle name="Percent 3" xfId="14085"/>
    <cellStyle name="Percent 3 10" xfId="14086"/>
    <cellStyle name="Percent 3 11" xfId="14087"/>
    <cellStyle name="Percent 3 12" xfId="14088"/>
    <cellStyle name="Percent 3 13" xfId="14089"/>
    <cellStyle name="Percent 3 14" xfId="14090"/>
    <cellStyle name="Percent 3 15" xfId="14091"/>
    <cellStyle name="Percent 3 16" xfId="14092"/>
    <cellStyle name="Percent 3 2" xfId="14093"/>
    <cellStyle name="Percent 3 2 2" xfId="14094"/>
    <cellStyle name="Percent 3 2 3" xfId="14095"/>
    <cellStyle name="Percent 3 2 4" xfId="14096"/>
    <cellStyle name="Percent 3 2 5" xfId="14097"/>
    <cellStyle name="Percent 3 2 6" xfId="14098"/>
    <cellStyle name="Percent 3 2 7" xfId="14099"/>
    <cellStyle name="Percent 3 2 8" xfId="14100"/>
    <cellStyle name="Percent 3 3" xfId="14101"/>
    <cellStyle name="Percent 3 4" xfId="14102"/>
    <cellStyle name="Percent 3 5" xfId="14103"/>
    <cellStyle name="Percent 3 6" xfId="14104"/>
    <cellStyle name="Percent 3 7" xfId="14105"/>
    <cellStyle name="Percent 3 8" xfId="14106"/>
    <cellStyle name="Percent 3 9" xfId="14107"/>
    <cellStyle name="Percent 30" xfId="14108"/>
    <cellStyle name="Percent 31" xfId="14109"/>
    <cellStyle name="Percent 32" xfId="14110"/>
    <cellStyle name="Percent 33" xfId="14111"/>
    <cellStyle name="Percent 34" xfId="14112"/>
    <cellStyle name="Percent 35" xfId="14113"/>
    <cellStyle name="Percent 36" xfId="14114"/>
    <cellStyle name="Percent 37" xfId="14115"/>
    <cellStyle name="Percent 38" xfId="14116"/>
    <cellStyle name="Percent 39" xfId="14117"/>
    <cellStyle name="Percent 4" xfId="14118"/>
    <cellStyle name="Percent 4 2" xfId="14119"/>
    <cellStyle name="Percent 4 2 2" xfId="14120"/>
    <cellStyle name="Percent 4 2 3" xfId="14121"/>
    <cellStyle name="Percent 4 2 4" xfId="14122"/>
    <cellStyle name="Percent 4 2 5" xfId="14123"/>
    <cellStyle name="Percent 4 2 6" xfId="14124"/>
    <cellStyle name="Percent 4 2 7" xfId="14125"/>
    <cellStyle name="Percent 4 2 8" xfId="14126"/>
    <cellStyle name="Percent 4 3" xfId="14127"/>
    <cellStyle name="Percent 4 4" xfId="14128"/>
    <cellStyle name="Percent 4 5" xfId="14129"/>
    <cellStyle name="Percent 4 6" xfId="14130"/>
    <cellStyle name="Percent 4 7" xfId="14131"/>
    <cellStyle name="Percent 4 8" xfId="14132"/>
    <cellStyle name="Percent 4 9" xfId="14133"/>
    <cellStyle name="Percent 40" xfId="14134"/>
    <cellStyle name="Percent 41" xfId="14135"/>
    <cellStyle name="Percent 42" xfId="14136"/>
    <cellStyle name="Percent 43" xfId="14137"/>
    <cellStyle name="Percent 44" xfId="14138"/>
    <cellStyle name="Percent 45" xfId="14139"/>
    <cellStyle name="Percent 46" xfId="14140"/>
    <cellStyle name="Percent 47" xfId="14141"/>
    <cellStyle name="Percent 48" xfId="14142"/>
    <cellStyle name="Percent 49" xfId="14143"/>
    <cellStyle name="Percent 5" xfId="14144"/>
    <cellStyle name="Percent 5 10" xfId="14145"/>
    <cellStyle name="Percent 5 2" xfId="14146"/>
    <cellStyle name="Percent 5 3" xfId="14147"/>
    <cellStyle name="Percent 5 4" xfId="14148"/>
    <cellStyle name="Percent 5 5" xfId="14149"/>
    <cellStyle name="Percent 5 6" xfId="14150"/>
    <cellStyle name="Percent 5 7" xfId="14151"/>
    <cellStyle name="Percent 5 8" xfId="14152"/>
    <cellStyle name="Percent 5 9" xfId="14153"/>
    <cellStyle name="Percent 50" xfId="14154"/>
    <cellStyle name="Percent 50 2" xfId="14155"/>
    <cellStyle name="Percent 6" xfId="14156"/>
    <cellStyle name="Percent 6 2" xfId="14157"/>
    <cellStyle name="Percent 6 3" xfId="14158"/>
    <cellStyle name="Percent 6 4" xfId="14159"/>
    <cellStyle name="Percent 6 5" xfId="14160"/>
    <cellStyle name="Percent 6 6" xfId="14161"/>
    <cellStyle name="Percent 6 7" xfId="14162"/>
    <cellStyle name="Percent 6 8" xfId="14163"/>
    <cellStyle name="Percent 7" xfId="14164"/>
    <cellStyle name="Percent 8" xfId="14165"/>
    <cellStyle name="Percent 8 2" xfId="14166"/>
    <cellStyle name="Percent 8 3" xfId="14167"/>
    <cellStyle name="Percent 8 4" xfId="14168"/>
    <cellStyle name="Percent 8 5" xfId="14169"/>
    <cellStyle name="Percent 8 6" xfId="14170"/>
    <cellStyle name="Percent 8 7" xfId="14171"/>
    <cellStyle name="Percent 8 8" xfId="14172"/>
    <cellStyle name="Percent 8 9" xfId="14173"/>
    <cellStyle name="Percent 9" xfId="14174"/>
    <cellStyle name="PERCENTAGE" xfId="14175"/>
    <cellStyle name="Preliminary_Data" xfId="14176"/>
    <cellStyle name="PrePop Currency (0)" xfId="14177"/>
    <cellStyle name="PrePop Currency (0) 2" xfId="14178"/>
    <cellStyle name="PrePop Currency (0) 3" xfId="14179"/>
    <cellStyle name="PrePop Currency (0) 4" xfId="14180"/>
    <cellStyle name="PrePop Currency (0) 5" xfId="14181"/>
    <cellStyle name="PrePop Currency (0) 6" xfId="14182"/>
    <cellStyle name="PrePop Currency (0) 7" xfId="14183"/>
    <cellStyle name="PrePop Currency (0) 8" xfId="14184"/>
    <cellStyle name="PrePop Currency (2)" xfId="14185"/>
    <cellStyle name="PrePop Currency (2) 2" xfId="14186"/>
    <cellStyle name="PrePop Currency (2) 3" xfId="14187"/>
    <cellStyle name="PrePop Currency (2) 4" xfId="14188"/>
    <cellStyle name="PrePop Currency (2) 5" xfId="14189"/>
    <cellStyle name="PrePop Currency (2) 6" xfId="14190"/>
    <cellStyle name="PrePop Currency (2) 7" xfId="14191"/>
    <cellStyle name="PrePop Currency (2) 8" xfId="14192"/>
    <cellStyle name="PrePop Units (0)" xfId="14193"/>
    <cellStyle name="PrePop Units (0) 2" xfId="14194"/>
    <cellStyle name="PrePop Units (0) 3" xfId="14195"/>
    <cellStyle name="PrePop Units (0) 4" xfId="14196"/>
    <cellStyle name="PrePop Units (0) 5" xfId="14197"/>
    <cellStyle name="PrePop Units (0) 6" xfId="14198"/>
    <cellStyle name="PrePop Units (0) 7" xfId="14199"/>
    <cellStyle name="PrePop Units (0) 8" xfId="14200"/>
    <cellStyle name="PrePop Units (1)" xfId="14201"/>
    <cellStyle name="PrePop Units (1) 2" xfId="14202"/>
    <cellStyle name="PrePop Units (1) 3" xfId="14203"/>
    <cellStyle name="PrePop Units (1) 4" xfId="14204"/>
    <cellStyle name="PrePop Units (1) 5" xfId="14205"/>
    <cellStyle name="PrePop Units (1) 6" xfId="14206"/>
    <cellStyle name="PrePop Units (1) 7" xfId="14207"/>
    <cellStyle name="PrePop Units (1) 8" xfId="14208"/>
    <cellStyle name="PrePop Units (2)" xfId="14209"/>
    <cellStyle name="PrePop Units (2) 2" xfId="14210"/>
    <cellStyle name="PrePop Units (2) 3" xfId="14211"/>
    <cellStyle name="PrePop Units (2) 4" xfId="14212"/>
    <cellStyle name="PrePop Units (2) 5" xfId="14213"/>
    <cellStyle name="PrePop Units (2) 6" xfId="14214"/>
    <cellStyle name="PrePop Units (2) 7" xfId="14215"/>
    <cellStyle name="PrePop Units (2) 8" xfId="14216"/>
    <cellStyle name="Prices_Data" xfId="14217"/>
    <cellStyle name="PSChar" xfId="14218"/>
    <cellStyle name="PSDate" xfId="14219"/>
    <cellStyle name="Quantity" xfId="14220"/>
    <cellStyle name="Quantity 2" xfId="14221"/>
    <cellStyle name="Quantity 3" xfId="14222"/>
    <cellStyle name="Quantity 4" xfId="14223"/>
    <cellStyle name="Quantity 5" xfId="14224"/>
    <cellStyle name="Quantity 6" xfId="14225"/>
    <cellStyle name="Quantity 7" xfId="14226"/>
    <cellStyle name="Quantity 8" xfId="14227"/>
    <cellStyle name="S—_x0008_" xfId="14228"/>
    <cellStyle name="S—_x005f_x0008_" xfId="14229"/>
    <cellStyle name="Satisfaisant" xfId="14230"/>
    <cellStyle name="sbt2" xfId="14231"/>
    <cellStyle name="sbt2 2" xfId="14232"/>
    <cellStyle name="sbt2 3" xfId="14233"/>
    <cellStyle name="sbt2 4" xfId="14234"/>
    <cellStyle name="sbt2 5" xfId="14235"/>
    <cellStyle name="sbt2 6" xfId="14236"/>
    <cellStyle name="sbt2 7" xfId="14237"/>
    <cellStyle name="sbt2 8" xfId="14238"/>
    <cellStyle name="Sortie" xfId="14239"/>
    <cellStyle name="Standard 2" xfId="14240"/>
    <cellStyle name="Star" xfId="14241"/>
    <cellStyle name="Style 1" xfId="14242"/>
    <cellStyle name="Style 1 10" xfId="14243"/>
    <cellStyle name="Style 1 11" xfId="14244"/>
    <cellStyle name="Style 1 12" xfId="14245"/>
    <cellStyle name="Style 1 13" xfId="14246"/>
    <cellStyle name="Style 1 14" xfId="14247"/>
    <cellStyle name="Style 1 15" xfId="14248"/>
    <cellStyle name="Style 1 16" xfId="14249"/>
    <cellStyle name="Style 1 2" xfId="14250"/>
    <cellStyle name="Style 1 2 2" xfId="14251"/>
    <cellStyle name="Style 1 2 3" xfId="14252"/>
    <cellStyle name="Style 1 2 4" xfId="14253"/>
    <cellStyle name="Style 1 2 5" xfId="14254"/>
    <cellStyle name="Style 1 2 6" xfId="14255"/>
    <cellStyle name="Style 1 2 7" xfId="14256"/>
    <cellStyle name="Style 1 2 8" xfId="14257"/>
    <cellStyle name="Style 1 2 9" xfId="14258"/>
    <cellStyle name="Style 1 3" xfId="14259"/>
    <cellStyle name="Style 1 3 2" xfId="14260"/>
    <cellStyle name="Style 1 4" xfId="14261"/>
    <cellStyle name="Style 1 5" xfId="14262"/>
    <cellStyle name="Style 1 6" xfId="14263"/>
    <cellStyle name="Style 1 7" xfId="14264"/>
    <cellStyle name="Style 1 8" xfId="14265"/>
    <cellStyle name="Style 1 9" xfId="14266"/>
    <cellStyle name="Style 1_AP Logistic 2009 Konsolidasi (Optimist - Annual Plan)" xfId="14267"/>
    <cellStyle name="Style 10" xfId="14268"/>
    <cellStyle name="Style 11" xfId="14269"/>
    <cellStyle name="Style 12" xfId="14270"/>
    <cellStyle name="Style 13" xfId="14271"/>
    <cellStyle name="Style 14" xfId="14272"/>
    <cellStyle name="Style 15" xfId="14273"/>
    <cellStyle name="Style 16" xfId="14274"/>
    <cellStyle name="Style 17" xfId="14275"/>
    <cellStyle name="Style 18" xfId="14276"/>
    <cellStyle name="Style 19" xfId="14277"/>
    <cellStyle name="Style 2" xfId="14278"/>
    <cellStyle name="Style 20" xfId="14279"/>
    <cellStyle name="Style 21" xfId="14280"/>
    <cellStyle name="Style 22" xfId="14281"/>
    <cellStyle name="Style 23" xfId="14282"/>
    <cellStyle name="Style 24" xfId="14283"/>
    <cellStyle name="Style 25" xfId="14284"/>
    <cellStyle name="Style 26" xfId="14285"/>
    <cellStyle name="Style 27" xfId="14286"/>
    <cellStyle name="Style 28" xfId="14287"/>
    <cellStyle name="Style 29" xfId="14288"/>
    <cellStyle name="Style 3" xfId="14289"/>
    <cellStyle name="Style 30" xfId="14290"/>
    <cellStyle name="Style 31" xfId="14291"/>
    <cellStyle name="Style 32" xfId="14292"/>
    <cellStyle name="Style 33" xfId="14293"/>
    <cellStyle name="Style 34" xfId="14294"/>
    <cellStyle name="Style 35" xfId="14295"/>
    <cellStyle name="Style 36" xfId="14296"/>
    <cellStyle name="Style 37" xfId="14297"/>
    <cellStyle name="Style 38" xfId="14298"/>
    <cellStyle name="Style 39" xfId="14299"/>
    <cellStyle name="Style 4" xfId="14300"/>
    <cellStyle name="Style 40" xfId="14301"/>
    <cellStyle name="Style 41" xfId="14302"/>
    <cellStyle name="Style 42" xfId="14303"/>
    <cellStyle name="Style 43" xfId="14304"/>
    <cellStyle name="Style 44" xfId="14305"/>
    <cellStyle name="Style 45" xfId="14306"/>
    <cellStyle name="Style 46" xfId="14307"/>
    <cellStyle name="Style 47" xfId="14308"/>
    <cellStyle name="Style 48" xfId="14309"/>
    <cellStyle name="Style 49" xfId="14310"/>
    <cellStyle name="Style 5" xfId="14311"/>
    <cellStyle name="Style 50" xfId="14312"/>
    <cellStyle name="Style 51" xfId="14313"/>
    <cellStyle name="Style 52" xfId="14314"/>
    <cellStyle name="Style 53" xfId="14315"/>
    <cellStyle name="Style 54" xfId="14316"/>
    <cellStyle name="Style 55" xfId="14317"/>
    <cellStyle name="Style 56" xfId="14318"/>
    <cellStyle name="Style 57" xfId="14319"/>
    <cellStyle name="Style 58" xfId="14320"/>
    <cellStyle name="Style 59" xfId="14321"/>
    <cellStyle name="Style 6" xfId="14322"/>
    <cellStyle name="Style 60" xfId="14323"/>
    <cellStyle name="Style 61" xfId="14324"/>
    <cellStyle name="Style 62" xfId="14325"/>
    <cellStyle name="Style 63" xfId="14326"/>
    <cellStyle name="Style 64" xfId="14327"/>
    <cellStyle name="Style 65" xfId="14328"/>
    <cellStyle name="Style 66" xfId="14329"/>
    <cellStyle name="Style 67" xfId="14330"/>
    <cellStyle name="Style 68" xfId="14331"/>
    <cellStyle name="Style 69" xfId="14332"/>
    <cellStyle name="Style 7" xfId="14333"/>
    <cellStyle name="Style 70" xfId="14334"/>
    <cellStyle name="Style 71" xfId="14335"/>
    <cellStyle name="Style 72" xfId="14336"/>
    <cellStyle name="Style 73" xfId="14337"/>
    <cellStyle name="Style 74" xfId="14338"/>
    <cellStyle name="Style 75" xfId="14339"/>
    <cellStyle name="Style 76" xfId="14340"/>
    <cellStyle name="Style 77" xfId="14341"/>
    <cellStyle name="Style 78" xfId="14342"/>
    <cellStyle name="Style 79" xfId="14343"/>
    <cellStyle name="Style 8" xfId="14344"/>
    <cellStyle name="Style 80" xfId="14345"/>
    <cellStyle name="Style 81" xfId="14346"/>
    <cellStyle name="Style 82" xfId="14347"/>
    <cellStyle name="Style 83" xfId="14348"/>
    <cellStyle name="Style 9" xfId="14349"/>
    <cellStyle name="style_1" xfId="14350"/>
    <cellStyle name="Style1" xfId="14351"/>
    <cellStyle name="subhead" xfId="14352"/>
    <cellStyle name="subt1" xfId="14353"/>
    <cellStyle name="subt1 2" xfId="14354"/>
    <cellStyle name="subt1 3" xfId="14355"/>
    <cellStyle name="subt1 4" xfId="14356"/>
    <cellStyle name="subt1 5" xfId="14357"/>
    <cellStyle name="subt1 6" xfId="14358"/>
    <cellStyle name="subt1 7" xfId="14359"/>
    <cellStyle name="subt1 8" xfId="14360"/>
    <cellStyle name="T" xfId="14361"/>
    <cellStyle name="T_Book1" xfId="14362"/>
    <cellStyle name="T_Book1_1" xfId="14363"/>
    <cellStyle name="T_Cashflow QPR3" xfId="14364"/>
    <cellStyle name="T_Copy of BC nhanh TCT -2008" xfId="14365"/>
    <cellStyle name="T_Intimex-2007" xfId="14366"/>
    <cellStyle name="Table" xfId="14367"/>
    <cellStyle name="Table 2" xfId="14368"/>
    <cellStyle name="Table 2 2" xfId="14369"/>
    <cellStyle name="Table 2 3" xfId="14370"/>
    <cellStyle name="Table 3" xfId="14371"/>
    <cellStyle name="Table 4" xfId="14372"/>
    <cellStyle name="Table 5" xfId="14373"/>
    <cellStyle name="Table 6" xfId="14374"/>
    <cellStyle name="Table 7" xfId="14375"/>
    <cellStyle name="Table 8" xfId="14376"/>
    <cellStyle name="Table 9" xfId="14377"/>
    <cellStyle name="Text Indent A" xfId="14378"/>
    <cellStyle name="Text Indent A 2" xfId="14379"/>
    <cellStyle name="Text Indent A 3" xfId="14380"/>
    <cellStyle name="Text Indent A 4" xfId="14381"/>
    <cellStyle name="Text Indent A 5" xfId="14382"/>
    <cellStyle name="Text Indent A 6" xfId="14383"/>
    <cellStyle name="Text Indent A 7" xfId="14384"/>
    <cellStyle name="Text Indent A 8" xfId="14385"/>
    <cellStyle name="Text Indent A 9" xfId="14386"/>
    <cellStyle name="Text Indent B" xfId="14387"/>
    <cellStyle name="Text Indent B 2" xfId="14388"/>
    <cellStyle name="Text Indent B 3" xfId="14389"/>
    <cellStyle name="Text Indent B 4" xfId="14390"/>
    <cellStyle name="Text Indent B 5" xfId="14391"/>
    <cellStyle name="Text Indent B 6" xfId="14392"/>
    <cellStyle name="Text Indent B 7" xfId="14393"/>
    <cellStyle name="Text Indent B 8" xfId="14394"/>
    <cellStyle name="Text Indent C" xfId="14395"/>
    <cellStyle name="Text Indent C 2" xfId="14396"/>
    <cellStyle name="Text Indent C 3" xfId="14397"/>
    <cellStyle name="Text Indent C 4" xfId="14398"/>
    <cellStyle name="Text Indent C 5" xfId="14399"/>
    <cellStyle name="Text Indent C 6" xfId="14400"/>
    <cellStyle name="Text Indent C 7" xfId="14401"/>
    <cellStyle name="Text Indent C 8" xfId="14402"/>
    <cellStyle name="Texte explicatif" xfId="14403"/>
    <cellStyle name="th" xfId="14404"/>
    <cellStyle name="Thousands" xfId="14405"/>
    <cellStyle name="Tickmark" xfId="14406"/>
    <cellStyle name="Times New Roman" xfId="14407"/>
    <cellStyle name="Times New Roman 2" xfId="14408"/>
    <cellStyle name="Times New Roman 3" xfId="14409"/>
    <cellStyle name="Times New Roman 4" xfId="14410"/>
    <cellStyle name="Times New Roman 5" xfId="14411"/>
    <cellStyle name="Times New Roman 6" xfId="14412"/>
    <cellStyle name="Times New Roman 7" xfId="14413"/>
    <cellStyle name="Times New Roman 8" xfId="14414"/>
    <cellStyle name="Title 1" xfId="14415"/>
    <cellStyle name="Title 10 2" xfId="14416"/>
    <cellStyle name="Title 10 3" xfId="14417"/>
    <cellStyle name="Title 10 4" xfId="14418"/>
    <cellStyle name="Title 11 2" xfId="14419"/>
    <cellStyle name="Title 11 3" xfId="14420"/>
    <cellStyle name="Title 11 4" xfId="14421"/>
    <cellStyle name="Title 12 2" xfId="14422"/>
    <cellStyle name="Title 12 3" xfId="14423"/>
    <cellStyle name="Title 12 4" xfId="14424"/>
    <cellStyle name="Title 13 2" xfId="14425"/>
    <cellStyle name="Title 13 3" xfId="14426"/>
    <cellStyle name="Title 13 4" xfId="14427"/>
    <cellStyle name="Title 14 2" xfId="14428"/>
    <cellStyle name="Title 14 3" xfId="14429"/>
    <cellStyle name="Title 14 4" xfId="14430"/>
    <cellStyle name="Title 15 2" xfId="14431"/>
    <cellStyle name="Title 15 3" xfId="14432"/>
    <cellStyle name="Title 15 4" xfId="14433"/>
    <cellStyle name="Title 16 2" xfId="14434"/>
    <cellStyle name="Title 16 3" xfId="14435"/>
    <cellStyle name="Title 16 4" xfId="14436"/>
    <cellStyle name="Title 17 2" xfId="14437"/>
    <cellStyle name="Title 17 3" xfId="14438"/>
    <cellStyle name="Title 17 4" xfId="14439"/>
    <cellStyle name="Title 2" xfId="14440"/>
    <cellStyle name="Title 2 2" xfId="14441"/>
    <cellStyle name="Title 2 3" xfId="14442"/>
    <cellStyle name="Title 2 4" xfId="14443"/>
    <cellStyle name="Title 3" xfId="14444"/>
    <cellStyle name="Title 3 2" xfId="14445"/>
    <cellStyle name="Title 3 3" xfId="14446"/>
    <cellStyle name="Title 3 4" xfId="14447"/>
    <cellStyle name="Title 4" xfId="14448"/>
    <cellStyle name="Title 4 2" xfId="14449"/>
    <cellStyle name="Title 4 3" xfId="14450"/>
    <cellStyle name="Title 4 4" xfId="14451"/>
    <cellStyle name="Title 5" xfId="14452"/>
    <cellStyle name="Title 5 2" xfId="14453"/>
    <cellStyle name="Title 5 3" xfId="14454"/>
    <cellStyle name="Title 5 4" xfId="14455"/>
    <cellStyle name="Title 6" xfId="14456"/>
    <cellStyle name="Title 6 2" xfId="14457"/>
    <cellStyle name="Title 6 3" xfId="14458"/>
    <cellStyle name="Title 6 4" xfId="14459"/>
    <cellStyle name="Title 7 2" xfId="14460"/>
    <cellStyle name="Title 7 3" xfId="14461"/>
    <cellStyle name="Title 7 4" xfId="14462"/>
    <cellStyle name="Title 8 2" xfId="14463"/>
    <cellStyle name="Title 8 3" xfId="14464"/>
    <cellStyle name="Title 8 4" xfId="14465"/>
    <cellStyle name="Title 9 2" xfId="14466"/>
    <cellStyle name="Title 9 3" xfId="14467"/>
    <cellStyle name="Title 9 4" xfId="14468"/>
    <cellStyle name="Titre" xfId="14469"/>
    <cellStyle name="Titre 1" xfId="14470"/>
    <cellStyle name="Titre 2" xfId="14471"/>
    <cellStyle name="Titre 3" xfId="14472"/>
    <cellStyle name="Titre 4" xfId="14473"/>
    <cellStyle name="Total 1" xfId="14474"/>
    <cellStyle name="Total 10 2" xfId="14475"/>
    <cellStyle name="Total 10 3" xfId="14476"/>
    <cellStyle name="Total 10 4" xfId="14477"/>
    <cellStyle name="Total 11 2" xfId="14478"/>
    <cellStyle name="Total 11 3" xfId="14479"/>
    <cellStyle name="Total 11 4" xfId="14480"/>
    <cellStyle name="Total 12 2" xfId="14481"/>
    <cellStyle name="Total 12 3" xfId="14482"/>
    <cellStyle name="Total 12 4" xfId="14483"/>
    <cellStyle name="Total 13 2" xfId="14484"/>
    <cellStyle name="Total 13 3" xfId="14485"/>
    <cellStyle name="Total 13 4" xfId="14486"/>
    <cellStyle name="Total 14 2" xfId="14487"/>
    <cellStyle name="Total 14 3" xfId="14488"/>
    <cellStyle name="Total 14 4" xfId="14489"/>
    <cellStyle name="Total 15 2" xfId="14490"/>
    <cellStyle name="Total 15 3" xfId="14491"/>
    <cellStyle name="Total 15 4" xfId="14492"/>
    <cellStyle name="Total 16 2" xfId="14493"/>
    <cellStyle name="Total 16 3" xfId="14494"/>
    <cellStyle name="Total 16 4" xfId="14495"/>
    <cellStyle name="Total 17 2" xfId="14496"/>
    <cellStyle name="Total 17 3" xfId="14497"/>
    <cellStyle name="Total 17 4" xfId="14498"/>
    <cellStyle name="Total 2" xfId="14499"/>
    <cellStyle name="Total 2 2" xfId="14500"/>
    <cellStyle name="Total 2 3" xfId="14501"/>
    <cellStyle name="Total 2 4" xfId="14502"/>
    <cellStyle name="Total 3" xfId="14503"/>
    <cellStyle name="Total 3 2" xfId="14504"/>
    <cellStyle name="Total 3 3" xfId="14505"/>
    <cellStyle name="Total 3 4" xfId="14506"/>
    <cellStyle name="Total 4" xfId="14507"/>
    <cellStyle name="Total 4 2" xfId="14508"/>
    <cellStyle name="Total 4 3" xfId="14509"/>
    <cellStyle name="Total 4 4" xfId="14510"/>
    <cellStyle name="Total 5" xfId="14511"/>
    <cellStyle name="Total 5 2" xfId="14512"/>
    <cellStyle name="Total 5 3" xfId="14513"/>
    <cellStyle name="Total 5 4" xfId="14514"/>
    <cellStyle name="Total 6" xfId="14515"/>
    <cellStyle name="Total 6 2" xfId="14516"/>
    <cellStyle name="Total 6 3" xfId="14517"/>
    <cellStyle name="Total 6 4" xfId="14518"/>
    <cellStyle name="Total 7 2" xfId="14519"/>
    <cellStyle name="Total 7 3" xfId="14520"/>
    <cellStyle name="Total 7 4" xfId="14521"/>
    <cellStyle name="Total 8 2" xfId="14522"/>
    <cellStyle name="Total 8 3" xfId="14523"/>
    <cellStyle name="Total 8 4" xfId="14524"/>
    <cellStyle name="Total 9 2" xfId="14525"/>
    <cellStyle name="Total 9 3" xfId="14526"/>
    <cellStyle name="Total 9 4" xfId="14527"/>
    <cellStyle name="Tusental (0)_laroux" xfId="14528"/>
    <cellStyle name="Tusental_laroux" xfId="14529"/>
    <cellStyle name="Valuta (0)_laroux" xfId="14530"/>
    <cellStyle name="Valuta_laroux" xfId="14531"/>
    <cellStyle name="Vehicle_Benchmark" xfId="14532"/>
    <cellStyle name="Vérification" xfId="14533"/>
    <cellStyle name="Version_Header" xfId="14534"/>
    <cellStyle name="viet" xfId="14535"/>
    <cellStyle name="viet2" xfId="14536"/>
    <cellStyle name="VN new romanNormal" xfId="14537"/>
    <cellStyle name="VN time new roman" xfId="14538"/>
    <cellStyle name="vnhead1" xfId="14539"/>
    <cellStyle name="vnhead3" xfId="14540"/>
    <cellStyle name="vntxt1" xfId="14541"/>
    <cellStyle name="vntxt2" xfId="14542"/>
    <cellStyle name="Volumes_Data" xfId="14543"/>
    <cellStyle name="Währung [0]_UXO VII" xfId="14544"/>
    <cellStyle name="Währung_UXO VII" xfId="14545"/>
    <cellStyle name="Warning Text 1" xfId="14546"/>
    <cellStyle name="Warning Text 10 2" xfId="14547"/>
    <cellStyle name="Warning Text 10 3" xfId="14548"/>
    <cellStyle name="Warning Text 10 4" xfId="14549"/>
    <cellStyle name="Warning Text 11 2" xfId="14550"/>
    <cellStyle name="Warning Text 11 3" xfId="14551"/>
    <cellStyle name="Warning Text 11 4" xfId="14552"/>
    <cellStyle name="Warning Text 12 2" xfId="14553"/>
    <cellStyle name="Warning Text 12 3" xfId="14554"/>
    <cellStyle name="Warning Text 12 4" xfId="14555"/>
    <cellStyle name="Warning Text 13 2" xfId="14556"/>
    <cellStyle name="Warning Text 13 3" xfId="14557"/>
    <cellStyle name="Warning Text 13 4" xfId="14558"/>
    <cellStyle name="Warning Text 14 2" xfId="14559"/>
    <cellStyle name="Warning Text 14 3" xfId="14560"/>
    <cellStyle name="Warning Text 14 4" xfId="14561"/>
    <cellStyle name="Warning Text 15 2" xfId="14562"/>
    <cellStyle name="Warning Text 15 3" xfId="14563"/>
    <cellStyle name="Warning Text 15 4" xfId="14564"/>
    <cellStyle name="Warning Text 16 2" xfId="14565"/>
    <cellStyle name="Warning Text 16 3" xfId="14566"/>
    <cellStyle name="Warning Text 16 4" xfId="14567"/>
    <cellStyle name="Warning Text 17 2" xfId="14568"/>
    <cellStyle name="Warning Text 17 3" xfId="14569"/>
    <cellStyle name="Warning Text 17 4" xfId="14570"/>
    <cellStyle name="Warning Text 2" xfId="14571"/>
    <cellStyle name="Warning Text 2 2" xfId="14572"/>
    <cellStyle name="Warning Text 2 3" xfId="14573"/>
    <cellStyle name="Warning Text 2 4" xfId="14574"/>
    <cellStyle name="Warning Text 3" xfId="14575"/>
    <cellStyle name="Warning Text 3 2" xfId="14576"/>
    <cellStyle name="Warning Text 3 3" xfId="14577"/>
    <cellStyle name="Warning Text 3 4" xfId="14578"/>
    <cellStyle name="Warning Text 4" xfId="14579"/>
    <cellStyle name="Warning Text 4 2" xfId="14580"/>
    <cellStyle name="Warning Text 4 3" xfId="14581"/>
    <cellStyle name="Warning Text 4 4" xfId="14582"/>
    <cellStyle name="Warning Text 5" xfId="14583"/>
    <cellStyle name="Warning Text 5 2" xfId="14584"/>
    <cellStyle name="Warning Text 5 3" xfId="14585"/>
    <cellStyle name="Warning Text 5 4" xfId="14586"/>
    <cellStyle name="Warning Text 6" xfId="14587"/>
    <cellStyle name="Warning Text 6 2" xfId="14588"/>
    <cellStyle name="Warning Text 6 3" xfId="14589"/>
    <cellStyle name="Warning Text 6 4" xfId="14590"/>
    <cellStyle name="Warning Text 7 2" xfId="14591"/>
    <cellStyle name="Warning Text 7 3" xfId="14592"/>
    <cellStyle name="Warning Text 7 4" xfId="14593"/>
    <cellStyle name="Warning Text 8 2" xfId="14594"/>
    <cellStyle name="Warning Text 8 3" xfId="14595"/>
    <cellStyle name="Warning Text 8 4" xfId="14596"/>
    <cellStyle name="Warning Text 9 2" xfId="14597"/>
    <cellStyle name="Warning Text 9 3" xfId="14598"/>
    <cellStyle name="Warning Text 9 4" xfId="14599"/>
    <cellStyle name="WHead - Style2" xfId="14600"/>
    <cellStyle name="ｳfｹ・[0]_Cefiro" xfId="14601"/>
    <cellStyle name="ｳfｹCefiro" xfId="14602"/>
    <cellStyle name="ｳfｹCefiro 2" xfId="14603"/>
    <cellStyle name="ｳfｹCefiro 3" xfId="14604"/>
    <cellStyle name="ｳfｹM segment" xfId="14605"/>
    <cellStyle name="ｳfｹM segment 2" xfId="14606"/>
    <cellStyle name="ｳfｹM segment 3" xfId="14607"/>
    <cellStyle name="ｳfｹS segment" xfId="14608"/>
    <cellStyle name="ｳfｹS segment 2" xfId="14609"/>
    <cellStyle name="ｳfｹS segment 3" xfId="14610"/>
    <cellStyle name="ｹ鮗ﾐﾀｲ_ｰ豼ｵﾁ･" xfId="14611"/>
    <cellStyle name="ﾄﾞｸｶ [0]_ｰ霾ｹ" xfId="14612"/>
    <cellStyle name="ﾄﾞｸｶ_ｰ霾ｹ" xfId="14613"/>
    <cellStyle name="ﾅ・ｭ [0]_ｰ霾ｹ" xfId="14614"/>
    <cellStyle name="ﾅ・ｭ_ｰ霾ｹ" xfId="14615"/>
    <cellStyle name="ﾇ･ﾁﾘ_ｰ霾ｹ" xfId="14616"/>
    <cellStyle name="ハイパー??ク" xfId="14617"/>
    <cellStyle name="ハイパーリンクuscodes" xfId="14618"/>
    <cellStyle name="ハイパーリンクXterra " xfId="14619"/>
    <cellStyle name="เครื่องหมายจุลภาค [0]_N1222H#" xfId="14620"/>
    <cellStyle name="เครื่องหมายจุลภาค_N1222H#" xfId="14621"/>
    <cellStyle name="เครื่องหมายสกุลเงิน [0]_FTC_OFFER" xfId="14622"/>
    <cellStyle name="เครื่องหมายสกุลเงิน_FTC_OFFER" xfId="14623"/>
    <cellStyle name="น้บะภฒ_95" xfId="14624"/>
    <cellStyle name="ปกติ_Customer of jorong TO Oracleaaaa" xfId="14625"/>
    <cellStyle name="ฤธถ [0]_95" xfId="14626"/>
    <cellStyle name="ฤธถ_95" xfId="14627"/>
    <cellStyle name="ล๋ศญ [0]_95" xfId="14628"/>
    <cellStyle name="ล๋ศญ_95" xfId="14629"/>
    <cellStyle name="วฅมุ_4ฟ๙ฝวภ๛" xfId="14630"/>
    <cellStyle name=" [0.00]_ Att. 1- Cover" xfId="14631"/>
    <cellStyle name="_ Att. 1- Cover" xfId="14632"/>
    <cellStyle name="?_ Att. 1- Cover" xfId="14633"/>
    <cellStyle name="똿뗦먛귟 [0.00]_PRODUCT DETAIL Q1" xfId="14634"/>
    <cellStyle name="똿뗦먛귟_PRODUCT DETAIL Q1" xfId="14635"/>
    <cellStyle name="믅됞 [0.00]_PRODUCT DETAIL Q1" xfId="14636"/>
    <cellStyle name="믅됞_PRODUCT DETAIL Q1" xfId="14637"/>
    <cellStyle name="백분율_95" xfId="14638"/>
    <cellStyle name="뷭?_BOOKSHIP" xfId="14639"/>
    <cellStyle name="콤마 [0]_ 비목별 월별기술 " xfId="14640"/>
    <cellStyle name="콤마_ 비목별 월별기술 " xfId="14641"/>
    <cellStyle name="통화 [0]_1202" xfId="14642"/>
    <cellStyle name="통화_1202" xfId="14643"/>
    <cellStyle name="표준_(정보부문)월별인원계획" xfId="14644"/>
    <cellStyle name="하이퍼링크" xfId="14645"/>
    <cellStyle name="하이퍼링크 2" xfId="14646"/>
    <cellStyle name="하이퍼링크 3" xfId="14647"/>
    <cellStyle name="하이퍼링크 4" xfId="14648"/>
    <cellStyle name="하이퍼링크 5" xfId="14649"/>
    <cellStyle name="하이퍼링크 6" xfId="14650"/>
    <cellStyle name="하이퍼링크 7" xfId="14651"/>
    <cellStyle name="하이퍼링크 8" xfId="14652"/>
    <cellStyle name="一般_00Q3902REV.1" xfId="14653"/>
    <cellStyle name="千分位[0]_00Q3902REV.1" xfId="14654"/>
    <cellStyle name="千分位_00Q3902REV.1" xfId="14655"/>
    <cellStyle name="未定義" xfId="14656"/>
    <cellStyle name="桁区切り [0.00]_List-dwg瑩畳䵜楡" xfId="14657"/>
    <cellStyle name="桁区切り 2" xfId="14658"/>
    <cellStyle name="桁区切り_List-dwgist-" xfId="14659"/>
    <cellStyle name="桁蟻唇Ｆ [0.00]_11th Dec. (2)" xfId="14660"/>
    <cellStyle name="桁蟻唇Ｆ_11th Dec. (2)" xfId="14661"/>
    <cellStyle name="標?_Read me first" xfId="14662"/>
    <cellStyle name="標準 2" xfId="14663"/>
    <cellStyle name="標準 3" xfId="14664"/>
    <cellStyle name="標準_List-dwgis" xfId="14665"/>
    <cellStyle name="脱?Y [0.00]_Ladder Report" xfId="14666"/>
    <cellStyle name="脱?Y_Ladder Report" xfId="14667"/>
    <cellStyle name="脱浦 [0.00]_11th Dec. (2)" xfId="14668"/>
    <cellStyle name="脱浦_11th Dec. (2)" xfId="14669"/>
    <cellStyle name="表示済みのハイパー??ク" xfId="14670"/>
    <cellStyle name="表示済みのハイパーリンク" xfId="14671"/>
    <cellStyle name="表示済みのハイパーリンクa PRG MY02 (" xfId="14672"/>
    <cellStyle name="表示済みのハイパーリンクes_Book2akdo" xfId="14673"/>
    <cellStyle name="貨幣 [0]_00Q3902REV.1" xfId="14674"/>
    <cellStyle name="貨幣[0]_BRE" xfId="14675"/>
    <cellStyle name="貨幣_00Q3902REV.1" xfId="14676"/>
    <cellStyle name="通貨 [0.00]_List-dwgwg" xfId="14677"/>
    <cellStyle name="通貨_List-dwgis" xfId="14678"/>
  </cellStyles>
  <dxfs count="106"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vertical style="hair"/>
        <horizontal style="hair"/>
      </border>
    </dxf>
  </dxfs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9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41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worksheet" Target="worksheets/sheet23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435429</xdr:colOff>
      <xdr:row>3</xdr:row>
      <xdr:rowOff>165884</xdr:rowOff>
    </xdr:from>
    <xdr:to>
      <xdr:col>7</xdr:col>
      <xdr:colOff>1041279</xdr:colOff>
      <xdr:row>7</xdr:row>
      <xdr:rowOff>117575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12050" y="889635"/>
          <a:ext cx="612775" cy="647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402351</xdr:colOff>
      <xdr:row>0</xdr:row>
      <xdr:rowOff>123265</xdr:rowOff>
    </xdr:from>
    <xdr:to>
      <xdr:col>4</xdr:col>
      <xdr:colOff>450137</xdr:colOff>
      <xdr:row>2</xdr:row>
      <xdr:rowOff>132790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16530" y="123190"/>
          <a:ext cx="83121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1122590</xdr:colOff>
      <xdr:row>3</xdr:row>
      <xdr:rowOff>73480</xdr:rowOff>
    </xdr:from>
    <xdr:to>
      <xdr:col>5</xdr:col>
      <xdr:colOff>1819275</xdr:colOff>
      <xdr:row>6</xdr:row>
      <xdr:rowOff>6804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46420" y="1006475"/>
          <a:ext cx="7048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KUMPULAN%20PT/ASSA/TAGIHAN/2021/JULI/Copy%20of%2006.DATABASE%20JULI%202021%2016%20juli%202021.xlsx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/KUMPULAN%20PT/ASSA/TAGIHAN/2021/JULI/transferan%20Juli%202021.xlsx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DINI%20RUBIYANI\2021\06.%20DATABASE%20ASSA%20JUNI%202021.xlsx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DINI%20RUBIYANI\2021\06.DATABASE%20JULI%202021.xlsx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/KUMPULAN%20PT/ASSA/TAGIHAN/2021/JULI/DATA%20PB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JULI 21"/>
      <sheetName val="OUT JULI 21"/>
      <sheetName val="Sheet4"/>
      <sheetName val="SUMMARY"/>
      <sheetName val="REPORT HARIAN"/>
      <sheetName val="BAT MALANG 1"/>
      <sheetName val="BAT MALANG 2"/>
      <sheetName val="YAMAZAKI MALANG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KOLAKA ATJ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TJ BANJARMASIN"/>
      <sheetName val="ATJ PALANGKARAYA"/>
      <sheetName val="ANTERAJA BALIKPAPAN"/>
      <sheetName val="Sheet9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ANTERAJA-KARAWANG "/>
      <sheetName val="POS JOGJA "/>
      <sheetName val="IN JUNI 21"/>
      <sheetName val="OUT JUNI 21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7">
          <cell r="C7" t="str">
            <v>0114</v>
          </cell>
          <cell r="D7" t="str">
            <v>RISWAN</v>
          </cell>
          <cell r="E7" t="str">
            <v>MBK</v>
          </cell>
          <cell r="F7" t="str">
            <v>083136080386</v>
          </cell>
          <cell r="G7">
            <v>0</v>
          </cell>
          <cell r="H7">
            <v>0</v>
          </cell>
          <cell r="I7">
            <v>0</v>
          </cell>
          <cell r="J7" t="str">
            <v>ADMIN DISPATCHER</v>
          </cell>
          <cell r="K7" t="str">
            <v>BANJARMASIN</v>
          </cell>
          <cell r="L7" t="str">
            <v xml:space="preserve">PT.SUMBER ALFARIA TRIJAYA TBK </v>
          </cell>
          <cell r="M7" t="str">
            <v>JAKARTA 2</v>
          </cell>
          <cell r="N7">
            <v>43617</v>
          </cell>
          <cell r="O7" t="str">
            <v xml:space="preserve">JL. A YANI KM 14.500 GG ANTASARI 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>SMK</v>
          </cell>
          <cell r="T7" t="str">
            <v xml:space="preserve">GAMBUT </v>
          </cell>
          <cell r="U7">
            <v>34352</v>
          </cell>
          <cell r="V7">
            <v>44317</v>
          </cell>
          <cell r="W7">
            <v>44408</v>
          </cell>
          <cell r="X7" t="str">
            <v>PKWT 2</v>
          </cell>
          <cell r="Y7">
            <v>0</v>
          </cell>
          <cell r="Z7" t="str">
            <v xml:space="preserve">2 Tahun  1 Bulan 22 Hari </v>
          </cell>
          <cell r="AA7" t="str">
            <v>NONDRIVER</v>
          </cell>
          <cell r="AB7">
            <v>0</v>
          </cell>
          <cell r="AC7">
            <v>0</v>
          </cell>
          <cell r="AD7" t="str">
            <v>NON DRIVER</v>
          </cell>
          <cell r="AE7">
            <v>0</v>
          </cell>
          <cell r="AF7" t="str">
            <v>ON PROGRESS</v>
          </cell>
          <cell r="AG7">
            <v>0</v>
          </cell>
        </row>
        <row r="8">
          <cell r="C8" t="str">
            <v>0265</v>
          </cell>
          <cell r="D8" t="str">
            <v>ANDES DEDY KURNIAWAN</v>
          </cell>
          <cell r="E8" t="str">
            <v>MBK</v>
          </cell>
          <cell r="F8" t="str">
            <v>081250038226</v>
          </cell>
          <cell r="G8">
            <v>0</v>
          </cell>
          <cell r="H8">
            <v>0</v>
          </cell>
          <cell r="I8">
            <v>0</v>
          </cell>
          <cell r="J8" t="str">
            <v>DISPATCHER</v>
          </cell>
          <cell r="K8" t="str">
            <v>BANJARMASIN</v>
          </cell>
          <cell r="L8" t="str">
            <v xml:space="preserve">PT.SUMBER ALFARIA TRIJAYA TBK </v>
          </cell>
          <cell r="M8" t="str">
            <v>JAKARTA 2</v>
          </cell>
          <cell r="N8">
            <v>43551</v>
          </cell>
          <cell r="O8" t="str">
            <v>DANAU SALAK RT 007/004 DS DANAU SALAK KEC ASTMABUL KAB BANJAR KALSEL</v>
          </cell>
          <cell r="P8" t="str">
            <v>K</v>
          </cell>
          <cell r="Q8" t="str">
            <v>ISLAM</v>
          </cell>
          <cell r="R8" t="str">
            <v>L</v>
          </cell>
          <cell r="S8" t="str">
            <v>SMU Sederajat</v>
          </cell>
          <cell r="T8" t="str">
            <v>DANAU SALAK</v>
          </cell>
          <cell r="U8">
            <v>33209</v>
          </cell>
          <cell r="V8">
            <v>44378</v>
          </cell>
          <cell r="W8">
            <v>44469</v>
          </cell>
          <cell r="X8" t="str">
            <v>PKWT 2</v>
          </cell>
          <cell r="Y8">
            <v>0</v>
          </cell>
          <cell r="Z8" t="str">
            <v xml:space="preserve">2 Tahun  3 Bulan 26 Hari </v>
          </cell>
          <cell r="AA8" t="str">
            <v>BII UMUM KALSEL</v>
          </cell>
          <cell r="AB8" t="str">
            <v>901218160223</v>
          </cell>
          <cell r="AC8">
            <v>44166</v>
          </cell>
          <cell r="AD8" t="str">
            <v>SUDAH</v>
          </cell>
          <cell r="AE8">
            <v>0</v>
          </cell>
          <cell r="AF8" t="str">
            <v>ON PROGRESS</v>
          </cell>
          <cell r="AG8">
            <v>0</v>
          </cell>
        </row>
        <row r="9">
          <cell r="C9" t="str">
            <v>0238</v>
          </cell>
          <cell r="D9" t="str">
            <v>ACHMAT SYAH ARIFUDIN</v>
          </cell>
          <cell r="E9" t="str">
            <v>MBK</v>
          </cell>
          <cell r="F9" t="str">
            <v>085822445546</v>
          </cell>
          <cell r="G9">
            <v>0</v>
          </cell>
          <cell r="H9">
            <v>0</v>
          </cell>
          <cell r="I9">
            <v>0</v>
          </cell>
          <cell r="J9" t="str">
            <v>DISPATCHER</v>
          </cell>
          <cell r="K9" t="str">
            <v>BANJARMASIN</v>
          </cell>
          <cell r="L9" t="str">
            <v xml:space="preserve">PT.SUMBER ALFARIA TRIJAYA TBK </v>
          </cell>
          <cell r="M9" t="str">
            <v>JAKARTA 2</v>
          </cell>
          <cell r="N9">
            <v>43235</v>
          </cell>
          <cell r="O9" t="str">
            <v>GG ASTORIA KOMP CITRA PERSADA ASRI NO 81 RT 17 RW 3 SUNGAI BESAR</v>
          </cell>
          <cell r="P9" t="str">
            <v>L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MOJOKERTO</v>
          </cell>
          <cell r="U9">
            <v>34842</v>
          </cell>
          <cell r="V9">
            <v>44378</v>
          </cell>
          <cell r="W9">
            <v>44469</v>
          </cell>
          <cell r="X9" t="str">
            <v>PKWT 2</v>
          </cell>
          <cell r="Y9">
            <v>0</v>
          </cell>
          <cell r="Z9" t="str">
            <v xml:space="preserve">3 Tahun  2 Bulan 8 Hari </v>
          </cell>
          <cell r="AA9" t="str">
            <v>BII UMU SULTRA</v>
          </cell>
          <cell r="AB9" t="str">
            <v>950532460233</v>
          </cell>
          <cell r="AC9">
            <v>44704</v>
          </cell>
          <cell r="AD9" t="str">
            <v>SUDAH</v>
          </cell>
          <cell r="AE9">
            <v>0</v>
          </cell>
          <cell r="AF9" t="str">
            <v>SUDAH</v>
          </cell>
          <cell r="AG9">
            <v>0</v>
          </cell>
        </row>
        <row r="10">
          <cell r="C10" t="str">
            <v>0984</v>
          </cell>
          <cell r="D10" t="str">
            <v xml:space="preserve">MUHAMMAD AHADI </v>
          </cell>
          <cell r="E10" t="str">
            <v>MBK</v>
          </cell>
          <cell r="F10" t="str">
            <v>081953759656</v>
          </cell>
          <cell r="G10">
            <v>0</v>
          </cell>
          <cell r="H10">
            <v>0</v>
          </cell>
          <cell r="I10">
            <v>0</v>
          </cell>
          <cell r="J10" t="str">
            <v>FUEL MANAGEMENT</v>
          </cell>
          <cell r="K10" t="str">
            <v>BANJARMASIN</v>
          </cell>
          <cell r="L10" t="str">
            <v xml:space="preserve">PT.SUMBER ALFARIA TRIJAYA TBK </v>
          </cell>
          <cell r="M10" t="str">
            <v>JAKARTA 2</v>
          </cell>
          <cell r="N10">
            <v>43800</v>
          </cell>
          <cell r="O10" t="str">
            <v xml:space="preserve">JL. MARTAPURA LAMA RT. 001 TELUK GELONG ULU  MARTAPURA BARAT </v>
          </cell>
          <cell r="P10" t="str">
            <v>L</v>
          </cell>
          <cell r="Q10" t="str">
            <v>ISLAM</v>
          </cell>
          <cell r="R10" t="str">
            <v>L</v>
          </cell>
          <cell r="S10">
            <v>0</v>
          </cell>
          <cell r="T10" t="str">
            <v>MARTAPURA</v>
          </cell>
          <cell r="U10">
            <v>34084</v>
          </cell>
          <cell r="V10">
            <v>44348</v>
          </cell>
          <cell r="W10">
            <v>44439</v>
          </cell>
          <cell r="X10" t="str">
            <v>PKWT 1</v>
          </cell>
          <cell r="Y10">
            <v>0</v>
          </cell>
          <cell r="Z10" t="str">
            <v xml:space="preserve">1 Tahun  7 Bulan 22 Hari </v>
          </cell>
          <cell r="AA10" t="str">
            <v>NONDRIVER</v>
          </cell>
          <cell r="AB10">
            <v>0</v>
          </cell>
          <cell r="AC10">
            <v>0</v>
          </cell>
          <cell r="AD10" t="str">
            <v>NON DRIVER</v>
          </cell>
          <cell r="AE10">
            <v>0</v>
          </cell>
          <cell r="AF10">
            <v>0</v>
          </cell>
          <cell r="AG10">
            <v>0</v>
          </cell>
        </row>
        <row r="11">
          <cell r="C11" t="str">
            <v>0248</v>
          </cell>
          <cell r="D11" t="str">
            <v>MUHAMMAD FITRIYADI NOOR</v>
          </cell>
          <cell r="E11" t="str">
            <v>MBK</v>
          </cell>
          <cell r="F11" t="str">
            <v>085754017952</v>
          </cell>
          <cell r="G11" t="str">
            <v>DRIVER</v>
          </cell>
          <cell r="H11">
            <v>0</v>
          </cell>
          <cell r="I11">
            <v>0</v>
          </cell>
          <cell r="J11">
            <v>0</v>
          </cell>
          <cell r="K11" t="str">
            <v>BANJARMASIN</v>
          </cell>
          <cell r="L11" t="str">
            <v xml:space="preserve">PT.SUMBER ALFARIA TRIJAYA TBK </v>
          </cell>
          <cell r="M11" t="str">
            <v>JAKARTA 2</v>
          </cell>
          <cell r="N11">
            <v>43268</v>
          </cell>
          <cell r="O11" t="str">
            <v>JL REEL GG AL IKHLAS RT 003/002 DS PASAYANGAN BARAT KEC MARTAPURA KAB BANJAR KALSEL</v>
          </cell>
          <cell r="P11" t="str">
            <v>K2</v>
          </cell>
          <cell r="Q11" t="str">
            <v>ISLAM</v>
          </cell>
          <cell r="R11" t="str">
            <v>L</v>
          </cell>
          <cell r="S11" t="str">
            <v>SMP PAKET B</v>
          </cell>
          <cell r="T11" t="str">
            <v>BANJARBARU</v>
          </cell>
          <cell r="U11">
            <v>32653</v>
          </cell>
          <cell r="V11">
            <v>44378</v>
          </cell>
          <cell r="W11">
            <v>44469</v>
          </cell>
          <cell r="X11" t="str">
            <v>PKWT 2</v>
          </cell>
          <cell r="Y11">
            <v>0</v>
          </cell>
          <cell r="Z11" t="str">
            <v xml:space="preserve">3 Tahun  1 Bulan 6 Hari </v>
          </cell>
          <cell r="AA11" t="str">
            <v>BI KALSEL</v>
          </cell>
          <cell r="AB11" t="str">
            <v>890518161323</v>
          </cell>
          <cell r="AC11">
            <v>44341</v>
          </cell>
          <cell r="AD11" t="str">
            <v>SUDAH</v>
          </cell>
          <cell r="AE11">
            <v>0</v>
          </cell>
          <cell r="AF11" t="str">
            <v>SUDAH</v>
          </cell>
          <cell r="AG11">
            <v>43788</v>
          </cell>
        </row>
        <row r="12">
          <cell r="C12" t="str">
            <v>0117</v>
          </cell>
          <cell r="D12" t="str">
            <v>BAHRUDIN</v>
          </cell>
          <cell r="E12" t="str">
            <v>MBK</v>
          </cell>
          <cell r="F12" t="str">
            <v>085828151973</v>
          </cell>
          <cell r="G12" t="str">
            <v>DRIVER</v>
          </cell>
          <cell r="H12">
            <v>0</v>
          </cell>
          <cell r="I12">
            <v>0</v>
          </cell>
          <cell r="J12">
            <v>0</v>
          </cell>
          <cell r="K12" t="str">
            <v>BANJARMASIN</v>
          </cell>
          <cell r="L12" t="str">
            <v xml:space="preserve">PT.SUMBER ALFARIA TRIJAYA TBK </v>
          </cell>
          <cell r="M12" t="str">
            <v>JAKARTA 2</v>
          </cell>
          <cell r="N12">
            <v>43617</v>
          </cell>
          <cell r="O12" t="str">
            <v>DS HANDIL SURUK RT 005/002 DS HANDIL SURUK KEC BUMI MAKMUR KAB TANAH LAUT</v>
          </cell>
          <cell r="P12" t="str">
            <v>L</v>
          </cell>
          <cell r="Q12" t="str">
            <v>ISLAM</v>
          </cell>
          <cell r="R12" t="str">
            <v>L</v>
          </cell>
          <cell r="S12" t="str">
            <v>SLTA</v>
          </cell>
          <cell r="T12" t="str">
            <v>HANDIL SURUK</v>
          </cell>
          <cell r="U12">
            <v>36012</v>
          </cell>
          <cell r="V12">
            <v>44348</v>
          </cell>
          <cell r="W12">
            <v>44439</v>
          </cell>
          <cell r="X12" t="str">
            <v>PKWT 2</v>
          </cell>
          <cell r="Y12">
            <v>0</v>
          </cell>
          <cell r="Z12" t="str">
            <v xml:space="preserve">2 Tahun  1 Bulan 22 Hari </v>
          </cell>
          <cell r="AA12" t="str">
            <v>BII UMUM KALSEL</v>
          </cell>
          <cell r="AB12" t="str">
            <v>940818152364</v>
          </cell>
          <cell r="AC12">
            <v>45143</v>
          </cell>
          <cell r="AD12" t="str">
            <v>SUDAH</v>
          </cell>
          <cell r="AE12">
            <v>0</v>
          </cell>
          <cell r="AF12" t="str">
            <v>SUDAH</v>
          </cell>
          <cell r="AG12">
            <v>0</v>
          </cell>
        </row>
        <row r="13">
          <cell r="C13" t="str">
            <v>0119</v>
          </cell>
          <cell r="D13" t="str">
            <v>GATOT SUKOCO</v>
          </cell>
          <cell r="E13" t="str">
            <v>MBK</v>
          </cell>
          <cell r="F13" t="str">
            <v>081348114166</v>
          </cell>
          <cell r="G13" t="str">
            <v>DRIVER</v>
          </cell>
          <cell r="H13">
            <v>0</v>
          </cell>
          <cell r="I13">
            <v>0</v>
          </cell>
          <cell r="J13">
            <v>0</v>
          </cell>
          <cell r="K13" t="str">
            <v>BANJARMASIN</v>
          </cell>
          <cell r="L13" t="str">
            <v xml:space="preserve">PT.SUMBER ALFARIA TRIJAYA TBK </v>
          </cell>
          <cell r="M13" t="str">
            <v>JAKARTA 2</v>
          </cell>
          <cell r="N13">
            <v>43617</v>
          </cell>
          <cell r="O13" t="str">
            <v>SUNGAI RANCAH RT 001/001 DS PALAM KEC SEMPAKA KOTA BANJARBARU</v>
          </cell>
          <cell r="P13" t="str">
            <v>K1</v>
          </cell>
          <cell r="Q13" t="str">
            <v>ISLAM</v>
          </cell>
          <cell r="R13" t="str">
            <v>L</v>
          </cell>
          <cell r="S13" t="str">
            <v>SMP</v>
          </cell>
          <cell r="T13" t="str">
            <v>PALEMBANG</v>
          </cell>
          <cell r="U13">
            <v>28338</v>
          </cell>
          <cell r="V13">
            <v>44348</v>
          </cell>
          <cell r="W13">
            <v>44439</v>
          </cell>
          <cell r="X13" t="str">
            <v>PKWT 2</v>
          </cell>
          <cell r="Y13">
            <v>0</v>
          </cell>
          <cell r="Z13" t="str">
            <v xml:space="preserve">2 Tahun  1 Bulan 22 Hari </v>
          </cell>
          <cell r="AA13" t="str">
            <v>BII UMUM KALSEL</v>
          </cell>
          <cell r="AB13" t="str">
            <v>730818181317</v>
          </cell>
          <cell r="AC13">
            <v>43678</v>
          </cell>
          <cell r="AD13" t="str">
            <v>SUDAH</v>
          </cell>
          <cell r="AE13">
            <v>0</v>
          </cell>
          <cell r="AF13" t="str">
            <v>SUDAH</v>
          </cell>
          <cell r="AG13">
            <v>0</v>
          </cell>
        </row>
        <row r="14">
          <cell r="C14" t="str">
            <v>0122</v>
          </cell>
          <cell r="D14" t="str">
            <v>JAZULI</v>
          </cell>
          <cell r="E14" t="str">
            <v>MBK</v>
          </cell>
          <cell r="F14" t="str">
            <v>085248519751</v>
          </cell>
          <cell r="G14" t="str">
            <v>DRIVER</v>
          </cell>
          <cell r="H14">
            <v>0</v>
          </cell>
          <cell r="I14">
            <v>0</v>
          </cell>
          <cell r="J14">
            <v>0</v>
          </cell>
          <cell r="K14" t="str">
            <v>BANJARMASIN</v>
          </cell>
          <cell r="L14" t="str">
            <v xml:space="preserve">PT.SUMBER ALFARIA TRIJAYA TBK </v>
          </cell>
          <cell r="M14" t="str">
            <v>JAKARTA 2</v>
          </cell>
          <cell r="N14">
            <v>43617</v>
          </cell>
          <cell r="O14" t="str">
            <v>JL. GANG MELATI RT 007/003 DS BATI-BATI KEC BATI-BATI KAB TANAH LAUT</v>
          </cell>
          <cell r="P14" t="str">
            <v>K</v>
          </cell>
          <cell r="Q14" t="str">
            <v>ISLAM</v>
          </cell>
          <cell r="R14" t="str">
            <v>L</v>
          </cell>
          <cell r="S14" t="str">
            <v>SLTP</v>
          </cell>
          <cell r="T14" t="str">
            <v>BATI-BATI</v>
          </cell>
          <cell r="U14">
            <v>29486</v>
          </cell>
          <cell r="V14">
            <v>44348</v>
          </cell>
          <cell r="W14">
            <v>44439</v>
          </cell>
          <cell r="X14" t="str">
            <v>PKWT 2</v>
          </cell>
          <cell r="Y14">
            <v>0</v>
          </cell>
          <cell r="Z14" t="str">
            <v xml:space="preserve">2 Tahun  1 Bulan 22 Hari </v>
          </cell>
          <cell r="AA14" t="str">
            <v>BII UMUM KALSEL</v>
          </cell>
          <cell r="AB14" t="str">
            <v>800918330005</v>
          </cell>
          <cell r="AC14">
            <v>45191</v>
          </cell>
          <cell r="AD14" t="str">
            <v>SUDAH</v>
          </cell>
          <cell r="AE14">
            <v>0</v>
          </cell>
          <cell r="AF14" t="str">
            <v>SUDAH</v>
          </cell>
          <cell r="AG14">
            <v>43788</v>
          </cell>
        </row>
        <row r="15">
          <cell r="C15" t="str">
            <v>0129</v>
          </cell>
          <cell r="D15" t="str">
            <v>M. YUSRI</v>
          </cell>
          <cell r="E15" t="str">
            <v>MBK</v>
          </cell>
          <cell r="F15" t="str">
            <v>082152018157</v>
          </cell>
          <cell r="G15">
            <v>0</v>
          </cell>
          <cell r="H15">
            <v>0</v>
          </cell>
          <cell r="I15" t="str">
            <v>CHECKER</v>
          </cell>
          <cell r="J15">
            <v>0</v>
          </cell>
          <cell r="K15" t="str">
            <v>BANJARMASIN</v>
          </cell>
          <cell r="L15" t="str">
            <v xml:space="preserve">PT.SUMBER ALFARIA TRIJAYA TBK </v>
          </cell>
          <cell r="M15" t="str">
            <v>JAKARTA 2</v>
          </cell>
          <cell r="N15">
            <v>43617</v>
          </cell>
          <cell r="O15" t="str">
            <v>PAGATAN BESAR RT 004/002 KEC TAKISUNG</v>
          </cell>
          <cell r="P15" t="str">
            <v>L</v>
          </cell>
          <cell r="Q15" t="str">
            <v>ISLAM</v>
          </cell>
          <cell r="R15" t="str">
            <v>L</v>
          </cell>
          <cell r="S15" t="str">
            <v>SMP / PAKET B</v>
          </cell>
          <cell r="T15" t="str">
            <v>PAGATAN BESAR</v>
          </cell>
          <cell r="U15">
            <v>33031</v>
          </cell>
          <cell r="V15">
            <v>44378</v>
          </cell>
          <cell r="W15">
            <v>44469</v>
          </cell>
          <cell r="X15" t="str">
            <v>PKWT 2</v>
          </cell>
          <cell r="Y15">
            <v>0</v>
          </cell>
          <cell r="Z15" t="str">
            <v xml:space="preserve">2 Tahun  1 Bulan 22 Hari </v>
          </cell>
          <cell r="AA15" t="str">
            <v>BII UMUM</v>
          </cell>
          <cell r="AB15">
            <v>0</v>
          </cell>
          <cell r="AC15">
            <v>0</v>
          </cell>
          <cell r="AD15" t="str">
            <v>SUDAH</v>
          </cell>
          <cell r="AE15">
            <v>0</v>
          </cell>
          <cell r="AF15" t="str">
            <v>SUDAH</v>
          </cell>
          <cell r="AG15">
            <v>0</v>
          </cell>
        </row>
        <row r="16">
          <cell r="C16" t="str">
            <v>0130</v>
          </cell>
          <cell r="D16" t="str">
            <v>MULKAN</v>
          </cell>
          <cell r="E16" t="str">
            <v>MBK</v>
          </cell>
          <cell r="F16" t="str">
            <v>085246782013</v>
          </cell>
          <cell r="G16" t="str">
            <v>DRIVER</v>
          </cell>
          <cell r="H16">
            <v>0</v>
          </cell>
          <cell r="I16">
            <v>0</v>
          </cell>
          <cell r="J16">
            <v>0</v>
          </cell>
          <cell r="K16" t="str">
            <v>BANJARMASIN</v>
          </cell>
          <cell r="L16" t="str">
            <v xml:space="preserve">PT.SUMBER ALFARIA TRIJAYA TBK </v>
          </cell>
          <cell r="M16" t="str">
            <v>JAKARTA 2</v>
          </cell>
          <cell r="N16">
            <v>43617</v>
          </cell>
          <cell r="O16" t="str">
            <v>KALAMPAIAN ILIR RT 004 DS KELAMPAIAN ILIR KEC ASTAMBUL KAB BANJAR</v>
          </cell>
          <cell r="P16" t="str">
            <v>K</v>
          </cell>
          <cell r="Q16" t="str">
            <v>ISLAM</v>
          </cell>
          <cell r="R16" t="str">
            <v>L</v>
          </cell>
          <cell r="S16" t="str">
            <v>SMA</v>
          </cell>
          <cell r="T16" t="str">
            <v>BANJARMASIN</v>
          </cell>
          <cell r="U16">
            <v>32980</v>
          </cell>
          <cell r="V16">
            <v>44348</v>
          </cell>
          <cell r="W16">
            <v>44439</v>
          </cell>
          <cell r="X16" t="str">
            <v>PKWT 2</v>
          </cell>
          <cell r="Y16">
            <v>0</v>
          </cell>
          <cell r="Z16" t="str">
            <v xml:space="preserve">2 Tahun  1 Bulan 22 Hari </v>
          </cell>
          <cell r="AA16" t="str">
            <v>BI KALSEL</v>
          </cell>
          <cell r="AB16" t="str">
            <v>900418161016</v>
          </cell>
          <cell r="AC16">
            <v>45033</v>
          </cell>
          <cell r="AD16" t="str">
            <v>SUDAH</v>
          </cell>
          <cell r="AE16">
            <v>0</v>
          </cell>
          <cell r="AF16" t="str">
            <v>SUDAH</v>
          </cell>
          <cell r="AG16">
            <v>0</v>
          </cell>
        </row>
        <row r="17">
          <cell r="C17" t="str">
            <v>0136</v>
          </cell>
          <cell r="D17" t="str">
            <v>RUSLI</v>
          </cell>
          <cell r="E17" t="str">
            <v>MBK</v>
          </cell>
          <cell r="F17" t="str">
            <v>085820528959</v>
          </cell>
          <cell r="G17" t="str">
            <v>DRIVER</v>
          </cell>
          <cell r="H17">
            <v>0</v>
          </cell>
          <cell r="I17">
            <v>0</v>
          </cell>
          <cell r="J17">
            <v>0</v>
          </cell>
          <cell r="K17" t="str">
            <v>BANJARMASIN</v>
          </cell>
          <cell r="L17" t="str">
            <v xml:space="preserve">PT.SUMBER ALFARIA TRIJAYA TBK </v>
          </cell>
          <cell r="M17" t="str">
            <v>JAKARTA 2</v>
          </cell>
          <cell r="N17">
            <v>43617</v>
          </cell>
          <cell r="O17" t="str">
            <v>JL. PELABUHAN TELAGA GIRI RT 003/002 DESA BENUA RAYA KEC BATI-BATI KAB TANAH LAUT</v>
          </cell>
          <cell r="P17" t="str">
            <v>K</v>
          </cell>
          <cell r="Q17" t="str">
            <v>ISLAM</v>
          </cell>
          <cell r="R17" t="str">
            <v>L</v>
          </cell>
          <cell r="S17" t="str">
            <v>PAKET SANUIYAH UBUDIYAH</v>
          </cell>
          <cell r="T17" t="str">
            <v>BATI-BATI</v>
          </cell>
          <cell r="U17">
            <v>28676</v>
          </cell>
          <cell r="V17">
            <v>44348</v>
          </cell>
          <cell r="W17">
            <v>44439</v>
          </cell>
          <cell r="X17" t="str">
            <v>PKWT 2</v>
          </cell>
          <cell r="Y17">
            <v>0</v>
          </cell>
          <cell r="Z17" t="str">
            <v xml:space="preserve">2 Tahun  1 Bulan 22 Hari </v>
          </cell>
          <cell r="AA17" t="str">
            <v>BI UMUM KALSEL</v>
          </cell>
          <cell r="AB17" t="str">
            <v>710118150354</v>
          </cell>
          <cell r="AC17">
            <v>43838</v>
          </cell>
          <cell r="AD17" t="str">
            <v>SUDAH</v>
          </cell>
          <cell r="AE17">
            <v>0</v>
          </cell>
          <cell r="AF17" t="str">
            <v>SUDAH</v>
          </cell>
          <cell r="AG17">
            <v>0</v>
          </cell>
        </row>
        <row r="18">
          <cell r="C18" t="str">
            <v>0137</v>
          </cell>
          <cell r="D18" t="str">
            <v>SIGIT AGUSTINUS PRASETIO</v>
          </cell>
          <cell r="E18" t="str">
            <v>MBK</v>
          </cell>
          <cell r="F18" t="str">
            <v>0852 4596 0441</v>
          </cell>
          <cell r="G18" t="str">
            <v>DRIVER</v>
          </cell>
          <cell r="H18">
            <v>0</v>
          </cell>
          <cell r="I18">
            <v>0</v>
          </cell>
          <cell r="J18">
            <v>0</v>
          </cell>
          <cell r="K18" t="str">
            <v>BANJARMASIN</v>
          </cell>
          <cell r="L18" t="str">
            <v xml:space="preserve">PT.SUMBER ALFARIA TRIJAYA TBK </v>
          </cell>
          <cell r="M18" t="str">
            <v>JAKARTA 2</v>
          </cell>
          <cell r="N18">
            <v>43617</v>
          </cell>
          <cell r="O18" t="str">
            <v>GUNUNG MAKMUR RT/RW 003/002 KEL/DESA TAKUTI KEC. MATARAMAN BANJAR</v>
          </cell>
          <cell r="P18" t="str">
            <v>L</v>
          </cell>
          <cell r="Q18" t="str">
            <v>ISLAM</v>
          </cell>
          <cell r="R18" t="str">
            <v>L</v>
          </cell>
          <cell r="S18" t="str">
            <v>SMK</v>
          </cell>
          <cell r="T18" t="str">
            <v>TANJUNG BARU</v>
          </cell>
          <cell r="U18">
            <v>33904</v>
          </cell>
          <cell r="V18">
            <v>44348</v>
          </cell>
          <cell r="W18">
            <v>44439</v>
          </cell>
          <cell r="X18" t="str">
            <v>PKWT 2</v>
          </cell>
          <cell r="Y18">
            <v>0</v>
          </cell>
          <cell r="Z18" t="str">
            <v xml:space="preserve">2 Tahun  1 Bulan 22 Hari </v>
          </cell>
          <cell r="AA18" t="str">
            <v>BII UMUM KALSEL</v>
          </cell>
          <cell r="AB18" t="str">
            <v>921018330008</v>
          </cell>
          <cell r="AC18">
            <v>45592</v>
          </cell>
          <cell r="AD18" t="str">
            <v>SUDAH</v>
          </cell>
          <cell r="AE18">
            <v>0</v>
          </cell>
          <cell r="AF18" t="str">
            <v>SUDAH</v>
          </cell>
          <cell r="AG18">
            <v>0</v>
          </cell>
        </row>
        <row r="19">
          <cell r="C19" t="str">
            <v>0197</v>
          </cell>
          <cell r="D19" t="str">
            <v>MUHAMMAD JUMRI</v>
          </cell>
          <cell r="E19" t="str">
            <v>MBK</v>
          </cell>
          <cell r="F19" t="str">
            <v>0821 5137 8069</v>
          </cell>
          <cell r="G19" t="str">
            <v>DRIVER</v>
          </cell>
          <cell r="H19">
            <v>0</v>
          </cell>
          <cell r="I19">
            <v>0</v>
          </cell>
          <cell r="J19">
            <v>0</v>
          </cell>
          <cell r="K19" t="str">
            <v>BANJARMASIN</v>
          </cell>
          <cell r="L19" t="str">
            <v xml:space="preserve">PT.SUMBER ALFARIA TRIJAYA TBK </v>
          </cell>
          <cell r="M19" t="str">
            <v>JAKARTA 2</v>
          </cell>
          <cell r="N19">
            <v>43629</v>
          </cell>
          <cell r="O19" t="str">
            <v>PANTAI ULIN RT/RW 005/003 KEL/DESA PANTAI ULIN KEC. SIMPUR HULU SUNGAI SELATAN</v>
          </cell>
          <cell r="P19" t="str">
            <v>L</v>
          </cell>
          <cell r="Q19" t="str">
            <v>ISLAM</v>
          </cell>
          <cell r="R19" t="str">
            <v>L</v>
          </cell>
          <cell r="S19" t="str">
            <v>MADRASAH ALIYAH</v>
          </cell>
          <cell r="T19" t="str">
            <v>MEKARSARI</v>
          </cell>
          <cell r="U19">
            <v>34670</v>
          </cell>
          <cell r="V19">
            <v>44348</v>
          </cell>
          <cell r="W19">
            <v>44439</v>
          </cell>
          <cell r="X19" t="str">
            <v>PKWT 2</v>
          </cell>
          <cell r="Y19">
            <v>0</v>
          </cell>
          <cell r="Z19" t="str">
            <v xml:space="preserve">2 Tahun  1 Bulan 10 Hari </v>
          </cell>
          <cell r="AA19" t="str">
            <v>BII UMUM KALSEL</v>
          </cell>
          <cell r="AB19" t="str">
            <v>941218330023</v>
          </cell>
          <cell r="AC19">
            <v>45628</v>
          </cell>
          <cell r="AD19" t="str">
            <v>SUDAH</v>
          </cell>
          <cell r="AE19">
            <v>0</v>
          </cell>
          <cell r="AF19" t="str">
            <v>SUDAH</v>
          </cell>
          <cell r="AG19">
            <v>0</v>
          </cell>
        </row>
        <row r="20">
          <cell r="C20" t="str">
            <v>0239</v>
          </cell>
          <cell r="D20" t="str">
            <v>A. SANGAJI</v>
          </cell>
          <cell r="E20" t="str">
            <v>MBK</v>
          </cell>
          <cell r="F20" t="str">
            <v>085821377323/085391361991</v>
          </cell>
          <cell r="G20" t="str">
            <v>DRIVER</v>
          </cell>
          <cell r="H20">
            <v>0</v>
          </cell>
          <cell r="I20">
            <v>0</v>
          </cell>
          <cell r="J20">
            <v>0</v>
          </cell>
          <cell r="K20" t="str">
            <v>BANJARMASIN</v>
          </cell>
          <cell r="L20" t="str">
            <v xml:space="preserve">PT.SUMBER ALFARIA TRIJAYA TBK </v>
          </cell>
          <cell r="M20" t="str">
            <v>JAKARTA 2</v>
          </cell>
          <cell r="N20">
            <v>43040</v>
          </cell>
          <cell r="O20" t="str">
            <v>JL. TRANSMIGRASI RT 011/000 DS BERSUJUD KEC SIMPANGEMPAT KAB TANAH BUMBU</v>
          </cell>
          <cell r="P20" t="str">
            <v>L</v>
          </cell>
          <cell r="Q20" t="str">
            <v>ISLAM</v>
          </cell>
          <cell r="R20" t="str">
            <v>L</v>
          </cell>
          <cell r="S20" t="str">
            <v>SMP</v>
          </cell>
          <cell r="T20" t="str">
            <v>BANJARMASIN</v>
          </cell>
          <cell r="U20">
            <v>33307</v>
          </cell>
          <cell r="V20">
            <v>44378</v>
          </cell>
          <cell r="W20">
            <v>44469</v>
          </cell>
          <cell r="X20" t="str">
            <v>PKWT 2</v>
          </cell>
          <cell r="Y20">
            <v>0</v>
          </cell>
          <cell r="Z20" t="str">
            <v xml:space="preserve">3 Tahun  8 Bulan 22 Hari </v>
          </cell>
          <cell r="AA20" t="str">
            <v>BII KALSEL</v>
          </cell>
          <cell r="AB20" t="str">
            <v>910318150021</v>
          </cell>
          <cell r="AC20">
            <v>45361</v>
          </cell>
          <cell r="AD20" t="str">
            <v>SUDAH</v>
          </cell>
          <cell r="AE20">
            <v>0</v>
          </cell>
          <cell r="AF20" t="str">
            <v>SUDAH</v>
          </cell>
          <cell r="AG20">
            <v>43788</v>
          </cell>
        </row>
        <row r="21">
          <cell r="C21" t="str">
            <v>0247</v>
          </cell>
          <cell r="D21" t="str">
            <v>JUNIOR</v>
          </cell>
          <cell r="E21" t="str">
            <v>MBK</v>
          </cell>
          <cell r="F21" t="str">
            <v>083141892314</v>
          </cell>
          <cell r="G21" t="str">
            <v>DRIVER</v>
          </cell>
          <cell r="H21">
            <v>0</v>
          </cell>
          <cell r="I21">
            <v>0</v>
          </cell>
          <cell r="J21">
            <v>0</v>
          </cell>
          <cell r="K21" t="str">
            <v>BANJARMASIN</v>
          </cell>
          <cell r="L21" t="str">
            <v xml:space="preserve">PT.SUMBER ALFARIA TRIJAYA TBK </v>
          </cell>
          <cell r="M21" t="str">
            <v>JAKARTA 2</v>
          </cell>
          <cell r="N21">
            <v>43040</v>
          </cell>
          <cell r="O21" t="str">
            <v>TANAH ABANG RT/RW 003/001 KEL TANAH ABANG  KEC MATARAMAN KAB BANJAR KALSEL</v>
          </cell>
          <cell r="P21" t="str">
            <v>L</v>
          </cell>
          <cell r="Q21" t="str">
            <v>ISLAM</v>
          </cell>
          <cell r="R21" t="str">
            <v>L</v>
          </cell>
          <cell r="S21" t="str">
            <v>SMK</v>
          </cell>
          <cell r="T21" t="str">
            <v>DAWUNG</v>
          </cell>
          <cell r="U21">
            <v>35290</v>
          </cell>
          <cell r="V21">
            <v>44378</v>
          </cell>
          <cell r="W21">
            <v>44469</v>
          </cell>
          <cell r="X21" t="str">
            <v>PKWT 2</v>
          </cell>
          <cell r="Y21">
            <v>0</v>
          </cell>
          <cell r="Z21" t="str">
            <v xml:space="preserve">3 Tahun  8 Bulan 22 Hari </v>
          </cell>
          <cell r="AA21" t="str">
            <v>BI KALSEL</v>
          </cell>
          <cell r="AB21" t="str">
            <v>1815180600598</v>
          </cell>
          <cell r="AC21">
            <v>45151</v>
          </cell>
          <cell r="AD21" t="str">
            <v>SUDAH</v>
          </cell>
          <cell r="AE21">
            <v>0</v>
          </cell>
          <cell r="AF21" t="str">
            <v>SUDAH</v>
          </cell>
          <cell r="AG21">
            <v>0</v>
          </cell>
        </row>
        <row r="22">
          <cell r="C22" t="str">
            <v>0251</v>
          </cell>
          <cell r="D22" t="str">
            <v>MUTOHAR</v>
          </cell>
          <cell r="E22" t="str">
            <v>MBK</v>
          </cell>
          <cell r="F22" t="str">
            <v>085845664217</v>
          </cell>
          <cell r="G22" t="str">
            <v>DRIVER</v>
          </cell>
          <cell r="H22">
            <v>0</v>
          </cell>
          <cell r="I22">
            <v>0</v>
          </cell>
          <cell r="J22">
            <v>0</v>
          </cell>
          <cell r="K22" t="str">
            <v>BANJARMASIN</v>
          </cell>
          <cell r="L22" t="str">
            <v xml:space="preserve">PT.SUMBER ALFARIA TRIJAYA TBK </v>
          </cell>
          <cell r="M22" t="str">
            <v>JAKARTA 2</v>
          </cell>
          <cell r="N22">
            <v>43040</v>
          </cell>
          <cell r="O22" t="str">
            <v xml:space="preserve">JL. IHYUDIN RT 007/005 BATI-BATI BENUA RAYA </v>
          </cell>
          <cell r="P22" t="str">
            <v>K</v>
          </cell>
          <cell r="Q22" t="str">
            <v>ISLAM</v>
          </cell>
          <cell r="R22" t="str">
            <v>L</v>
          </cell>
          <cell r="S22" t="str">
            <v>SLTA</v>
          </cell>
          <cell r="T22" t="str">
            <v>BENUA RAYA</v>
          </cell>
          <cell r="U22">
            <v>34469</v>
          </cell>
          <cell r="V22">
            <v>44378</v>
          </cell>
          <cell r="W22">
            <v>44469</v>
          </cell>
          <cell r="X22" t="str">
            <v>PKWT 2</v>
          </cell>
          <cell r="Y22">
            <v>0</v>
          </cell>
          <cell r="Z22" t="str">
            <v xml:space="preserve">3 Tahun  8 Bulan 22 Hari </v>
          </cell>
          <cell r="AA22" t="str">
            <v>BI UMUM</v>
          </cell>
          <cell r="AB22" t="str">
            <v>900312151230</v>
          </cell>
          <cell r="AC22">
            <v>44696</v>
          </cell>
          <cell r="AD22" t="str">
            <v>SUDAH</v>
          </cell>
          <cell r="AE22">
            <v>0</v>
          </cell>
          <cell r="AF22" t="str">
            <v>SUDAH</v>
          </cell>
          <cell r="AG22">
            <v>0</v>
          </cell>
        </row>
        <row r="23">
          <cell r="C23" t="str">
            <v>0257</v>
          </cell>
          <cell r="D23" t="str">
            <v>SYAIFULLAH</v>
          </cell>
          <cell r="E23" t="str">
            <v>MBK</v>
          </cell>
          <cell r="F23" t="str">
            <v>085821122408</v>
          </cell>
          <cell r="G23" t="str">
            <v>DRIVER</v>
          </cell>
          <cell r="H23">
            <v>0</v>
          </cell>
          <cell r="I23">
            <v>0</v>
          </cell>
          <cell r="J23">
            <v>0</v>
          </cell>
          <cell r="K23" t="str">
            <v>BANJARMASIN</v>
          </cell>
          <cell r="L23" t="str">
            <v xml:space="preserve">PT.SUMBER ALFARIA TRIJAYA TBK </v>
          </cell>
          <cell r="M23" t="str">
            <v>JAKARTA 2</v>
          </cell>
          <cell r="N23">
            <v>43040</v>
          </cell>
          <cell r="O23" t="str">
            <v>JL. TELUKRAUNG RT 005/ BANYURAUNG KEC BATI-BATI KAB TANAH LAUT KALSEL</v>
          </cell>
          <cell r="P23" t="str">
            <v>K1</v>
          </cell>
          <cell r="Q23" t="str">
            <v>ISLAM</v>
          </cell>
          <cell r="R23" t="str">
            <v>L</v>
          </cell>
          <cell r="S23" t="str">
            <v>SMP</v>
          </cell>
          <cell r="T23" t="str">
            <v>MARTAPURA</v>
          </cell>
          <cell r="U23">
            <v>34236</v>
          </cell>
          <cell r="V23">
            <v>44378</v>
          </cell>
          <cell r="W23">
            <v>44469</v>
          </cell>
          <cell r="X23" t="str">
            <v>PKWT 2</v>
          </cell>
          <cell r="Y23">
            <v>0</v>
          </cell>
          <cell r="Z23" t="str">
            <v xml:space="preserve">3 Tahun  8 Bulan 22 Hari </v>
          </cell>
          <cell r="AA23" t="str">
            <v>BI KLASEL</v>
          </cell>
          <cell r="AB23" t="str">
            <v>930918161151</v>
          </cell>
          <cell r="AC23">
            <v>45193</v>
          </cell>
          <cell r="AD23" t="str">
            <v>SUDAH</v>
          </cell>
          <cell r="AE23">
            <v>0</v>
          </cell>
          <cell r="AF23" t="str">
            <v>SUDAH</v>
          </cell>
          <cell r="AG23">
            <v>0</v>
          </cell>
        </row>
        <row r="24">
          <cell r="C24" t="str">
            <v>0254</v>
          </cell>
          <cell r="D24" t="str">
            <v>SARILILLAH</v>
          </cell>
          <cell r="E24" t="str">
            <v>MBK</v>
          </cell>
          <cell r="F24" t="str">
            <v>085332908716</v>
          </cell>
          <cell r="G24" t="str">
            <v>DRIVER</v>
          </cell>
          <cell r="H24">
            <v>0</v>
          </cell>
          <cell r="I24">
            <v>0</v>
          </cell>
          <cell r="J24">
            <v>0</v>
          </cell>
          <cell r="K24" t="str">
            <v>BANJARMASIN</v>
          </cell>
          <cell r="L24" t="str">
            <v xml:space="preserve">PT.SUMBER ALFARIA TRIJAYA TBK </v>
          </cell>
          <cell r="M24" t="str">
            <v>JAKARTA 2</v>
          </cell>
          <cell r="N24">
            <v>43153</v>
          </cell>
          <cell r="O24" t="str">
            <v>JL. BAITUL MUSLIMIN RT 005/002 DS UJUNG KEC BATI-BATI KAB TANAH LAUT</v>
          </cell>
          <cell r="P24" t="str">
            <v>K</v>
          </cell>
          <cell r="Q24" t="str">
            <v>ISLAM</v>
          </cell>
          <cell r="R24" t="str">
            <v>L</v>
          </cell>
          <cell r="S24" t="str">
            <v>SLTA</v>
          </cell>
          <cell r="T24" t="str">
            <v>BATI-BATI</v>
          </cell>
          <cell r="U24">
            <v>33790</v>
          </cell>
          <cell r="V24">
            <v>44378</v>
          </cell>
          <cell r="W24">
            <v>44469</v>
          </cell>
          <cell r="X24" t="str">
            <v>PKWT 2</v>
          </cell>
          <cell r="Y24">
            <v>0</v>
          </cell>
          <cell r="Z24" t="str">
            <v xml:space="preserve">3 Tahun  5 Bulan 1 Hari </v>
          </cell>
          <cell r="AA24" t="str">
            <v>BII UMUM KALSEL</v>
          </cell>
          <cell r="AB24" t="str">
            <v>920719310565</v>
          </cell>
          <cell r="AC24">
            <v>44382</v>
          </cell>
          <cell r="AD24" t="str">
            <v>SUDAH</v>
          </cell>
          <cell r="AE24">
            <v>0</v>
          </cell>
          <cell r="AF24" t="str">
            <v>SUDAH</v>
          </cell>
          <cell r="AG24">
            <v>0</v>
          </cell>
        </row>
        <row r="25">
          <cell r="C25" t="str">
            <v>0242</v>
          </cell>
          <cell r="D25" t="str">
            <v>FITRI JULIAN NOOR</v>
          </cell>
          <cell r="E25" t="str">
            <v>MBK</v>
          </cell>
          <cell r="F25" t="str">
            <v>082153603924</v>
          </cell>
          <cell r="G25" t="str">
            <v>DRIVER</v>
          </cell>
          <cell r="H25">
            <v>0</v>
          </cell>
          <cell r="I25">
            <v>0</v>
          </cell>
          <cell r="J25">
            <v>0</v>
          </cell>
          <cell r="K25" t="str">
            <v>BANJARMASIN</v>
          </cell>
          <cell r="L25" t="str">
            <v xml:space="preserve">PT.SUMBER ALFARIA TRIJAYA TBK </v>
          </cell>
          <cell r="M25" t="str">
            <v>JAKARTA 2</v>
          </cell>
          <cell r="N25">
            <v>43182</v>
          </cell>
          <cell r="O25" t="str">
            <v>PANDAK DAUN RT 002/000 DS PANDAK DAUN KEC KARANG INTAN KAB BANJAR KALSEL</v>
          </cell>
          <cell r="P25" t="str">
            <v>K2</v>
          </cell>
          <cell r="Q25" t="str">
            <v>ISLAM</v>
          </cell>
          <cell r="R25" t="str">
            <v>L</v>
          </cell>
          <cell r="S25" t="str">
            <v>SLTA</v>
          </cell>
          <cell r="T25" t="str">
            <v>MALI-MALI</v>
          </cell>
          <cell r="U25">
            <v>30153</v>
          </cell>
          <cell r="V25">
            <v>44378</v>
          </cell>
          <cell r="W25">
            <v>44469</v>
          </cell>
          <cell r="X25" t="str">
            <v>PKWT 2</v>
          </cell>
          <cell r="Y25">
            <v>0</v>
          </cell>
          <cell r="Z25" t="str">
            <v xml:space="preserve">3 Tahun  4 Bulan 0 Hari </v>
          </cell>
          <cell r="AA25" t="str">
            <v>BII UMUM KLASEL</v>
          </cell>
          <cell r="AB25" t="str">
            <v>820718160439</v>
          </cell>
          <cell r="AC25">
            <v>44763</v>
          </cell>
          <cell r="AD25" t="str">
            <v>SUDAH</v>
          </cell>
          <cell r="AE25">
            <v>0</v>
          </cell>
          <cell r="AF25" t="str">
            <v>SUDAH</v>
          </cell>
          <cell r="AG25">
            <v>0</v>
          </cell>
        </row>
        <row r="26">
          <cell r="C26" t="str">
            <v>0245</v>
          </cell>
          <cell r="D26" t="str">
            <v>IMANSYAH</v>
          </cell>
          <cell r="E26" t="str">
            <v>MBK</v>
          </cell>
          <cell r="F26" t="str">
            <v>087887894816</v>
          </cell>
          <cell r="G26" t="str">
            <v>DRIVER</v>
          </cell>
          <cell r="H26">
            <v>0</v>
          </cell>
          <cell r="I26">
            <v>0</v>
          </cell>
          <cell r="J26">
            <v>0</v>
          </cell>
          <cell r="K26" t="str">
            <v>BANJARMASIN</v>
          </cell>
          <cell r="L26" t="str">
            <v xml:space="preserve">PT.SUMBER ALFARIA TRIJAYA TBK </v>
          </cell>
          <cell r="M26" t="str">
            <v>JAKARTA 2</v>
          </cell>
          <cell r="N26">
            <v>43252</v>
          </cell>
          <cell r="O26" t="str">
            <v>DS TANJUNG PASAR RT 006/000 DS TANJUNG KEC BAJUIN KAB TANAH LAUT</v>
          </cell>
          <cell r="P26" t="str">
            <v>K1</v>
          </cell>
          <cell r="Q26" t="str">
            <v>ISLAM</v>
          </cell>
          <cell r="R26" t="str">
            <v>L</v>
          </cell>
          <cell r="S26" t="str">
            <v>SMP</v>
          </cell>
          <cell r="T26" t="str">
            <v>TANJUNG</v>
          </cell>
          <cell r="U26">
            <v>29533</v>
          </cell>
          <cell r="V26">
            <v>44378</v>
          </cell>
          <cell r="W26">
            <v>44469</v>
          </cell>
          <cell r="X26" t="str">
            <v>PKWT 2</v>
          </cell>
          <cell r="Y26">
            <v>0</v>
          </cell>
          <cell r="Z26" t="str">
            <v xml:space="preserve">3 Tahun  1 Bulan 22 Hari </v>
          </cell>
          <cell r="AA26" t="str">
            <v>BII UMUM KALSEL</v>
          </cell>
          <cell r="AB26" t="str">
            <v>801118310051</v>
          </cell>
          <cell r="AC26">
            <v>44873</v>
          </cell>
          <cell r="AD26" t="str">
            <v>SUDAH</v>
          </cell>
          <cell r="AE26">
            <v>0</v>
          </cell>
          <cell r="AF26" t="str">
            <v>SUDAH</v>
          </cell>
          <cell r="AG26">
            <v>43788</v>
          </cell>
        </row>
        <row r="27">
          <cell r="C27" t="str">
            <v>0246</v>
          </cell>
          <cell r="D27" t="str">
            <v>JUNAIDI</v>
          </cell>
          <cell r="E27" t="str">
            <v>MBK</v>
          </cell>
          <cell r="F27" t="str">
            <v>085248519751</v>
          </cell>
          <cell r="G27" t="str">
            <v>DRIVER</v>
          </cell>
          <cell r="H27">
            <v>0</v>
          </cell>
          <cell r="I27">
            <v>0</v>
          </cell>
          <cell r="J27">
            <v>0</v>
          </cell>
          <cell r="K27" t="str">
            <v>BANJARMASIN</v>
          </cell>
          <cell r="L27" t="str">
            <v xml:space="preserve">PT.SUMBER ALFARIA TRIJAYA TBK </v>
          </cell>
          <cell r="M27" t="str">
            <v>JAKARTA 2</v>
          </cell>
          <cell r="N27">
            <v>43362</v>
          </cell>
          <cell r="O27" t="str">
            <v>JL. GUNTUNG ALABAN NO 32 RT 014/002 DS SUNGAI PARING KEC MARTAPURA KAB BANJAR KALSEL</v>
          </cell>
          <cell r="P27" t="str">
            <v>K2</v>
          </cell>
          <cell r="Q27" t="str">
            <v>ISLAM</v>
          </cell>
          <cell r="R27" t="str">
            <v>L</v>
          </cell>
          <cell r="S27" t="str">
            <v>SMA</v>
          </cell>
          <cell r="T27" t="str">
            <v>KANDANGAN</v>
          </cell>
          <cell r="U27">
            <v>28268</v>
          </cell>
          <cell r="V27">
            <v>44378</v>
          </cell>
          <cell r="W27">
            <v>44469</v>
          </cell>
          <cell r="X27" t="str">
            <v>PKWT 2</v>
          </cell>
          <cell r="Y27">
            <v>0</v>
          </cell>
          <cell r="Z27" t="str">
            <v xml:space="preserve">2 Tahun  10 Bulan 4 Hari </v>
          </cell>
          <cell r="AA27" t="str">
            <v>BII UMUM KALSEL</v>
          </cell>
          <cell r="AB27" t="str">
            <v>770518331028</v>
          </cell>
          <cell r="AC27">
            <v>44704</v>
          </cell>
          <cell r="AD27" t="str">
            <v>SUDAH</v>
          </cell>
          <cell r="AE27">
            <v>0</v>
          </cell>
          <cell r="AF27" t="str">
            <v>SUDAH</v>
          </cell>
          <cell r="AG27">
            <v>43788</v>
          </cell>
        </row>
        <row r="28">
          <cell r="C28" t="str">
            <v>0255</v>
          </cell>
          <cell r="D28" t="str">
            <v>SURIYADI</v>
          </cell>
          <cell r="E28" t="str">
            <v>MBK</v>
          </cell>
          <cell r="F28" t="str">
            <v>087889447255</v>
          </cell>
          <cell r="G28" t="str">
            <v>DRIVER</v>
          </cell>
          <cell r="H28">
            <v>0</v>
          </cell>
          <cell r="I28">
            <v>0</v>
          </cell>
          <cell r="J28">
            <v>0</v>
          </cell>
          <cell r="K28" t="str">
            <v>BANJARMASIN</v>
          </cell>
          <cell r="L28" t="str">
            <v xml:space="preserve">PT.SUMBER ALFARIA TRIJAYA TBK </v>
          </cell>
          <cell r="M28" t="str">
            <v>JAKARTA 2</v>
          </cell>
          <cell r="N28">
            <v>43432</v>
          </cell>
          <cell r="O28" t="str">
            <v>JL. MANDIN RT 001/ DS MANDIN KEC PULAU SEBUKU KAB KOTABARU</v>
          </cell>
          <cell r="P28" t="str">
            <v>K2</v>
          </cell>
          <cell r="Q28" t="str">
            <v>ISLAM</v>
          </cell>
          <cell r="R28" t="str">
            <v>L</v>
          </cell>
          <cell r="S28" t="str">
            <v>SLTA</v>
          </cell>
          <cell r="T28" t="str">
            <v>MANDIN</v>
          </cell>
          <cell r="U28">
            <v>29083</v>
          </cell>
          <cell r="V28">
            <v>44378</v>
          </cell>
          <cell r="W28">
            <v>44469</v>
          </cell>
          <cell r="X28" t="str">
            <v>PKWT 2</v>
          </cell>
          <cell r="Y28">
            <v>0</v>
          </cell>
          <cell r="Z28" t="str">
            <v xml:space="preserve">2 Tahun  7 Bulan 25 Hari </v>
          </cell>
          <cell r="AA28" t="str">
            <v>BI KALSEL</v>
          </cell>
          <cell r="AB28" t="str">
            <v>790818201109</v>
          </cell>
          <cell r="AC28">
            <v>45154</v>
          </cell>
          <cell r="AD28" t="str">
            <v>SUDAH</v>
          </cell>
          <cell r="AE28">
            <v>0</v>
          </cell>
          <cell r="AF28" t="str">
            <v>SUDAH</v>
          </cell>
          <cell r="AG28">
            <v>43788</v>
          </cell>
        </row>
        <row r="29">
          <cell r="C29" t="str">
            <v>0261</v>
          </cell>
          <cell r="D29" t="str">
            <v>LUKMAN JAILANI</v>
          </cell>
          <cell r="E29" t="str">
            <v>MBK</v>
          </cell>
          <cell r="F29" t="str">
            <v>083155896798</v>
          </cell>
          <cell r="G29" t="str">
            <v>DRIVER</v>
          </cell>
          <cell r="H29">
            <v>0</v>
          </cell>
          <cell r="I29">
            <v>0</v>
          </cell>
          <cell r="J29">
            <v>0</v>
          </cell>
          <cell r="K29" t="str">
            <v>BANJARMASIN</v>
          </cell>
          <cell r="L29" t="str">
            <v xml:space="preserve">PT.SUMBER ALFARIA TRIJAYA TBK </v>
          </cell>
          <cell r="M29" t="str">
            <v>JAKARTA 2</v>
          </cell>
          <cell r="N29">
            <v>43549</v>
          </cell>
          <cell r="O29" t="str">
            <v>DSN TAMBAK SARINAH RT 006/002 DS TAMBAK SARINAH KEC KURAU KAB TANAH LAUT KALSEL</v>
          </cell>
          <cell r="P29" t="str">
            <v>K1</v>
          </cell>
          <cell r="Q29" t="str">
            <v>ISLAM</v>
          </cell>
          <cell r="R29" t="str">
            <v>L</v>
          </cell>
          <cell r="S29" t="str">
            <v>SMA</v>
          </cell>
          <cell r="T29" t="str">
            <v>TAMBAK SARINAH</v>
          </cell>
          <cell r="U29">
            <v>33665</v>
          </cell>
          <cell r="V29">
            <v>44378</v>
          </cell>
          <cell r="W29">
            <v>44469</v>
          </cell>
          <cell r="X29" t="str">
            <v>PKWT 2</v>
          </cell>
          <cell r="Y29">
            <v>0</v>
          </cell>
          <cell r="Z29" t="str">
            <v xml:space="preserve">2 Tahun  3 Bulan 28 Hari </v>
          </cell>
          <cell r="AA29" t="str">
            <v>BII UMUM KALSEL</v>
          </cell>
          <cell r="AB29" t="str">
            <v>920318330008</v>
          </cell>
          <cell r="AC29">
            <v>45353</v>
          </cell>
          <cell r="AD29" t="str">
            <v>SUDAH</v>
          </cell>
          <cell r="AE29">
            <v>0</v>
          </cell>
          <cell r="AF29" t="str">
            <v>SUDAH</v>
          </cell>
          <cell r="AG29">
            <v>43788</v>
          </cell>
        </row>
        <row r="30">
          <cell r="C30" t="str">
            <v>0262</v>
          </cell>
          <cell r="D30" t="str">
            <v>MUHAMMAD RAMADHANI</v>
          </cell>
          <cell r="E30" t="str">
            <v>MBK</v>
          </cell>
          <cell r="F30" t="str">
            <v>082282055541</v>
          </cell>
          <cell r="G30" t="str">
            <v>DRIVER</v>
          </cell>
          <cell r="H30">
            <v>0</v>
          </cell>
          <cell r="I30">
            <v>0</v>
          </cell>
          <cell r="J30">
            <v>0</v>
          </cell>
          <cell r="K30" t="str">
            <v>BANJARMASIN</v>
          </cell>
          <cell r="L30" t="str">
            <v xml:space="preserve">PT.SUMBER ALFARIA TRIJAYA TBK </v>
          </cell>
          <cell r="M30" t="str">
            <v>JAKARTA 2</v>
          </cell>
          <cell r="N30">
            <v>43549</v>
          </cell>
          <cell r="O30" t="str">
            <v xml:space="preserve">JL. BAUNTUNG NO.28 RT/RW 005/003 KEL/DESA SUNGAI SIPAI KEC.MARTAPURA </v>
          </cell>
          <cell r="P30" t="str">
            <v>K3</v>
          </cell>
          <cell r="Q30" t="str">
            <v>ISLAM</v>
          </cell>
          <cell r="R30" t="str">
            <v>L</v>
          </cell>
          <cell r="S30" t="str">
            <v>SLTP</v>
          </cell>
          <cell r="T30" t="str">
            <v>KANDANGAN</v>
          </cell>
          <cell r="U30">
            <v>30148</v>
          </cell>
          <cell r="V30">
            <v>44378</v>
          </cell>
          <cell r="W30">
            <v>44469</v>
          </cell>
          <cell r="X30" t="str">
            <v>PKWT 2</v>
          </cell>
          <cell r="Y30">
            <v>0</v>
          </cell>
          <cell r="Z30" t="str">
            <v xml:space="preserve">2 Tahun  3 Bulan 28 Hari </v>
          </cell>
          <cell r="AA30" t="str">
            <v>BII KLASEL</v>
          </cell>
          <cell r="AB30" t="str">
            <v>870718160325</v>
          </cell>
          <cell r="AC30">
            <v>44028</v>
          </cell>
          <cell r="AD30" t="str">
            <v>SUDAH</v>
          </cell>
          <cell r="AE30">
            <v>0</v>
          </cell>
          <cell r="AF30" t="str">
            <v>SUDAH</v>
          </cell>
          <cell r="AG30">
            <v>0</v>
          </cell>
        </row>
        <row r="31">
          <cell r="C31" t="str">
            <v>0266</v>
          </cell>
          <cell r="D31" t="str">
            <v>MUHAMMAD JULI HARIADI</v>
          </cell>
          <cell r="E31" t="str">
            <v>MBK</v>
          </cell>
          <cell r="F31" t="str">
            <v>081520346344</v>
          </cell>
          <cell r="G31" t="str">
            <v>DRIVER</v>
          </cell>
          <cell r="H31">
            <v>0</v>
          </cell>
          <cell r="I31">
            <v>0</v>
          </cell>
          <cell r="J31">
            <v>0</v>
          </cell>
          <cell r="K31" t="str">
            <v>BANJARMASIN</v>
          </cell>
          <cell r="L31" t="str">
            <v xml:space="preserve">PT.SUMBER ALFARIA TRIJAYA TBK </v>
          </cell>
          <cell r="M31" t="str">
            <v>JAKARTA 2</v>
          </cell>
          <cell r="N31">
            <v>43552</v>
          </cell>
          <cell r="O31" t="str">
            <v>KOMPLEK BULAU INDAH BARU</v>
          </cell>
          <cell r="P31" t="str">
            <v>L</v>
          </cell>
          <cell r="Q31" t="str">
            <v>ISLAM</v>
          </cell>
          <cell r="R31" t="str">
            <v>L</v>
          </cell>
          <cell r="S31" t="str">
            <v>SMK</v>
          </cell>
          <cell r="T31" t="str">
            <v>BANUA SUPANGGAL</v>
          </cell>
          <cell r="U31">
            <v>36723</v>
          </cell>
          <cell r="V31">
            <v>44378</v>
          </cell>
          <cell r="W31">
            <v>44469</v>
          </cell>
          <cell r="X31" t="str">
            <v>PKWT 2</v>
          </cell>
          <cell r="Y31">
            <v>0</v>
          </cell>
          <cell r="Z31" t="str">
            <v xml:space="preserve">2 Tahun  3 Bulan 25 Hari </v>
          </cell>
          <cell r="AA31" t="str">
            <v>BII UMUM</v>
          </cell>
          <cell r="AB31" t="str">
            <v>950718330049</v>
          </cell>
          <cell r="AC31">
            <v>45489</v>
          </cell>
          <cell r="AD31" t="str">
            <v>SUDAH</v>
          </cell>
          <cell r="AE31">
            <v>0</v>
          </cell>
          <cell r="AF31" t="str">
            <v>SUDAH</v>
          </cell>
          <cell r="AG31">
            <v>0</v>
          </cell>
        </row>
        <row r="32">
          <cell r="C32" t="str">
            <v>0267</v>
          </cell>
          <cell r="D32" t="str">
            <v>TRI WIYANTO</v>
          </cell>
          <cell r="E32" t="str">
            <v>MBK</v>
          </cell>
          <cell r="F32" t="str">
            <v>081348102171</v>
          </cell>
          <cell r="G32" t="str">
            <v>DRIVER</v>
          </cell>
          <cell r="H32">
            <v>0</v>
          </cell>
          <cell r="I32">
            <v>0</v>
          </cell>
          <cell r="J32">
            <v>0</v>
          </cell>
          <cell r="K32" t="str">
            <v>BANJARMASIN</v>
          </cell>
          <cell r="L32" t="str">
            <v xml:space="preserve">PT.SUMBER ALFARIA TRIJAYA TBK </v>
          </cell>
          <cell r="M32" t="str">
            <v>JAKARTA 2</v>
          </cell>
          <cell r="N32">
            <v>43556</v>
          </cell>
          <cell r="O32" t="str">
            <v>TANAH ABANG RT/RW 004/002 KEL TANAH ABANG  KEC MATARAMAN KAB BANJAR KALSEL</v>
          </cell>
          <cell r="P32" t="str">
            <v>L</v>
          </cell>
          <cell r="Q32" t="str">
            <v>ISLAM</v>
          </cell>
          <cell r="R32" t="str">
            <v>L</v>
          </cell>
          <cell r="S32" t="str">
            <v>SMP</v>
          </cell>
          <cell r="T32" t="str">
            <v>GUNUNG SARI</v>
          </cell>
          <cell r="U32">
            <v>32951</v>
          </cell>
          <cell r="V32">
            <v>44378</v>
          </cell>
          <cell r="W32">
            <v>44469</v>
          </cell>
          <cell r="X32" t="str">
            <v>PKWT 2</v>
          </cell>
          <cell r="Y32">
            <v>0</v>
          </cell>
          <cell r="Z32" t="str">
            <v xml:space="preserve">2 Tahun  3 Bulan 22 Hari </v>
          </cell>
          <cell r="AA32" t="str">
            <v>BII UMUM KALSEL</v>
          </cell>
          <cell r="AB32" t="str">
            <v>900318161191</v>
          </cell>
          <cell r="AC32">
            <v>32951</v>
          </cell>
          <cell r="AD32" t="str">
            <v>SUDAH</v>
          </cell>
          <cell r="AE32">
            <v>0</v>
          </cell>
          <cell r="AF32" t="str">
            <v>SUDAH</v>
          </cell>
          <cell r="AG32">
            <v>0</v>
          </cell>
        </row>
        <row r="33">
          <cell r="C33" t="str">
            <v>1659</v>
          </cell>
          <cell r="D33" t="str">
            <v>ACHMAD</v>
          </cell>
          <cell r="E33" t="str">
            <v>MBK</v>
          </cell>
          <cell r="F33" t="str">
            <v>083142296360</v>
          </cell>
          <cell r="G33" t="str">
            <v>DRIVER</v>
          </cell>
          <cell r="H33">
            <v>0</v>
          </cell>
          <cell r="I33">
            <v>0</v>
          </cell>
          <cell r="J33">
            <v>0</v>
          </cell>
          <cell r="K33" t="str">
            <v>BANJARMASIN</v>
          </cell>
          <cell r="L33" t="str">
            <v xml:space="preserve">PT.SUMBER ALFARIA TRIJAYA TBK </v>
          </cell>
          <cell r="M33" t="str">
            <v>JAKARTA 2</v>
          </cell>
          <cell r="N33">
            <v>43663</v>
          </cell>
          <cell r="O33" t="str">
            <v>JL. A YNI RT 005/002 DS NUSA INDAH KEC BATI-BATI KAB TANAH LAUT</v>
          </cell>
          <cell r="P33" t="str">
            <v>K</v>
          </cell>
          <cell r="Q33" t="str">
            <v>ISLAM</v>
          </cell>
          <cell r="R33" t="str">
            <v>L</v>
          </cell>
          <cell r="S33" t="str">
            <v>SMP</v>
          </cell>
          <cell r="T33" t="str">
            <v>BANJARMASIN</v>
          </cell>
          <cell r="U33">
            <v>31622</v>
          </cell>
          <cell r="V33">
            <v>44378</v>
          </cell>
          <cell r="W33">
            <v>44469</v>
          </cell>
          <cell r="X33" t="str">
            <v>PKWT 2</v>
          </cell>
          <cell r="Y33">
            <v>0</v>
          </cell>
          <cell r="Z33" t="str">
            <v xml:space="preserve">2 Tahun  0 Bulan 6 Hari </v>
          </cell>
          <cell r="AA33" t="str">
            <v>BI KALSEL</v>
          </cell>
          <cell r="AB33" t="str">
            <v>1831161200367</v>
          </cell>
          <cell r="AC33">
            <v>45136</v>
          </cell>
          <cell r="AD33" t="str">
            <v>SUDAH</v>
          </cell>
          <cell r="AE33">
            <v>0</v>
          </cell>
          <cell r="AF33" t="str">
            <v>SUDAH</v>
          </cell>
          <cell r="AG33">
            <v>43788</v>
          </cell>
        </row>
        <row r="34">
          <cell r="C34" t="str">
            <v>0298</v>
          </cell>
          <cell r="D34" t="str">
            <v>M.MUJIBUR RAHMAN</v>
          </cell>
          <cell r="E34" t="str">
            <v>MBK</v>
          </cell>
          <cell r="F34" t="str">
            <v>081253038800</v>
          </cell>
          <cell r="G34" t="str">
            <v>DRIVER</v>
          </cell>
          <cell r="H34">
            <v>0</v>
          </cell>
          <cell r="I34">
            <v>0</v>
          </cell>
          <cell r="J34">
            <v>0</v>
          </cell>
          <cell r="K34" t="str">
            <v>BANJARMASIN</v>
          </cell>
          <cell r="L34" t="str">
            <v xml:space="preserve">PT.SUMBER ALFARIA TRIJAYA TBK </v>
          </cell>
          <cell r="M34" t="str">
            <v>JAKARTA 2</v>
          </cell>
          <cell r="N34">
            <v>43663</v>
          </cell>
          <cell r="O34" t="str">
            <v>JEJURUSAN PELAIHARI RT 005/002 DS LANDASAN ULIN SELATAN KEC LIANG NAGGANG KOTA BANJARBARU KALSEL</v>
          </cell>
          <cell r="P34" t="str">
            <v>K</v>
          </cell>
          <cell r="Q34" t="str">
            <v>ISLAM</v>
          </cell>
          <cell r="R34" t="str">
            <v>L</v>
          </cell>
          <cell r="S34" t="str">
            <v xml:space="preserve">SETARA SMA </v>
          </cell>
          <cell r="T34" t="str">
            <v>LANDASAN ULIN BARAT</v>
          </cell>
          <cell r="U34">
            <v>32434</v>
          </cell>
          <cell r="V34">
            <v>44378</v>
          </cell>
          <cell r="W34">
            <v>44469</v>
          </cell>
          <cell r="X34" t="str">
            <v>PKWT 2</v>
          </cell>
          <cell r="Y34">
            <v>0</v>
          </cell>
          <cell r="Z34" t="str">
            <v xml:space="preserve">2 Tahun  0 Bulan 6 Hari </v>
          </cell>
          <cell r="AA34" t="str">
            <v>BI UMUM KALSEL</v>
          </cell>
          <cell r="AB34" t="str">
            <v>881018150452</v>
          </cell>
          <cell r="AC34">
            <v>43756</v>
          </cell>
          <cell r="AD34" t="str">
            <v>SUDAH</v>
          </cell>
          <cell r="AE34">
            <v>0</v>
          </cell>
          <cell r="AF34" t="str">
            <v>SUDAH</v>
          </cell>
          <cell r="AG34">
            <v>43718</v>
          </cell>
        </row>
        <row r="35">
          <cell r="C35" t="str">
            <v>0299</v>
          </cell>
          <cell r="D35" t="str">
            <v>AMRULLAH</v>
          </cell>
          <cell r="E35" t="str">
            <v>MBK</v>
          </cell>
          <cell r="F35" t="str">
            <v>081351832212</v>
          </cell>
          <cell r="G35" t="str">
            <v>DRIVER</v>
          </cell>
          <cell r="H35">
            <v>0</v>
          </cell>
          <cell r="I35">
            <v>0</v>
          </cell>
          <cell r="J35">
            <v>0</v>
          </cell>
          <cell r="K35" t="str">
            <v>BANJARMASIN</v>
          </cell>
          <cell r="L35" t="str">
            <v xml:space="preserve">PT.SUMBER ALFARIA TRIJAYA TBK </v>
          </cell>
          <cell r="M35" t="str">
            <v>JAKARTA 2</v>
          </cell>
          <cell r="N35">
            <v>43665</v>
          </cell>
          <cell r="O35" t="str">
            <v>JL. AK BARAT GG BARU NO 52 RT 014/002 DS PASARLAMA KEC BANJARMASIN TENGAH KOTA BANJARMASIN</v>
          </cell>
          <cell r="P35" t="str">
            <v>K</v>
          </cell>
          <cell r="Q35" t="str">
            <v>ISLAM</v>
          </cell>
          <cell r="R35" t="str">
            <v>L</v>
          </cell>
          <cell r="S35" t="str">
            <v>SMA</v>
          </cell>
          <cell r="T35" t="str">
            <v>BANJARMASIN</v>
          </cell>
          <cell r="U35">
            <v>28701</v>
          </cell>
          <cell r="V35">
            <v>44378</v>
          </cell>
          <cell r="W35">
            <v>44469</v>
          </cell>
          <cell r="X35" t="str">
            <v>PKWT 2</v>
          </cell>
          <cell r="Y35">
            <v>0</v>
          </cell>
          <cell r="Z35" t="str">
            <v xml:space="preserve">2 Tahun  0 Bulan 4 Hari </v>
          </cell>
          <cell r="AA35" t="str">
            <v>BII UMUM KALSEL</v>
          </cell>
          <cell r="AB35" t="str">
            <v>760718150716</v>
          </cell>
          <cell r="AC35">
            <v>44042</v>
          </cell>
          <cell r="AD35" t="str">
            <v>SUDAH</v>
          </cell>
          <cell r="AE35">
            <v>0</v>
          </cell>
          <cell r="AF35" t="str">
            <v>SUDAH</v>
          </cell>
          <cell r="AG35">
            <v>0</v>
          </cell>
        </row>
        <row r="36">
          <cell r="C36" t="str">
            <v>1388</v>
          </cell>
          <cell r="D36" t="str">
            <v>RAJIONO</v>
          </cell>
          <cell r="E36" t="str">
            <v>MBK</v>
          </cell>
          <cell r="F36" t="str">
            <v>08562089693</v>
          </cell>
          <cell r="G36" t="str">
            <v>DRIVER</v>
          </cell>
          <cell r="H36">
            <v>0</v>
          </cell>
          <cell r="I36">
            <v>0</v>
          </cell>
          <cell r="J36">
            <v>0</v>
          </cell>
          <cell r="K36" t="str">
            <v>BANJARMASIN</v>
          </cell>
          <cell r="L36" t="str">
            <v xml:space="preserve">PT.SUMBER ALFARIA TRIJAYA TBK </v>
          </cell>
          <cell r="M36" t="str">
            <v>JAKARTA 2</v>
          </cell>
          <cell r="N36">
            <v>43695</v>
          </cell>
          <cell r="O36" t="str">
            <v>BANUA ANYAR D8 RT 006/002 DS BENUA ANYAR D8 KEC ASTAMBUL KAB BANJAR KALSEL</v>
          </cell>
          <cell r="P36" t="str">
            <v>L</v>
          </cell>
          <cell r="Q36" t="str">
            <v>ISLAM</v>
          </cell>
          <cell r="R36" t="str">
            <v>L</v>
          </cell>
          <cell r="S36" t="str">
            <v>SMA PAKET C</v>
          </cell>
          <cell r="T36" t="str">
            <v>GUNUNGSARI</v>
          </cell>
          <cell r="U36">
            <v>32924</v>
          </cell>
          <cell r="V36">
            <v>44348</v>
          </cell>
          <cell r="W36">
            <v>44439</v>
          </cell>
          <cell r="X36" t="str">
            <v>PKWT 2</v>
          </cell>
          <cell r="Y36">
            <v>0</v>
          </cell>
          <cell r="Z36" t="str">
            <v xml:space="preserve">1 Tahun  11 Bulan 5 Hari </v>
          </cell>
          <cell r="AA36" t="str">
            <v>BII UMUM KALSEL</v>
          </cell>
          <cell r="AB36" t="str">
            <v>1816170300092</v>
          </cell>
          <cell r="AC36">
            <v>44612</v>
          </cell>
          <cell r="AD36" t="str">
            <v>SUDAH</v>
          </cell>
          <cell r="AE36">
            <v>0</v>
          </cell>
          <cell r="AF36" t="str">
            <v>BELUM</v>
          </cell>
          <cell r="AG36">
            <v>0</v>
          </cell>
        </row>
        <row r="37">
          <cell r="C37" t="str">
            <v>0956</v>
          </cell>
          <cell r="D37" t="str">
            <v>FAISAL RAHMAN</v>
          </cell>
          <cell r="E37" t="str">
            <v>MBK</v>
          </cell>
          <cell r="F37" t="str">
            <v>085386518198</v>
          </cell>
          <cell r="G37" t="str">
            <v>DRIVER</v>
          </cell>
          <cell r="H37">
            <v>0</v>
          </cell>
          <cell r="I37">
            <v>0</v>
          </cell>
          <cell r="J37">
            <v>0</v>
          </cell>
          <cell r="K37" t="str">
            <v>BANJARMASIN</v>
          </cell>
          <cell r="L37" t="str">
            <v xml:space="preserve">PT.SUMBER ALFARIA TRIJAYA TBK </v>
          </cell>
          <cell r="M37" t="str">
            <v>JAKARTA 2</v>
          </cell>
          <cell r="N37">
            <v>43786</v>
          </cell>
          <cell r="O37" t="str">
            <v>JL. BANGUN BENUA RT. 011 KEL. BAROKAH KEC. SIMPANG EM[PAT</v>
          </cell>
          <cell r="P37" t="str">
            <v>K</v>
          </cell>
          <cell r="Q37" t="str">
            <v>ISLAM</v>
          </cell>
          <cell r="R37" t="str">
            <v>L</v>
          </cell>
          <cell r="S37" t="str">
            <v>SMP</v>
          </cell>
          <cell r="T37" t="str">
            <v>MARTAPURA</v>
          </cell>
          <cell r="U37">
            <v>34208</v>
          </cell>
          <cell r="V37">
            <v>44348</v>
          </cell>
          <cell r="W37">
            <v>44439</v>
          </cell>
          <cell r="X37" t="str">
            <v>PKWT 1</v>
          </cell>
          <cell r="Y37">
            <v>0</v>
          </cell>
          <cell r="Z37" t="str">
            <v xml:space="preserve">1 Tahun  8 Bulan 6 Hari </v>
          </cell>
          <cell r="AA37" t="str">
            <v>BII UMUM</v>
          </cell>
          <cell r="AB37" t="str">
            <v>930818150052</v>
          </cell>
          <cell r="AC37">
            <v>45531</v>
          </cell>
          <cell r="AD37" t="str">
            <v>SUDAH</v>
          </cell>
          <cell r="AE37">
            <v>0</v>
          </cell>
          <cell r="AF37" t="str">
            <v>ON PROGRESS</v>
          </cell>
          <cell r="AG37">
            <v>43788</v>
          </cell>
        </row>
        <row r="38">
          <cell r="C38" t="str">
            <v>0957</v>
          </cell>
          <cell r="D38" t="str">
            <v xml:space="preserve">TAUFIKKURRAHMAN </v>
          </cell>
          <cell r="E38" t="str">
            <v>MBK</v>
          </cell>
          <cell r="F38" t="str">
            <v>081649190244</v>
          </cell>
          <cell r="G38" t="str">
            <v>DRIVER</v>
          </cell>
          <cell r="H38">
            <v>0</v>
          </cell>
          <cell r="I38">
            <v>0</v>
          </cell>
          <cell r="J38">
            <v>0</v>
          </cell>
          <cell r="K38" t="str">
            <v>BANJARMASIN</v>
          </cell>
          <cell r="L38" t="str">
            <v xml:space="preserve">PT.SUMBER ALFARIA TRIJAYA TBK </v>
          </cell>
          <cell r="M38" t="str">
            <v>JAKARTA 2</v>
          </cell>
          <cell r="N38">
            <v>43791</v>
          </cell>
          <cell r="O38" t="str">
            <v>SUNGAI TIUNG RT. 002/001 KEL. SUNGAI TIUNG KEC. CEMPAKA</v>
          </cell>
          <cell r="P38" t="str">
            <v>K</v>
          </cell>
          <cell r="Q38" t="str">
            <v>ISLAM</v>
          </cell>
          <cell r="R38" t="str">
            <v>L</v>
          </cell>
          <cell r="S38" t="str">
            <v>SMA</v>
          </cell>
          <cell r="T38" t="str">
            <v>SUNGAI TIUNG</v>
          </cell>
          <cell r="U38">
            <v>32306</v>
          </cell>
          <cell r="V38">
            <v>44348</v>
          </cell>
          <cell r="W38">
            <v>44439</v>
          </cell>
          <cell r="X38" t="str">
            <v>PKWT 2</v>
          </cell>
          <cell r="Y38">
            <v>0</v>
          </cell>
          <cell r="Z38" t="str">
            <v xml:space="preserve">1 Tahun  8 Bulan 1 Hari </v>
          </cell>
          <cell r="AA38" t="str">
            <v xml:space="preserve">BII UMUM </v>
          </cell>
          <cell r="AB38" t="str">
            <v>18338806000018</v>
          </cell>
          <cell r="AC38">
            <v>45608</v>
          </cell>
          <cell r="AD38" t="str">
            <v>SUDAH</v>
          </cell>
          <cell r="AE38">
            <v>0</v>
          </cell>
          <cell r="AF38" t="str">
            <v>ON PROGRESS</v>
          </cell>
          <cell r="AG38">
            <v>0</v>
          </cell>
        </row>
        <row r="39">
          <cell r="C39" t="str">
            <v>0958</v>
          </cell>
          <cell r="D39" t="str">
            <v xml:space="preserve">MUHAMMAD NORZAIN </v>
          </cell>
          <cell r="E39" t="str">
            <v>MBK</v>
          </cell>
          <cell r="F39" t="str">
            <v>085251902055</v>
          </cell>
          <cell r="G39" t="str">
            <v>DRIVER</v>
          </cell>
          <cell r="H39">
            <v>0</v>
          </cell>
          <cell r="I39">
            <v>0</v>
          </cell>
          <cell r="J39">
            <v>0</v>
          </cell>
          <cell r="K39" t="str">
            <v>BANJARMASIN</v>
          </cell>
          <cell r="L39" t="str">
            <v xml:space="preserve">PT.SUMBER ALFARIA TRIJAYA TBK </v>
          </cell>
          <cell r="M39" t="str">
            <v>JAKARTA 2</v>
          </cell>
          <cell r="N39">
            <v>43791</v>
          </cell>
          <cell r="O39" t="str">
            <v>DS. SIMPANG EMPAT RT. 002/000  KEL. SIMPANG EMPAT KEC. SIMPANG EMPAT</v>
          </cell>
          <cell r="P39" t="str">
            <v>K</v>
          </cell>
          <cell r="Q39" t="str">
            <v>ISLAM</v>
          </cell>
          <cell r="R39" t="str">
            <v>L</v>
          </cell>
          <cell r="S39" t="str">
            <v>SMK</v>
          </cell>
          <cell r="T39" t="str">
            <v>SIMPANG EMPAT</v>
          </cell>
          <cell r="U39">
            <v>34666</v>
          </cell>
          <cell r="V39">
            <v>44348</v>
          </cell>
          <cell r="W39">
            <v>44439</v>
          </cell>
          <cell r="X39" t="str">
            <v>PKWT 2</v>
          </cell>
          <cell r="Y39">
            <v>0</v>
          </cell>
          <cell r="Z39" t="str">
            <v xml:space="preserve">1 Tahun  8 Bulan 1 Hari </v>
          </cell>
          <cell r="AA39" t="str">
            <v xml:space="preserve">BII UMUM </v>
          </cell>
          <cell r="AB39" t="str">
            <v>941132460144</v>
          </cell>
          <cell r="AC39">
            <v>44893</v>
          </cell>
          <cell r="AD39" t="str">
            <v>SUDAH</v>
          </cell>
          <cell r="AE39">
            <v>0</v>
          </cell>
          <cell r="AF39" t="str">
            <v>ON PROGRESS</v>
          </cell>
          <cell r="AG39">
            <v>0</v>
          </cell>
        </row>
        <row r="40">
          <cell r="C40" t="str">
            <v>0960</v>
          </cell>
          <cell r="D40" t="str">
            <v>NANDA DICKY FATKHUROZI</v>
          </cell>
          <cell r="E40" t="str">
            <v>MBK</v>
          </cell>
          <cell r="F40">
            <v>81240887667</v>
          </cell>
          <cell r="G40" t="str">
            <v>DRIVER</v>
          </cell>
          <cell r="H40">
            <v>0</v>
          </cell>
          <cell r="I40">
            <v>0</v>
          </cell>
          <cell r="J40">
            <v>0</v>
          </cell>
          <cell r="K40" t="str">
            <v>BANJARMASIN</v>
          </cell>
          <cell r="L40" t="str">
            <v xml:space="preserve">PT.SUMBER ALFARIA TRIJAYA TBK </v>
          </cell>
          <cell r="M40" t="str">
            <v>JAKARTA 2</v>
          </cell>
          <cell r="N40">
            <v>43794</v>
          </cell>
          <cell r="O40" t="str">
            <v>JL. SUKANARA ASMI II BLOK. O NO. 3</v>
          </cell>
          <cell r="P40" t="str">
            <v>L</v>
          </cell>
          <cell r="Q40" t="str">
            <v>ISLAM</v>
          </cell>
          <cell r="R40" t="str">
            <v>L</v>
          </cell>
          <cell r="S40" t="str">
            <v>SMK</v>
          </cell>
          <cell r="T40" t="str">
            <v>MOJOKERTO</v>
          </cell>
          <cell r="U40">
            <v>35542</v>
          </cell>
          <cell r="V40">
            <v>44378</v>
          </cell>
          <cell r="W40">
            <v>44408</v>
          </cell>
          <cell r="X40" t="str">
            <v xml:space="preserve">PHL </v>
          </cell>
          <cell r="Y40">
            <v>0</v>
          </cell>
          <cell r="Z40" t="str">
            <v xml:space="preserve">1 Tahun  7 Bulan 28 Hari </v>
          </cell>
          <cell r="AA40" t="str">
            <v>BII UMUM</v>
          </cell>
          <cell r="AB40" t="str">
            <v>950418330001</v>
          </cell>
          <cell r="AC40">
            <v>45038</v>
          </cell>
          <cell r="AD40" t="str">
            <v>SUDAH</v>
          </cell>
          <cell r="AE40">
            <v>0</v>
          </cell>
          <cell r="AF40" t="str">
            <v>ON PROGRESS</v>
          </cell>
          <cell r="AG40">
            <v>0</v>
          </cell>
        </row>
        <row r="41">
          <cell r="C41" t="str">
            <v>0961</v>
          </cell>
          <cell r="D41" t="str">
            <v xml:space="preserve">LUKMANUL HAKIM </v>
          </cell>
          <cell r="E41" t="str">
            <v>MBK</v>
          </cell>
          <cell r="F41" t="str">
            <v>085751679994</v>
          </cell>
          <cell r="G41" t="str">
            <v>DRIVER</v>
          </cell>
          <cell r="H41">
            <v>0</v>
          </cell>
          <cell r="I41">
            <v>0</v>
          </cell>
          <cell r="J41">
            <v>0</v>
          </cell>
          <cell r="K41" t="str">
            <v>BANJARMASIN</v>
          </cell>
          <cell r="L41" t="str">
            <v xml:space="preserve">PT.SUMBER ALFARIA TRIJAYA TBK </v>
          </cell>
          <cell r="M41" t="str">
            <v>JAKARTA 2</v>
          </cell>
          <cell r="N41">
            <v>43795</v>
          </cell>
          <cell r="O41" t="str">
            <v xml:space="preserve">JL. VETERAN GG BARU RT. 024/002 KURIPAN KOTA BANJARMASIN </v>
          </cell>
          <cell r="P41" t="str">
            <v>K1</v>
          </cell>
          <cell r="Q41" t="str">
            <v>ISLAM</v>
          </cell>
          <cell r="R41" t="str">
            <v>L</v>
          </cell>
          <cell r="S41" t="str">
            <v>SMA</v>
          </cell>
          <cell r="T41" t="str">
            <v>BANJARMASIN</v>
          </cell>
          <cell r="U41">
            <v>31181</v>
          </cell>
          <cell r="V41">
            <v>44348</v>
          </cell>
          <cell r="W41">
            <v>44439</v>
          </cell>
          <cell r="X41" t="str">
            <v>PKWT 2</v>
          </cell>
          <cell r="Y41">
            <v>0</v>
          </cell>
          <cell r="Z41" t="str">
            <v xml:space="preserve">1 Tahun  7 Bulan 27 Hari </v>
          </cell>
          <cell r="AA41" t="str">
            <v>BII UMUM</v>
          </cell>
          <cell r="AB41" t="str">
            <v>850518330011</v>
          </cell>
          <cell r="AC41">
            <v>45426</v>
          </cell>
          <cell r="AD41" t="str">
            <v>SUDAH</v>
          </cell>
          <cell r="AE41">
            <v>0</v>
          </cell>
          <cell r="AF41" t="str">
            <v>ON PROGRESS</v>
          </cell>
          <cell r="AG41">
            <v>0</v>
          </cell>
        </row>
        <row r="42">
          <cell r="C42" t="str">
            <v>0962</v>
          </cell>
          <cell r="D42" t="str">
            <v xml:space="preserve">AGUS PAHRIADI </v>
          </cell>
          <cell r="E42" t="str">
            <v>MBK</v>
          </cell>
          <cell r="F42" t="str">
            <v>085753929923</v>
          </cell>
          <cell r="G42" t="str">
            <v>DRIVER</v>
          </cell>
          <cell r="H42">
            <v>0</v>
          </cell>
          <cell r="I42">
            <v>0</v>
          </cell>
          <cell r="J42">
            <v>0</v>
          </cell>
          <cell r="K42" t="str">
            <v>BANJARMASIN</v>
          </cell>
          <cell r="L42" t="str">
            <v xml:space="preserve">PT.SUMBER ALFARIA TRIJAYA TBK </v>
          </cell>
          <cell r="M42" t="str">
            <v>JAKARTA 2</v>
          </cell>
          <cell r="N42">
            <v>43797</v>
          </cell>
          <cell r="O42" t="str">
            <v xml:space="preserve">DESA BAGAGAP RT. 008/003 BARAMBAI, BARITO KUALA </v>
          </cell>
          <cell r="P42" t="str">
            <v>L</v>
          </cell>
          <cell r="Q42" t="str">
            <v>ISLAM</v>
          </cell>
          <cell r="R42" t="str">
            <v>L</v>
          </cell>
          <cell r="S42" t="str">
            <v>SMK</v>
          </cell>
          <cell r="T42" t="str">
            <v>BANJARMASIN</v>
          </cell>
          <cell r="U42">
            <v>29238</v>
          </cell>
          <cell r="V42">
            <v>44348</v>
          </cell>
          <cell r="W42">
            <v>44439</v>
          </cell>
          <cell r="X42" t="str">
            <v>PKWT 2</v>
          </cell>
          <cell r="Y42">
            <v>0</v>
          </cell>
          <cell r="Z42" t="str">
            <v xml:space="preserve">1 Tahun  7 Bulan 25 Hari </v>
          </cell>
          <cell r="AA42" t="str">
            <v>BI</v>
          </cell>
          <cell r="AB42" t="str">
            <v>960818330014</v>
          </cell>
          <cell r="AC42" t="str">
            <v xml:space="preserve">SEUMUR HIDUP </v>
          </cell>
          <cell r="AD42" t="str">
            <v>SUDAH</v>
          </cell>
          <cell r="AE42">
            <v>0</v>
          </cell>
          <cell r="AF42" t="str">
            <v>ON PROGRESS</v>
          </cell>
          <cell r="AG42">
            <v>0</v>
          </cell>
        </row>
        <row r="43">
          <cell r="C43" t="str">
            <v>0963</v>
          </cell>
          <cell r="D43" t="str">
            <v>ARBANI</v>
          </cell>
          <cell r="E43" t="str">
            <v>MBK</v>
          </cell>
          <cell r="F43" t="str">
            <v>081351266900</v>
          </cell>
          <cell r="G43" t="str">
            <v>DRIVER</v>
          </cell>
          <cell r="H43">
            <v>0</v>
          </cell>
          <cell r="I43">
            <v>0</v>
          </cell>
          <cell r="J43">
            <v>0</v>
          </cell>
          <cell r="K43" t="str">
            <v>BANJARMASIN</v>
          </cell>
          <cell r="L43" t="str">
            <v xml:space="preserve">PT.SUMBER ALFARIA TRIJAYA TBK </v>
          </cell>
          <cell r="M43" t="str">
            <v>JAKARTA 2</v>
          </cell>
          <cell r="N43">
            <v>43798</v>
          </cell>
          <cell r="O43" t="str">
            <v xml:space="preserve">JL. A. YANI KM. 31,400 RT. 001/001 KEL. GUNTUNG MANGGIS KEC. LANDASA ULIN </v>
          </cell>
          <cell r="P43" t="str">
            <v>K</v>
          </cell>
          <cell r="Q43" t="str">
            <v>ISLAM</v>
          </cell>
          <cell r="R43" t="str">
            <v>L</v>
          </cell>
          <cell r="S43" t="str">
            <v>SMA</v>
          </cell>
          <cell r="T43" t="str">
            <v xml:space="preserve">SUNGKAI </v>
          </cell>
          <cell r="U43">
            <v>30384</v>
          </cell>
          <cell r="V43">
            <v>44348</v>
          </cell>
          <cell r="W43">
            <v>44439</v>
          </cell>
          <cell r="X43" t="str">
            <v>PKWT 2</v>
          </cell>
          <cell r="Y43">
            <v>0</v>
          </cell>
          <cell r="Z43" t="str">
            <v xml:space="preserve">1 Tahun  7 Bulan 24 Hari </v>
          </cell>
          <cell r="AA43" t="str">
            <v>BI</v>
          </cell>
          <cell r="AB43" t="str">
            <v>830318150903</v>
          </cell>
          <cell r="AC43">
            <v>43899</v>
          </cell>
          <cell r="AD43" t="str">
            <v>SUDAH</v>
          </cell>
          <cell r="AE43">
            <v>0</v>
          </cell>
          <cell r="AF43" t="str">
            <v>ON PROGRESS</v>
          </cell>
          <cell r="AG43">
            <v>0</v>
          </cell>
        </row>
        <row r="44">
          <cell r="C44" t="str">
            <v>0964</v>
          </cell>
          <cell r="D44" t="str">
            <v xml:space="preserve">HERU SETIAWAN </v>
          </cell>
          <cell r="E44" t="str">
            <v>MBK</v>
          </cell>
          <cell r="F44" t="str">
            <v>085248044751</v>
          </cell>
          <cell r="G44" t="str">
            <v>DRIVER</v>
          </cell>
          <cell r="H44">
            <v>0</v>
          </cell>
          <cell r="I44">
            <v>0</v>
          </cell>
          <cell r="J44">
            <v>0</v>
          </cell>
          <cell r="K44" t="str">
            <v>BANJARMASIN</v>
          </cell>
          <cell r="L44" t="str">
            <v xml:space="preserve">PT.SUMBER ALFARIA TRIJAYA TBK </v>
          </cell>
          <cell r="M44" t="str">
            <v>JAKARTA 2</v>
          </cell>
          <cell r="N44">
            <v>43798</v>
          </cell>
          <cell r="O44" t="str">
            <v xml:space="preserve">JL. AHMAD YANI RT. 003/002 DESA BANYU IRANG KEC. BATI BATI </v>
          </cell>
          <cell r="P44" t="str">
            <v>K</v>
          </cell>
          <cell r="Q44" t="str">
            <v>ISLAM</v>
          </cell>
          <cell r="R44" t="str">
            <v>L</v>
          </cell>
          <cell r="S44" t="str">
            <v>SMP</v>
          </cell>
          <cell r="T44" t="str">
            <v xml:space="preserve">BANJARBARU </v>
          </cell>
          <cell r="U44">
            <v>29410</v>
          </cell>
          <cell r="V44">
            <v>44348</v>
          </cell>
          <cell r="W44">
            <v>44439</v>
          </cell>
          <cell r="X44" t="str">
            <v>PKWT 2</v>
          </cell>
          <cell r="Y44">
            <v>0</v>
          </cell>
          <cell r="Z44" t="str">
            <v xml:space="preserve">1 Tahun  7 Bulan 24 Hari </v>
          </cell>
          <cell r="AA44" t="str">
            <v xml:space="preserve">BII UMUM </v>
          </cell>
          <cell r="AB44" t="str">
            <v>800718330002</v>
          </cell>
          <cell r="AC44">
            <v>45115</v>
          </cell>
          <cell r="AD44" t="str">
            <v>SUDAH</v>
          </cell>
          <cell r="AE44">
            <v>0</v>
          </cell>
          <cell r="AF44" t="str">
            <v>ON PROGRESS</v>
          </cell>
          <cell r="AG44">
            <v>0</v>
          </cell>
        </row>
        <row r="45">
          <cell r="C45" t="str">
            <v>0392</v>
          </cell>
          <cell r="D45" t="str">
            <v xml:space="preserve">MUHAMMAD HASNAN </v>
          </cell>
          <cell r="E45" t="str">
            <v>MBK</v>
          </cell>
          <cell r="F45" t="str">
            <v>085246207646</v>
          </cell>
          <cell r="G45" t="str">
            <v>DRIVER</v>
          </cell>
          <cell r="H45">
            <v>0</v>
          </cell>
          <cell r="I45">
            <v>0</v>
          </cell>
          <cell r="J45">
            <v>0</v>
          </cell>
          <cell r="K45" t="str">
            <v>BANJARMASIN</v>
          </cell>
          <cell r="L45" t="str">
            <v xml:space="preserve">PT.SUMBER ALFARIA TRIJAYA TBK </v>
          </cell>
          <cell r="M45" t="str">
            <v>JAKARTA 2</v>
          </cell>
          <cell r="N45">
            <v>43707</v>
          </cell>
          <cell r="O45" t="str">
            <v xml:space="preserve">JL. PELABUHAN RT. 003/002 KEL. BENUA RAYA KEC. BATI BATI </v>
          </cell>
          <cell r="P45" t="str">
            <v>K</v>
          </cell>
          <cell r="Q45" t="str">
            <v>ISLAM</v>
          </cell>
          <cell r="R45" t="str">
            <v>L</v>
          </cell>
          <cell r="S45">
            <v>0</v>
          </cell>
          <cell r="T45" t="str">
            <v>BATI-BATI</v>
          </cell>
          <cell r="U45">
            <v>33393</v>
          </cell>
          <cell r="V45">
            <v>44378</v>
          </cell>
          <cell r="W45">
            <v>44469</v>
          </cell>
          <cell r="X45" t="str">
            <v>PKWT 2</v>
          </cell>
          <cell r="Y45">
            <v>0</v>
          </cell>
          <cell r="Z45" t="str">
            <v xml:space="preserve">1 Tahun  10 Bulan 23 Hari </v>
          </cell>
          <cell r="AA45" t="str">
            <v>BII UMUM</v>
          </cell>
          <cell r="AB45" t="str">
            <v>890618310183</v>
          </cell>
          <cell r="AC45">
            <v>45081</v>
          </cell>
          <cell r="AD45">
            <v>0</v>
          </cell>
          <cell r="AE45">
            <v>0</v>
          </cell>
          <cell r="AF45">
            <v>0</v>
          </cell>
          <cell r="AG45">
            <v>43788</v>
          </cell>
        </row>
        <row r="46">
          <cell r="C46" t="str">
            <v>0965</v>
          </cell>
          <cell r="D46" t="str">
            <v>MUHAMMAD HANAFI</v>
          </cell>
          <cell r="E46" t="str">
            <v>MBK</v>
          </cell>
          <cell r="F46" t="str">
            <v>082351915554</v>
          </cell>
          <cell r="G46" t="str">
            <v>DRIVER</v>
          </cell>
          <cell r="H46">
            <v>0</v>
          </cell>
          <cell r="I46">
            <v>0</v>
          </cell>
          <cell r="J46">
            <v>0</v>
          </cell>
          <cell r="K46" t="str">
            <v>BANJARMASIN</v>
          </cell>
          <cell r="L46" t="str">
            <v xml:space="preserve">PT.SUMBER ALFARIA TRIJAYA TBK </v>
          </cell>
          <cell r="M46" t="str">
            <v>JAKARTA 2</v>
          </cell>
          <cell r="N46">
            <v>43806</v>
          </cell>
          <cell r="O46" t="str">
            <v xml:space="preserve">JL. ALALAK UTARA NO. 50 RT. 016/001 KEL. ALALAK UTARA KEC. BANJARMASIN UTARA </v>
          </cell>
          <cell r="P46" t="str">
            <v>K</v>
          </cell>
          <cell r="Q46" t="str">
            <v>ISLAM</v>
          </cell>
          <cell r="R46" t="str">
            <v>L</v>
          </cell>
          <cell r="S46">
            <v>0</v>
          </cell>
          <cell r="T46" t="str">
            <v>BANJARMASIN</v>
          </cell>
          <cell r="U46">
            <v>32994</v>
          </cell>
          <cell r="V46">
            <v>44348</v>
          </cell>
          <cell r="W46">
            <v>44439</v>
          </cell>
          <cell r="X46" t="str">
            <v>PKWT 2</v>
          </cell>
          <cell r="Y46">
            <v>0</v>
          </cell>
          <cell r="Z46" t="str">
            <v xml:space="preserve">1 Tahun  7 Bulan 16 Hari </v>
          </cell>
          <cell r="AA46" t="str">
            <v>BI</v>
          </cell>
          <cell r="AB46" t="str">
            <v>900518151389</v>
          </cell>
          <cell r="AC46">
            <v>44682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C47" t="str">
            <v>1038</v>
          </cell>
          <cell r="D47" t="str">
            <v xml:space="preserve">M. ZAINI </v>
          </cell>
          <cell r="E47" t="str">
            <v>MBK</v>
          </cell>
          <cell r="F47" t="str">
            <v>081253194672</v>
          </cell>
          <cell r="G47" t="str">
            <v>DRIVER</v>
          </cell>
          <cell r="H47">
            <v>0</v>
          </cell>
          <cell r="I47">
            <v>0</v>
          </cell>
          <cell r="J47">
            <v>0</v>
          </cell>
          <cell r="K47" t="str">
            <v>BANJARMASIN</v>
          </cell>
          <cell r="L47" t="str">
            <v xml:space="preserve">PT.SUMBER ALFARIA TRIJAYA TBK </v>
          </cell>
          <cell r="M47" t="str">
            <v>JAKARTA 2</v>
          </cell>
          <cell r="N47">
            <v>43801</v>
          </cell>
          <cell r="O47" t="str">
            <v xml:space="preserve">JL. SEKUMPUL GG. TAUFIK RT. 001/002 KEL. SEKUMPUL KEC. MARTAPURA </v>
          </cell>
          <cell r="P47" t="str">
            <v>K</v>
          </cell>
          <cell r="Q47" t="str">
            <v>ISLAM</v>
          </cell>
          <cell r="R47" t="str">
            <v>L</v>
          </cell>
          <cell r="S47">
            <v>0</v>
          </cell>
          <cell r="T47" t="str">
            <v xml:space="preserve">LIANG ANGGANG </v>
          </cell>
          <cell r="U47">
            <v>30941</v>
          </cell>
          <cell r="V47">
            <v>44348</v>
          </cell>
          <cell r="W47">
            <v>44439</v>
          </cell>
          <cell r="X47" t="str">
            <v>PKWT 2</v>
          </cell>
          <cell r="Y47">
            <v>0</v>
          </cell>
          <cell r="Z47" t="str">
            <v xml:space="preserve">1 Tahun  7 Bulan 21 Hari </v>
          </cell>
          <cell r="AA47" t="str">
            <v>BI</v>
          </cell>
          <cell r="AB47" t="str">
            <v>1834190100523</v>
          </cell>
          <cell r="AC47">
            <v>45551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C48" t="str">
            <v>0967</v>
          </cell>
          <cell r="D48" t="str">
            <v>SURONO</v>
          </cell>
          <cell r="E48" t="str">
            <v>MBK</v>
          </cell>
          <cell r="F48" t="str">
            <v>082353962126</v>
          </cell>
          <cell r="G48" t="str">
            <v>DRIVER</v>
          </cell>
          <cell r="H48">
            <v>0</v>
          </cell>
          <cell r="I48">
            <v>0</v>
          </cell>
          <cell r="J48">
            <v>0</v>
          </cell>
          <cell r="K48" t="str">
            <v>BANJARMASIN</v>
          </cell>
          <cell r="L48" t="str">
            <v xml:space="preserve">PT.SUMBER ALFARIA TRIJAYA TBK </v>
          </cell>
          <cell r="M48" t="str">
            <v>JAKARTA 2</v>
          </cell>
          <cell r="N48">
            <v>43807</v>
          </cell>
          <cell r="O48" t="str">
            <v xml:space="preserve">BENUA TENGAH RT. 001/001 KEL. BENUA TENGAH TAKISUNG </v>
          </cell>
          <cell r="P48" t="str">
            <v>K</v>
          </cell>
          <cell r="Q48" t="str">
            <v>ISLAM</v>
          </cell>
          <cell r="R48" t="str">
            <v>L</v>
          </cell>
          <cell r="S48">
            <v>0</v>
          </cell>
          <cell r="T48" t="str">
            <v xml:space="preserve">BENUA TENGAH </v>
          </cell>
          <cell r="U48">
            <v>24272</v>
          </cell>
          <cell r="V48">
            <v>44348</v>
          </cell>
          <cell r="W48">
            <v>44439</v>
          </cell>
          <cell r="X48" t="str">
            <v>PKWT 2</v>
          </cell>
          <cell r="Y48">
            <v>0</v>
          </cell>
          <cell r="Z48" t="str">
            <v xml:space="preserve">1 Tahun  7 Bulan 15 Hari </v>
          </cell>
          <cell r="AA48" t="str">
            <v>BII</v>
          </cell>
          <cell r="AB48" t="str">
            <v>18318608000013</v>
          </cell>
          <cell r="AC48">
            <v>45603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C49" t="str">
            <v>0969</v>
          </cell>
          <cell r="D49" t="str">
            <v xml:space="preserve">IWAN SETIAWAN </v>
          </cell>
          <cell r="E49" t="str">
            <v>MBK</v>
          </cell>
          <cell r="F49" t="str">
            <v>082353066110</v>
          </cell>
          <cell r="G49" t="str">
            <v>DRIVER</v>
          </cell>
          <cell r="H49">
            <v>0</v>
          </cell>
          <cell r="I49">
            <v>0</v>
          </cell>
          <cell r="J49">
            <v>0</v>
          </cell>
          <cell r="K49" t="str">
            <v>BANJARMASIN</v>
          </cell>
          <cell r="L49" t="str">
            <v xml:space="preserve">PT.SUMBER ALFARIA TRIJAYA TBK </v>
          </cell>
          <cell r="M49" t="str">
            <v>JAKARTA 2</v>
          </cell>
          <cell r="N49">
            <v>43809</v>
          </cell>
          <cell r="O49" t="str">
            <v xml:space="preserve">JL. SUTOYO S RT. 019/001 PELAMBUAN BANJARMASIN </v>
          </cell>
          <cell r="P49" t="str">
            <v>K</v>
          </cell>
          <cell r="Q49" t="str">
            <v>ISLAM</v>
          </cell>
          <cell r="R49" t="str">
            <v>L</v>
          </cell>
          <cell r="S49">
            <v>0</v>
          </cell>
          <cell r="T49" t="str">
            <v>BANJARMASIN</v>
          </cell>
          <cell r="U49">
            <v>32332</v>
          </cell>
          <cell r="V49">
            <v>44348</v>
          </cell>
          <cell r="W49">
            <v>44439</v>
          </cell>
          <cell r="X49" t="str">
            <v>PKWT 2</v>
          </cell>
          <cell r="Y49">
            <v>0</v>
          </cell>
          <cell r="Z49" t="str">
            <v xml:space="preserve">1 Tahun  7 Bulan 13 Hari </v>
          </cell>
          <cell r="AA49" t="str">
            <v>BI UMUM</v>
          </cell>
          <cell r="AB49" t="str">
            <v>880718330016</v>
          </cell>
          <cell r="AC49">
            <v>45481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C50" t="str">
            <v>0970</v>
          </cell>
          <cell r="D50" t="str">
            <v xml:space="preserve">TAUFIK ISMAIL </v>
          </cell>
          <cell r="E50" t="str">
            <v>MBK</v>
          </cell>
          <cell r="F50" t="str">
            <v>085249649904</v>
          </cell>
          <cell r="G50" t="str">
            <v>DRIVER</v>
          </cell>
          <cell r="H50">
            <v>0</v>
          </cell>
          <cell r="I50">
            <v>0</v>
          </cell>
          <cell r="J50">
            <v>0</v>
          </cell>
          <cell r="K50" t="str">
            <v>BANJARMASIN</v>
          </cell>
          <cell r="L50" t="str">
            <v xml:space="preserve">PT.SUMBER ALFARIA TRIJAYA TBK </v>
          </cell>
          <cell r="M50" t="str">
            <v>JAKARTA 2</v>
          </cell>
          <cell r="N50">
            <v>43808</v>
          </cell>
          <cell r="O50" t="str">
            <v xml:space="preserve">JL. SWADAYA RT. 004/012 KEC. KURAU </v>
          </cell>
          <cell r="P50" t="str">
            <v>L</v>
          </cell>
          <cell r="Q50" t="str">
            <v>ISLAM</v>
          </cell>
          <cell r="R50" t="str">
            <v>L</v>
          </cell>
          <cell r="S50">
            <v>0</v>
          </cell>
          <cell r="T50" t="str">
            <v>KURAU</v>
          </cell>
          <cell r="U50">
            <v>34307</v>
          </cell>
          <cell r="V50">
            <v>44348</v>
          </cell>
          <cell r="W50">
            <v>44439</v>
          </cell>
          <cell r="X50" t="str">
            <v>PKWT 2</v>
          </cell>
          <cell r="Y50">
            <v>0</v>
          </cell>
          <cell r="Z50" t="str">
            <v xml:space="preserve">1 Tahun  7 Bulan 14 Hari </v>
          </cell>
          <cell r="AA50" t="str">
            <v>BII UMUM</v>
          </cell>
          <cell r="AB50" t="str">
            <v>18339312001071</v>
          </cell>
          <cell r="AC50">
            <v>45630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C51" t="str">
            <v>0971</v>
          </cell>
          <cell r="D51" t="str">
            <v>MUHAMMAD SARUJI</v>
          </cell>
          <cell r="E51" t="str">
            <v>MBK</v>
          </cell>
          <cell r="F51" t="str">
            <v>082353398489</v>
          </cell>
          <cell r="G51" t="str">
            <v>DRIVER</v>
          </cell>
          <cell r="H51">
            <v>0</v>
          </cell>
          <cell r="I51">
            <v>0</v>
          </cell>
          <cell r="J51">
            <v>0</v>
          </cell>
          <cell r="K51" t="str">
            <v>BANJARMASIN</v>
          </cell>
          <cell r="L51" t="str">
            <v xml:space="preserve">PT.SUMBER ALFARIA TRIJAYA TBK </v>
          </cell>
          <cell r="M51" t="str">
            <v>JAKARTA 2</v>
          </cell>
          <cell r="N51">
            <v>43802</v>
          </cell>
          <cell r="O51" t="str">
            <v xml:space="preserve">JL. PELABUHAN TELAGA GIRI RT 003/002 BENUA RAYA BATI-BATI </v>
          </cell>
          <cell r="P51" t="str">
            <v>K</v>
          </cell>
          <cell r="Q51" t="str">
            <v>ISLAM</v>
          </cell>
          <cell r="R51" t="str">
            <v>L</v>
          </cell>
          <cell r="S51">
            <v>0</v>
          </cell>
          <cell r="T51" t="str">
            <v>BATI-BATI</v>
          </cell>
          <cell r="U51">
            <v>28715</v>
          </cell>
          <cell r="V51">
            <v>44348</v>
          </cell>
          <cell r="W51">
            <v>44439</v>
          </cell>
          <cell r="X51" t="str">
            <v>PKWT 2</v>
          </cell>
          <cell r="Y51">
            <v>0</v>
          </cell>
          <cell r="Z51" t="str">
            <v xml:space="preserve">1 Tahun  7 Bulan 20 Hari </v>
          </cell>
          <cell r="AA51" t="str">
            <v>BII UMUM</v>
          </cell>
          <cell r="AB51" t="str">
            <v>780718310058</v>
          </cell>
          <cell r="AC51">
            <v>44056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C52" t="str">
            <v>0973</v>
          </cell>
          <cell r="D52" t="str">
            <v>EDI IL SIWONG</v>
          </cell>
          <cell r="E52" t="str">
            <v>MBK</v>
          </cell>
          <cell r="F52" t="str">
            <v>082351695005</v>
          </cell>
          <cell r="G52" t="str">
            <v>DRIVER</v>
          </cell>
          <cell r="H52">
            <v>0</v>
          </cell>
          <cell r="I52">
            <v>0</v>
          </cell>
          <cell r="J52">
            <v>0</v>
          </cell>
          <cell r="K52" t="str">
            <v>BANJARMASIN</v>
          </cell>
          <cell r="L52" t="str">
            <v xml:space="preserve">PT.SUMBER ALFARIA TRIJAYA TBK </v>
          </cell>
          <cell r="M52" t="str">
            <v>JAKARTA 2</v>
          </cell>
          <cell r="N52">
            <v>43807</v>
          </cell>
          <cell r="O52" t="str">
            <v xml:space="preserve">JL. TRANSAD PALAM BLOK E RT. 011/004 PALAM KOTA BANJARBARU </v>
          </cell>
          <cell r="P52" t="str">
            <v>K</v>
          </cell>
          <cell r="Q52" t="str">
            <v>ISLAM</v>
          </cell>
          <cell r="R52" t="str">
            <v>L</v>
          </cell>
          <cell r="S52">
            <v>0</v>
          </cell>
          <cell r="T52" t="str">
            <v xml:space="preserve">PALANG PISAU </v>
          </cell>
          <cell r="U52">
            <v>30045</v>
          </cell>
          <cell r="V52">
            <v>44348</v>
          </cell>
          <cell r="W52">
            <v>44439</v>
          </cell>
          <cell r="X52" t="str">
            <v>PKWT 2</v>
          </cell>
          <cell r="Y52">
            <v>0</v>
          </cell>
          <cell r="Z52" t="str">
            <v xml:space="preserve">1 Tahun  7 Bulan 15 Hari </v>
          </cell>
          <cell r="AA52" t="str">
            <v>BI</v>
          </cell>
          <cell r="AB52" t="str">
            <v>820418330278</v>
          </cell>
          <cell r="AC52">
            <v>44655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C53" t="str">
            <v>0980</v>
          </cell>
          <cell r="D53" t="str">
            <v>AKHMAD RIADY</v>
          </cell>
          <cell r="E53" t="str">
            <v>MBK</v>
          </cell>
          <cell r="F53" t="str">
            <v>081347228456</v>
          </cell>
          <cell r="G53" t="str">
            <v>DRIVER</v>
          </cell>
          <cell r="H53">
            <v>0</v>
          </cell>
          <cell r="I53">
            <v>0</v>
          </cell>
          <cell r="J53">
            <v>0</v>
          </cell>
          <cell r="K53" t="str">
            <v xml:space="preserve">BANJARMASIN </v>
          </cell>
          <cell r="L53" t="str">
            <v xml:space="preserve">PT.SUMBER ALFARIA TRIJAYA TBK </v>
          </cell>
          <cell r="M53" t="str">
            <v>JAKARTA 2</v>
          </cell>
          <cell r="N53">
            <v>43851</v>
          </cell>
          <cell r="O53" t="str">
            <v>JL.A.YANI.KM 29 . KOMP PONDOK SEJAHTERA</v>
          </cell>
          <cell r="P53" t="str">
            <v>L</v>
          </cell>
          <cell r="Q53" t="str">
            <v>SMA</v>
          </cell>
          <cell r="R53" t="str">
            <v>L</v>
          </cell>
          <cell r="S53" t="str">
            <v>SMA</v>
          </cell>
          <cell r="T53" t="str">
            <v>SIMPANG EMPAT</v>
          </cell>
          <cell r="U53">
            <v>32359</v>
          </cell>
          <cell r="V53">
            <v>44348</v>
          </cell>
          <cell r="W53">
            <v>44439</v>
          </cell>
          <cell r="X53" t="str">
            <v>PKWT 2</v>
          </cell>
          <cell r="Y53">
            <v>0</v>
          </cell>
          <cell r="Z53" t="str">
            <v xml:space="preserve">1 Tahun  6 Bulan 2 Hari </v>
          </cell>
          <cell r="AA53" t="str">
            <v>BI UMUM KALSEL</v>
          </cell>
          <cell r="AB53" t="str">
            <v>880818152569</v>
          </cell>
          <cell r="AC53">
            <v>44047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C54" t="str">
            <v>0118</v>
          </cell>
          <cell r="D54" t="str">
            <v>DANI ZAKARIA</v>
          </cell>
          <cell r="E54" t="str">
            <v>MBK</v>
          </cell>
          <cell r="F54" t="str">
            <v>081254736090</v>
          </cell>
          <cell r="G54">
            <v>0</v>
          </cell>
          <cell r="H54">
            <v>0</v>
          </cell>
          <cell r="I54">
            <v>0</v>
          </cell>
          <cell r="J54" t="str">
            <v>UC</v>
          </cell>
          <cell r="K54" t="str">
            <v>BANJARMASIN</v>
          </cell>
          <cell r="L54" t="str">
            <v xml:space="preserve">PT.SUMBER ALFARIA TRIJAYA TBK </v>
          </cell>
          <cell r="M54" t="str">
            <v>JAKARTA 2</v>
          </cell>
          <cell r="N54">
            <v>43617</v>
          </cell>
          <cell r="O54" t="str">
            <v>KOMPLEK PTPN XIII RT 010/004 DS PEMUDA KEC PELAIHARI KAB TANAH LAUT</v>
          </cell>
          <cell r="P54" t="str">
            <v>L</v>
          </cell>
          <cell r="Q54" t="str">
            <v>ISLAM</v>
          </cell>
          <cell r="R54" t="str">
            <v>L</v>
          </cell>
          <cell r="S54" t="str">
            <v>SLTA</v>
          </cell>
          <cell r="T54" t="str">
            <v>DANAU SALAK</v>
          </cell>
          <cell r="U54">
            <v>34702</v>
          </cell>
          <cell r="V54">
            <v>44317</v>
          </cell>
          <cell r="W54">
            <v>44408</v>
          </cell>
          <cell r="X54" t="str">
            <v>PKWT 2</v>
          </cell>
          <cell r="Y54" t="str">
            <v>50 Hari</v>
          </cell>
          <cell r="Z54" t="str">
            <v xml:space="preserve">2 Tahun  1 Bulan 22 Hari </v>
          </cell>
          <cell r="AA54" t="str">
            <v>NONDRIVER</v>
          </cell>
          <cell r="AB54">
            <v>0</v>
          </cell>
          <cell r="AC54">
            <v>0</v>
          </cell>
          <cell r="AD54" t="str">
            <v>NON DRIVER</v>
          </cell>
          <cell r="AE54">
            <v>0</v>
          </cell>
          <cell r="AF54" t="str">
            <v>ON PROGRESS</v>
          </cell>
          <cell r="AG54">
            <v>0</v>
          </cell>
        </row>
        <row r="55">
          <cell r="C55" t="str">
            <v>1039</v>
          </cell>
          <cell r="D55" t="str">
            <v>SUKRISMA</v>
          </cell>
          <cell r="E55" t="str">
            <v>MBK</v>
          </cell>
          <cell r="F55" t="str">
            <v>082134774444</v>
          </cell>
          <cell r="G55" t="str">
            <v>DRIVER</v>
          </cell>
          <cell r="H55">
            <v>0</v>
          </cell>
          <cell r="I55">
            <v>0</v>
          </cell>
          <cell r="J55">
            <v>0</v>
          </cell>
          <cell r="K55" t="str">
            <v xml:space="preserve">BANJARMASIN </v>
          </cell>
          <cell r="L55" t="str">
            <v xml:space="preserve">PT.SUMBER ALFARIA TRIJAYA TBK </v>
          </cell>
          <cell r="M55" t="str">
            <v>JAKARTA2</v>
          </cell>
          <cell r="N55">
            <v>43870</v>
          </cell>
          <cell r="O55" t="str">
            <v>JL. HERCULES, KAMP BARU, RT.RW/02,02. KEC, LANDASAN ULIN</v>
          </cell>
          <cell r="P55" t="str">
            <v>K</v>
          </cell>
          <cell r="Q55" t="str">
            <v>ISLAM</v>
          </cell>
          <cell r="R55" t="str">
            <v>L</v>
          </cell>
          <cell r="S55" t="str">
            <v>SLTA</v>
          </cell>
          <cell r="T55" t="str">
            <v>MALANG</v>
          </cell>
          <cell r="U55">
            <v>30499</v>
          </cell>
          <cell r="V55">
            <v>44378</v>
          </cell>
          <cell r="W55">
            <v>44408</v>
          </cell>
          <cell r="X55" t="str">
            <v xml:space="preserve">PHL </v>
          </cell>
          <cell r="Y55">
            <v>0</v>
          </cell>
          <cell r="Z55" t="str">
            <v xml:space="preserve">1 Tahun  5 Bulan 14 Hari </v>
          </cell>
          <cell r="AA55" t="str">
            <v>BII KLASEL</v>
          </cell>
          <cell r="AB55" t="str">
            <v>18338307000001</v>
          </cell>
          <cell r="AC55">
            <v>45693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C56" t="str">
            <v>1042</v>
          </cell>
          <cell r="D56" t="str">
            <v xml:space="preserve">IHSAN AZIS </v>
          </cell>
          <cell r="E56" t="str">
            <v>MBK</v>
          </cell>
          <cell r="F56" t="str">
            <v>083142324519</v>
          </cell>
          <cell r="G56" t="str">
            <v>DRIVER</v>
          </cell>
          <cell r="H56">
            <v>0</v>
          </cell>
          <cell r="I56">
            <v>0</v>
          </cell>
          <cell r="J56">
            <v>0</v>
          </cell>
          <cell r="K56" t="str">
            <v>BANJARMASIN</v>
          </cell>
          <cell r="L56" t="str">
            <v xml:space="preserve">PT.SUMBER ALFARIA TRIJAYA TBK </v>
          </cell>
          <cell r="M56" t="str">
            <v>JAKARTA 2</v>
          </cell>
          <cell r="N56">
            <v>43875</v>
          </cell>
          <cell r="O56" t="str">
            <v xml:space="preserve">DS. SUMBERSARI RT. 002/000 KEC. CINTAPURI DARUSSALAM </v>
          </cell>
          <cell r="P56" t="str">
            <v>K</v>
          </cell>
          <cell r="Q56" t="str">
            <v xml:space="preserve">ISLAM </v>
          </cell>
          <cell r="R56" t="str">
            <v>L</v>
          </cell>
          <cell r="S56" t="str">
            <v xml:space="preserve">SMK </v>
          </cell>
          <cell r="T56" t="str">
            <v xml:space="preserve">CILACAP </v>
          </cell>
          <cell r="U56">
            <v>34789</v>
          </cell>
          <cell r="V56">
            <v>44378</v>
          </cell>
          <cell r="W56">
            <v>44408</v>
          </cell>
          <cell r="X56" t="str">
            <v xml:space="preserve">PHL </v>
          </cell>
          <cell r="Y56">
            <v>0</v>
          </cell>
          <cell r="Z56" t="str">
            <v xml:space="preserve">1 Tahun  5 Bulan 9 Hari </v>
          </cell>
          <cell r="AA56" t="str">
            <v>BI</v>
          </cell>
          <cell r="AB56">
            <v>950318161230</v>
          </cell>
          <cell r="AC56">
            <v>44651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C57" t="str">
            <v>1065</v>
          </cell>
          <cell r="D57" t="str">
            <v xml:space="preserve">MUHAMMAD FAISAL ARSYAD </v>
          </cell>
          <cell r="E57" t="str">
            <v>MBK</v>
          </cell>
          <cell r="F57" t="str">
            <v>081254836527</v>
          </cell>
          <cell r="G57" t="str">
            <v>DRIVER</v>
          </cell>
          <cell r="H57">
            <v>0</v>
          </cell>
          <cell r="I57">
            <v>0</v>
          </cell>
          <cell r="J57">
            <v>0</v>
          </cell>
          <cell r="K57" t="str">
            <v xml:space="preserve">BANJARMASIN </v>
          </cell>
          <cell r="L57" t="str">
            <v xml:space="preserve">PT.SUMBER ALFARIA TRIJAYA TBK </v>
          </cell>
          <cell r="M57" t="str">
            <v>JAKARTA 2</v>
          </cell>
          <cell r="N57">
            <v>43888</v>
          </cell>
          <cell r="O57" t="str">
            <v xml:space="preserve">JL. KOMP WILDAM SIMP CEMPAKA RAYA II NO. 05 RT. 006/001 </v>
          </cell>
          <cell r="P57" t="str">
            <v>K</v>
          </cell>
          <cell r="Q57" t="str">
            <v>ISLAM</v>
          </cell>
          <cell r="R57" t="str">
            <v>L</v>
          </cell>
          <cell r="S57" t="str">
            <v>SD</v>
          </cell>
          <cell r="T57" t="str">
            <v xml:space="preserve">SIMPUR </v>
          </cell>
          <cell r="U57">
            <v>33550</v>
          </cell>
          <cell r="V57">
            <v>44378</v>
          </cell>
          <cell r="W57">
            <v>44469</v>
          </cell>
          <cell r="X57" t="str">
            <v>PKWT 2</v>
          </cell>
          <cell r="Y57">
            <v>0</v>
          </cell>
          <cell r="Z57" t="str">
            <v xml:space="preserve">1 Tahun  4 Bulan 26 Hari </v>
          </cell>
          <cell r="AA57" t="str">
            <v xml:space="preserve">BI </v>
          </cell>
          <cell r="AB57" t="str">
            <v>901118151243</v>
          </cell>
          <cell r="AC57">
            <v>45238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C58" t="str">
            <v>1066</v>
          </cell>
          <cell r="D58" t="str">
            <v xml:space="preserve">BAKHTIAR </v>
          </cell>
          <cell r="E58" t="str">
            <v>MBK</v>
          </cell>
          <cell r="F58" t="str">
            <v>083159028092</v>
          </cell>
          <cell r="G58" t="str">
            <v>DRIVER</v>
          </cell>
          <cell r="H58">
            <v>0</v>
          </cell>
          <cell r="I58">
            <v>0</v>
          </cell>
          <cell r="J58">
            <v>0</v>
          </cell>
          <cell r="K58" t="str">
            <v>BANJARMASIN</v>
          </cell>
          <cell r="L58" t="str">
            <v xml:space="preserve">PT.SUMBER ALFARIA TRIJAYA TBK </v>
          </cell>
          <cell r="M58" t="str">
            <v>JAKARTA 2</v>
          </cell>
          <cell r="N58">
            <v>43892</v>
          </cell>
          <cell r="O58" t="str">
            <v xml:space="preserve">JL. PESANTREN RT. 008/003 DESA BATI-BATI KEC. BATI-BATI KAB. TANAH LAUT KALSEL </v>
          </cell>
          <cell r="P58" t="str">
            <v>K</v>
          </cell>
          <cell r="Q58" t="str">
            <v xml:space="preserve">ISLAM </v>
          </cell>
          <cell r="R58" t="str">
            <v>L</v>
          </cell>
          <cell r="S58" t="str">
            <v>SMP</v>
          </cell>
          <cell r="T58" t="str">
            <v xml:space="preserve">KALI BESAR </v>
          </cell>
          <cell r="U58">
            <v>28677</v>
          </cell>
          <cell r="V58">
            <v>44378</v>
          </cell>
          <cell r="W58">
            <v>44469</v>
          </cell>
          <cell r="X58" t="str">
            <v>PKWT 2</v>
          </cell>
          <cell r="Y58">
            <v>0</v>
          </cell>
          <cell r="Z58" t="str">
            <v xml:space="preserve">1 Tahun  4 Bulan 21 Hari </v>
          </cell>
          <cell r="AA58" t="str">
            <v xml:space="preserve">BII UMUM </v>
          </cell>
          <cell r="AB58" t="str">
            <v>18337807000017</v>
          </cell>
          <cell r="AC58">
            <v>45612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C59" t="str">
            <v>1069</v>
          </cell>
          <cell r="D59" t="str">
            <v xml:space="preserve">MUHAMMAD EFFENDI </v>
          </cell>
          <cell r="E59" t="str">
            <v xml:space="preserve">MBK </v>
          </cell>
          <cell r="F59" t="str">
            <v>085822353373</v>
          </cell>
          <cell r="G59" t="str">
            <v>DRIVER</v>
          </cell>
          <cell r="H59">
            <v>0</v>
          </cell>
          <cell r="I59">
            <v>0</v>
          </cell>
          <cell r="J59">
            <v>0</v>
          </cell>
          <cell r="K59" t="str">
            <v xml:space="preserve">BANJARMASIN </v>
          </cell>
          <cell r="L59" t="str">
            <v xml:space="preserve">PT.SUMBER ALFARIA TRIJAYA TBK </v>
          </cell>
          <cell r="M59" t="str">
            <v>JAKARTA 2</v>
          </cell>
          <cell r="N59">
            <v>43894</v>
          </cell>
          <cell r="O59" t="str">
            <v xml:space="preserve">JL. A YANI SEI PULANTAN RT. 005/002 KEL. BINUANG KEC. BINUANG </v>
          </cell>
          <cell r="P59" t="str">
            <v>L</v>
          </cell>
          <cell r="Q59" t="str">
            <v xml:space="preserve">ISLAM </v>
          </cell>
          <cell r="R59" t="str">
            <v>L</v>
          </cell>
          <cell r="S59" t="str">
            <v xml:space="preserve">SMP </v>
          </cell>
          <cell r="T59" t="str">
            <v xml:space="preserve">BINUANG </v>
          </cell>
          <cell r="U59">
            <v>31973</v>
          </cell>
          <cell r="V59">
            <v>44378</v>
          </cell>
          <cell r="W59">
            <v>44469</v>
          </cell>
          <cell r="X59" t="str">
            <v>PKWT 2</v>
          </cell>
          <cell r="Y59">
            <v>0</v>
          </cell>
          <cell r="Z59" t="str">
            <v xml:space="preserve">1 Tahun  4 Bulan 19 Hari </v>
          </cell>
          <cell r="AA59" t="str">
            <v xml:space="preserve">BII UMUM </v>
          </cell>
          <cell r="AB59" t="str">
            <v>1815171100017</v>
          </cell>
          <cell r="AC59">
            <v>44757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C60" t="str">
            <v>1070</v>
          </cell>
          <cell r="D60" t="str">
            <v xml:space="preserve">HERIYADI </v>
          </cell>
          <cell r="E60" t="str">
            <v>MBK</v>
          </cell>
          <cell r="F60" t="str">
            <v>081348263596</v>
          </cell>
          <cell r="G60" t="str">
            <v>DRIVER</v>
          </cell>
          <cell r="H60">
            <v>0</v>
          </cell>
          <cell r="I60">
            <v>0</v>
          </cell>
          <cell r="J60">
            <v>0</v>
          </cell>
          <cell r="K60" t="str">
            <v xml:space="preserve">BANJARMASIN </v>
          </cell>
          <cell r="L60" t="str">
            <v xml:space="preserve">PT.SUMBER ALFARIA TRIJAYA TBK </v>
          </cell>
          <cell r="M60" t="str">
            <v>JAKARTA 2</v>
          </cell>
          <cell r="N60">
            <v>43894</v>
          </cell>
          <cell r="O60" t="str">
            <v xml:space="preserve">JL. CEMPAKA RAYA RT. 043/003 KEL. TELAGA BIRU KEC. BANJARMASIN BARAT </v>
          </cell>
          <cell r="P60" t="str">
            <v>L</v>
          </cell>
          <cell r="Q60" t="str">
            <v xml:space="preserve">ISLAM </v>
          </cell>
          <cell r="R60" t="str">
            <v>L</v>
          </cell>
          <cell r="S60" t="str">
            <v xml:space="preserve">SMK </v>
          </cell>
          <cell r="T60" t="str">
            <v xml:space="preserve">BANJARMASIN </v>
          </cell>
          <cell r="U60">
            <v>34003</v>
          </cell>
          <cell r="V60">
            <v>44378</v>
          </cell>
          <cell r="W60">
            <v>44469</v>
          </cell>
          <cell r="X60" t="str">
            <v>PKWT 2</v>
          </cell>
          <cell r="Y60">
            <v>0</v>
          </cell>
          <cell r="Z60" t="str">
            <v xml:space="preserve">1 Tahun  4 Bulan 19 Hari </v>
          </cell>
          <cell r="AA60" t="str">
            <v xml:space="preserve">BI UMUM </v>
          </cell>
          <cell r="AB60" t="str">
            <v>930218150014</v>
          </cell>
          <cell r="AC60">
            <v>45325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C61" t="str">
            <v>1071</v>
          </cell>
          <cell r="D61" t="str">
            <v xml:space="preserve">AHMAD SAFARUDIN </v>
          </cell>
          <cell r="E61" t="str">
            <v xml:space="preserve">MBK </v>
          </cell>
          <cell r="F61" t="str">
            <v>081256624913</v>
          </cell>
          <cell r="G61" t="str">
            <v>DRIVER</v>
          </cell>
          <cell r="H61">
            <v>0</v>
          </cell>
          <cell r="I61">
            <v>0</v>
          </cell>
          <cell r="J61">
            <v>0</v>
          </cell>
          <cell r="K61" t="str">
            <v xml:space="preserve">BANJARMASIN </v>
          </cell>
          <cell r="L61" t="str">
            <v xml:space="preserve">PT.SUMBER ALFARIA TRIJAYA TBK </v>
          </cell>
          <cell r="M61" t="str">
            <v>JAKARTA 2</v>
          </cell>
          <cell r="N61">
            <v>43897</v>
          </cell>
          <cell r="O61" t="str">
            <v xml:space="preserve">JL. SIMPANG LIMAU NO. 19 RT. 008/001 KEL. TJ PAGAR KEC. BANJARMASIN SELATAN </v>
          </cell>
          <cell r="P61" t="str">
            <v>K1</v>
          </cell>
          <cell r="Q61" t="str">
            <v xml:space="preserve">ISLAM </v>
          </cell>
          <cell r="R61" t="str">
            <v>L</v>
          </cell>
          <cell r="S61" t="str">
            <v>SMP</v>
          </cell>
          <cell r="T61" t="str">
            <v xml:space="preserve">BANJARMASIN </v>
          </cell>
          <cell r="U61">
            <v>33474</v>
          </cell>
          <cell r="V61">
            <v>44378</v>
          </cell>
          <cell r="W61">
            <v>44469</v>
          </cell>
          <cell r="X61" t="str">
            <v>PKWT 2</v>
          </cell>
          <cell r="Y61">
            <v>0</v>
          </cell>
          <cell r="Z61" t="str">
            <v xml:space="preserve">1 Tahun  4 Bulan 16 Hari </v>
          </cell>
          <cell r="AA61" t="str">
            <v>BI</v>
          </cell>
          <cell r="AB61" t="str">
            <v>870818150640</v>
          </cell>
          <cell r="AC61">
            <v>44432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C62" t="str">
            <v>1073</v>
          </cell>
          <cell r="D62" t="str">
            <v xml:space="preserve">PARIT JAKKIY </v>
          </cell>
          <cell r="E62" t="str">
            <v xml:space="preserve">MBK </v>
          </cell>
          <cell r="F62" t="str">
            <v>082150130243</v>
          </cell>
          <cell r="G62" t="str">
            <v>DRIVER</v>
          </cell>
          <cell r="H62">
            <v>0</v>
          </cell>
          <cell r="I62">
            <v>0</v>
          </cell>
          <cell r="J62">
            <v>0</v>
          </cell>
          <cell r="K62" t="str">
            <v xml:space="preserve">BANJARMASIN </v>
          </cell>
          <cell r="L62" t="str">
            <v xml:space="preserve">PT.SUMBER ALFARIA TRIJAYA TBK </v>
          </cell>
          <cell r="M62" t="str">
            <v>JAKARTA 2</v>
          </cell>
          <cell r="N62">
            <v>43898</v>
          </cell>
          <cell r="O62" t="str">
            <v xml:space="preserve">JL. SUTOYO . S  GG. ARRAHMAN II RT. 019/001 PELAMBUAN </v>
          </cell>
          <cell r="P62" t="str">
            <v>L</v>
          </cell>
          <cell r="Q62" t="str">
            <v xml:space="preserve">ISLAM </v>
          </cell>
          <cell r="R62" t="str">
            <v>L</v>
          </cell>
          <cell r="S62" t="str">
            <v>SMP</v>
          </cell>
          <cell r="T62" t="str">
            <v xml:space="preserve">MUARA TEWEH </v>
          </cell>
          <cell r="U62">
            <v>34913</v>
          </cell>
          <cell r="V62">
            <v>44378</v>
          </cell>
          <cell r="W62">
            <v>44469</v>
          </cell>
          <cell r="X62" t="str">
            <v>PKWT 2</v>
          </cell>
          <cell r="Y62">
            <v>0</v>
          </cell>
          <cell r="Z62" t="str">
            <v xml:space="preserve">1 Tahun  4 Bulan 15 Hari </v>
          </cell>
          <cell r="AA62" t="str">
            <v xml:space="preserve">BI UMUM </v>
          </cell>
          <cell r="AB62" t="str">
            <v>910818150475</v>
          </cell>
          <cell r="AC62">
            <v>44775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C63" t="str">
            <v>1090</v>
          </cell>
          <cell r="D63" t="str">
            <v xml:space="preserve">ANDIKA PANJI SAPUTRA </v>
          </cell>
          <cell r="E63" t="str">
            <v xml:space="preserve">MBK </v>
          </cell>
          <cell r="F63" t="str">
            <v>081352446784</v>
          </cell>
          <cell r="G63" t="str">
            <v>DRIVER</v>
          </cell>
          <cell r="H63">
            <v>0</v>
          </cell>
          <cell r="I63">
            <v>0</v>
          </cell>
          <cell r="J63">
            <v>0</v>
          </cell>
          <cell r="K63" t="str">
            <v xml:space="preserve">BANJARMASIN </v>
          </cell>
          <cell r="L63" t="str">
            <v xml:space="preserve">PT.SUMBER ALFARIA TRIJAYA TBK </v>
          </cell>
          <cell r="M63" t="str">
            <v>JAKARTA 2</v>
          </cell>
          <cell r="N63">
            <v>43927</v>
          </cell>
          <cell r="O63" t="str">
            <v>DURIAN BANGKUK RT 011/000 DESA BURIAN BUNGKUK KEC BATU AMPAR</v>
          </cell>
          <cell r="P63" t="str">
            <v>L</v>
          </cell>
          <cell r="Q63" t="str">
            <v xml:space="preserve">ISLAM </v>
          </cell>
          <cell r="R63" t="str">
            <v>L</v>
          </cell>
          <cell r="S63" t="str">
            <v xml:space="preserve">SMP </v>
          </cell>
          <cell r="T63" t="str">
            <v xml:space="preserve">SALAM BESARAN </v>
          </cell>
          <cell r="U63">
            <v>37010</v>
          </cell>
          <cell r="V63">
            <v>44348</v>
          </cell>
          <cell r="W63">
            <v>44439</v>
          </cell>
          <cell r="X63" t="str">
            <v>PKWT 2</v>
          </cell>
          <cell r="Y63">
            <v>0</v>
          </cell>
          <cell r="Z63" t="str">
            <v xml:space="preserve">1 Tahun  3 Bulan 17 Hari </v>
          </cell>
          <cell r="AA63" t="str">
            <v xml:space="preserve">BII UMUM </v>
          </cell>
          <cell r="AB63" t="str">
            <v>1833190200752</v>
          </cell>
          <cell r="AC63">
            <v>43510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C64" t="str">
            <v>1253</v>
          </cell>
          <cell r="D64" t="str">
            <v xml:space="preserve">AHMAD FAUZI </v>
          </cell>
          <cell r="E64" t="str">
            <v xml:space="preserve">MBK </v>
          </cell>
          <cell r="F64" t="str">
            <v>082251366902</v>
          </cell>
          <cell r="G64" t="str">
            <v>DRIVER</v>
          </cell>
          <cell r="H64">
            <v>0</v>
          </cell>
          <cell r="I64">
            <v>0</v>
          </cell>
          <cell r="J64">
            <v>0</v>
          </cell>
          <cell r="K64" t="str">
            <v xml:space="preserve">BANJARMASIN </v>
          </cell>
          <cell r="L64" t="str">
            <v xml:space="preserve">PT.SUMBER ALFARIA TRIJAYA TBK </v>
          </cell>
          <cell r="M64" t="str">
            <v>JAKARTA 2</v>
          </cell>
          <cell r="N64">
            <v>44055</v>
          </cell>
          <cell r="O64" t="str">
            <v xml:space="preserve">ASAHAN RT 001/001 DESA BENTOK BARAT KEC BATI BATI </v>
          </cell>
          <cell r="P64" t="str">
            <v>L</v>
          </cell>
          <cell r="Q64" t="str">
            <v xml:space="preserve">ISLAM </v>
          </cell>
          <cell r="R64" t="str">
            <v>L</v>
          </cell>
          <cell r="S64" t="str">
            <v xml:space="preserve">SMA </v>
          </cell>
          <cell r="T64" t="str">
            <v xml:space="preserve">TANAH LAUT </v>
          </cell>
          <cell r="U64">
            <v>36345</v>
          </cell>
          <cell r="V64">
            <v>44348</v>
          </cell>
          <cell r="W64">
            <v>44439</v>
          </cell>
          <cell r="X64" t="str">
            <v>PKWT 2</v>
          </cell>
          <cell r="Y64">
            <v>0</v>
          </cell>
          <cell r="Z64" t="str">
            <v xml:space="preserve">0 Tahun  11 Bulan 11 Hari </v>
          </cell>
          <cell r="AA64" t="str">
            <v xml:space="preserve">BI UMUM </v>
          </cell>
          <cell r="AB64" t="str">
            <v>960718220025</v>
          </cell>
          <cell r="AC64">
            <v>45477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C65" t="str">
            <v>1312</v>
          </cell>
          <cell r="D65" t="str">
            <v xml:space="preserve">KHAIRI </v>
          </cell>
          <cell r="E65" t="str">
            <v xml:space="preserve">MBK </v>
          </cell>
          <cell r="F65" t="str">
            <v>081297964476</v>
          </cell>
          <cell r="G65" t="str">
            <v>DRIVER</v>
          </cell>
          <cell r="H65">
            <v>0</v>
          </cell>
          <cell r="I65">
            <v>0</v>
          </cell>
          <cell r="J65">
            <v>0</v>
          </cell>
          <cell r="K65" t="str">
            <v xml:space="preserve">BANJARMASIN </v>
          </cell>
          <cell r="L65" t="str">
            <v xml:space="preserve">PT.SUMBER ALFARIA TRIJAYA TBK </v>
          </cell>
          <cell r="M65" t="str">
            <v>JAKARTA 2</v>
          </cell>
          <cell r="N65">
            <v>44095</v>
          </cell>
          <cell r="O65" t="str">
            <v xml:space="preserve">JL JURUSAN PELAIHARI KM 26 RT 002/001 KEL LANDASAN ULIN SELATAN KEC LIANG ANGGANG </v>
          </cell>
          <cell r="P65" t="str">
            <v>K</v>
          </cell>
          <cell r="Q65" t="str">
            <v xml:space="preserve">ISLAM </v>
          </cell>
          <cell r="R65" t="str">
            <v>L</v>
          </cell>
          <cell r="S65" t="str">
            <v>SMP</v>
          </cell>
          <cell r="T65" t="str">
            <v xml:space="preserve">PENGAYUAN </v>
          </cell>
          <cell r="U65">
            <v>31051</v>
          </cell>
          <cell r="V65">
            <v>44378</v>
          </cell>
          <cell r="W65">
            <v>44469</v>
          </cell>
          <cell r="X65" t="str">
            <v>PKWT 2</v>
          </cell>
          <cell r="Y65">
            <v>0</v>
          </cell>
          <cell r="Z65" t="str">
            <v xml:space="preserve">0 Tahun  10 Bulan 2 Hari </v>
          </cell>
          <cell r="AA65" t="str">
            <v xml:space="preserve">BI UMUM </v>
          </cell>
          <cell r="AB65" t="str">
            <v>1815180201093</v>
          </cell>
          <cell r="AC65">
            <v>44930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C66" t="str">
            <v>1313</v>
          </cell>
          <cell r="D66" t="str">
            <v xml:space="preserve">MUHAMMAD AULIA </v>
          </cell>
          <cell r="E66" t="str">
            <v xml:space="preserve">MBK </v>
          </cell>
          <cell r="F66" t="str">
            <v>085754833258</v>
          </cell>
          <cell r="G66">
            <v>0</v>
          </cell>
          <cell r="H66">
            <v>0</v>
          </cell>
          <cell r="I66" t="str">
            <v>CHECKER</v>
          </cell>
          <cell r="J66">
            <v>0</v>
          </cell>
          <cell r="K66" t="str">
            <v xml:space="preserve">BANJARMASIN </v>
          </cell>
          <cell r="L66" t="str">
            <v xml:space="preserve">PT.SUMBER ALFARIA TRIJAYA TBK </v>
          </cell>
          <cell r="M66" t="str">
            <v>JAKARTA 2</v>
          </cell>
          <cell r="N66">
            <v>44106</v>
          </cell>
          <cell r="O66" t="str">
            <v xml:space="preserve">JLN PURNAWIRAWAN RT 002/001 DESA PALAM KEC CEMPAKA </v>
          </cell>
          <cell r="P66" t="str">
            <v>L</v>
          </cell>
          <cell r="Q66" t="str">
            <v xml:space="preserve">ISLAM </v>
          </cell>
          <cell r="R66" t="str">
            <v>L</v>
          </cell>
          <cell r="S66" t="str">
            <v xml:space="preserve">SMK </v>
          </cell>
          <cell r="T66" t="str">
            <v xml:space="preserve">PALAM </v>
          </cell>
          <cell r="U66">
            <v>35888</v>
          </cell>
          <cell r="V66">
            <v>44378</v>
          </cell>
          <cell r="W66">
            <v>44469</v>
          </cell>
          <cell r="X66" t="str">
            <v>PKWT 2</v>
          </cell>
          <cell r="Y66">
            <v>0</v>
          </cell>
          <cell r="Z66" t="str">
            <v xml:space="preserve">0 Tahun  9 Bulan 21 Hari </v>
          </cell>
          <cell r="AA66" t="str">
            <v xml:space="preserve">BI UMUM </v>
          </cell>
          <cell r="AB66" t="str">
            <v>970418330002</v>
          </cell>
          <cell r="AC66">
            <v>45385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C67" t="str">
            <v>1391</v>
          </cell>
          <cell r="D67" t="str">
            <v xml:space="preserve">FAHRIANSYAH </v>
          </cell>
          <cell r="E67" t="str">
            <v xml:space="preserve">MBK </v>
          </cell>
          <cell r="F67" t="str">
            <v>081336626195</v>
          </cell>
          <cell r="G67" t="str">
            <v>DRIVER</v>
          </cell>
          <cell r="H67">
            <v>0</v>
          </cell>
          <cell r="I67">
            <v>0</v>
          </cell>
          <cell r="J67">
            <v>0</v>
          </cell>
          <cell r="K67" t="str">
            <v xml:space="preserve">BANJARMASIN </v>
          </cell>
          <cell r="L67" t="str">
            <v xml:space="preserve">PT.SUMBER ALFARIA TRIJAYA TBK </v>
          </cell>
          <cell r="M67" t="str">
            <v>JAKARTA 2</v>
          </cell>
          <cell r="N67">
            <v>44141</v>
          </cell>
          <cell r="O67" t="str">
            <v xml:space="preserve">JL DARMAWANGSA KOMP BERUNTUNG JAYA RT 040/004 DESA PEMURUS DALAM KEC BANJARMASIN SELATAN </v>
          </cell>
          <cell r="P67" t="str">
            <v>K</v>
          </cell>
          <cell r="Q67" t="str">
            <v xml:space="preserve">ISLAM </v>
          </cell>
          <cell r="R67" t="str">
            <v>L</v>
          </cell>
          <cell r="S67" t="str">
            <v xml:space="preserve">SMK </v>
          </cell>
          <cell r="T67" t="str">
            <v xml:space="preserve">BANJARMASIN </v>
          </cell>
          <cell r="U67">
            <v>33891</v>
          </cell>
          <cell r="V67">
            <v>44348</v>
          </cell>
          <cell r="W67">
            <v>44439</v>
          </cell>
          <cell r="X67" t="str">
            <v>PKWT 1</v>
          </cell>
          <cell r="Y67">
            <v>0</v>
          </cell>
          <cell r="Z67" t="str">
            <v xml:space="preserve">0 Tahun  8 Bulan 17 Hari </v>
          </cell>
          <cell r="AA67" t="str">
            <v xml:space="preserve">BI UMUM </v>
          </cell>
          <cell r="AB67" t="str">
            <v>18159210000046</v>
          </cell>
          <cell r="AC67">
            <v>45575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C68" t="str">
            <v>1433</v>
          </cell>
          <cell r="D68" t="str">
            <v xml:space="preserve">RUDI YANTO </v>
          </cell>
          <cell r="E68" t="str">
            <v xml:space="preserve">MBK </v>
          </cell>
          <cell r="F68" t="str">
            <v>081257908928</v>
          </cell>
          <cell r="G68" t="str">
            <v>DRIVER</v>
          </cell>
          <cell r="H68">
            <v>0</v>
          </cell>
          <cell r="I68">
            <v>0</v>
          </cell>
          <cell r="J68">
            <v>0</v>
          </cell>
          <cell r="K68" t="str">
            <v xml:space="preserve">BANJARMASIN </v>
          </cell>
          <cell r="L68" t="str">
            <v xml:space="preserve">PT.SUMBER ALFARIA TRIJAYA TBK </v>
          </cell>
          <cell r="M68" t="str">
            <v>JAKARTA 2</v>
          </cell>
          <cell r="N68">
            <v>44159</v>
          </cell>
          <cell r="O68" t="str">
            <v xml:space="preserve">JLN PAMANARAN RT 025/003 DESA ANGBAU KEC PELAIHARI </v>
          </cell>
          <cell r="P68" t="str">
            <v>K</v>
          </cell>
          <cell r="Q68" t="str">
            <v xml:space="preserve">ISLAM </v>
          </cell>
          <cell r="R68" t="str">
            <v>L</v>
          </cell>
          <cell r="S68" t="str">
            <v xml:space="preserve">SMK </v>
          </cell>
          <cell r="T68" t="str">
            <v xml:space="preserve">PELAIHARI </v>
          </cell>
          <cell r="U68">
            <v>33532</v>
          </cell>
          <cell r="V68">
            <v>44378</v>
          </cell>
          <cell r="W68">
            <v>44469</v>
          </cell>
          <cell r="X68" t="str">
            <v>PKWT 1</v>
          </cell>
          <cell r="Y68">
            <v>0</v>
          </cell>
          <cell r="Z68" t="str">
            <v xml:space="preserve">0 Tahun  7 Bulan 29 Hari </v>
          </cell>
          <cell r="AA68" t="str">
            <v xml:space="preserve">BII UMUM </v>
          </cell>
          <cell r="AB68" t="str">
            <v>18339110000004</v>
          </cell>
          <cell r="AC68">
            <v>45950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C69" t="str">
            <v>1434</v>
          </cell>
          <cell r="D69" t="str">
            <v xml:space="preserve">NUPRIYADIANSYAH </v>
          </cell>
          <cell r="E69" t="str">
            <v xml:space="preserve">MBK </v>
          </cell>
          <cell r="F69" t="str">
            <v>082150909610</v>
          </cell>
          <cell r="G69" t="str">
            <v>DRIVER</v>
          </cell>
          <cell r="H69">
            <v>0</v>
          </cell>
          <cell r="I69">
            <v>0</v>
          </cell>
          <cell r="J69">
            <v>0</v>
          </cell>
          <cell r="K69" t="str">
            <v xml:space="preserve">BANJARMASIN </v>
          </cell>
          <cell r="L69" t="str">
            <v xml:space="preserve">PT.SUMBER ALFARIA TRIJAYA TBK </v>
          </cell>
          <cell r="M69" t="str">
            <v>JAKARTA 2</v>
          </cell>
          <cell r="N69">
            <v>44165</v>
          </cell>
          <cell r="O69" t="str">
            <v xml:space="preserve">UJUNG BARU RT 006/003 DESA UJUNG BARU KEC BATI BATI </v>
          </cell>
          <cell r="P69" t="str">
            <v>L</v>
          </cell>
          <cell r="Q69" t="str">
            <v xml:space="preserve">ISLAM </v>
          </cell>
          <cell r="R69" t="str">
            <v>L</v>
          </cell>
          <cell r="S69" t="str">
            <v xml:space="preserve">SMA </v>
          </cell>
          <cell r="T69" t="str">
            <v>MARTAPURA</v>
          </cell>
          <cell r="U69">
            <v>34498</v>
          </cell>
          <cell r="V69">
            <v>44378</v>
          </cell>
          <cell r="W69">
            <v>44469</v>
          </cell>
          <cell r="X69" t="str">
            <v>PKWT 1</v>
          </cell>
          <cell r="Y69">
            <v>0</v>
          </cell>
          <cell r="Z69" t="str">
            <v xml:space="preserve">0 Tahun  7 Bulan 23 Hari </v>
          </cell>
          <cell r="AA69" t="str">
            <v xml:space="preserve">BII UMUM </v>
          </cell>
          <cell r="AB69" t="str">
            <v>940618330002</v>
          </cell>
          <cell r="AC69">
            <v>45090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C70" t="str">
            <v>1435</v>
          </cell>
          <cell r="D70" t="str">
            <v xml:space="preserve">AGNES DIPTA ARDIKRISNA </v>
          </cell>
          <cell r="E70" t="str">
            <v xml:space="preserve">MBK </v>
          </cell>
          <cell r="F70" t="str">
            <v>082255550518</v>
          </cell>
          <cell r="G70" t="str">
            <v>DRIVER</v>
          </cell>
          <cell r="H70">
            <v>0</v>
          </cell>
          <cell r="I70">
            <v>0</v>
          </cell>
          <cell r="J70">
            <v>0</v>
          </cell>
          <cell r="K70" t="str">
            <v xml:space="preserve">BANJARMASIN </v>
          </cell>
          <cell r="L70" t="str">
            <v xml:space="preserve">PT.SUMBER ALFARIA TRIJAYA TBK </v>
          </cell>
          <cell r="M70" t="str">
            <v>JAKARTA 2</v>
          </cell>
          <cell r="N70">
            <v>44166</v>
          </cell>
          <cell r="O70" t="str">
            <v xml:space="preserve">GUNTUNG PAIKAT RT 003/005 DESA GUNTUNG PAIKAT KEC BANJARBARU </v>
          </cell>
          <cell r="P70" t="str">
            <v>L</v>
          </cell>
          <cell r="Q70" t="str">
            <v xml:space="preserve">ISLAM </v>
          </cell>
          <cell r="R70" t="str">
            <v>L</v>
          </cell>
          <cell r="S70" t="str">
            <v xml:space="preserve">SMA </v>
          </cell>
          <cell r="T70" t="str">
            <v xml:space="preserve">PACITAN </v>
          </cell>
          <cell r="U70">
            <v>35142</v>
          </cell>
          <cell r="V70">
            <v>44378</v>
          </cell>
          <cell r="W70">
            <v>44469</v>
          </cell>
          <cell r="X70" t="str">
            <v>PKWT 1</v>
          </cell>
          <cell r="Y70">
            <v>0</v>
          </cell>
          <cell r="Z70" t="str">
            <v xml:space="preserve">0 Tahun  7 Bulan 22 Hari </v>
          </cell>
          <cell r="AA70" t="str">
            <v xml:space="preserve">BII UMUM </v>
          </cell>
          <cell r="AB70" t="str">
            <v>910318151441</v>
          </cell>
          <cell r="AC70">
            <v>44638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C71" t="str">
            <v>1436</v>
          </cell>
          <cell r="D71" t="str">
            <v xml:space="preserve">M FADEL ALIANTO AL QUBAISYAH </v>
          </cell>
          <cell r="E71" t="str">
            <v xml:space="preserve">MBK </v>
          </cell>
          <cell r="F71" t="str">
            <v>082132002038</v>
          </cell>
          <cell r="G71" t="str">
            <v>DRIVER</v>
          </cell>
          <cell r="H71">
            <v>0</v>
          </cell>
          <cell r="I71">
            <v>0</v>
          </cell>
          <cell r="J71">
            <v>0</v>
          </cell>
          <cell r="K71" t="str">
            <v xml:space="preserve">BANJARMASIN </v>
          </cell>
          <cell r="L71" t="str">
            <v xml:space="preserve">PT.SUMBER ALFARIA TRIJAYA TBK </v>
          </cell>
          <cell r="M71" t="str">
            <v>JAKARTA 2</v>
          </cell>
          <cell r="N71">
            <v>44170</v>
          </cell>
          <cell r="O71" t="str">
            <v>DSN SEMBON RT 003/002 DESA SEMBON KEC KARANG HEJO</v>
          </cell>
          <cell r="P71" t="str">
            <v>L</v>
          </cell>
          <cell r="Q71" t="str">
            <v xml:space="preserve">ISLAM </v>
          </cell>
          <cell r="R71" t="str">
            <v>L</v>
          </cell>
          <cell r="S71" t="str">
            <v xml:space="preserve">SMA </v>
          </cell>
          <cell r="T71" t="str">
            <v xml:space="preserve">TULUNGAGUNG </v>
          </cell>
          <cell r="U71">
            <v>35680</v>
          </cell>
          <cell r="V71">
            <v>44378</v>
          </cell>
          <cell r="W71">
            <v>44469</v>
          </cell>
          <cell r="X71" t="str">
            <v>PKWT 1</v>
          </cell>
          <cell r="Y71">
            <v>0</v>
          </cell>
          <cell r="Z71" t="str">
            <v xml:space="preserve">0 Tahun  7 Bulan 18 Hari </v>
          </cell>
          <cell r="AA71" t="str">
            <v xml:space="preserve">BI </v>
          </cell>
          <cell r="AB71" t="str">
            <v>15379709000042</v>
          </cell>
          <cell r="AC71">
            <v>45557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C72" t="str">
            <v>1547</v>
          </cell>
          <cell r="D72" t="str">
            <v>RAMLANI</v>
          </cell>
          <cell r="E72" t="str">
            <v>MBK</v>
          </cell>
          <cell r="F72" t="str">
            <v>085754965780</v>
          </cell>
          <cell r="G72" t="str">
            <v>DRIVER</v>
          </cell>
          <cell r="H72">
            <v>0</v>
          </cell>
          <cell r="I72">
            <v>0</v>
          </cell>
          <cell r="J72">
            <v>0</v>
          </cell>
          <cell r="K72" t="str">
            <v xml:space="preserve">BANJARMASIN </v>
          </cell>
          <cell r="L72" t="str">
            <v xml:space="preserve">PT.SUMBER ALFARIA TRIJAYA TBK </v>
          </cell>
          <cell r="M72" t="str">
            <v>JAKARTA 2</v>
          </cell>
          <cell r="N72">
            <v>44198</v>
          </cell>
          <cell r="O72" t="str">
            <v>JL. MESJID IHYAUDDIN RT 007/003 BENUA RAYA BATI-BATI TANAH LAUT</v>
          </cell>
          <cell r="P72" t="str">
            <v>L</v>
          </cell>
          <cell r="Q72" t="str">
            <v>ISLAM</v>
          </cell>
          <cell r="R72" t="str">
            <v>L</v>
          </cell>
          <cell r="S72" t="str">
            <v>SMA</v>
          </cell>
          <cell r="T72" t="str">
            <v>KINTAP</v>
          </cell>
          <cell r="U72">
            <v>34810</v>
          </cell>
          <cell r="V72">
            <v>44378</v>
          </cell>
          <cell r="W72">
            <v>44408</v>
          </cell>
          <cell r="X72" t="str">
            <v xml:space="preserve">PHL </v>
          </cell>
          <cell r="Y72">
            <v>0</v>
          </cell>
          <cell r="Z72" t="str">
            <v xml:space="preserve">0 Tahun  6 Bulan 21 Hari </v>
          </cell>
          <cell r="AA72" t="str">
            <v>BII UMUM</v>
          </cell>
          <cell r="AB72" t="str">
            <v>18319504000024</v>
          </cell>
          <cell r="AC72">
            <v>45938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3">
          <cell r="C73" t="str">
            <v>1548</v>
          </cell>
          <cell r="D73" t="str">
            <v>SYAHRIADI</v>
          </cell>
          <cell r="E73" t="str">
            <v>MBK</v>
          </cell>
          <cell r="F73" t="str">
            <v>082351070138</v>
          </cell>
          <cell r="G73" t="str">
            <v>DRIVER</v>
          </cell>
          <cell r="H73">
            <v>0</v>
          </cell>
          <cell r="I73">
            <v>0</v>
          </cell>
          <cell r="J73">
            <v>0</v>
          </cell>
          <cell r="K73" t="str">
            <v xml:space="preserve">BANJARMASIN </v>
          </cell>
          <cell r="L73" t="str">
            <v xml:space="preserve">PT.SUMBER ALFARIA TRIJAYA TBK </v>
          </cell>
          <cell r="M73" t="str">
            <v>JAKARTA 2</v>
          </cell>
          <cell r="N73">
            <v>44198</v>
          </cell>
          <cell r="O73" t="str">
            <v>BANYU IRANG RT 006/002 DESA. BANYU IRANG KEC. BATI-BATI TANAH LAUT</v>
          </cell>
          <cell r="P73" t="str">
            <v>L</v>
          </cell>
          <cell r="Q73" t="str">
            <v>ISLAM</v>
          </cell>
          <cell r="R73" t="str">
            <v>L</v>
          </cell>
          <cell r="S73" t="str">
            <v>SMP</v>
          </cell>
          <cell r="T73" t="str">
            <v>PALANGKARAYA</v>
          </cell>
          <cell r="U73">
            <v>35167</v>
          </cell>
          <cell r="V73">
            <v>44378</v>
          </cell>
          <cell r="W73">
            <v>44408</v>
          </cell>
          <cell r="X73" t="str">
            <v xml:space="preserve">PHL </v>
          </cell>
          <cell r="Y73">
            <v>0</v>
          </cell>
          <cell r="Z73" t="str">
            <v xml:space="preserve">0 Tahun  6 Bulan 21 Hari </v>
          </cell>
          <cell r="AA73" t="str">
            <v>BII UMUM</v>
          </cell>
          <cell r="AB73" t="str">
            <v>18339604000015</v>
          </cell>
          <cell r="AC73">
            <v>45975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</row>
        <row r="74">
          <cell r="C74" t="str">
            <v>1550</v>
          </cell>
          <cell r="D74" t="str">
            <v>ALBY JAKA ROMARA</v>
          </cell>
          <cell r="E74" t="str">
            <v>MBK</v>
          </cell>
          <cell r="F74" t="str">
            <v>082253454417</v>
          </cell>
          <cell r="G74" t="str">
            <v>DRIVER</v>
          </cell>
          <cell r="H74">
            <v>0</v>
          </cell>
          <cell r="I74">
            <v>0</v>
          </cell>
          <cell r="J74">
            <v>0</v>
          </cell>
          <cell r="K74" t="str">
            <v xml:space="preserve">BANJARMASIN </v>
          </cell>
          <cell r="L74" t="str">
            <v xml:space="preserve">PT.SUMBER ALFARIA TRIJAYA TBK </v>
          </cell>
          <cell r="M74" t="str">
            <v>JAKARTA 2</v>
          </cell>
          <cell r="N74">
            <v>44201</v>
          </cell>
          <cell r="O74" t="str">
            <v>JL. DIPENOGORO RT 17 KEL. SIDOREJO ARUT SELATAN KOTA WARINGIN BARAT</v>
          </cell>
          <cell r="P74" t="str">
            <v>K3</v>
          </cell>
          <cell r="Q74" t="str">
            <v>ISLAM</v>
          </cell>
          <cell r="R74" t="str">
            <v>L</v>
          </cell>
          <cell r="S74" t="str">
            <v>SMA</v>
          </cell>
          <cell r="T74" t="str">
            <v>SAMPIT</v>
          </cell>
          <cell r="U74">
            <v>36172</v>
          </cell>
          <cell r="V74">
            <v>44378</v>
          </cell>
          <cell r="W74">
            <v>44408</v>
          </cell>
          <cell r="X74" t="str">
            <v xml:space="preserve">PHL </v>
          </cell>
          <cell r="Y74">
            <v>0</v>
          </cell>
          <cell r="Z74" t="str">
            <v xml:space="preserve">0 Tahun  6 Bulan 18 Hari </v>
          </cell>
          <cell r="AA74" t="str">
            <v>BI</v>
          </cell>
          <cell r="AB74" t="str">
            <v>990123280013</v>
          </cell>
          <cell r="AC74">
            <v>45303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C75" t="str">
            <v>1844</v>
          </cell>
          <cell r="D75" t="str">
            <v>NUR SHOLHAN</v>
          </cell>
          <cell r="E75" t="str">
            <v>MBK</v>
          </cell>
          <cell r="F75" t="str">
            <v>'085332064387</v>
          </cell>
          <cell r="G75" t="str">
            <v>DRIVER</v>
          </cell>
          <cell r="H75">
            <v>0</v>
          </cell>
          <cell r="I75">
            <v>0</v>
          </cell>
          <cell r="J75">
            <v>0</v>
          </cell>
          <cell r="K75" t="str">
            <v xml:space="preserve">BANJARMASIN </v>
          </cell>
          <cell r="L75" t="str">
            <v xml:space="preserve">PT.SUMBER ALFARIA TRIJAYA TBK </v>
          </cell>
          <cell r="M75" t="str">
            <v>JAKARTA 2</v>
          </cell>
          <cell r="N75">
            <v>44241</v>
          </cell>
          <cell r="O75" t="str">
            <v>JL. A YANI RT 004/0025 KEL. BENUA RAYA KEC. BATI-BATI KAB. TANAH LAUT</v>
          </cell>
          <cell r="P75" t="str">
            <v>K3</v>
          </cell>
          <cell r="Q75" t="str">
            <v>ISLAM</v>
          </cell>
          <cell r="R75" t="str">
            <v>L</v>
          </cell>
          <cell r="S75" t="str">
            <v>SMP</v>
          </cell>
          <cell r="T75" t="str">
            <v>BATI-BATI</v>
          </cell>
          <cell r="U75">
            <v>28852</v>
          </cell>
          <cell r="V75">
            <v>44317</v>
          </cell>
          <cell r="W75">
            <v>44408</v>
          </cell>
          <cell r="X75" t="str">
            <v>PKWT 2</v>
          </cell>
          <cell r="Y75">
            <v>0</v>
          </cell>
          <cell r="Z75" t="str">
            <v xml:space="preserve">0 Tahun  5 Bulan 9 Hari </v>
          </cell>
          <cell r="AA75" t="str">
            <v>BII UMUM</v>
          </cell>
          <cell r="AB75" t="str">
            <v>781218151306</v>
          </cell>
          <cell r="AC75">
            <v>44558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6">
          <cell r="C76" t="str">
            <v>1869</v>
          </cell>
          <cell r="D76" t="str">
            <v>AKHMAD WAHYUDINNOR</v>
          </cell>
          <cell r="E76" t="str">
            <v>MBK</v>
          </cell>
          <cell r="F76" t="str">
            <v>085250865135</v>
          </cell>
          <cell r="G76" t="str">
            <v>DRIVER</v>
          </cell>
          <cell r="H76">
            <v>0</v>
          </cell>
          <cell r="I76">
            <v>0</v>
          </cell>
          <cell r="J76">
            <v>0</v>
          </cell>
          <cell r="K76" t="str">
            <v xml:space="preserve">BANJARMASIN </v>
          </cell>
          <cell r="L76" t="str">
            <v xml:space="preserve">PT.SUMBER ALFARIA TRIJAYA TBK </v>
          </cell>
          <cell r="M76" t="str">
            <v>JAKARTA 2</v>
          </cell>
          <cell r="N76">
            <v>44248</v>
          </cell>
          <cell r="O76" t="str">
            <v>DESA KALUMPANG DALAM RT 004/001 KEL. KALUMPANG DALAM KEC. BABIRIK KAB. HULU SUNGAI UTARA</v>
          </cell>
          <cell r="P76" t="str">
            <v>L</v>
          </cell>
          <cell r="Q76" t="str">
            <v>ISLAM</v>
          </cell>
          <cell r="R76" t="str">
            <v>L</v>
          </cell>
          <cell r="S76" t="str">
            <v>SMA</v>
          </cell>
          <cell r="T76" t="str">
            <v>PADANG BANGKAL</v>
          </cell>
          <cell r="U76">
            <v>35638</v>
          </cell>
          <cell r="V76">
            <v>44348</v>
          </cell>
          <cell r="W76">
            <v>44439</v>
          </cell>
          <cell r="X76" t="str">
            <v>PKWT 2</v>
          </cell>
          <cell r="Y76">
            <v>0</v>
          </cell>
          <cell r="Z76" t="str">
            <v xml:space="preserve">0 Tahun  5 Bulan 2 Hari </v>
          </cell>
          <cell r="AA76" t="str">
            <v>BI UMUM</v>
          </cell>
          <cell r="AB76" t="str">
            <v>18369707000006</v>
          </cell>
          <cell r="AC76">
            <v>46047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</row>
        <row r="77">
          <cell r="C77" t="str">
            <v>1911</v>
          </cell>
          <cell r="D77" t="str">
            <v>MUHAMMAD FAUZAN</v>
          </cell>
          <cell r="E77" t="str">
            <v>MBK</v>
          </cell>
          <cell r="F77" t="str">
            <v>083159966953</v>
          </cell>
          <cell r="G77" t="str">
            <v>DRIVER</v>
          </cell>
          <cell r="H77">
            <v>0</v>
          </cell>
          <cell r="I77">
            <v>0</v>
          </cell>
          <cell r="J77">
            <v>0</v>
          </cell>
          <cell r="K77" t="str">
            <v xml:space="preserve">BANJARMASIN </v>
          </cell>
          <cell r="L77" t="str">
            <v xml:space="preserve">PT.SUMBER ALFARIA TRIJAYA TBK </v>
          </cell>
          <cell r="M77" t="str">
            <v>JAKARTA 2</v>
          </cell>
          <cell r="N77">
            <v>44256</v>
          </cell>
          <cell r="O77" t="str">
            <v>DS. SIMPANG EMPAT RT 02 KEL. SIMPANG EMPAT KEC. SIMPANG EMPAT KAB. BANJAR</v>
          </cell>
          <cell r="P77" t="str">
            <v>L</v>
          </cell>
          <cell r="Q77" t="str">
            <v>ISLAM</v>
          </cell>
          <cell r="R77" t="str">
            <v>L</v>
          </cell>
          <cell r="S77" t="str">
            <v>SMP</v>
          </cell>
          <cell r="T77" t="str">
            <v>SIMPANG EMPAT</v>
          </cell>
          <cell r="U77">
            <v>35660</v>
          </cell>
          <cell r="V77">
            <v>44348</v>
          </cell>
          <cell r="W77">
            <v>44439</v>
          </cell>
          <cell r="X77" t="str">
            <v>PKWT 2</v>
          </cell>
          <cell r="Y77">
            <v>0</v>
          </cell>
          <cell r="Z77" t="str">
            <v xml:space="preserve">0 Tahun  4 Bulan 22 Hari </v>
          </cell>
          <cell r="AA77" t="str">
            <v>BII UMUM</v>
          </cell>
          <cell r="AB77" t="str">
            <v>970819310165</v>
          </cell>
          <cell r="AC77">
            <v>45522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</row>
        <row r="78">
          <cell r="C78" t="str">
            <v>2224</v>
          </cell>
          <cell r="D78" t="str">
            <v>SLAMET GUNAWAN FAJAR</v>
          </cell>
          <cell r="E78" t="str">
            <v>MBK</v>
          </cell>
          <cell r="F78" t="str">
            <v>082254234441</v>
          </cell>
          <cell r="G78" t="str">
            <v>DRIVER</v>
          </cell>
          <cell r="H78">
            <v>0</v>
          </cell>
          <cell r="I78">
            <v>0</v>
          </cell>
          <cell r="J78">
            <v>0</v>
          </cell>
          <cell r="K78" t="str">
            <v xml:space="preserve">BANJARMASIN </v>
          </cell>
          <cell r="L78" t="str">
            <v xml:space="preserve">PT.SUMBER ALFARIA TRIJAYA TBK </v>
          </cell>
          <cell r="M78" t="str">
            <v>JAKARTA 2</v>
          </cell>
          <cell r="N78">
            <v>44318</v>
          </cell>
          <cell r="O78" t="str">
            <v>DURIAN BUNGKUK RT 005/000 KEL. DURIAN BUNGKUK KEC. BATU AMPAR KAB. TANAH LAUT</v>
          </cell>
          <cell r="P78" t="str">
            <v>K2</v>
          </cell>
          <cell r="Q78" t="str">
            <v>ISLAM</v>
          </cell>
          <cell r="R78" t="str">
            <v>L</v>
          </cell>
          <cell r="S78" t="str">
            <v>SMA</v>
          </cell>
          <cell r="T78" t="str">
            <v>MARABAHAN</v>
          </cell>
          <cell r="U78">
            <v>34674</v>
          </cell>
          <cell r="V78">
            <v>44318</v>
          </cell>
          <cell r="W78">
            <v>44408</v>
          </cell>
          <cell r="X78" t="str">
            <v>PKWT 1</v>
          </cell>
          <cell r="Y78">
            <v>0</v>
          </cell>
          <cell r="Z78" t="str">
            <v xml:space="preserve">0 Tahun  2 Bulan 21 Hari </v>
          </cell>
          <cell r="AA78" t="str">
            <v>BI UMUM KALSEL</v>
          </cell>
          <cell r="AB78" t="str">
            <v>1831170900482</v>
          </cell>
          <cell r="AC78">
            <v>44911</v>
          </cell>
          <cell r="AD78" t="str">
            <v>SUDAH</v>
          </cell>
          <cell r="AE78">
            <v>0</v>
          </cell>
          <cell r="AF78">
            <v>0</v>
          </cell>
          <cell r="AG78">
            <v>0</v>
          </cell>
        </row>
        <row r="79">
          <cell r="C79" t="str">
            <v>2286</v>
          </cell>
          <cell r="D79" t="str">
            <v>RIZKI PRAYOGA</v>
          </cell>
          <cell r="E79" t="str">
            <v>MBK</v>
          </cell>
          <cell r="F79" t="str">
            <v>083142194466</v>
          </cell>
          <cell r="G79" t="str">
            <v>DRIVER</v>
          </cell>
          <cell r="H79">
            <v>0</v>
          </cell>
          <cell r="I79">
            <v>0</v>
          </cell>
          <cell r="J79">
            <v>0</v>
          </cell>
          <cell r="K79" t="str">
            <v xml:space="preserve">BANJARMASIN </v>
          </cell>
          <cell r="L79" t="str">
            <v xml:space="preserve">PT.SUMBER ALFARIA TRIJAYA TBK </v>
          </cell>
          <cell r="M79" t="str">
            <v>JAKARTA 2</v>
          </cell>
          <cell r="N79">
            <v>44331</v>
          </cell>
          <cell r="O79" t="str">
            <v>DS. SUNGKAI BARU RT 002/000 KEL. SUNGKAI BARU KEC. SIMPANG EMPAT KAB. BANJAR</v>
          </cell>
          <cell r="P79" t="str">
            <v>L</v>
          </cell>
          <cell r="Q79" t="str">
            <v>ISLAM</v>
          </cell>
          <cell r="R79" t="str">
            <v>L</v>
          </cell>
          <cell r="S79" t="str">
            <v>SMA</v>
          </cell>
          <cell r="T79" t="str">
            <v>SIMPANG EMPAT</v>
          </cell>
          <cell r="U79">
            <v>34945</v>
          </cell>
          <cell r="V79">
            <v>44331</v>
          </cell>
          <cell r="W79">
            <v>44408</v>
          </cell>
          <cell r="X79" t="str">
            <v>PKWT 1</v>
          </cell>
          <cell r="Y79">
            <v>0</v>
          </cell>
          <cell r="Z79" t="str">
            <v xml:space="preserve">0 Tahun  2 Bulan 8 Hari </v>
          </cell>
          <cell r="AA79" t="str">
            <v>BII UMUM</v>
          </cell>
          <cell r="AB79" t="str">
            <v>18339509000010</v>
          </cell>
          <cell r="AC79">
            <v>45974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</row>
        <row r="80">
          <cell r="C80" t="str">
            <v>2382</v>
          </cell>
          <cell r="D80" t="str">
            <v>MURSIDUL AMIN</v>
          </cell>
          <cell r="E80" t="str">
            <v>MBK</v>
          </cell>
          <cell r="F80" t="str">
            <v>081350504926</v>
          </cell>
          <cell r="G80" t="str">
            <v>DRIVER</v>
          </cell>
          <cell r="H80">
            <v>0</v>
          </cell>
          <cell r="I80">
            <v>0</v>
          </cell>
          <cell r="J80">
            <v>0</v>
          </cell>
          <cell r="K80" t="str">
            <v>BANJARMASIN</v>
          </cell>
          <cell r="L80" t="str">
            <v xml:space="preserve">PT.SUMBER ALFARIA TRIJAYA TBK </v>
          </cell>
          <cell r="M80" t="str">
            <v>JAKARTA 2</v>
          </cell>
          <cell r="N80">
            <v>44341</v>
          </cell>
          <cell r="O80" t="str">
            <v>JL. TARUNA JAYA RT 008/003 KEL. BENUA RAYA KEC. BATI-BATI KAB. TANAH LAUT</v>
          </cell>
          <cell r="P80" t="str">
            <v>L</v>
          </cell>
          <cell r="Q80" t="str">
            <v>ISLAM</v>
          </cell>
          <cell r="R80" t="str">
            <v>L</v>
          </cell>
          <cell r="S80" t="str">
            <v>SMA</v>
          </cell>
          <cell r="T80" t="str">
            <v>BENUA RAYA</v>
          </cell>
          <cell r="U80">
            <v>36395</v>
          </cell>
          <cell r="V80">
            <v>44341</v>
          </cell>
          <cell r="W80">
            <v>44439</v>
          </cell>
          <cell r="X80" t="str">
            <v>PKWT 1</v>
          </cell>
          <cell r="Y80">
            <v>0</v>
          </cell>
          <cell r="Z80" t="str">
            <v>9 Tahun 9 Bulan 30 Hari</v>
          </cell>
          <cell r="AA80" t="str">
            <v>BI</v>
          </cell>
          <cell r="AB80" t="str">
            <v>18159908000117</v>
          </cell>
          <cell r="AC80">
            <v>46082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</row>
        <row r="81">
          <cell r="C81" t="str">
            <v>2383</v>
          </cell>
          <cell r="D81" t="str">
            <v>MUHAMMAD NASIR</v>
          </cell>
          <cell r="E81" t="str">
            <v>MBK</v>
          </cell>
          <cell r="F81" t="str">
            <v>082254918734</v>
          </cell>
          <cell r="G81" t="str">
            <v>DRIVER</v>
          </cell>
          <cell r="H81">
            <v>0</v>
          </cell>
          <cell r="I81">
            <v>0</v>
          </cell>
          <cell r="J81">
            <v>0</v>
          </cell>
          <cell r="K81" t="str">
            <v>BANJARMASIN</v>
          </cell>
          <cell r="L81" t="str">
            <v xml:space="preserve">PT.SUMBER ALFARIA TRIJAYA TBK </v>
          </cell>
          <cell r="M81" t="str">
            <v>JAKARTA 2</v>
          </cell>
          <cell r="N81">
            <v>44341</v>
          </cell>
          <cell r="O81" t="str">
            <v>SUNGAI PINANG RT 002/001 KEL. SUNGAI PINANG KEC. TAMBANG ULANG KAB. TANAH LAUT</v>
          </cell>
          <cell r="P81">
            <v>0</v>
          </cell>
          <cell r="Q81">
            <v>0</v>
          </cell>
          <cell r="R81">
            <v>0</v>
          </cell>
          <cell r="S81" t="str">
            <v>SMA/PAKET C</v>
          </cell>
          <cell r="T81" t="str">
            <v>TAMBANG ULANG</v>
          </cell>
          <cell r="U81">
            <v>35139</v>
          </cell>
          <cell r="V81">
            <v>44341</v>
          </cell>
          <cell r="W81">
            <v>44439</v>
          </cell>
          <cell r="X81" t="str">
            <v>PKWT 1</v>
          </cell>
          <cell r="Y81">
            <v>0</v>
          </cell>
          <cell r="Z81" t="str">
            <v>9 Tahun 9 Bulan 30 Hari</v>
          </cell>
          <cell r="AA81" t="str">
            <v>BII UMUM</v>
          </cell>
          <cell r="AB81" t="str">
            <v>18339603000011</v>
          </cell>
          <cell r="AC81">
            <v>45975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C82" t="str">
            <v>2473</v>
          </cell>
          <cell r="D82" t="str">
            <v>MUHAIMIN</v>
          </cell>
          <cell r="E82" t="str">
            <v>MBK</v>
          </cell>
          <cell r="F82" t="str">
            <v>083112293935</v>
          </cell>
          <cell r="G82">
            <v>0</v>
          </cell>
          <cell r="H82">
            <v>0</v>
          </cell>
          <cell r="I82" t="str">
            <v>CHECKER</v>
          </cell>
          <cell r="J82">
            <v>0</v>
          </cell>
          <cell r="K82" t="str">
            <v>BANJARMASIN</v>
          </cell>
          <cell r="L82" t="str">
            <v>PT. SUMBER ALFARIA TRIJAYA TBK</v>
          </cell>
          <cell r="M82" t="str">
            <v>JAKARTA 2</v>
          </cell>
          <cell r="N82">
            <v>44352</v>
          </cell>
          <cell r="O82" t="str">
            <v>TAKISUNG RT 007/003 KEL. TAKISUNG KEC. TAKISUNG KAB. TANAH LAUT</v>
          </cell>
          <cell r="P82" t="str">
            <v>L</v>
          </cell>
          <cell r="Q82" t="str">
            <v>ISLAM</v>
          </cell>
          <cell r="R82" t="str">
            <v>L</v>
          </cell>
          <cell r="S82" t="str">
            <v>SMA</v>
          </cell>
          <cell r="T82" t="str">
            <v>TAKISUNG</v>
          </cell>
          <cell r="U82">
            <v>35127</v>
          </cell>
          <cell r="V82">
            <v>44352</v>
          </cell>
          <cell r="W82">
            <v>44439</v>
          </cell>
          <cell r="X82" t="str">
            <v>PKWT 1</v>
          </cell>
          <cell r="Y82">
            <v>0</v>
          </cell>
          <cell r="Z82" t="str">
            <v xml:space="preserve">0 Tahun  1 Bulan 18 Hari </v>
          </cell>
          <cell r="AA82" t="str">
            <v>NON DRIVER</v>
          </cell>
          <cell r="AB82" t="str">
            <v>NON DRIVER</v>
          </cell>
          <cell r="AC82" t="str">
            <v>NON DRIVER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C83" t="str">
            <v>2449</v>
          </cell>
          <cell r="D83" t="str">
            <v>MULKANI</v>
          </cell>
          <cell r="E83" t="str">
            <v>MBK</v>
          </cell>
          <cell r="F83" t="str">
            <v>085391072623</v>
          </cell>
          <cell r="G83" t="str">
            <v>DRIVER</v>
          </cell>
          <cell r="H83">
            <v>0</v>
          </cell>
          <cell r="I83">
            <v>0</v>
          </cell>
          <cell r="J83">
            <v>0</v>
          </cell>
          <cell r="K83" t="str">
            <v>BANJARMASIN</v>
          </cell>
          <cell r="L83" t="str">
            <v>PT. SUMBER ALFARIA TRIJAYA TBK</v>
          </cell>
          <cell r="M83" t="str">
            <v>JAKARTA 2</v>
          </cell>
          <cell r="N83">
            <v>44351</v>
          </cell>
          <cell r="O83" t="str">
            <v>SUNGAI PINANG RT 008/002 KEL. SUNGAI PINANG KEC. TAMBANG ULANG KAB. TANAH LAUT</v>
          </cell>
          <cell r="P83" t="str">
            <v>K2</v>
          </cell>
          <cell r="Q83" t="str">
            <v>ISLAM</v>
          </cell>
          <cell r="R83" t="str">
            <v>L</v>
          </cell>
          <cell r="S83" t="str">
            <v>SMA</v>
          </cell>
          <cell r="T83" t="str">
            <v>GUMBIL</v>
          </cell>
          <cell r="U83">
            <v>34516</v>
          </cell>
          <cell r="V83">
            <v>44351</v>
          </cell>
          <cell r="W83">
            <v>44439</v>
          </cell>
          <cell r="X83" t="str">
            <v>PKWT 1</v>
          </cell>
          <cell r="Y83">
            <v>0</v>
          </cell>
          <cell r="Z83" t="str">
            <v xml:space="preserve">0 Tahun  1 Bulan 19 Hari </v>
          </cell>
          <cell r="AA83" t="str">
            <v>BII UMUM</v>
          </cell>
          <cell r="AB83" t="str">
            <v>18339407000008</v>
          </cell>
          <cell r="AC83">
            <v>46154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C84" t="str">
            <v>2445</v>
          </cell>
          <cell r="D84" t="str">
            <v>AGUS SUPIAN</v>
          </cell>
          <cell r="E84" t="str">
            <v>MBK</v>
          </cell>
          <cell r="F84" t="str">
            <v>085389283967</v>
          </cell>
          <cell r="G84" t="str">
            <v>DRIVER</v>
          </cell>
          <cell r="H84">
            <v>0</v>
          </cell>
          <cell r="I84">
            <v>0</v>
          </cell>
          <cell r="J84">
            <v>0</v>
          </cell>
          <cell r="K84" t="str">
            <v>BANJARMASIN</v>
          </cell>
          <cell r="L84" t="str">
            <v>PT. SUMBER ALFARIA TRIJAYA TBK</v>
          </cell>
          <cell r="M84" t="str">
            <v>JAKARTA 2</v>
          </cell>
          <cell r="N84">
            <v>44350</v>
          </cell>
          <cell r="O84" t="str">
            <v>JL. TELUK TIRAM DARAT ANTASAN RADEN GG. PANCA SURYA RT 024/002 KEL. TELUK TIRAM KEC. BANJARMASIN BARAT</v>
          </cell>
          <cell r="P84" t="str">
            <v>K2</v>
          </cell>
          <cell r="Q84" t="str">
            <v>ISLAM</v>
          </cell>
          <cell r="R84" t="str">
            <v>L</v>
          </cell>
          <cell r="S84" t="str">
            <v>SMA</v>
          </cell>
          <cell r="T84" t="str">
            <v>BANJARMASIN</v>
          </cell>
          <cell r="U84">
            <v>33469</v>
          </cell>
          <cell r="V84">
            <v>44350</v>
          </cell>
          <cell r="W84">
            <v>44439</v>
          </cell>
          <cell r="X84" t="str">
            <v>PKWT 1</v>
          </cell>
          <cell r="Y84">
            <v>0</v>
          </cell>
          <cell r="Z84" t="str">
            <v xml:space="preserve">0 Tahun  1 Bulan 20 Hari </v>
          </cell>
          <cell r="AA84" t="str">
            <v>BI UMUM</v>
          </cell>
          <cell r="AB84" t="str">
            <v>1815180900914</v>
          </cell>
          <cell r="AC84">
            <v>45157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</row>
        <row r="85">
          <cell r="C85">
            <v>2513</v>
          </cell>
          <cell r="D85" t="str">
            <v>RAJIBIANSYAH</v>
          </cell>
          <cell r="E85" t="str">
            <v>MBK</v>
          </cell>
          <cell r="F85" t="str">
            <v>087812191012</v>
          </cell>
          <cell r="G85" t="str">
            <v>DRIVER</v>
          </cell>
          <cell r="H85">
            <v>0</v>
          </cell>
          <cell r="I85">
            <v>0</v>
          </cell>
          <cell r="J85">
            <v>0</v>
          </cell>
          <cell r="K85" t="str">
            <v>BANJARMASIN</v>
          </cell>
          <cell r="L85" t="str">
            <v>PT. SUMBER ALFARIA TRIJAYA TBK</v>
          </cell>
          <cell r="M85" t="str">
            <v>JAKARTA 2</v>
          </cell>
          <cell r="N85">
            <v>44362</v>
          </cell>
          <cell r="O85" t="str">
            <v>JL.MANGGIS RT/RW 17/04, KEL. SYAMSUDINNOR LANDASAN ULIN BANJARBARU</v>
          </cell>
          <cell r="P85" t="str">
            <v>K3</v>
          </cell>
          <cell r="Q85" t="str">
            <v>ISLA,M</v>
          </cell>
          <cell r="R85" t="str">
            <v>L</v>
          </cell>
          <cell r="S85" t="str">
            <v>SMA</v>
          </cell>
          <cell r="T85" t="str">
            <v>AMUNTAI</v>
          </cell>
          <cell r="U85">
            <v>33265</v>
          </cell>
          <cell r="V85">
            <v>44362</v>
          </cell>
          <cell r="W85">
            <v>44439</v>
          </cell>
          <cell r="X85" t="str">
            <v>PKWT 1</v>
          </cell>
          <cell r="Y85">
            <v>0</v>
          </cell>
          <cell r="Z85" t="str">
            <v xml:space="preserve">0 Tahun  1 Bulan 8 Hari </v>
          </cell>
          <cell r="AA85" t="str">
            <v>BI KALSEL</v>
          </cell>
          <cell r="AB85" t="str">
            <v>18339101000126</v>
          </cell>
          <cell r="AC85">
            <v>46180</v>
          </cell>
          <cell r="AD85" t="str">
            <v>SUDAH</v>
          </cell>
          <cell r="AE85">
            <v>0</v>
          </cell>
          <cell r="AF85">
            <v>0</v>
          </cell>
          <cell r="AG85">
            <v>0</v>
          </cell>
        </row>
        <row r="86">
          <cell r="C86" t="str">
            <v>2547</v>
          </cell>
          <cell r="D86" t="str">
            <v>JUANTO</v>
          </cell>
          <cell r="E86" t="str">
            <v>MBK</v>
          </cell>
          <cell r="F86" t="str">
            <v>085754982865</v>
          </cell>
          <cell r="G86" t="str">
            <v>DRIVER</v>
          </cell>
          <cell r="H86">
            <v>0</v>
          </cell>
          <cell r="I86">
            <v>0</v>
          </cell>
          <cell r="J86">
            <v>0</v>
          </cell>
          <cell r="K86" t="str">
            <v>BANJARMASIN</v>
          </cell>
          <cell r="L86" t="str">
            <v>PT. SUMBER ALFARIA TRIJAYA TBK</v>
          </cell>
          <cell r="M86" t="str">
            <v>JAKARTA 2</v>
          </cell>
          <cell r="N86">
            <v>44368</v>
          </cell>
          <cell r="O86" t="str">
            <v>DESA LIMA SUNGAI JATI RT 001/001 KEC. MATARAMAN KAB. BANJARKALSEL</v>
          </cell>
          <cell r="P86" t="str">
            <v>L</v>
          </cell>
          <cell r="Q86" t="str">
            <v>ISLAM</v>
          </cell>
          <cell r="R86" t="str">
            <v>L</v>
          </cell>
          <cell r="S86" t="str">
            <v>SMA</v>
          </cell>
          <cell r="T86" t="str">
            <v>DESA LIMA</v>
          </cell>
          <cell r="U86">
            <v>36847</v>
          </cell>
          <cell r="V86">
            <v>44368</v>
          </cell>
          <cell r="W86">
            <v>44469</v>
          </cell>
          <cell r="X86" t="str">
            <v>PKWT 1</v>
          </cell>
          <cell r="Y86">
            <v>0</v>
          </cell>
          <cell r="Z86" t="str">
            <v xml:space="preserve">0 Tahun  1 Bulan 2 Hari </v>
          </cell>
          <cell r="AA86" t="str">
            <v>BII UMUM</v>
          </cell>
          <cell r="AB86" t="str">
            <v>18160011000023</v>
          </cell>
          <cell r="AC86">
            <v>45322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</row>
        <row r="87">
          <cell r="C87" t="str">
            <v>2576</v>
          </cell>
          <cell r="D87" t="str">
            <v>MUHAMMAD PARYOGA</v>
          </cell>
          <cell r="E87" t="str">
            <v>MBK</v>
          </cell>
          <cell r="F87" t="str">
            <v>083103183934</v>
          </cell>
          <cell r="G87" t="str">
            <v>DRIVER</v>
          </cell>
          <cell r="H87">
            <v>0</v>
          </cell>
          <cell r="I87">
            <v>0</v>
          </cell>
          <cell r="J87">
            <v>0</v>
          </cell>
          <cell r="K87" t="str">
            <v>BANJARMASIN</v>
          </cell>
          <cell r="L87" t="str">
            <v>PT. SUMBER ALFARIA TRIJAYA TBK</v>
          </cell>
          <cell r="M87" t="str">
            <v>JAKARTA 2</v>
          </cell>
          <cell r="N87">
            <v>44380</v>
          </cell>
          <cell r="O87" t="str">
            <v>TRANSAD PALAM BLOK A RT 007/003 KEL. PALAM KEC. CEMPAKA KOTA BANJAR BARU</v>
          </cell>
          <cell r="P87" t="str">
            <v>L</v>
          </cell>
          <cell r="Q87" t="str">
            <v>ISLAM</v>
          </cell>
          <cell r="R87" t="str">
            <v>L</v>
          </cell>
          <cell r="S87" t="str">
            <v>SMA</v>
          </cell>
          <cell r="T87" t="str">
            <v>PALAM</v>
          </cell>
          <cell r="U87">
            <v>37775</v>
          </cell>
          <cell r="V87">
            <v>44380</v>
          </cell>
          <cell r="W87">
            <v>44469</v>
          </cell>
          <cell r="X87" t="str">
            <v>PKWT 1</v>
          </cell>
          <cell r="Y87">
            <v>0</v>
          </cell>
          <cell r="Z87">
            <v>0</v>
          </cell>
          <cell r="AA87" t="str">
            <v>BII UMUM</v>
          </cell>
          <cell r="AB87" t="str">
            <v>183398061990</v>
          </cell>
          <cell r="AC87">
            <v>46176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C88" t="str">
            <v>2583</v>
          </cell>
          <cell r="D88" t="str">
            <v>EFENDI NURDIANSYAH</v>
          </cell>
          <cell r="E88" t="str">
            <v>MBK</v>
          </cell>
          <cell r="F88" t="str">
            <v>082255412423</v>
          </cell>
          <cell r="G88" t="str">
            <v>DRIVER</v>
          </cell>
          <cell r="H88">
            <v>0</v>
          </cell>
          <cell r="I88">
            <v>0</v>
          </cell>
          <cell r="J88">
            <v>0</v>
          </cell>
          <cell r="K88" t="str">
            <v>BANJARMASIN</v>
          </cell>
          <cell r="L88" t="str">
            <v>PT. SUMBER ALFARIA TRIJAYA TBK</v>
          </cell>
          <cell r="M88" t="str">
            <v>JAKARTA 2</v>
          </cell>
          <cell r="N88">
            <v>44378</v>
          </cell>
          <cell r="O88" t="str">
            <v>BENUA TENGAH DUSUN 5 RT 016/002 KEL. BENUA TENGAH KEC. TAKISUNG KAB. TANAH LAUT</v>
          </cell>
          <cell r="P88" t="str">
            <v>L</v>
          </cell>
          <cell r="Q88" t="str">
            <v>ISLAM</v>
          </cell>
          <cell r="R88" t="str">
            <v>L</v>
          </cell>
          <cell r="S88" t="str">
            <v>SMA</v>
          </cell>
          <cell r="T88" t="str">
            <v>BENUA TENGAH</v>
          </cell>
          <cell r="U88">
            <v>36299</v>
          </cell>
          <cell r="V88">
            <v>44378</v>
          </cell>
          <cell r="W88">
            <v>44469</v>
          </cell>
          <cell r="X88" t="str">
            <v>PKWT 1</v>
          </cell>
          <cell r="Y88">
            <v>0</v>
          </cell>
          <cell r="Z88">
            <v>0</v>
          </cell>
          <cell r="AA88" t="str">
            <v>BII UMUM</v>
          </cell>
          <cell r="AB88" t="str">
            <v>18339805000007</v>
          </cell>
          <cell r="AC88">
            <v>46176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</row>
      </sheetData>
      <sheetData sheetId="63">
        <row r="7">
          <cell r="C7" t="str">
            <v>0486</v>
          </cell>
          <cell r="D7" t="str">
            <v>AGUSTIANSYAH</v>
          </cell>
          <cell r="E7" t="str">
            <v>MBK</v>
          </cell>
          <cell r="F7" t="str">
            <v>085753874323</v>
          </cell>
          <cell r="G7" t="str">
            <v>DRIVER</v>
          </cell>
          <cell r="H7">
            <v>0</v>
          </cell>
          <cell r="I7">
            <v>0</v>
          </cell>
          <cell r="J7">
            <v>0</v>
          </cell>
          <cell r="K7" t="str">
            <v>PONTIANAK</v>
          </cell>
          <cell r="L7" t="str">
            <v xml:space="preserve">PT.SUMBER ALFARIA TRIJAYA TBK </v>
          </cell>
          <cell r="M7" t="str">
            <v>JAKARTA 2</v>
          </cell>
          <cell r="N7">
            <v>43709</v>
          </cell>
          <cell r="O7" t="str">
            <v xml:space="preserve">DUSUN RASAU JAYA 3 JL.BUDI UTOMO RT/031 RW008 RASU JAYA </v>
          </cell>
          <cell r="P7" t="str">
            <v>K1</v>
          </cell>
          <cell r="Q7" t="str">
            <v>ISLAM</v>
          </cell>
          <cell r="R7" t="str">
            <v xml:space="preserve">L  </v>
          </cell>
          <cell r="S7" t="str">
            <v>SMK</v>
          </cell>
          <cell r="T7" t="str">
            <v>PONTIANAK</v>
          </cell>
          <cell r="U7">
            <v>30545</v>
          </cell>
          <cell r="V7">
            <v>44348</v>
          </cell>
          <cell r="W7">
            <v>44439</v>
          </cell>
          <cell r="X7" t="str">
            <v>PKWT 2</v>
          </cell>
          <cell r="Y7">
            <v>0</v>
          </cell>
          <cell r="Z7" t="str">
            <v xml:space="preserve">1 Tahun  10 Bulan 22 Hari </v>
          </cell>
          <cell r="AA7" t="str">
            <v>B1</v>
          </cell>
          <cell r="AB7" t="str">
            <v>1014151001479</v>
          </cell>
          <cell r="AC7" t="str">
            <v>17/10/2020</v>
          </cell>
          <cell r="AD7" t="str">
            <v>SUDAH</v>
          </cell>
        </row>
        <row r="8">
          <cell r="C8" t="str">
            <v>0477</v>
          </cell>
          <cell r="D8" t="str">
            <v>MEY RUSWANTO</v>
          </cell>
          <cell r="E8" t="str">
            <v>MBK</v>
          </cell>
          <cell r="F8" t="str">
            <v>085391186553</v>
          </cell>
          <cell r="G8" t="str">
            <v>DRIVER</v>
          </cell>
          <cell r="H8">
            <v>0</v>
          </cell>
          <cell r="I8">
            <v>0</v>
          </cell>
          <cell r="J8">
            <v>0</v>
          </cell>
          <cell r="K8" t="str">
            <v>PONTIANAK</v>
          </cell>
          <cell r="L8" t="str">
            <v xml:space="preserve">PT.SUMBER ALFARIA TRIJAYA TBK </v>
          </cell>
          <cell r="M8" t="str">
            <v>JAKARTA 2</v>
          </cell>
          <cell r="N8">
            <v>43709</v>
          </cell>
          <cell r="O8" t="str">
            <v xml:space="preserve">JLN.GUSTI SITUT MAHMUD GG.SELAT KARIMATA 1 RT/003/RW021 SIANTAN TENGAH </v>
          </cell>
          <cell r="P8" t="str">
            <v>K1</v>
          </cell>
          <cell r="Q8" t="str">
            <v>ISLAM</v>
          </cell>
          <cell r="R8" t="str">
            <v xml:space="preserve">L  </v>
          </cell>
          <cell r="S8" t="str">
            <v>SMK</v>
          </cell>
          <cell r="T8" t="str">
            <v xml:space="preserve">BANJARNEGARA </v>
          </cell>
          <cell r="U8">
            <v>30827</v>
          </cell>
          <cell r="V8">
            <v>44348</v>
          </cell>
          <cell r="W8">
            <v>44439</v>
          </cell>
          <cell r="X8" t="str">
            <v>PKWT 2</v>
          </cell>
          <cell r="Y8">
            <v>0</v>
          </cell>
          <cell r="Z8" t="str">
            <v xml:space="preserve">1 Tahun  10 Bulan 22 Hari </v>
          </cell>
          <cell r="AA8" t="str">
            <v>B1</v>
          </cell>
          <cell r="AB8" t="str">
            <v>840510141501</v>
          </cell>
          <cell r="AC8">
            <v>43976</v>
          </cell>
          <cell r="AD8" t="str">
            <v>SUDAH</v>
          </cell>
        </row>
        <row r="9">
          <cell r="C9" t="str">
            <v>0485</v>
          </cell>
          <cell r="D9" t="str">
            <v>MARJIANTO</v>
          </cell>
          <cell r="E9" t="str">
            <v>MBK</v>
          </cell>
          <cell r="F9" t="str">
            <v>085753880389</v>
          </cell>
          <cell r="G9" t="str">
            <v>DRIVER</v>
          </cell>
          <cell r="H9">
            <v>0</v>
          </cell>
          <cell r="I9">
            <v>0</v>
          </cell>
          <cell r="J9">
            <v>0</v>
          </cell>
          <cell r="K9" t="str">
            <v>PONTIANAK</v>
          </cell>
          <cell r="L9" t="str">
            <v xml:space="preserve">PT.SUMBER ALFARIA TRIJAYA TBK </v>
          </cell>
          <cell r="M9" t="str">
            <v>JAKARTA 2</v>
          </cell>
          <cell r="N9">
            <v>43709</v>
          </cell>
          <cell r="O9" t="str">
            <v>JL.28 OKTOBER GG BIMA SAKTI RT/001/RW/014</v>
          </cell>
          <cell r="P9" t="str">
            <v>K1</v>
          </cell>
          <cell r="Q9" t="str">
            <v>ISLAM</v>
          </cell>
          <cell r="R9" t="str">
            <v xml:space="preserve">L  </v>
          </cell>
          <cell r="S9" t="str">
            <v>SMK</v>
          </cell>
          <cell r="T9" t="str">
            <v>PONTIANAK</v>
          </cell>
          <cell r="U9">
            <v>27833</v>
          </cell>
          <cell r="V9">
            <v>44348</v>
          </cell>
          <cell r="W9">
            <v>44439</v>
          </cell>
          <cell r="X9" t="str">
            <v>PKWT 2</v>
          </cell>
          <cell r="Y9">
            <v>0</v>
          </cell>
          <cell r="Z9" t="str">
            <v xml:space="preserve">1 Tahun  10 Bulan 22 Hari </v>
          </cell>
          <cell r="AA9" t="str">
            <v>B1</v>
          </cell>
          <cell r="AB9" t="str">
            <v>760310141447</v>
          </cell>
          <cell r="AC9">
            <v>43904</v>
          </cell>
          <cell r="AD9" t="str">
            <v>SUDAH</v>
          </cell>
        </row>
        <row r="10">
          <cell r="C10" t="str">
            <v>0592</v>
          </cell>
          <cell r="D10" t="str">
            <v>RONY</v>
          </cell>
          <cell r="E10" t="str">
            <v>MBK</v>
          </cell>
          <cell r="F10" t="str">
            <v>089659592326</v>
          </cell>
          <cell r="G10" t="str">
            <v>DRIVER</v>
          </cell>
          <cell r="H10">
            <v>0</v>
          </cell>
          <cell r="I10">
            <v>0</v>
          </cell>
          <cell r="J10">
            <v>0</v>
          </cell>
          <cell r="K10" t="str">
            <v>PONTIANAK</v>
          </cell>
          <cell r="L10" t="str">
            <v xml:space="preserve">PT.SUMBER ALFARIA TRIJAYA TBK </v>
          </cell>
          <cell r="M10" t="str">
            <v>JAKARTA 2</v>
          </cell>
          <cell r="N10">
            <v>43729</v>
          </cell>
          <cell r="O10" t="str">
            <v>JL.TRITURA GG ANGKET 3 DALAM RT/004 RW010</v>
          </cell>
          <cell r="P10" t="str">
            <v>K1</v>
          </cell>
          <cell r="Q10" t="str">
            <v>ISLAM</v>
          </cell>
          <cell r="R10" t="str">
            <v xml:space="preserve">L  </v>
          </cell>
          <cell r="S10" t="str">
            <v>SMA</v>
          </cell>
          <cell r="T10" t="str">
            <v>PONTIANAK</v>
          </cell>
          <cell r="U10">
            <v>34354</v>
          </cell>
          <cell r="V10">
            <v>44378</v>
          </cell>
          <cell r="W10">
            <v>44469</v>
          </cell>
          <cell r="X10" t="str">
            <v>PKWT 1</v>
          </cell>
          <cell r="Y10">
            <v>0</v>
          </cell>
          <cell r="Z10" t="str">
            <v xml:space="preserve">1 Tahun  10 Bulan 2 Hari </v>
          </cell>
          <cell r="AA10" t="str">
            <v>B1</v>
          </cell>
          <cell r="AB10" t="str">
            <v>940110141887</v>
          </cell>
          <cell r="AC10">
            <v>44581</v>
          </cell>
          <cell r="AD10" t="str">
            <v>SUDAH</v>
          </cell>
        </row>
        <row r="11">
          <cell r="C11" t="str">
            <v>0596</v>
          </cell>
          <cell r="D11" t="str">
            <v>RUDIANSYAH</v>
          </cell>
          <cell r="E11" t="str">
            <v>MBK</v>
          </cell>
          <cell r="F11" t="str">
            <v>085750405125</v>
          </cell>
          <cell r="G11" t="str">
            <v>DRIVER</v>
          </cell>
          <cell r="H11">
            <v>0</v>
          </cell>
          <cell r="I11">
            <v>0</v>
          </cell>
          <cell r="J11">
            <v>0</v>
          </cell>
          <cell r="K11" t="str">
            <v>PONTIANAK</v>
          </cell>
          <cell r="L11" t="str">
            <v xml:space="preserve">PT.SUMBER ALFARIA TRIJAYA TBK </v>
          </cell>
          <cell r="M11" t="str">
            <v>JAKARTA 2</v>
          </cell>
          <cell r="N11">
            <v>43730</v>
          </cell>
          <cell r="O11" t="str">
            <v xml:space="preserve">JL.TANJNG HARAPAN RT/002/005 BANJAR SERASAN PONTIANAK TIMUR </v>
          </cell>
          <cell r="P11" t="str">
            <v>L</v>
          </cell>
          <cell r="Q11" t="str">
            <v>ISLAM</v>
          </cell>
          <cell r="R11" t="str">
            <v xml:space="preserve">L  </v>
          </cell>
          <cell r="S11" t="str">
            <v>SMK</v>
          </cell>
          <cell r="T11" t="str">
            <v>PONTIANAK</v>
          </cell>
          <cell r="U11">
            <v>33070</v>
          </cell>
          <cell r="V11">
            <v>44378</v>
          </cell>
          <cell r="W11">
            <v>44469</v>
          </cell>
          <cell r="X11" t="str">
            <v>PKWT 1</v>
          </cell>
          <cell r="Y11">
            <v>0</v>
          </cell>
          <cell r="Z11" t="str">
            <v xml:space="preserve">1 Tahun  10 Bulan 1 Hari </v>
          </cell>
          <cell r="AA11" t="str">
            <v>B1</v>
          </cell>
          <cell r="AB11" t="str">
            <v>900710141304</v>
          </cell>
          <cell r="AC11">
            <v>44393</v>
          </cell>
          <cell r="AD11" t="str">
            <v>SUDAH</v>
          </cell>
        </row>
        <row r="12">
          <cell r="C12" t="str">
            <v>0769</v>
          </cell>
          <cell r="D12" t="str">
            <v>ABDUL HAFIDZ</v>
          </cell>
          <cell r="E12" t="str">
            <v>MBK</v>
          </cell>
          <cell r="F12" t="str">
            <v>085750085428</v>
          </cell>
          <cell r="G12" t="str">
            <v>DRIVER</v>
          </cell>
          <cell r="H12">
            <v>0</v>
          </cell>
          <cell r="I12">
            <v>0</v>
          </cell>
          <cell r="J12">
            <v>0</v>
          </cell>
          <cell r="K12" t="str">
            <v>PONTIANAK</v>
          </cell>
          <cell r="L12" t="str">
            <v xml:space="preserve">PT.SUMBER ALFARIA TRIJAYA TBK </v>
          </cell>
          <cell r="M12" t="str">
            <v>JAKARTA 2</v>
          </cell>
          <cell r="N12">
            <v>43801</v>
          </cell>
          <cell r="O12" t="str">
            <v>JL.TANJUNG RAYA II GG.PERMATA JAYA RT.003 RW. 004 KEL.SAIGON KEC.PONTIANAK TIMUR</v>
          </cell>
          <cell r="P12" t="str">
            <v>K2</v>
          </cell>
          <cell r="Q12" t="str">
            <v>ISLAM</v>
          </cell>
          <cell r="R12" t="str">
            <v xml:space="preserve">L  </v>
          </cell>
          <cell r="S12" t="str">
            <v>SMA</v>
          </cell>
          <cell r="T12" t="str">
            <v>PONTIANAK</v>
          </cell>
          <cell r="U12">
            <v>33578</v>
          </cell>
          <cell r="V12">
            <v>44378</v>
          </cell>
          <cell r="W12">
            <v>44408</v>
          </cell>
          <cell r="X12" t="str">
            <v>PHL</v>
          </cell>
          <cell r="Y12">
            <v>0</v>
          </cell>
          <cell r="Z12" t="str">
            <v xml:space="preserve">1 Tahun  7 Bulan 21 Hari </v>
          </cell>
          <cell r="AA12" t="str">
            <v>SIM B1</v>
          </cell>
          <cell r="AB12" t="str">
            <v>9.1061E+11</v>
          </cell>
          <cell r="AC12">
            <v>45455</v>
          </cell>
          <cell r="AD12" t="str">
            <v>SUDAH</v>
          </cell>
        </row>
        <row r="13">
          <cell r="C13" t="str">
            <v>0773</v>
          </cell>
          <cell r="D13" t="str">
            <v>FONSIANUS KASMAN</v>
          </cell>
          <cell r="E13" t="str">
            <v>MBK</v>
          </cell>
          <cell r="F13" t="str">
            <v>085252284609</v>
          </cell>
          <cell r="G13" t="str">
            <v>DRIVER</v>
          </cell>
          <cell r="H13">
            <v>0</v>
          </cell>
          <cell r="I13">
            <v>0</v>
          </cell>
          <cell r="J13">
            <v>0</v>
          </cell>
          <cell r="K13" t="str">
            <v>PONTIANAK</v>
          </cell>
          <cell r="L13" t="str">
            <v xml:space="preserve">PT.SUMBER ALFARIA TRIJAYA TBK </v>
          </cell>
          <cell r="M13" t="str">
            <v>JAKARTA 2</v>
          </cell>
          <cell r="N13">
            <v>43374</v>
          </cell>
          <cell r="O13" t="str">
            <v>GUMBANG RT 13 RW 4 DESA RIUNG KECAMATAN CIBAL MANGGARAI</v>
          </cell>
          <cell r="P13" t="str">
            <v>K2</v>
          </cell>
          <cell r="Q13" t="str">
            <v>KATHOLIK</v>
          </cell>
          <cell r="R13" t="str">
            <v>L</v>
          </cell>
          <cell r="S13" t="str">
            <v>SMP</v>
          </cell>
          <cell r="T13" t="str">
            <v>MANGGARAI</v>
          </cell>
          <cell r="U13">
            <v>34928</v>
          </cell>
          <cell r="V13">
            <v>44378</v>
          </cell>
          <cell r="W13">
            <v>44408</v>
          </cell>
          <cell r="X13" t="str">
            <v>PHL</v>
          </cell>
          <cell r="Y13">
            <v>0</v>
          </cell>
          <cell r="Z13" t="str">
            <v xml:space="preserve">2 Tahun  9 Bulan 22 Hari </v>
          </cell>
          <cell r="AA13" t="str">
            <v>SIM B1</v>
          </cell>
          <cell r="AB13" t="str">
            <v>8.50816E+11</v>
          </cell>
          <cell r="AC13">
            <v>44799</v>
          </cell>
          <cell r="AD13" t="str">
            <v>SUDAH</v>
          </cell>
        </row>
        <row r="14">
          <cell r="C14" t="str">
            <v>0765</v>
          </cell>
          <cell r="D14" t="str">
            <v>HASRUL RIZAL</v>
          </cell>
          <cell r="E14" t="str">
            <v>MBK</v>
          </cell>
          <cell r="F14" t="str">
            <v>082351996985</v>
          </cell>
          <cell r="G14">
            <v>0</v>
          </cell>
          <cell r="H14">
            <v>0</v>
          </cell>
          <cell r="I14">
            <v>0</v>
          </cell>
          <cell r="J14" t="str">
            <v>ADMIN DISPATCHER</v>
          </cell>
          <cell r="K14" t="str">
            <v>PONTIANAK</v>
          </cell>
          <cell r="L14" t="str">
            <v xml:space="preserve">PT.SUMBER ALFARIA TRIJAYA TBK </v>
          </cell>
          <cell r="M14" t="str">
            <v>JAKARTA 2</v>
          </cell>
          <cell r="N14">
            <v>43374</v>
          </cell>
          <cell r="O14" t="str">
            <v>JL ADI SUCIPTO PARIT NO 2 RT 006 RW 011 KEL SUNGAI RAYA KEC SUNGAI RAYA</v>
          </cell>
          <cell r="P14" t="str">
            <v>K1</v>
          </cell>
          <cell r="Q14" t="str">
            <v>ISLAM</v>
          </cell>
          <cell r="R14" t="str">
            <v>L</v>
          </cell>
          <cell r="S14" t="str">
            <v>S1</v>
          </cell>
          <cell r="T14" t="str">
            <v>KUBU RAYA</v>
          </cell>
          <cell r="U14">
            <v>30845</v>
          </cell>
          <cell r="V14">
            <v>44378</v>
          </cell>
          <cell r="W14">
            <v>44408</v>
          </cell>
          <cell r="X14" t="str">
            <v>PHL</v>
          </cell>
          <cell r="Y14">
            <v>0</v>
          </cell>
          <cell r="Z14" t="str">
            <v xml:space="preserve">2 Tahun  9 Bulan 22 Hari </v>
          </cell>
          <cell r="AA14" t="str">
            <v>SIM B1</v>
          </cell>
          <cell r="AB14" t="str">
            <v>8.4061E+11</v>
          </cell>
          <cell r="AC14">
            <v>44724</v>
          </cell>
          <cell r="AD14" t="str">
            <v>SUDAH</v>
          </cell>
        </row>
        <row r="15">
          <cell r="C15" t="str">
            <v>0774</v>
          </cell>
          <cell r="D15" t="str">
            <v>ANDREAN</v>
          </cell>
          <cell r="E15" t="str">
            <v>MBK</v>
          </cell>
          <cell r="F15" t="str">
            <v>085348069099</v>
          </cell>
          <cell r="G15" t="str">
            <v>DRIVER</v>
          </cell>
          <cell r="H15">
            <v>0</v>
          </cell>
          <cell r="I15">
            <v>0</v>
          </cell>
          <cell r="J15">
            <v>0</v>
          </cell>
          <cell r="K15" t="str">
            <v>PONTIANAK</v>
          </cell>
          <cell r="L15" t="str">
            <v xml:space="preserve">PT.SUMBER ALFARIA TRIJAYA TBK </v>
          </cell>
          <cell r="M15" t="str">
            <v>JAKARTA 2</v>
          </cell>
          <cell r="N15">
            <v>43374</v>
          </cell>
          <cell r="O15" t="str">
            <v>JL TANJUNG HARAPAN GG WARAKAS RT 004 RW 003 KEL BANJAR SERASAN KEC PONTIANAK TIMUR</v>
          </cell>
          <cell r="P15" t="str">
            <v>K</v>
          </cell>
          <cell r="Q15" t="str">
            <v>ISLAM</v>
          </cell>
          <cell r="R15" t="str">
            <v>L</v>
          </cell>
          <cell r="S15" t="str">
            <v>SMK</v>
          </cell>
          <cell r="T15" t="str">
            <v>PONTIANAK</v>
          </cell>
          <cell r="U15">
            <v>34887</v>
          </cell>
          <cell r="V15">
            <v>44378</v>
          </cell>
          <cell r="W15">
            <v>44408</v>
          </cell>
          <cell r="X15" t="str">
            <v>PHL</v>
          </cell>
          <cell r="Y15">
            <v>0</v>
          </cell>
          <cell r="Z15" t="str">
            <v xml:space="preserve">2 Tahun  9 Bulan 22 Hari </v>
          </cell>
          <cell r="AA15" t="str">
            <v>SIM B1</v>
          </cell>
          <cell r="AB15" t="str">
            <v>9.5071E+11</v>
          </cell>
          <cell r="AC15">
            <v>44749</v>
          </cell>
          <cell r="AD15" t="str">
            <v>SUDAH</v>
          </cell>
        </row>
        <row r="16">
          <cell r="C16" t="str">
            <v>0775</v>
          </cell>
          <cell r="D16" t="str">
            <v>ARIS KUSUMA</v>
          </cell>
          <cell r="E16" t="str">
            <v>MBK</v>
          </cell>
          <cell r="F16" t="str">
            <v>082250222422</v>
          </cell>
          <cell r="G16" t="str">
            <v>DRIVER</v>
          </cell>
          <cell r="H16">
            <v>0</v>
          </cell>
          <cell r="I16">
            <v>0</v>
          </cell>
          <cell r="J16">
            <v>0</v>
          </cell>
          <cell r="K16" t="str">
            <v>PONTIANAK</v>
          </cell>
          <cell r="L16" t="str">
            <v xml:space="preserve">PT.SUMBER ALFARIA TRIJAYA TBK </v>
          </cell>
          <cell r="M16" t="str">
            <v>JAKARTA 2</v>
          </cell>
          <cell r="N16">
            <v>43374</v>
          </cell>
          <cell r="O16" t="str">
            <v>JL. SELAT PANJANG NO. 11 A RT 4 RW 18 DESA SIANTAN HULU KECAMATAN PONTIANAK UTARA</v>
          </cell>
          <cell r="P16" t="str">
            <v>K3</v>
          </cell>
          <cell r="Q16" t="str">
            <v>ISLAM</v>
          </cell>
          <cell r="R16" t="str">
            <v>L</v>
          </cell>
          <cell r="S16" t="str">
            <v>SMK</v>
          </cell>
          <cell r="T16" t="str">
            <v>PONTIANAK KOTA</v>
          </cell>
          <cell r="U16">
            <v>30398</v>
          </cell>
          <cell r="V16">
            <v>44378</v>
          </cell>
          <cell r="W16">
            <v>44408</v>
          </cell>
          <cell r="X16" t="str">
            <v>PHL</v>
          </cell>
          <cell r="Y16">
            <v>0</v>
          </cell>
          <cell r="Z16" t="str">
            <v xml:space="preserve">2 Tahun  9 Bulan 22 Hari </v>
          </cell>
          <cell r="AA16" t="str">
            <v>SIM B2</v>
          </cell>
          <cell r="AB16" t="str">
            <v>8.3031E+11</v>
          </cell>
          <cell r="AC16">
            <v>45374</v>
          </cell>
          <cell r="AD16" t="str">
            <v>SUDAH</v>
          </cell>
        </row>
        <row r="17">
          <cell r="C17" t="str">
            <v>0777</v>
          </cell>
          <cell r="D17" t="str">
            <v>ELIASER NOFRI BANSAE</v>
          </cell>
          <cell r="E17" t="str">
            <v>MBK</v>
          </cell>
          <cell r="F17" t="str">
            <v>085250874646</v>
          </cell>
          <cell r="G17">
            <v>0</v>
          </cell>
          <cell r="H17">
            <v>0</v>
          </cell>
          <cell r="I17">
            <v>0</v>
          </cell>
          <cell r="J17" t="str">
            <v xml:space="preserve">UNIT MANAGEMENT </v>
          </cell>
          <cell r="K17" t="str">
            <v>PONTIANAK</v>
          </cell>
          <cell r="L17" t="str">
            <v xml:space="preserve">PT.SUMBER ALFARIA TRIJAYA TBK </v>
          </cell>
          <cell r="M17" t="str">
            <v>JAKARTA 2</v>
          </cell>
          <cell r="N17">
            <v>43374</v>
          </cell>
          <cell r="O17" t="str">
            <v>JL BUDI UTOMO RT 004 RW 018 KEL SIANTAN HILIR KEC PONTIANAK UTARA</v>
          </cell>
          <cell r="P17" t="str">
            <v>K</v>
          </cell>
          <cell r="Q17" t="str">
            <v>KRISTEN</v>
          </cell>
          <cell r="R17" t="str">
            <v>L</v>
          </cell>
          <cell r="S17" t="str">
            <v>SMA</v>
          </cell>
          <cell r="T17" t="str">
            <v>PONTIANAK</v>
          </cell>
          <cell r="U17">
            <v>32832</v>
          </cell>
          <cell r="V17">
            <v>44378</v>
          </cell>
          <cell r="W17">
            <v>44408</v>
          </cell>
          <cell r="X17" t="str">
            <v>PHL</v>
          </cell>
          <cell r="Y17">
            <v>0</v>
          </cell>
          <cell r="Z17" t="str">
            <v xml:space="preserve">2 Tahun  9 Bulan 22 Hari </v>
          </cell>
          <cell r="AA17" t="str">
            <v>SIM B1</v>
          </cell>
          <cell r="AB17" t="str">
            <v>8.9111E+11</v>
          </cell>
          <cell r="AC17">
            <v>44155</v>
          </cell>
          <cell r="AD17" t="str">
            <v>SUDAH</v>
          </cell>
        </row>
        <row r="18">
          <cell r="C18" t="str">
            <v>0778</v>
          </cell>
          <cell r="D18" t="str">
            <v>IDRIS AFFANDI</v>
          </cell>
          <cell r="E18" t="str">
            <v>MBK</v>
          </cell>
          <cell r="F18" t="str">
            <v>085845486957</v>
          </cell>
          <cell r="G18" t="str">
            <v>DRIVER</v>
          </cell>
          <cell r="H18">
            <v>0</v>
          </cell>
          <cell r="I18">
            <v>0</v>
          </cell>
          <cell r="J18">
            <v>0</v>
          </cell>
          <cell r="K18" t="str">
            <v>PONTIANAK</v>
          </cell>
          <cell r="L18" t="str">
            <v xml:space="preserve">PT.SUMBER ALFARIA TRIJAYA TBK </v>
          </cell>
          <cell r="M18" t="str">
            <v>JAKARTA 2</v>
          </cell>
          <cell r="N18">
            <v>43374</v>
          </cell>
          <cell r="O18" t="str">
            <v>JL YAM SABRAN GG GOTONG ROYONG NO 7 RT 001 RW 003 KEL TANJUNG HULU KEC PONTIANAK TIMUR</v>
          </cell>
          <cell r="P18" t="str">
            <v>K</v>
          </cell>
          <cell r="Q18" t="str">
            <v>ISLAM</v>
          </cell>
          <cell r="R18" t="str">
            <v>L</v>
          </cell>
          <cell r="S18" t="str">
            <v>SMA</v>
          </cell>
          <cell r="T18" t="str">
            <v>PONTIANAK</v>
          </cell>
          <cell r="U18">
            <v>28261</v>
          </cell>
          <cell r="V18">
            <v>44378</v>
          </cell>
          <cell r="W18">
            <v>44408</v>
          </cell>
          <cell r="X18" t="str">
            <v>PHL</v>
          </cell>
          <cell r="Y18">
            <v>0</v>
          </cell>
          <cell r="Z18" t="str">
            <v xml:space="preserve">2 Tahun  9 Bulan 22 Hari </v>
          </cell>
          <cell r="AA18" t="str">
            <v>SIM B1</v>
          </cell>
          <cell r="AB18" t="str">
            <v>7.7051E+11</v>
          </cell>
          <cell r="AC18">
            <v>45062</v>
          </cell>
          <cell r="AD18" t="str">
            <v>SUDAH</v>
          </cell>
        </row>
        <row r="19">
          <cell r="C19" t="str">
            <v>0780</v>
          </cell>
          <cell r="D19" t="str">
            <v>JUNGLES POBAS</v>
          </cell>
          <cell r="E19" t="str">
            <v>MBK</v>
          </cell>
          <cell r="F19" t="str">
            <v>085787130812</v>
          </cell>
          <cell r="G19" t="str">
            <v>DRIVER</v>
          </cell>
          <cell r="H19">
            <v>0</v>
          </cell>
          <cell r="I19">
            <v>0</v>
          </cell>
          <cell r="J19">
            <v>0</v>
          </cell>
          <cell r="K19" t="str">
            <v>PONTIANAK</v>
          </cell>
          <cell r="L19" t="str">
            <v xml:space="preserve">PT.SUMBER ALFARIA TRIJAYA TBK </v>
          </cell>
          <cell r="M19" t="str">
            <v>JAKARTA 2</v>
          </cell>
          <cell r="N19">
            <v>43374</v>
          </cell>
          <cell r="O19" t="str">
            <v>SRIKANDI 1B-16 RT 7 RW 4 DESA SUNGAI RAYA DALAM KECAMATAN SUNGAI RAYA</v>
          </cell>
          <cell r="P19" t="str">
            <v>L</v>
          </cell>
          <cell r="Q19" t="str">
            <v>KRISTEN</v>
          </cell>
          <cell r="R19" t="str">
            <v>L</v>
          </cell>
          <cell r="S19" t="str">
            <v>SMA</v>
          </cell>
          <cell r="T19" t="str">
            <v>KUBU RAYA</v>
          </cell>
          <cell r="U19">
            <v>32693</v>
          </cell>
          <cell r="V19">
            <v>44378</v>
          </cell>
          <cell r="W19">
            <v>44408</v>
          </cell>
          <cell r="X19" t="str">
            <v>PHL</v>
          </cell>
          <cell r="Y19">
            <v>0</v>
          </cell>
          <cell r="Z19" t="str">
            <v xml:space="preserve">2 Tahun  9 Bulan 22 Hari </v>
          </cell>
          <cell r="AA19" t="str">
            <v>SIM B1</v>
          </cell>
          <cell r="AB19" t="str">
            <v>890710141466 890710141466</v>
          </cell>
          <cell r="AC19">
            <v>44016</v>
          </cell>
          <cell r="AD19" t="str">
            <v>SUDAH</v>
          </cell>
        </row>
        <row r="20">
          <cell r="C20" t="str">
            <v>0787</v>
          </cell>
          <cell r="D20" t="str">
            <v>NURLANGGA</v>
          </cell>
          <cell r="E20" t="str">
            <v>MBK</v>
          </cell>
          <cell r="F20" t="str">
            <v>081776734017</v>
          </cell>
          <cell r="G20" t="str">
            <v>DRIVER</v>
          </cell>
          <cell r="H20">
            <v>0</v>
          </cell>
          <cell r="I20">
            <v>0</v>
          </cell>
          <cell r="J20">
            <v>0</v>
          </cell>
          <cell r="K20" t="str">
            <v>PONTIANAK</v>
          </cell>
          <cell r="L20" t="str">
            <v xml:space="preserve">PT.SUMBER ALFARIA TRIJAYA TBK </v>
          </cell>
          <cell r="M20" t="str">
            <v>JAKARTA 2</v>
          </cell>
          <cell r="N20">
            <v>43770</v>
          </cell>
          <cell r="O20" t="str">
            <v xml:space="preserve">JL. PANCA BAKTI KEL. BATU LAYANG KEC. PONTIANAK UTARA </v>
          </cell>
          <cell r="P20" t="str">
            <v>L</v>
          </cell>
          <cell r="Q20" t="str">
            <v>ISLAM</v>
          </cell>
          <cell r="R20" t="str">
            <v>L</v>
          </cell>
          <cell r="S20" t="str">
            <v>SMA</v>
          </cell>
          <cell r="T20" t="str">
            <v>PONTIANAK</v>
          </cell>
          <cell r="U20" t="str">
            <v>8-Okt-90</v>
          </cell>
          <cell r="V20">
            <v>44378</v>
          </cell>
          <cell r="W20">
            <v>44408</v>
          </cell>
          <cell r="X20" t="str">
            <v>PHL</v>
          </cell>
          <cell r="Y20">
            <v>0</v>
          </cell>
          <cell r="Z20" t="str">
            <v xml:space="preserve">1 Tahun  8 Bulan 22 Hari </v>
          </cell>
          <cell r="AA20" t="str">
            <v>BII</v>
          </cell>
          <cell r="AB20" t="str">
            <v>901010140012</v>
          </cell>
          <cell r="AC20" t="str">
            <v>8-Okt-24</v>
          </cell>
          <cell r="AD20" t="str">
            <v>SUDAH</v>
          </cell>
        </row>
        <row r="21">
          <cell r="C21" t="str">
            <v>0790</v>
          </cell>
          <cell r="D21" t="str">
            <v>ENTIS</v>
          </cell>
          <cell r="E21" t="str">
            <v>MBK</v>
          </cell>
          <cell r="F21" t="str">
            <v>085822667039</v>
          </cell>
          <cell r="G21" t="str">
            <v>DRIVER</v>
          </cell>
          <cell r="H21">
            <v>0</v>
          </cell>
          <cell r="I21">
            <v>0</v>
          </cell>
          <cell r="J21">
            <v>0</v>
          </cell>
          <cell r="K21" t="str">
            <v>PONTIANAK</v>
          </cell>
          <cell r="L21" t="str">
            <v xml:space="preserve">PT.SUMBER ALFARIA TRIJAYA TBK </v>
          </cell>
          <cell r="M21" t="str">
            <v>JAKARTA 2</v>
          </cell>
          <cell r="N21">
            <v>43770</v>
          </cell>
          <cell r="O21" t="str">
            <v xml:space="preserve">JL. TRITURA TANJUNG HILIR </v>
          </cell>
          <cell r="P21" t="str">
            <v>K3</v>
          </cell>
          <cell r="Q21" t="str">
            <v>ISLAM</v>
          </cell>
          <cell r="R21" t="str">
            <v>L</v>
          </cell>
          <cell r="S21" t="str">
            <v>SMA</v>
          </cell>
          <cell r="T21" t="str">
            <v>LEBAK</v>
          </cell>
          <cell r="U21">
            <v>33730</v>
          </cell>
          <cell r="V21">
            <v>44378</v>
          </cell>
          <cell r="W21">
            <v>44408</v>
          </cell>
          <cell r="X21" t="str">
            <v>PHL</v>
          </cell>
          <cell r="Y21">
            <v>0</v>
          </cell>
          <cell r="Z21" t="str">
            <v xml:space="preserve">1 Tahun  8 Bulan 22 Hari </v>
          </cell>
          <cell r="AA21" t="str">
            <v>BI</v>
          </cell>
          <cell r="AB21" t="str">
            <v>920510140004</v>
          </cell>
          <cell r="AC21">
            <v>0</v>
          </cell>
          <cell r="AD21" t="str">
            <v>SUDAH</v>
          </cell>
        </row>
        <row r="22">
          <cell r="C22" t="str">
            <v>0792</v>
          </cell>
          <cell r="D22" t="str">
            <v xml:space="preserve">EVARISTUS MUSTAHIR </v>
          </cell>
          <cell r="E22" t="str">
            <v>MBK</v>
          </cell>
          <cell r="F22" t="str">
            <v>082151608020/08571895007</v>
          </cell>
          <cell r="G22" t="str">
            <v>DRIVER</v>
          </cell>
          <cell r="H22">
            <v>0</v>
          </cell>
          <cell r="I22">
            <v>0</v>
          </cell>
          <cell r="J22">
            <v>0</v>
          </cell>
          <cell r="K22" t="str">
            <v>PONTIANAK</v>
          </cell>
          <cell r="L22" t="str">
            <v xml:space="preserve">PT.SUMBER ALFARIA TRIJAYA TBK </v>
          </cell>
          <cell r="M22" t="str">
            <v>JAKARTA 2</v>
          </cell>
          <cell r="N22">
            <v>43770</v>
          </cell>
          <cell r="O22" t="str">
            <v>GG. MATAN V NO. 185</v>
          </cell>
          <cell r="P22" t="str">
            <v>K3</v>
          </cell>
          <cell r="Q22" t="str">
            <v>IKHATOLIK</v>
          </cell>
          <cell r="R22" t="str">
            <v>L</v>
          </cell>
          <cell r="S22" t="str">
            <v>SMA</v>
          </cell>
          <cell r="T22" t="str">
            <v>PONTIANAK</v>
          </cell>
          <cell r="U22">
            <v>32807</v>
          </cell>
          <cell r="V22">
            <v>44378</v>
          </cell>
          <cell r="W22">
            <v>44408</v>
          </cell>
          <cell r="X22" t="str">
            <v>PHL</v>
          </cell>
          <cell r="Y22">
            <v>0</v>
          </cell>
          <cell r="Z22" t="str">
            <v xml:space="preserve">1 Tahun  8 Bulan 22 Hari </v>
          </cell>
          <cell r="AA22" t="str">
            <v>BI</v>
          </cell>
          <cell r="AB22" t="str">
            <v>891010141159</v>
          </cell>
          <cell r="AC22">
            <v>0</v>
          </cell>
          <cell r="AD22" t="str">
            <v>SUDAH</v>
          </cell>
        </row>
        <row r="23">
          <cell r="C23" t="str">
            <v>0829</v>
          </cell>
          <cell r="D23" t="str">
            <v>RUDIANSYAH CK</v>
          </cell>
          <cell r="E23" t="str">
            <v>MBK</v>
          </cell>
          <cell r="F23" t="str">
            <v>085750366570</v>
          </cell>
          <cell r="G23">
            <v>0</v>
          </cell>
          <cell r="H23">
            <v>0</v>
          </cell>
          <cell r="I23">
            <v>0</v>
          </cell>
          <cell r="J23" t="str">
            <v>DISPATCHER</v>
          </cell>
          <cell r="K23" t="str">
            <v>PONTIANAK</v>
          </cell>
          <cell r="L23" t="str">
            <v xml:space="preserve">PT.SUMBER ALFARIA TRIJAYA TBK </v>
          </cell>
          <cell r="M23" t="str">
            <v>JAKARTA 2</v>
          </cell>
          <cell r="N23">
            <v>43770</v>
          </cell>
          <cell r="O23" t="str">
            <v xml:space="preserve">DUSUN PARIT BUGIS RT. 003/004 LRL. KAPUR KEC. SUNGAI RAYA </v>
          </cell>
          <cell r="P23" t="str">
            <v>K1</v>
          </cell>
          <cell r="Q23" t="str">
            <v>ISLAM</v>
          </cell>
          <cell r="R23" t="str">
            <v>L</v>
          </cell>
          <cell r="S23" t="str">
            <v>SMK</v>
          </cell>
          <cell r="T23" t="str">
            <v>PONTIANAK</v>
          </cell>
          <cell r="U23">
            <v>33707</v>
          </cell>
          <cell r="V23">
            <v>44378</v>
          </cell>
          <cell r="W23">
            <v>44408</v>
          </cell>
          <cell r="X23" t="str">
            <v>PHL</v>
          </cell>
          <cell r="Y23">
            <v>0</v>
          </cell>
          <cell r="Z23" t="str">
            <v xml:space="preserve">1 Tahun  8 Bulan 22 Hari </v>
          </cell>
          <cell r="AA23" t="str">
            <v xml:space="preserve">NON DRIVER </v>
          </cell>
          <cell r="AB23" t="str">
            <v>NON DRIVER</v>
          </cell>
          <cell r="AC23" t="str">
            <v>NON DRIVER</v>
          </cell>
          <cell r="AD23" t="str">
            <v>SUDAH</v>
          </cell>
        </row>
        <row r="24">
          <cell r="C24" t="str">
            <v>0990</v>
          </cell>
          <cell r="D24" t="str">
            <v>SY. FAUZI ALMAN</v>
          </cell>
          <cell r="E24" t="str">
            <v>MBK</v>
          </cell>
          <cell r="F24" t="str">
            <v>089694103857</v>
          </cell>
          <cell r="G24" t="str">
            <v>DRIVER</v>
          </cell>
          <cell r="H24">
            <v>0</v>
          </cell>
          <cell r="I24">
            <v>0</v>
          </cell>
          <cell r="J24">
            <v>0</v>
          </cell>
          <cell r="K24" t="str">
            <v>PONTIANAK</v>
          </cell>
          <cell r="L24" t="str">
            <v xml:space="preserve">PT.SUMBER ALFARIA TRIJAYA TBK </v>
          </cell>
          <cell r="M24" t="str">
            <v>JAKARTA 2</v>
          </cell>
          <cell r="N24">
            <v>43800</v>
          </cell>
          <cell r="O24" t="str">
            <v xml:space="preserve">JL. PARIT TENGAH GG. KURNIA II RT. 002/029 SUNGAI BELIUNG PONTIANAK BARAT </v>
          </cell>
          <cell r="P24" t="str">
            <v>K</v>
          </cell>
          <cell r="Q24" t="str">
            <v>ISLAM</v>
          </cell>
          <cell r="R24" t="str">
            <v>L</v>
          </cell>
          <cell r="S24" t="str">
            <v>SMK</v>
          </cell>
          <cell r="T24" t="str">
            <v xml:space="preserve">TELUK PAKEDAI </v>
          </cell>
          <cell r="U24">
            <v>34936</v>
          </cell>
          <cell r="V24">
            <v>44348</v>
          </cell>
          <cell r="W24">
            <v>44439</v>
          </cell>
          <cell r="X24" t="str">
            <v>PKWT 2</v>
          </cell>
          <cell r="Y24">
            <v>0</v>
          </cell>
          <cell r="Z24" t="str">
            <v xml:space="preserve">1 Tahun  7 Bulan 22 Hari </v>
          </cell>
          <cell r="AA24" t="str">
            <v>BI</v>
          </cell>
          <cell r="AB24">
            <v>0</v>
          </cell>
          <cell r="AC24">
            <v>0</v>
          </cell>
          <cell r="AD24" t="str">
            <v>SUDAH</v>
          </cell>
        </row>
        <row r="25">
          <cell r="C25" t="str">
            <v>0987</v>
          </cell>
          <cell r="D25" t="str">
            <v>JUNAIDI IMAM</v>
          </cell>
          <cell r="E25" t="str">
            <v>MBK</v>
          </cell>
          <cell r="F25" t="str">
            <v>082157751381</v>
          </cell>
          <cell r="G25" t="str">
            <v>DRIVER</v>
          </cell>
          <cell r="H25">
            <v>0</v>
          </cell>
          <cell r="I25">
            <v>0</v>
          </cell>
          <cell r="J25">
            <v>0</v>
          </cell>
          <cell r="K25" t="str">
            <v>PONTIANAK</v>
          </cell>
          <cell r="L25" t="str">
            <v xml:space="preserve">PT.SUMBER ALFARIA TRIJAYA TBK </v>
          </cell>
          <cell r="M25" t="str">
            <v>JAKARTA 2</v>
          </cell>
          <cell r="N25">
            <v>43800</v>
          </cell>
          <cell r="O25" t="str">
            <v xml:space="preserve">JL. HAJI BUJANG ATIM RT. 010/003 BATU AMPAR </v>
          </cell>
          <cell r="P25" t="str">
            <v>K3</v>
          </cell>
          <cell r="Q25" t="str">
            <v>ISLAM</v>
          </cell>
          <cell r="R25" t="str">
            <v>L</v>
          </cell>
          <cell r="S25" t="str">
            <v>SMK</v>
          </cell>
          <cell r="T25" t="str">
            <v xml:space="preserve">BATU AMPAR </v>
          </cell>
          <cell r="U25">
            <v>28684</v>
          </cell>
          <cell r="V25">
            <v>44348</v>
          </cell>
          <cell r="W25">
            <v>44439</v>
          </cell>
          <cell r="X25" t="str">
            <v>PKWT 2</v>
          </cell>
          <cell r="Y25">
            <v>0</v>
          </cell>
          <cell r="Z25" t="str">
            <v xml:space="preserve">1 Tahun  7 Bulan 22 Hari </v>
          </cell>
          <cell r="AA25" t="str">
            <v>BI</v>
          </cell>
          <cell r="AB25" t="str">
            <v>780710140022</v>
          </cell>
          <cell r="AC25">
            <v>45486</v>
          </cell>
          <cell r="AD25" t="str">
            <v>SUDAH</v>
          </cell>
        </row>
        <row r="26">
          <cell r="C26" t="str">
            <v>0999</v>
          </cell>
          <cell r="D26" t="str">
            <v>RASENDI</v>
          </cell>
          <cell r="E26" t="str">
            <v>MBK</v>
          </cell>
          <cell r="F26" t="str">
            <v>085654496643</v>
          </cell>
          <cell r="G26" t="str">
            <v>DRIVER</v>
          </cell>
          <cell r="H26">
            <v>0</v>
          </cell>
          <cell r="I26">
            <v>0</v>
          </cell>
          <cell r="J26">
            <v>0</v>
          </cell>
          <cell r="K26" t="str">
            <v>PONTIANAK</v>
          </cell>
          <cell r="L26" t="str">
            <v xml:space="preserve">PT.SUMBER ALFARIA TRIJAYA TBK </v>
          </cell>
          <cell r="M26" t="str">
            <v>JAKARTA 2</v>
          </cell>
          <cell r="N26">
            <v>43800</v>
          </cell>
          <cell r="O26" t="str">
            <v xml:space="preserve">DUSUN IV PURWODADI RT. 003/002 KEL. RASAU JAYA SATU KEC. RASAU JAYA </v>
          </cell>
          <cell r="P26" t="str">
            <v>L</v>
          </cell>
          <cell r="Q26" t="str">
            <v>ISLAM</v>
          </cell>
          <cell r="R26" t="str">
            <v>L</v>
          </cell>
          <cell r="S26" t="str">
            <v>SMA</v>
          </cell>
          <cell r="T26" t="str">
            <v>INDRAMAYU</v>
          </cell>
          <cell r="U26">
            <v>35723</v>
          </cell>
          <cell r="V26">
            <v>44348</v>
          </cell>
          <cell r="W26">
            <v>44439</v>
          </cell>
          <cell r="X26" t="str">
            <v>PKWT 2</v>
          </cell>
          <cell r="Y26">
            <v>0</v>
          </cell>
          <cell r="Z26" t="str">
            <v xml:space="preserve">1 Tahun  7 Bulan 22 Hari </v>
          </cell>
          <cell r="AA26" t="str">
            <v>BI</v>
          </cell>
          <cell r="AB26" t="str">
            <v>10149710000083</v>
          </cell>
          <cell r="AC26">
            <v>45607</v>
          </cell>
          <cell r="AD26" t="str">
            <v>SUDAH</v>
          </cell>
        </row>
        <row r="27">
          <cell r="C27" t="str">
            <v>1006</v>
          </cell>
          <cell r="D27" t="str">
            <v xml:space="preserve">WAGIONO </v>
          </cell>
          <cell r="E27" t="str">
            <v>MBK</v>
          </cell>
          <cell r="F27" t="str">
            <v>081348503966</v>
          </cell>
          <cell r="G27" t="str">
            <v>DRIVER</v>
          </cell>
          <cell r="H27">
            <v>0</v>
          </cell>
          <cell r="I27">
            <v>0</v>
          </cell>
          <cell r="J27">
            <v>0</v>
          </cell>
          <cell r="K27" t="str">
            <v>PONTIANAK</v>
          </cell>
          <cell r="L27" t="str">
            <v xml:space="preserve">PT.SUMBER ALFARIA TRIJAYA TBK </v>
          </cell>
          <cell r="M27" t="str">
            <v>JAKARTA 2</v>
          </cell>
          <cell r="N27">
            <v>43829</v>
          </cell>
          <cell r="O27" t="str">
            <v xml:space="preserve">JL. PADAT KARYA KOMP STAR BORNEO RESIDENCE 7 RT. 002/023 KEL. SAIGON KEC. PONTIANAK TIMUR </v>
          </cell>
          <cell r="P27" t="str">
            <v>K</v>
          </cell>
          <cell r="Q27" t="str">
            <v>ISLAM</v>
          </cell>
          <cell r="R27" t="str">
            <v>L</v>
          </cell>
          <cell r="S27" t="str">
            <v>SMA</v>
          </cell>
          <cell r="T27" t="str">
            <v xml:space="preserve">PONTIANAK </v>
          </cell>
          <cell r="U27">
            <v>32116</v>
          </cell>
          <cell r="V27">
            <v>44348</v>
          </cell>
          <cell r="W27">
            <v>44439</v>
          </cell>
          <cell r="X27" t="str">
            <v>PKWT 2</v>
          </cell>
          <cell r="Y27">
            <v>0</v>
          </cell>
          <cell r="Z27" t="str">
            <v xml:space="preserve">1 Tahun  6 Bulan 23 Hari </v>
          </cell>
          <cell r="AA27" t="str">
            <v>BI</v>
          </cell>
          <cell r="AB27" t="str">
            <v>17011014002802</v>
          </cell>
          <cell r="AC27">
            <v>45574</v>
          </cell>
          <cell r="AD27" t="str">
            <v>SUDAH</v>
          </cell>
        </row>
        <row r="28">
          <cell r="C28" t="str">
            <v>1077</v>
          </cell>
          <cell r="D28" t="str">
            <v xml:space="preserve">IBNU IFAN </v>
          </cell>
          <cell r="E28" t="str">
            <v xml:space="preserve">MBK </v>
          </cell>
          <cell r="F28" t="str">
            <v>081219993723</v>
          </cell>
          <cell r="G28" t="str">
            <v>DRIVER</v>
          </cell>
          <cell r="H28">
            <v>0</v>
          </cell>
          <cell r="I28">
            <v>0</v>
          </cell>
          <cell r="J28">
            <v>0</v>
          </cell>
          <cell r="K28" t="str">
            <v>PONTIANAK</v>
          </cell>
          <cell r="L28" t="str">
            <v xml:space="preserve">PT.SUMBER ALFARIA TRIJAYA TBK </v>
          </cell>
          <cell r="M28" t="str">
            <v>JAKARTA 2</v>
          </cell>
          <cell r="N28">
            <v>43892</v>
          </cell>
          <cell r="O28" t="str">
            <v xml:space="preserve">KOMP. CEMPAKA MAS NO. K 23 RT. 008/002 TELUK KAPUAS KUBU RAYA </v>
          </cell>
          <cell r="P28" t="str">
            <v>K</v>
          </cell>
          <cell r="Q28" t="str">
            <v>ISLAM</v>
          </cell>
          <cell r="R28" t="str">
            <v>L</v>
          </cell>
          <cell r="S28">
            <v>0</v>
          </cell>
          <cell r="T28" t="str">
            <v xml:space="preserve">PONTIANAK </v>
          </cell>
          <cell r="U28">
            <v>30165</v>
          </cell>
          <cell r="V28">
            <v>44317</v>
          </cell>
          <cell r="W28">
            <v>44408</v>
          </cell>
          <cell r="X28" t="str">
            <v>PKWT 2</v>
          </cell>
          <cell r="Y28">
            <v>0</v>
          </cell>
          <cell r="Z28" t="str">
            <v xml:space="preserve">1 Tahun  4 Bulan 21 Hari </v>
          </cell>
          <cell r="AA28" t="str">
            <v>BI</v>
          </cell>
          <cell r="AB28" t="str">
            <v>1014160800420</v>
          </cell>
          <cell r="AC28">
            <v>45140</v>
          </cell>
          <cell r="AD28" t="str">
            <v>SUDAH</v>
          </cell>
        </row>
        <row r="29">
          <cell r="C29" t="str">
            <v>1095</v>
          </cell>
          <cell r="D29" t="str">
            <v xml:space="preserve">SIRAJUDDIN </v>
          </cell>
          <cell r="E29" t="str">
            <v>MBK</v>
          </cell>
          <cell r="F29" t="str">
            <v>085654482640</v>
          </cell>
          <cell r="G29">
            <v>0</v>
          </cell>
          <cell r="H29">
            <v>0</v>
          </cell>
          <cell r="I29" t="str">
            <v>CHECKER</v>
          </cell>
          <cell r="J29">
            <v>0</v>
          </cell>
          <cell r="K29" t="str">
            <v>PONTIANAK</v>
          </cell>
          <cell r="L29" t="str">
            <v xml:space="preserve">PT.SUMBER ALFARIA TRIJAYA TBK </v>
          </cell>
          <cell r="M29" t="str">
            <v>JAKARTA 2</v>
          </cell>
          <cell r="N29">
            <v>43932</v>
          </cell>
          <cell r="O29" t="str">
            <v xml:space="preserve">JL. TRITURA RT. 003/006 TANJUNG HIUR PONTIANAK HIUR </v>
          </cell>
          <cell r="P29" t="str">
            <v>K3</v>
          </cell>
          <cell r="Q29" t="str">
            <v>ISLAM</v>
          </cell>
          <cell r="R29" t="str">
            <v>L</v>
          </cell>
          <cell r="S29" t="str">
            <v>SMK</v>
          </cell>
          <cell r="T29" t="str">
            <v xml:space="preserve">POINTIANAK </v>
          </cell>
          <cell r="U29">
            <v>30211</v>
          </cell>
          <cell r="V29">
            <v>44348</v>
          </cell>
          <cell r="W29">
            <v>44439</v>
          </cell>
          <cell r="X29" t="str">
            <v>PKWT1</v>
          </cell>
          <cell r="Y29">
            <v>0</v>
          </cell>
          <cell r="Z29" t="str">
            <v xml:space="preserve">1 Tahun  3 Bulan 12 Hari </v>
          </cell>
          <cell r="AA29" t="str">
            <v>BII UMUM</v>
          </cell>
          <cell r="AB29" t="str">
            <v>820910140418</v>
          </cell>
          <cell r="AC29">
            <v>45552</v>
          </cell>
          <cell r="AD29" t="str">
            <v>SUDAH</v>
          </cell>
        </row>
        <row r="30">
          <cell r="C30" t="str">
            <v>1155</v>
          </cell>
          <cell r="D30" t="str">
            <v xml:space="preserve">VATI LAXA NORULLAH </v>
          </cell>
          <cell r="E30" t="str">
            <v>MBK</v>
          </cell>
          <cell r="F30" t="str">
            <v>085654073621</v>
          </cell>
          <cell r="G30" t="str">
            <v>DRIVER</v>
          </cell>
          <cell r="H30">
            <v>0</v>
          </cell>
          <cell r="I30">
            <v>0</v>
          </cell>
          <cell r="J30">
            <v>0</v>
          </cell>
          <cell r="K30" t="str">
            <v>PONTIANAK</v>
          </cell>
          <cell r="L30" t="str">
            <v xml:space="preserve">PT.SUMBER ALFARIA TRIJAYA TBK </v>
          </cell>
          <cell r="M30" t="str">
            <v>JAKARTA 2</v>
          </cell>
          <cell r="N30">
            <v>43963</v>
          </cell>
          <cell r="O30" t="str">
            <v xml:space="preserve">JL. GUSTI SITUT MAHMUD GG. REMIS II RT. 001/004 SIANTAN HULU </v>
          </cell>
          <cell r="P30" t="str">
            <v>L</v>
          </cell>
          <cell r="Q30" t="str">
            <v>ISLAM</v>
          </cell>
          <cell r="R30" t="str">
            <v>L</v>
          </cell>
          <cell r="S30" t="str">
            <v>SMA</v>
          </cell>
          <cell r="T30" t="str">
            <v>PONTIANAK</v>
          </cell>
          <cell r="U30">
            <v>35076</v>
          </cell>
          <cell r="V30">
            <v>44378</v>
          </cell>
          <cell r="W30">
            <v>44469</v>
          </cell>
          <cell r="X30" t="str">
            <v>PKWT 1</v>
          </cell>
          <cell r="Y30">
            <v>0</v>
          </cell>
          <cell r="Z30" t="str">
            <v xml:space="preserve">1 Tahun  2 Bulan 11 Hari </v>
          </cell>
          <cell r="AA30" t="str">
            <v>BI</v>
          </cell>
          <cell r="AB30" t="str">
            <v>960110141503</v>
          </cell>
          <cell r="AC30">
            <v>44573</v>
          </cell>
          <cell r="AD30" t="str">
            <v>SUDAH</v>
          </cell>
        </row>
        <row r="31">
          <cell r="C31" t="str">
            <v>1156</v>
          </cell>
          <cell r="D31" t="str">
            <v>EKO PURWANDI</v>
          </cell>
          <cell r="E31" t="str">
            <v>MBK</v>
          </cell>
          <cell r="F31" t="str">
            <v>085245158291</v>
          </cell>
          <cell r="G31" t="str">
            <v>DRIVER</v>
          </cell>
          <cell r="H31">
            <v>0</v>
          </cell>
          <cell r="I31">
            <v>0</v>
          </cell>
          <cell r="J31">
            <v>0</v>
          </cell>
          <cell r="K31" t="str">
            <v>PONTIANAK</v>
          </cell>
          <cell r="L31" t="str">
            <v xml:space="preserve">PT.SUMBER ALFARIA TRIJAYA TBK </v>
          </cell>
          <cell r="M31" t="str">
            <v>JAKARTA 2</v>
          </cell>
          <cell r="N31">
            <v>43990</v>
          </cell>
          <cell r="O31" t="str">
            <v xml:space="preserve">DUSUN KARYA I RT 004/002 DESA JAWA TENGAH KEC SUNGAI AMBAWANG </v>
          </cell>
          <cell r="P31" t="str">
            <v>K1</v>
          </cell>
          <cell r="Q31" t="str">
            <v xml:space="preserve">ISLAM </v>
          </cell>
          <cell r="R31" t="str">
            <v>L</v>
          </cell>
          <cell r="S31" t="str">
            <v>SMK</v>
          </cell>
          <cell r="T31" t="str">
            <v xml:space="preserve">KP. JAWATENGAH </v>
          </cell>
          <cell r="U31">
            <v>33479</v>
          </cell>
          <cell r="V31">
            <v>44378</v>
          </cell>
          <cell r="W31">
            <v>44408</v>
          </cell>
          <cell r="X31" t="str">
            <v>PHL</v>
          </cell>
          <cell r="Y31">
            <v>0</v>
          </cell>
          <cell r="Z31" t="str">
            <v xml:space="preserve">1 Tahun  1 Bulan 15 Hari </v>
          </cell>
          <cell r="AA31" t="str">
            <v>BI KALBAR</v>
          </cell>
          <cell r="AB31" t="str">
            <v>910810140102</v>
          </cell>
          <cell r="AC31">
            <v>44437</v>
          </cell>
          <cell r="AD31" t="str">
            <v>SUDAH</v>
          </cell>
        </row>
        <row r="32">
          <cell r="C32" t="str">
            <v>1215</v>
          </cell>
          <cell r="D32" t="str">
            <v xml:space="preserve">EDY SANTOSO </v>
          </cell>
          <cell r="E32" t="str">
            <v>MBK</v>
          </cell>
          <cell r="F32" t="str">
            <v>085845299196</v>
          </cell>
          <cell r="G32" t="str">
            <v>DRIVER</v>
          </cell>
          <cell r="H32">
            <v>0</v>
          </cell>
          <cell r="I32">
            <v>0</v>
          </cell>
          <cell r="J32">
            <v>0</v>
          </cell>
          <cell r="K32" t="str">
            <v>PONTIANAK</v>
          </cell>
          <cell r="L32" t="str">
            <v xml:space="preserve">PT.SUMBER ALFARIA TRIJAYA TBK </v>
          </cell>
          <cell r="M32" t="str">
            <v>JAKARTA 2</v>
          </cell>
          <cell r="N32">
            <v>44028</v>
          </cell>
          <cell r="O32" t="str">
            <v xml:space="preserve">JL MAYORITAS PERUM NADISKA PERMAI 4 NO D2 RT 002/004 PARIT MAYOR </v>
          </cell>
          <cell r="P32" t="str">
            <v>K3</v>
          </cell>
          <cell r="Q32" t="str">
            <v xml:space="preserve">ISLAM </v>
          </cell>
          <cell r="R32" t="str">
            <v>L</v>
          </cell>
          <cell r="S32" t="str">
            <v xml:space="preserve">SMA </v>
          </cell>
          <cell r="T32" t="str">
            <v xml:space="preserve">KARANG ANYAR </v>
          </cell>
          <cell r="U32">
            <v>28072</v>
          </cell>
          <cell r="V32">
            <v>44378</v>
          </cell>
          <cell r="W32">
            <v>44469</v>
          </cell>
          <cell r="X32" t="str">
            <v>PKWT 2</v>
          </cell>
          <cell r="Y32">
            <v>0</v>
          </cell>
          <cell r="Z32" t="str">
            <v xml:space="preserve">1 Tahun  0 Bulan 7 Hari </v>
          </cell>
          <cell r="AA32" t="str">
            <v>BI UMUM</v>
          </cell>
          <cell r="AB32" t="str">
            <v>761110140912</v>
          </cell>
          <cell r="AC32">
            <v>44508</v>
          </cell>
          <cell r="AD32" t="str">
            <v>SUDAH</v>
          </cell>
        </row>
        <row r="33">
          <cell r="C33" t="str">
            <v>1323</v>
          </cell>
          <cell r="D33" t="str">
            <v xml:space="preserve">WAHYU ARI UTAMA </v>
          </cell>
          <cell r="E33" t="str">
            <v>MBK</v>
          </cell>
          <cell r="F33" t="str">
            <v>08989863508</v>
          </cell>
          <cell r="G33" t="str">
            <v>DRIVER</v>
          </cell>
          <cell r="H33">
            <v>0</v>
          </cell>
          <cell r="I33">
            <v>0</v>
          </cell>
          <cell r="J33">
            <v>0</v>
          </cell>
          <cell r="K33" t="str">
            <v>PONTIANAK</v>
          </cell>
          <cell r="L33" t="str">
            <v xml:space="preserve">PT.SUMBER ALFARIA TRIJAYA TBK </v>
          </cell>
          <cell r="M33" t="str">
            <v>JAKARTA 2</v>
          </cell>
          <cell r="N33">
            <v>44110</v>
          </cell>
          <cell r="O33" t="str">
            <v xml:space="preserve">JLN YAM SABRAN GG MELATI RT 003/012 DESA TANJUNG HULU </v>
          </cell>
          <cell r="P33" t="str">
            <v>L</v>
          </cell>
          <cell r="Q33" t="str">
            <v xml:space="preserve">ISLAM </v>
          </cell>
          <cell r="R33" t="str">
            <v>L</v>
          </cell>
          <cell r="S33" t="str">
            <v>SMA</v>
          </cell>
          <cell r="T33" t="str">
            <v xml:space="preserve">PONTIANAK </v>
          </cell>
          <cell r="U33">
            <v>35183</v>
          </cell>
          <cell r="V33">
            <v>44378</v>
          </cell>
          <cell r="W33">
            <v>44469</v>
          </cell>
          <cell r="X33" t="str">
            <v>PKWT 2</v>
          </cell>
          <cell r="Y33">
            <v>0</v>
          </cell>
          <cell r="Z33" t="str">
            <v xml:space="preserve">0 Tahun  9 Bulan 17 Hari </v>
          </cell>
          <cell r="AA33" t="str">
            <v xml:space="preserve">BI </v>
          </cell>
          <cell r="AB33" t="str">
            <v>101496040000027</v>
          </cell>
          <cell r="AC33">
            <v>45912</v>
          </cell>
          <cell r="AD33" t="str">
            <v>SUDAH</v>
          </cell>
        </row>
        <row r="34">
          <cell r="C34" t="str">
            <v>1393</v>
          </cell>
          <cell r="D34" t="str">
            <v xml:space="preserve">ISHAK </v>
          </cell>
          <cell r="E34" t="str">
            <v>MBK</v>
          </cell>
          <cell r="F34" t="str">
            <v>081351536613</v>
          </cell>
          <cell r="G34" t="str">
            <v>DRIVER</v>
          </cell>
          <cell r="H34">
            <v>0</v>
          </cell>
          <cell r="I34">
            <v>0</v>
          </cell>
          <cell r="J34">
            <v>0</v>
          </cell>
          <cell r="K34" t="str">
            <v>PONTIANAK</v>
          </cell>
          <cell r="L34" t="str">
            <v xml:space="preserve">PT.SUMBER ALFARIA TRIJAYA TBK </v>
          </cell>
          <cell r="M34" t="str">
            <v>JAKARTA 2</v>
          </cell>
          <cell r="N34">
            <v>44130</v>
          </cell>
          <cell r="O34" t="str">
            <v xml:space="preserve">SUNGAI BERKAT DARAT RT 001/001 DESA SUNGAI KUPAH KEC SUNGAI KAKAP </v>
          </cell>
          <cell r="P34" t="str">
            <v>L</v>
          </cell>
          <cell r="Q34" t="str">
            <v xml:space="preserve">ISLAM </v>
          </cell>
          <cell r="R34" t="str">
            <v>L</v>
          </cell>
          <cell r="S34" t="str">
            <v xml:space="preserve">SMK </v>
          </cell>
          <cell r="T34" t="str">
            <v xml:space="preserve">SUI KUPAH </v>
          </cell>
          <cell r="U34">
            <v>34469</v>
          </cell>
          <cell r="V34">
            <v>44378</v>
          </cell>
          <cell r="W34">
            <v>44469</v>
          </cell>
          <cell r="X34" t="str">
            <v>PKWT 2</v>
          </cell>
          <cell r="Y34">
            <v>0</v>
          </cell>
          <cell r="Z34" t="str">
            <v xml:space="preserve">0 Tahun  8 Bulan 27 Hari </v>
          </cell>
          <cell r="AA34" t="str">
            <v xml:space="preserve">BI </v>
          </cell>
          <cell r="AB34" t="str">
            <v>1014170202004</v>
          </cell>
          <cell r="AC34">
            <v>44696</v>
          </cell>
          <cell r="AD34" t="str">
            <v>SUDAH</v>
          </cell>
        </row>
        <row r="35">
          <cell r="C35" t="str">
            <v>1394</v>
          </cell>
          <cell r="D35" t="str">
            <v xml:space="preserve">GUGUN HERMAWAN </v>
          </cell>
          <cell r="E35" t="str">
            <v>MBK</v>
          </cell>
          <cell r="F35" t="str">
            <v>08315906710</v>
          </cell>
          <cell r="G35" t="str">
            <v>DRIVER</v>
          </cell>
          <cell r="H35">
            <v>0</v>
          </cell>
          <cell r="I35">
            <v>0</v>
          </cell>
          <cell r="J35">
            <v>0</v>
          </cell>
          <cell r="K35" t="str">
            <v>PONTIANAK</v>
          </cell>
          <cell r="L35" t="str">
            <v xml:space="preserve">PT.SUMBER ALFARIA TRIJAYA TBK </v>
          </cell>
          <cell r="M35" t="str">
            <v>JAKARTA 2</v>
          </cell>
          <cell r="N35">
            <v>44137</v>
          </cell>
          <cell r="O35" t="str">
            <v xml:space="preserve">JLN PARIT MAKMUR RT 004/013 DESA SIANTAN HILIR KEC PONTIANAK UTARA </v>
          </cell>
          <cell r="P35" t="str">
            <v>L</v>
          </cell>
          <cell r="Q35" t="str">
            <v xml:space="preserve">ISLAM </v>
          </cell>
          <cell r="R35" t="str">
            <v>L</v>
          </cell>
          <cell r="S35" t="str">
            <v xml:space="preserve">SMK </v>
          </cell>
          <cell r="T35" t="str">
            <v xml:space="preserve">PONTIANAK </v>
          </cell>
          <cell r="U35">
            <v>34673</v>
          </cell>
          <cell r="V35">
            <v>44378</v>
          </cell>
          <cell r="W35">
            <v>44469</v>
          </cell>
          <cell r="X35" t="str">
            <v>PKWT 2</v>
          </cell>
          <cell r="Y35">
            <v>0</v>
          </cell>
          <cell r="Z35" t="str">
            <v xml:space="preserve">0 Tahun  8 Bulan 21 Hari </v>
          </cell>
          <cell r="AA35" t="str">
            <v xml:space="preserve">BI </v>
          </cell>
          <cell r="AB35" t="str">
            <v>10149412000085</v>
          </cell>
          <cell r="AC35">
            <v>45661</v>
          </cell>
          <cell r="AD35" t="str">
            <v>SUDAH</v>
          </cell>
        </row>
        <row r="36">
          <cell r="C36" t="str">
            <v>1395</v>
          </cell>
          <cell r="D36" t="str">
            <v xml:space="preserve">EDY ISKANDAR </v>
          </cell>
          <cell r="E36" t="str">
            <v>MBK</v>
          </cell>
          <cell r="F36" t="str">
            <v>089529359460</v>
          </cell>
          <cell r="G36" t="str">
            <v>DRIVER</v>
          </cell>
          <cell r="H36">
            <v>0</v>
          </cell>
          <cell r="I36">
            <v>0</v>
          </cell>
          <cell r="J36">
            <v>0</v>
          </cell>
          <cell r="K36" t="str">
            <v>PONTIANAK</v>
          </cell>
          <cell r="L36" t="str">
            <v xml:space="preserve">PT.SUMBER ALFARIA TRIJAYA TBK </v>
          </cell>
          <cell r="M36" t="str">
            <v>JAKARTA 2</v>
          </cell>
          <cell r="N36">
            <v>44136</v>
          </cell>
          <cell r="O36" t="str">
            <v xml:space="preserve">JL KEBANGKITAN NASIONAL GG DARMA BAKTI RT 004/004 DESA BATU LAYANG KEC PONTIANAK UTARA </v>
          </cell>
          <cell r="P36" t="str">
            <v>K</v>
          </cell>
          <cell r="Q36" t="str">
            <v xml:space="preserve">ISLAM </v>
          </cell>
          <cell r="R36" t="str">
            <v>L</v>
          </cell>
          <cell r="S36" t="str">
            <v xml:space="preserve">SMA </v>
          </cell>
          <cell r="T36" t="str">
            <v xml:space="preserve">PONTIANAK </v>
          </cell>
          <cell r="U36">
            <v>32300</v>
          </cell>
          <cell r="V36">
            <v>44378</v>
          </cell>
          <cell r="W36">
            <v>44469</v>
          </cell>
          <cell r="X36" t="str">
            <v>PKWT 2</v>
          </cell>
          <cell r="Y36">
            <v>0</v>
          </cell>
          <cell r="Z36" t="str">
            <v xml:space="preserve">0 Tahun  8 Bulan 22 Hari </v>
          </cell>
          <cell r="AA36" t="str">
            <v xml:space="preserve">BI </v>
          </cell>
          <cell r="AB36" t="str">
            <v>880610140565</v>
          </cell>
          <cell r="AC36">
            <v>44718</v>
          </cell>
          <cell r="AD36" t="str">
            <v>SUDAH</v>
          </cell>
        </row>
        <row r="37">
          <cell r="C37" t="str">
            <v>1397</v>
          </cell>
          <cell r="D37" t="str">
            <v xml:space="preserve">JUSRIZAL </v>
          </cell>
          <cell r="E37" t="str">
            <v>MBK</v>
          </cell>
          <cell r="F37" t="str">
            <v>0895618162285</v>
          </cell>
          <cell r="G37" t="str">
            <v>DRIVER</v>
          </cell>
          <cell r="H37">
            <v>0</v>
          </cell>
          <cell r="I37">
            <v>0</v>
          </cell>
          <cell r="J37">
            <v>0</v>
          </cell>
          <cell r="K37" t="str">
            <v>PONTIANAK</v>
          </cell>
          <cell r="L37" t="str">
            <v xml:space="preserve">PT.SUMBER ALFARIA TRIJAYA TBK </v>
          </cell>
          <cell r="M37" t="str">
            <v>JAKARTA 2</v>
          </cell>
          <cell r="N37">
            <v>44136</v>
          </cell>
          <cell r="O37" t="str">
            <v xml:space="preserve">JL PERDANA GG TIGA NO.52-B RT 002/009 DESA BANSIR LAUT KEC PONTIANAK TENGGARA </v>
          </cell>
          <cell r="P37" t="str">
            <v>K</v>
          </cell>
          <cell r="Q37" t="str">
            <v xml:space="preserve">ISLAM </v>
          </cell>
          <cell r="R37" t="str">
            <v>L</v>
          </cell>
          <cell r="S37" t="str">
            <v xml:space="preserve">SMA </v>
          </cell>
          <cell r="T37" t="str">
            <v xml:space="preserve">PEMANGKAT </v>
          </cell>
          <cell r="U37">
            <v>31807</v>
          </cell>
          <cell r="V37">
            <v>44378</v>
          </cell>
          <cell r="W37">
            <v>44469</v>
          </cell>
          <cell r="X37" t="str">
            <v>PKWT 2</v>
          </cell>
          <cell r="Y37">
            <v>0</v>
          </cell>
          <cell r="Z37" t="str">
            <v xml:space="preserve">0 Tahun  8 Bulan 22 Hari </v>
          </cell>
          <cell r="AA37" t="str">
            <v xml:space="preserve">BI </v>
          </cell>
          <cell r="AB37" t="str">
            <v>870110161001</v>
          </cell>
          <cell r="AC37">
            <v>44227</v>
          </cell>
          <cell r="AD37" t="str">
            <v>SUDAH</v>
          </cell>
        </row>
        <row r="38">
          <cell r="C38" t="str">
            <v>1441</v>
          </cell>
          <cell r="D38" t="str">
            <v xml:space="preserve">ABDUL RAHMAN </v>
          </cell>
          <cell r="E38" t="str">
            <v>MBK</v>
          </cell>
          <cell r="F38" t="str">
            <v>089694415279</v>
          </cell>
          <cell r="G38">
            <v>0</v>
          </cell>
          <cell r="H38">
            <v>0</v>
          </cell>
          <cell r="I38" t="str">
            <v>CHECKER</v>
          </cell>
          <cell r="J38">
            <v>0</v>
          </cell>
          <cell r="K38" t="str">
            <v>PONTIANAK</v>
          </cell>
          <cell r="L38" t="str">
            <v xml:space="preserve">PT.SUMBER ALFARIA TRIJAYA TBK </v>
          </cell>
          <cell r="M38" t="str">
            <v>JAKARTA 2</v>
          </cell>
          <cell r="N38">
            <v>44166</v>
          </cell>
          <cell r="O38" t="str">
            <v>KAMPUNG BARU SEI AMBANGAN RT 001/004 DESA SUNGAI AMBANGAH SUNGAI PAYA</v>
          </cell>
          <cell r="P38" t="str">
            <v>K</v>
          </cell>
          <cell r="Q38" t="str">
            <v xml:space="preserve">ISLAM </v>
          </cell>
          <cell r="R38" t="str">
            <v>L</v>
          </cell>
          <cell r="S38" t="str">
            <v xml:space="preserve">SMA </v>
          </cell>
          <cell r="T38" t="str">
            <v xml:space="preserve">PONTIANAK </v>
          </cell>
          <cell r="U38">
            <v>44086</v>
          </cell>
          <cell r="V38">
            <v>44378</v>
          </cell>
          <cell r="W38">
            <v>44469</v>
          </cell>
          <cell r="X38" t="str">
            <v>PKWT 1</v>
          </cell>
          <cell r="Y38">
            <v>0</v>
          </cell>
          <cell r="Z38" t="str">
            <v xml:space="preserve">0 Tahun  7 Bulan 22 Hari </v>
          </cell>
          <cell r="AA38" t="str">
            <v xml:space="preserve">BI </v>
          </cell>
          <cell r="AB38" t="str">
            <v>800910140860</v>
          </cell>
          <cell r="AC38">
            <v>44816</v>
          </cell>
          <cell r="AD38" t="str">
            <v>BELUM</v>
          </cell>
        </row>
        <row r="39">
          <cell r="C39" t="str">
            <v>1442</v>
          </cell>
          <cell r="D39" t="str">
            <v xml:space="preserve">KAMARUDIN </v>
          </cell>
          <cell r="E39" t="str">
            <v>MBK</v>
          </cell>
          <cell r="F39" t="str">
            <v>089508950088</v>
          </cell>
          <cell r="G39" t="str">
            <v>DRIVER</v>
          </cell>
          <cell r="H39">
            <v>0</v>
          </cell>
          <cell r="I39">
            <v>0</v>
          </cell>
          <cell r="J39">
            <v>0</v>
          </cell>
          <cell r="K39" t="str">
            <v>PONTIANAK</v>
          </cell>
          <cell r="L39" t="str">
            <v xml:space="preserve">PT.SUMBER ALFARIA TRIJAYA TBK </v>
          </cell>
          <cell r="M39" t="str">
            <v>JAKARTA 2</v>
          </cell>
          <cell r="N39">
            <v>44166</v>
          </cell>
          <cell r="O39" t="str">
            <v xml:space="preserve">JL RAYA SUNGAI BURUNG RT 003/002 DESA SUNGAI BURUNG KEC SEGEDONG </v>
          </cell>
          <cell r="P39" t="str">
            <v>K</v>
          </cell>
          <cell r="Q39" t="str">
            <v xml:space="preserve">ISLAM </v>
          </cell>
          <cell r="R39" t="str">
            <v>L</v>
          </cell>
          <cell r="S39" t="str">
            <v xml:space="preserve">SMA </v>
          </cell>
          <cell r="T39" t="str">
            <v xml:space="preserve">PARIT BUGIS </v>
          </cell>
          <cell r="U39">
            <v>30466</v>
          </cell>
          <cell r="V39">
            <v>44378</v>
          </cell>
          <cell r="W39">
            <v>44469</v>
          </cell>
          <cell r="X39" t="str">
            <v>PKWT 1</v>
          </cell>
          <cell r="Y39">
            <v>0</v>
          </cell>
          <cell r="Z39" t="str">
            <v xml:space="preserve">0 Tahun  7 Bulan 22 Hari </v>
          </cell>
          <cell r="AA39" t="str">
            <v>BI</v>
          </cell>
          <cell r="AB39" t="str">
            <v>18021014000961</v>
          </cell>
          <cell r="AC39">
            <v>45672</v>
          </cell>
          <cell r="AD39" t="str">
            <v>BELUM</v>
          </cell>
        </row>
        <row r="40">
          <cell r="C40" t="str">
            <v>1483</v>
          </cell>
          <cell r="D40" t="str">
            <v xml:space="preserve">KURNIAWAN </v>
          </cell>
          <cell r="E40" t="str">
            <v>MBK</v>
          </cell>
          <cell r="F40" t="str">
            <v>082253264642</v>
          </cell>
          <cell r="G40" t="str">
            <v>DRIVER</v>
          </cell>
          <cell r="H40">
            <v>0</v>
          </cell>
          <cell r="I40">
            <v>0</v>
          </cell>
          <cell r="J40">
            <v>0</v>
          </cell>
          <cell r="K40" t="str">
            <v>PONTIANAK</v>
          </cell>
          <cell r="L40" t="str">
            <v xml:space="preserve">PT.SUMBER ALFARIA TRIJAYA TBK </v>
          </cell>
          <cell r="M40" t="str">
            <v>JAKARTA 2</v>
          </cell>
          <cell r="N40">
            <v>44178</v>
          </cell>
          <cell r="O40" t="str">
            <v xml:space="preserve">JL GUSTI HAMZAH GG PANCASILA 4 NO .22 A RT 009/010 DESA SEI BANGKONG </v>
          </cell>
          <cell r="P40" t="str">
            <v>K</v>
          </cell>
          <cell r="Q40" t="str">
            <v xml:space="preserve">ISLAM </v>
          </cell>
          <cell r="R40" t="str">
            <v>L</v>
          </cell>
          <cell r="S40" t="str">
            <v xml:space="preserve">SMA </v>
          </cell>
          <cell r="T40" t="str">
            <v xml:space="preserve">PONTIANAK </v>
          </cell>
          <cell r="U40">
            <v>29394</v>
          </cell>
          <cell r="V40">
            <v>44378</v>
          </cell>
          <cell r="W40">
            <v>44469</v>
          </cell>
          <cell r="X40" t="str">
            <v>PKWT 1</v>
          </cell>
          <cell r="Y40">
            <v>0</v>
          </cell>
          <cell r="Z40" t="str">
            <v xml:space="preserve">0 Tahun  7 Bulan 10 Hari </v>
          </cell>
          <cell r="AA40" t="str">
            <v xml:space="preserve">BII </v>
          </cell>
          <cell r="AB40" t="str">
            <v>1014160400132</v>
          </cell>
          <cell r="AC40">
            <v>44369</v>
          </cell>
          <cell r="AD40" t="str">
            <v>BELUM</v>
          </cell>
        </row>
        <row r="41">
          <cell r="C41" t="str">
            <v>1484</v>
          </cell>
          <cell r="D41" t="str">
            <v xml:space="preserve">IWAN KRISDIANTORO </v>
          </cell>
          <cell r="E41" t="str">
            <v>MBK</v>
          </cell>
          <cell r="F41" t="str">
            <v>08978337455</v>
          </cell>
          <cell r="G41" t="str">
            <v>DRIVER</v>
          </cell>
          <cell r="H41">
            <v>0</v>
          </cell>
          <cell r="I41">
            <v>0</v>
          </cell>
          <cell r="J41">
            <v>0</v>
          </cell>
          <cell r="K41" t="str">
            <v>PONTIANAK</v>
          </cell>
          <cell r="L41" t="str">
            <v xml:space="preserve">PT.SUMBER ALFARIA TRIJAYA TBK </v>
          </cell>
          <cell r="M41" t="str">
            <v>JAKARTA 2</v>
          </cell>
          <cell r="N41">
            <v>44183</v>
          </cell>
          <cell r="O41" t="str">
            <v xml:space="preserve">JL NIRBAYA GG TATA KOTA RT 005/008 DESA KOTABARU KEC PONTIANAK SELATAN </v>
          </cell>
          <cell r="P41" t="str">
            <v>K</v>
          </cell>
          <cell r="Q41" t="str">
            <v xml:space="preserve">ISLAM </v>
          </cell>
          <cell r="R41" t="str">
            <v>L</v>
          </cell>
          <cell r="S41" t="str">
            <v xml:space="preserve">SMA </v>
          </cell>
          <cell r="T41" t="str">
            <v xml:space="preserve">PONTIANAK </v>
          </cell>
          <cell r="U41">
            <v>35918</v>
          </cell>
          <cell r="V41">
            <v>44378</v>
          </cell>
          <cell r="W41">
            <v>44408</v>
          </cell>
          <cell r="X41" t="str">
            <v>PHL</v>
          </cell>
          <cell r="Y41">
            <v>0</v>
          </cell>
          <cell r="Z41" t="str">
            <v xml:space="preserve">0 Tahun  7 Bulan 5 Hari </v>
          </cell>
          <cell r="AA41" t="str">
            <v xml:space="preserve">BI </v>
          </cell>
          <cell r="AB41" t="str">
            <v>980510140037</v>
          </cell>
          <cell r="AC41">
            <v>45415</v>
          </cell>
          <cell r="AD41" t="str">
            <v>BELUM</v>
          </cell>
        </row>
        <row r="42">
          <cell r="C42" t="str">
            <v>1488</v>
          </cell>
          <cell r="D42" t="str">
            <v xml:space="preserve">FAJAR RAHMAD </v>
          </cell>
          <cell r="E42" t="str">
            <v>MBK</v>
          </cell>
          <cell r="F42" t="str">
            <v>085388756424</v>
          </cell>
          <cell r="G42" t="str">
            <v>DRIVER</v>
          </cell>
          <cell r="H42">
            <v>0</v>
          </cell>
          <cell r="I42">
            <v>0</v>
          </cell>
          <cell r="J42">
            <v>0</v>
          </cell>
          <cell r="K42" t="str">
            <v>PONTIANAK</v>
          </cell>
          <cell r="L42" t="str">
            <v xml:space="preserve">PT.SUMBER ALFARIA TRIJAYA TBK </v>
          </cell>
          <cell r="M42" t="str">
            <v>JAKARTA 2</v>
          </cell>
          <cell r="N42">
            <v>44183</v>
          </cell>
          <cell r="O42" t="str">
            <v xml:space="preserve">DUSUN KARYA I RT 003/002 DESA JAWATENGAH KEC SUNGAI AMBAWANG </v>
          </cell>
          <cell r="P42" t="str">
            <v>K</v>
          </cell>
          <cell r="Q42" t="str">
            <v xml:space="preserve">ISLAM </v>
          </cell>
          <cell r="R42" t="str">
            <v>L</v>
          </cell>
          <cell r="S42" t="str">
            <v xml:space="preserve">SMA </v>
          </cell>
          <cell r="T42" t="str">
            <v xml:space="preserve">SABARAN </v>
          </cell>
          <cell r="U42">
            <v>32958</v>
          </cell>
          <cell r="V42">
            <v>44378</v>
          </cell>
          <cell r="W42">
            <v>44408</v>
          </cell>
          <cell r="X42" t="str">
            <v>PHL</v>
          </cell>
          <cell r="Y42">
            <v>0</v>
          </cell>
          <cell r="Z42" t="str">
            <v xml:space="preserve">0 Tahun  7 Bulan 5 Hari </v>
          </cell>
          <cell r="AA42" t="str">
            <v xml:space="preserve">BI UMUM </v>
          </cell>
          <cell r="AB42" t="str">
            <v>10149003000025</v>
          </cell>
          <cell r="AC42">
            <v>46005</v>
          </cell>
          <cell r="AD42">
            <v>0</v>
          </cell>
        </row>
        <row r="43">
          <cell r="C43" t="str">
            <v>1489</v>
          </cell>
          <cell r="D43" t="str">
            <v xml:space="preserve">MUHAMMAD IMAM </v>
          </cell>
          <cell r="E43" t="str">
            <v>MBK</v>
          </cell>
          <cell r="F43" t="str">
            <v>085705731379</v>
          </cell>
          <cell r="G43">
            <v>0</v>
          </cell>
          <cell r="H43">
            <v>0</v>
          </cell>
          <cell r="I43">
            <v>0</v>
          </cell>
          <cell r="J43" t="str">
            <v>FM</v>
          </cell>
          <cell r="K43" t="str">
            <v>PONTIANAK</v>
          </cell>
          <cell r="L43" t="str">
            <v xml:space="preserve">PT.SUMBER ALFARIA TRIJAYA TBK </v>
          </cell>
          <cell r="M43" t="str">
            <v>JAKARTA 2</v>
          </cell>
          <cell r="N43">
            <v>44179</v>
          </cell>
          <cell r="O43" t="str">
            <v xml:space="preserve">JL PARIT MAKMUR GG KARIMUN 2 RT 001/006 DESA SIANTAN TENGAH KEC PONTIANAK UTARA </v>
          </cell>
          <cell r="P43" t="str">
            <v>L</v>
          </cell>
          <cell r="Q43" t="str">
            <v xml:space="preserve">ISLAM </v>
          </cell>
          <cell r="R43" t="str">
            <v>L</v>
          </cell>
          <cell r="S43" t="str">
            <v xml:space="preserve">SMA </v>
          </cell>
          <cell r="T43" t="str">
            <v xml:space="preserve">PONTIANAK </v>
          </cell>
          <cell r="U43">
            <v>34868</v>
          </cell>
          <cell r="V43">
            <v>44378</v>
          </cell>
          <cell r="W43">
            <v>44408</v>
          </cell>
          <cell r="X43" t="str">
            <v>PHL</v>
          </cell>
          <cell r="Y43">
            <v>0</v>
          </cell>
          <cell r="Z43" t="str">
            <v xml:space="preserve">0 Tahun  7 Bulan 9 Hari </v>
          </cell>
          <cell r="AA43" t="str">
            <v xml:space="preserve">NON DRIVER </v>
          </cell>
          <cell r="AB43" t="str">
            <v xml:space="preserve">NONDRIVER </v>
          </cell>
          <cell r="AC43" t="str">
            <v xml:space="preserve">NONDRIVER </v>
          </cell>
          <cell r="AD43">
            <v>0</v>
          </cell>
        </row>
        <row r="44">
          <cell r="C44" t="str">
            <v>1491</v>
          </cell>
          <cell r="D44" t="str">
            <v xml:space="preserve">ANGGITHA SABARULLAH </v>
          </cell>
          <cell r="E44" t="str">
            <v>MBK</v>
          </cell>
          <cell r="F44" t="str">
            <v>082158360710</v>
          </cell>
          <cell r="G44" t="str">
            <v>DRIVER</v>
          </cell>
          <cell r="H44">
            <v>0</v>
          </cell>
          <cell r="I44">
            <v>0</v>
          </cell>
          <cell r="J44">
            <v>0</v>
          </cell>
          <cell r="K44" t="str">
            <v>PONTIANAK</v>
          </cell>
          <cell r="L44" t="str">
            <v xml:space="preserve">PT.SUMBER ALFARIA TRIJAYA TBK </v>
          </cell>
          <cell r="M44" t="str">
            <v>JAKARTA 2</v>
          </cell>
          <cell r="N44">
            <v>44195</v>
          </cell>
          <cell r="O44" t="str">
            <v xml:space="preserve">JL ALIANYANG GG KURNIA DALAM NO.68 RT 005/010 DESA SEI BANGKONG KEC PONTIANAK KOTA </v>
          </cell>
          <cell r="P44" t="str">
            <v>L</v>
          </cell>
          <cell r="Q44" t="str">
            <v xml:space="preserve">ISLAM </v>
          </cell>
          <cell r="R44" t="str">
            <v>L</v>
          </cell>
          <cell r="S44" t="str">
            <v xml:space="preserve">SMA </v>
          </cell>
          <cell r="T44" t="str">
            <v xml:space="preserve">PONTIANAK </v>
          </cell>
          <cell r="U44">
            <v>32934</v>
          </cell>
          <cell r="V44">
            <v>44378</v>
          </cell>
          <cell r="W44">
            <v>44408</v>
          </cell>
          <cell r="X44" t="str">
            <v>PHL</v>
          </cell>
          <cell r="Y44">
            <v>0</v>
          </cell>
          <cell r="Z44" t="str">
            <v xml:space="preserve">0 Tahun  6 Bulan 23 Hari </v>
          </cell>
          <cell r="AA44" t="str">
            <v xml:space="preserve">BI UMUM </v>
          </cell>
          <cell r="AB44" t="str">
            <v>900310140530</v>
          </cell>
          <cell r="AC44">
            <v>44257</v>
          </cell>
          <cell r="AD44">
            <v>0</v>
          </cell>
        </row>
        <row r="45">
          <cell r="C45" t="str">
            <v>1492</v>
          </cell>
          <cell r="D45" t="str">
            <v>FERI GUNAWAN</v>
          </cell>
          <cell r="E45" t="str">
            <v>MBK</v>
          </cell>
          <cell r="F45" t="str">
            <v>08992903942</v>
          </cell>
          <cell r="G45" t="str">
            <v>DRIVER</v>
          </cell>
          <cell r="H45">
            <v>0</v>
          </cell>
          <cell r="I45">
            <v>0</v>
          </cell>
          <cell r="J45">
            <v>0</v>
          </cell>
          <cell r="K45" t="str">
            <v>PONTIANAK</v>
          </cell>
          <cell r="L45" t="str">
            <v xml:space="preserve">PT.SUMBER ALFARIA TRIJAYA TBK </v>
          </cell>
          <cell r="M45" t="str">
            <v>JAKARTA 2</v>
          </cell>
          <cell r="N45">
            <v>44197</v>
          </cell>
          <cell r="O45" t="str">
            <v>GG.TELUK BETUNG MAJU.RT.0002/021 SIANTAN HILIR.PONTIANAK UTARA</v>
          </cell>
          <cell r="P45" t="str">
            <v>L</v>
          </cell>
          <cell r="Q45" t="str">
            <v>ISLAM</v>
          </cell>
          <cell r="R45" t="str">
            <v>L</v>
          </cell>
          <cell r="S45" t="str">
            <v>SMK</v>
          </cell>
          <cell r="T45" t="str">
            <v>TERENTANG</v>
          </cell>
          <cell r="U45">
            <v>35560</v>
          </cell>
          <cell r="V45">
            <v>44378</v>
          </cell>
          <cell r="W45">
            <v>44408</v>
          </cell>
          <cell r="X45" t="str">
            <v>PHL</v>
          </cell>
          <cell r="Y45">
            <v>0</v>
          </cell>
          <cell r="Z45" t="str">
            <v xml:space="preserve">0 Tahun  6 Bulan 22 Hari </v>
          </cell>
          <cell r="AA45" t="str">
            <v>BI</v>
          </cell>
          <cell r="AB45" t="str">
            <v>10149705000018</v>
          </cell>
          <cell r="AC45">
            <v>45937</v>
          </cell>
          <cell r="AD45">
            <v>0</v>
          </cell>
        </row>
        <row r="46">
          <cell r="C46" t="str">
            <v>1770</v>
          </cell>
          <cell r="D46" t="str">
            <v>RAMADHAN</v>
          </cell>
          <cell r="E46" t="str">
            <v>MBK</v>
          </cell>
          <cell r="F46" t="str">
            <v>089509358594</v>
          </cell>
          <cell r="G46" t="str">
            <v>DRIVER</v>
          </cell>
          <cell r="H46">
            <v>0</v>
          </cell>
          <cell r="I46">
            <v>0</v>
          </cell>
          <cell r="J46">
            <v>0</v>
          </cell>
          <cell r="K46" t="str">
            <v>PONTIANAK</v>
          </cell>
          <cell r="L46" t="str">
            <v xml:space="preserve">PT.SUMBER ALFARIA TRIJAYA TBK </v>
          </cell>
          <cell r="M46" t="str">
            <v>JAKARTA 2</v>
          </cell>
          <cell r="N46">
            <v>44228</v>
          </cell>
          <cell r="O46" t="str">
            <v>JL. RAYA SEI KAKAP RT 004/008 SUNGAI KAKAP KAB. KUBU RAYA</v>
          </cell>
          <cell r="P46" t="str">
            <v>K1</v>
          </cell>
          <cell r="Q46" t="str">
            <v>ISLAM</v>
          </cell>
          <cell r="R46" t="str">
            <v>L</v>
          </cell>
          <cell r="S46" t="str">
            <v>SMA</v>
          </cell>
          <cell r="T46" t="str">
            <v>PONTIANAK</v>
          </cell>
          <cell r="U46">
            <v>34500</v>
          </cell>
          <cell r="V46">
            <v>44317</v>
          </cell>
          <cell r="W46">
            <v>44408</v>
          </cell>
          <cell r="X46" t="str">
            <v>PKWT 2</v>
          </cell>
          <cell r="Y46">
            <v>0</v>
          </cell>
          <cell r="Z46" t="str">
            <v xml:space="preserve">0 Tahun  5 Bulan 22 Hari </v>
          </cell>
          <cell r="AA46" t="str">
            <v>BI</v>
          </cell>
          <cell r="AB46" t="str">
            <v>10149406000131</v>
          </cell>
          <cell r="AC46">
            <v>45740</v>
          </cell>
          <cell r="AD46">
            <v>0</v>
          </cell>
        </row>
        <row r="47">
          <cell r="C47" t="str">
            <v>1772</v>
          </cell>
          <cell r="D47" t="str">
            <v>ELMAR SURYA KAMBA</v>
          </cell>
          <cell r="E47" t="str">
            <v>MBK</v>
          </cell>
          <cell r="F47" t="str">
            <v>085822853118</v>
          </cell>
          <cell r="G47" t="str">
            <v>DRIVER</v>
          </cell>
          <cell r="H47">
            <v>0</v>
          </cell>
          <cell r="I47">
            <v>0</v>
          </cell>
          <cell r="J47">
            <v>0</v>
          </cell>
          <cell r="K47" t="str">
            <v>PONTIANAK</v>
          </cell>
          <cell r="L47" t="str">
            <v xml:space="preserve">PT.SUMBER ALFARIA TRIJAYA TBK </v>
          </cell>
          <cell r="M47" t="str">
            <v>JAKARTA 2</v>
          </cell>
          <cell r="N47">
            <v>44228</v>
          </cell>
          <cell r="O47" t="str">
            <v>JL.ARTERI SUPADIO KOMP PONDOK INDAH LESTARI BLOK DI NO. 16 RT 004/011 DS. PARIT BARU KEC. SUNGAI RAYA KAB. KUBU RAYA</v>
          </cell>
          <cell r="P47" t="str">
            <v>K2</v>
          </cell>
          <cell r="Q47" t="str">
            <v>ISLAM</v>
          </cell>
          <cell r="R47" t="str">
            <v>L</v>
          </cell>
          <cell r="S47" t="str">
            <v>SMA</v>
          </cell>
          <cell r="T47" t="str">
            <v>PONTIANAK</v>
          </cell>
          <cell r="U47">
            <v>29994</v>
          </cell>
          <cell r="V47">
            <v>44317</v>
          </cell>
          <cell r="W47">
            <v>44408</v>
          </cell>
          <cell r="X47" t="str">
            <v>PKWT 2</v>
          </cell>
          <cell r="Y47">
            <v>0</v>
          </cell>
          <cell r="Z47" t="str">
            <v xml:space="preserve">0 Tahun  5 Bulan 22 Hari </v>
          </cell>
          <cell r="AA47" t="str">
            <v>BII UMUM</v>
          </cell>
          <cell r="AB47" t="str">
            <v>10148202000054</v>
          </cell>
          <cell r="AC47">
            <v>45701</v>
          </cell>
          <cell r="AD47">
            <v>0</v>
          </cell>
        </row>
        <row r="48">
          <cell r="C48" t="str">
            <v>1773</v>
          </cell>
          <cell r="D48" t="str">
            <v>MISBAHUDIN</v>
          </cell>
          <cell r="E48" t="str">
            <v>MBK</v>
          </cell>
          <cell r="F48" t="str">
            <v>081350030893</v>
          </cell>
          <cell r="G48" t="str">
            <v>DRIVER</v>
          </cell>
          <cell r="H48">
            <v>0</v>
          </cell>
          <cell r="I48">
            <v>0</v>
          </cell>
          <cell r="J48">
            <v>0</v>
          </cell>
          <cell r="K48" t="str">
            <v>PONTIANAK</v>
          </cell>
          <cell r="L48" t="str">
            <v xml:space="preserve">PT.SUMBER ALFARIA TRIJAYA TBK </v>
          </cell>
          <cell r="M48" t="str">
            <v>JAKARTA 2</v>
          </cell>
          <cell r="N48">
            <v>44228</v>
          </cell>
          <cell r="O48" t="str">
            <v>JL. KOM YOS SOEDARSO GG. KASTURI RT 001/006 SUNGAI BELIUNG PONTIANAK BARAT PONTIANAK</v>
          </cell>
          <cell r="P48" t="str">
            <v>K2</v>
          </cell>
          <cell r="Q48" t="str">
            <v>ISLAM</v>
          </cell>
          <cell r="R48" t="str">
            <v>L</v>
          </cell>
          <cell r="S48" t="str">
            <v>SMP</v>
          </cell>
          <cell r="T48" t="str">
            <v>SEI AMBANG</v>
          </cell>
          <cell r="U48">
            <v>32606</v>
          </cell>
          <cell r="V48">
            <v>44317</v>
          </cell>
          <cell r="W48">
            <v>44408</v>
          </cell>
          <cell r="X48" t="str">
            <v>PKWT 2</v>
          </cell>
          <cell r="Y48">
            <v>0</v>
          </cell>
          <cell r="Z48" t="str">
            <v xml:space="preserve">0 Tahun  5 Bulan 22 Hari </v>
          </cell>
          <cell r="AA48" t="str">
            <v>BI</v>
          </cell>
          <cell r="AB48" t="str">
            <v>890410141517</v>
          </cell>
          <cell r="AC48">
            <v>44294</v>
          </cell>
          <cell r="AD48">
            <v>0</v>
          </cell>
        </row>
        <row r="49">
          <cell r="C49" t="str">
            <v>1871</v>
          </cell>
          <cell r="D49" t="str">
            <v>YAPET DIUSASTRO</v>
          </cell>
          <cell r="E49" t="str">
            <v>MBK</v>
          </cell>
          <cell r="F49" t="str">
            <v>082253325041</v>
          </cell>
          <cell r="G49" t="str">
            <v>DRIVER</v>
          </cell>
          <cell r="H49">
            <v>0</v>
          </cell>
          <cell r="I49">
            <v>0</v>
          </cell>
          <cell r="J49">
            <v>0</v>
          </cell>
          <cell r="K49" t="str">
            <v>PONTIANAK</v>
          </cell>
          <cell r="L49" t="str">
            <v xml:space="preserve">PT.SUMBER ALFARIA TRIJAYA TBK </v>
          </cell>
          <cell r="M49" t="str">
            <v>JAKARTA 2</v>
          </cell>
          <cell r="N49">
            <v>44250</v>
          </cell>
          <cell r="O49" t="str">
            <v>DUSUN BANGSAL BARU RT 007/003 KEL. AMANG KEC. NGABANG KAB. LANDAK</v>
          </cell>
          <cell r="P49" t="str">
            <v>L</v>
          </cell>
          <cell r="Q49" t="str">
            <v>KRISTEN</v>
          </cell>
          <cell r="R49" t="str">
            <v>L</v>
          </cell>
          <cell r="S49">
            <v>0</v>
          </cell>
          <cell r="T49" t="str">
            <v>BANGSAL PANJANG</v>
          </cell>
          <cell r="U49">
            <v>35795</v>
          </cell>
          <cell r="V49">
            <v>44348</v>
          </cell>
          <cell r="W49">
            <v>44439</v>
          </cell>
          <cell r="X49" t="str">
            <v>PKWT 2</v>
          </cell>
          <cell r="Y49">
            <v>0</v>
          </cell>
          <cell r="Z49" t="str">
            <v xml:space="preserve">0 Tahun  5 Bulan 0 Hari </v>
          </cell>
          <cell r="AA49" t="str">
            <v>BI UMUM</v>
          </cell>
          <cell r="AB49" t="str">
            <v>10219712000022</v>
          </cell>
          <cell r="AC49">
            <v>46019</v>
          </cell>
          <cell r="AD49">
            <v>0</v>
          </cell>
        </row>
        <row r="50">
          <cell r="C50" t="str">
            <v>1872</v>
          </cell>
          <cell r="D50" t="str">
            <v>BUNUR</v>
          </cell>
          <cell r="E50" t="str">
            <v>MBK</v>
          </cell>
          <cell r="F50" t="str">
            <v>087787757152</v>
          </cell>
          <cell r="G50" t="str">
            <v>DRIVER</v>
          </cell>
          <cell r="H50">
            <v>0</v>
          </cell>
          <cell r="I50">
            <v>0</v>
          </cell>
          <cell r="J50">
            <v>0</v>
          </cell>
          <cell r="K50" t="str">
            <v>PONTIANAK</v>
          </cell>
          <cell r="L50" t="str">
            <v xml:space="preserve">PT.SUMBER ALFARIA TRIJAYA TBK </v>
          </cell>
          <cell r="M50" t="str">
            <v>JAKARTA 2</v>
          </cell>
          <cell r="N50">
            <v>44250</v>
          </cell>
          <cell r="O50" t="str">
            <v>JL. KHATULISTIWA GG KARYA USAHA RT 003/020 KEL. BATU LAYANG KEC. PONTIANAK UTARA KAB. PONTIANAK</v>
          </cell>
          <cell r="P50" t="str">
            <v>L</v>
          </cell>
          <cell r="Q50" t="str">
            <v>ISLAM</v>
          </cell>
          <cell r="R50" t="str">
            <v>L</v>
          </cell>
          <cell r="S50">
            <v>0</v>
          </cell>
          <cell r="T50" t="str">
            <v>PONTIANAK</v>
          </cell>
          <cell r="U50">
            <v>35999</v>
          </cell>
          <cell r="V50">
            <v>44348</v>
          </cell>
          <cell r="W50">
            <v>44439</v>
          </cell>
          <cell r="X50" t="str">
            <v>PKWT 2</v>
          </cell>
          <cell r="Y50">
            <v>0</v>
          </cell>
          <cell r="Z50" t="str">
            <v xml:space="preserve">0 Tahun  5 Bulan 0 Hari </v>
          </cell>
          <cell r="AA50" t="str">
            <v>BI</v>
          </cell>
          <cell r="AB50" t="str">
            <v>10149807000102</v>
          </cell>
          <cell r="AC50">
            <v>45665</v>
          </cell>
          <cell r="AD50">
            <v>0</v>
          </cell>
        </row>
        <row r="51">
          <cell r="C51" t="str">
            <v>1873</v>
          </cell>
          <cell r="D51" t="str">
            <v>FABOY HERMANSYAH</v>
          </cell>
          <cell r="E51" t="str">
            <v>MBK</v>
          </cell>
          <cell r="F51" t="str">
            <v>082153624446</v>
          </cell>
          <cell r="G51" t="str">
            <v>DRIVER</v>
          </cell>
          <cell r="H51">
            <v>0</v>
          </cell>
          <cell r="I51">
            <v>0</v>
          </cell>
          <cell r="J51">
            <v>0</v>
          </cell>
          <cell r="K51" t="str">
            <v>PONTIANAK</v>
          </cell>
          <cell r="L51" t="str">
            <v xml:space="preserve">PT.SUMBER ALFARIA TRIJAYA TBK </v>
          </cell>
          <cell r="M51" t="str">
            <v>JAKARTA 2</v>
          </cell>
          <cell r="N51">
            <v>44250</v>
          </cell>
          <cell r="O51" t="str">
            <v>JL. PANGERANG NATAKUSUMA GG. MELATI NO. 18 RT 001/001 KEL. SUNGAI BANGKONG KEC. PONTIANAK KOTA KAB, PONTIANAK</v>
          </cell>
          <cell r="P51" t="str">
            <v>K</v>
          </cell>
          <cell r="Q51" t="str">
            <v>ISLAM</v>
          </cell>
          <cell r="R51" t="str">
            <v>L</v>
          </cell>
          <cell r="S51">
            <v>0</v>
          </cell>
          <cell r="T51" t="str">
            <v>PONTIANAK</v>
          </cell>
          <cell r="U51">
            <v>33388</v>
          </cell>
          <cell r="V51">
            <v>44348</v>
          </cell>
          <cell r="W51">
            <v>44439</v>
          </cell>
          <cell r="X51" t="str">
            <v>PKWT 2</v>
          </cell>
          <cell r="Y51">
            <v>0</v>
          </cell>
          <cell r="Z51" t="str">
            <v xml:space="preserve">0 Tahun  5 Bulan 0 Hari </v>
          </cell>
          <cell r="AA51" t="str">
            <v>BI</v>
          </cell>
          <cell r="AB51" t="str">
            <v>910510140003</v>
          </cell>
          <cell r="AC51">
            <v>45442</v>
          </cell>
          <cell r="AD51">
            <v>0</v>
          </cell>
        </row>
        <row r="52">
          <cell r="C52" t="str">
            <v>1901</v>
          </cell>
          <cell r="D52" t="str">
            <v>BAMBANG IRAWAN</v>
          </cell>
          <cell r="E52" t="str">
            <v>MBK</v>
          </cell>
          <cell r="F52" t="str">
            <v>083125462565</v>
          </cell>
          <cell r="G52" t="str">
            <v>DRIVER</v>
          </cell>
          <cell r="H52">
            <v>0</v>
          </cell>
          <cell r="I52">
            <v>0</v>
          </cell>
          <cell r="J52">
            <v>0</v>
          </cell>
          <cell r="K52" t="str">
            <v>PONTIANAK</v>
          </cell>
          <cell r="L52" t="str">
            <v xml:space="preserve">PT.SUMBER ALFARIA TRIJAYA TBK </v>
          </cell>
          <cell r="M52" t="str">
            <v>JAKARTA 2</v>
          </cell>
          <cell r="N52">
            <v>44252</v>
          </cell>
          <cell r="O52" t="str">
            <v>JL. YA'M SABRAN GG KOPERASI RT 002/012 KEL. TANJUNG HULU KEC. PONTIANAK TIMUR KOTA PONTIANAK</v>
          </cell>
          <cell r="P52" t="str">
            <v>K2</v>
          </cell>
          <cell r="Q52" t="str">
            <v>ISLAM</v>
          </cell>
          <cell r="R52" t="str">
            <v>L</v>
          </cell>
          <cell r="S52" t="str">
            <v>SMA(PAKET C)</v>
          </cell>
          <cell r="T52" t="str">
            <v>PONTIANAK</v>
          </cell>
          <cell r="U52">
            <v>33151</v>
          </cell>
          <cell r="V52">
            <v>44348</v>
          </cell>
          <cell r="W52">
            <v>44439</v>
          </cell>
          <cell r="X52" t="str">
            <v>PKWT 2</v>
          </cell>
          <cell r="Y52">
            <v>0</v>
          </cell>
          <cell r="Z52" t="str">
            <v xml:space="preserve">0 Tahun  4 Bulan 28 Hari </v>
          </cell>
          <cell r="AA52" t="str">
            <v>BI</v>
          </cell>
          <cell r="AB52" t="str">
            <v>10149010000028</v>
          </cell>
          <cell r="AC52">
            <v>45950</v>
          </cell>
          <cell r="AD52">
            <v>0</v>
          </cell>
        </row>
        <row r="53">
          <cell r="C53" t="str">
            <v>1903</v>
          </cell>
          <cell r="D53" t="str">
            <v>RIYAN</v>
          </cell>
          <cell r="E53" t="str">
            <v>MBK</v>
          </cell>
          <cell r="F53" t="str">
            <v>081348062872</v>
          </cell>
          <cell r="G53" t="str">
            <v>DRIVER</v>
          </cell>
          <cell r="H53">
            <v>0</v>
          </cell>
          <cell r="I53">
            <v>0</v>
          </cell>
          <cell r="J53">
            <v>0</v>
          </cell>
          <cell r="K53" t="str">
            <v>PONTIANAK</v>
          </cell>
          <cell r="L53" t="str">
            <v xml:space="preserve">PT.SUMBER ALFARIA TRIJAYA TBK </v>
          </cell>
          <cell r="M53" t="str">
            <v>JAKARTA 2</v>
          </cell>
          <cell r="N53">
            <v>44252</v>
          </cell>
          <cell r="O53" t="str">
            <v>JL. PURNAMA II KP. PURNAMA BARU NO. 17 RT 003/002 KEL. KOTA BARU KEC. PONTIANAK SELATAN KOTA PONTIANAK</v>
          </cell>
          <cell r="P53" t="str">
            <v>L</v>
          </cell>
          <cell r="Q53" t="str">
            <v>ISLAM</v>
          </cell>
          <cell r="R53" t="str">
            <v>L</v>
          </cell>
          <cell r="S53" t="str">
            <v>SMA</v>
          </cell>
          <cell r="T53" t="str">
            <v>PONTIANAK</v>
          </cell>
          <cell r="U53">
            <v>32050</v>
          </cell>
          <cell r="V53">
            <v>44348</v>
          </cell>
          <cell r="W53">
            <v>44439</v>
          </cell>
          <cell r="X53" t="str">
            <v>PKWT 2</v>
          </cell>
          <cell r="Y53">
            <v>0</v>
          </cell>
          <cell r="Z53" t="str">
            <v xml:space="preserve">0 Tahun  4 Bulan 28 Hari </v>
          </cell>
          <cell r="AA53" t="str">
            <v>BII UMUM</v>
          </cell>
          <cell r="AB53" t="str">
            <v>870910140207</v>
          </cell>
          <cell r="AC53">
            <v>45199</v>
          </cell>
          <cell r="AD53">
            <v>0</v>
          </cell>
        </row>
        <row r="54">
          <cell r="C54" t="str">
            <v>1913</v>
          </cell>
          <cell r="D54" t="str">
            <v>SULAIMAN</v>
          </cell>
          <cell r="E54" t="str">
            <v>MBK</v>
          </cell>
          <cell r="F54" t="str">
            <v>085822704941</v>
          </cell>
          <cell r="G54" t="str">
            <v>DRIVER</v>
          </cell>
          <cell r="H54">
            <v>0</v>
          </cell>
          <cell r="I54">
            <v>0</v>
          </cell>
          <cell r="J54">
            <v>0</v>
          </cell>
          <cell r="K54" t="str">
            <v>PONTIANAK</v>
          </cell>
          <cell r="L54" t="str">
            <v xml:space="preserve">PT.SUMBER ALFARIA TRIJAYA TBK </v>
          </cell>
          <cell r="M54" t="str">
            <v>JAKARTA 2</v>
          </cell>
          <cell r="N54">
            <v>44256</v>
          </cell>
          <cell r="O54" t="str">
            <v>GG MERDEKA DUSUN LIMBUNG JAYA RT 002/002 KEC. LIMBUNG KEC. SUNGAI RAYA KAB. KUBU RAYA</v>
          </cell>
          <cell r="P54" t="str">
            <v>L</v>
          </cell>
          <cell r="Q54" t="str">
            <v>ISLAM</v>
          </cell>
          <cell r="R54" t="str">
            <v>L</v>
          </cell>
          <cell r="S54" t="str">
            <v>SMP</v>
          </cell>
          <cell r="T54" t="str">
            <v>PONTIANAK</v>
          </cell>
          <cell r="U54">
            <v>33678</v>
          </cell>
          <cell r="V54">
            <v>44348</v>
          </cell>
          <cell r="W54">
            <v>44439</v>
          </cell>
          <cell r="X54" t="str">
            <v>PKWT 2</v>
          </cell>
          <cell r="Y54">
            <v>0</v>
          </cell>
          <cell r="Z54" t="str">
            <v xml:space="preserve">0 Tahun  4 Bulan 22 Hari </v>
          </cell>
          <cell r="AA54" t="str">
            <v>BI UMUM</v>
          </cell>
          <cell r="AB54" t="str">
            <v>10149203000030</v>
          </cell>
          <cell r="AC54">
            <v>46062</v>
          </cell>
          <cell r="AD54">
            <v>0</v>
          </cell>
        </row>
        <row r="55">
          <cell r="C55" t="str">
            <v>1925</v>
          </cell>
          <cell r="D55" t="str">
            <v>TEGUH ARISMAN</v>
          </cell>
          <cell r="E55" t="str">
            <v>MBK</v>
          </cell>
          <cell r="F55" t="str">
            <v>081221606026</v>
          </cell>
          <cell r="G55" t="str">
            <v>DRIVER</v>
          </cell>
          <cell r="H55">
            <v>0</v>
          </cell>
          <cell r="I55">
            <v>0</v>
          </cell>
          <cell r="J55">
            <v>0</v>
          </cell>
          <cell r="K55" t="str">
            <v>PONTIANAK</v>
          </cell>
          <cell r="L55" t="str">
            <v xml:space="preserve">PT.SUMBER ALFARIA TRIJAYA TBK </v>
          </cell>
          <cell r="M55" t="str">
            <v>JAKARTA 2</v>
          </cell>
          <cell r="N55">
            <v>44258</v>
          </cell>
          <cell r="O55" t="str">
            <v>GERTAK KUNING LAUT NO. 09 RT 005/001 KEL. LIMBUNG KEC. SUNGAI RAYA KAB. KUBU RAYA</v>
          </cell>
          <cell r="P55" t="str">
            <v>L</v>
          </cell>
          <cell r="Q55" t="str">
            <v>ISLAM</v>
          </cell>
          <cell r="R55" t="str">
            <v>L</v>
          </cell>
          <cell r="S55" t="str">
            <v>SMA(PAKET C)</v>
          </cell>
          <cell r="T55" t="str">
            <v>PONTIANAK</v>
          </cell>
          <cell r="U55">
            <v>34486</v>
          </cell>
          <cell r="V55">
            <v>44348</v>
          </cell>
          <cell r="W55">
            <v>44439</v>
          </cell>
          <cell r="X55" t="str">
            <v>PKWT 2</v>
          </cell>
          <cell r="Y55">
            <v>0</v>
          </cell>
          <cell r="Z55" t="str">
            <v xml:space="preserve">0 Tahun  4 Bulan 20 Hari </v>
          </cell>
          <cell r="AA55" t="str">
            <v>BI</v>
          </cell>
          <cell r="AB55" t="str">
            <v>1014180401832</v>
          </cell>
          <cell r="AC55">
            <v>45078</v>
          </cell>
          <cell r="AD55">
            <v>0</v>
          </cell>
        </row>
        <row r="56">
          <cell r="C56" t="str">
            <v>1940</v>
          </cell>
          <cell r="D56" t="str">
            <v>GATOT WICAKSONO</v>
          </cell>
          <cell r="E56" t="str">
            <v>MBK</v>
          </cell>
          <cell r="F56" t="str">
            <v>089604542957</v>
          </cell>
          <cell r="G56">
            <v>0</v>
          </cell>
          <cell r="H56">
            <v>0</v>
          </cell>
          <cell r="I56">
            <v>0</v>
          </cell>
          <cell r="J56" t="str">
            <v>DISPATCHER</v>
          </cell>
          <cell r="K56" t="str">
            <v>PONTIANAK</v>
          </cell>
          <cell r="L56" t="str">
            <v xml:space="preserve">PT.SUMBER ALFARIA TRIJAYA TBK </v>
          </cell>
          <cell r="M56" t="str">
            <v>JAKARTA 2</v>
          </cell>
          <cell r="N56">
            <v>44264</v>
          </cell>
          <cell r="O56" t="str">
            <v>KOMP KRYA INDAH IV RT 066/016 KEL PAL SEMBILAN KEC. SUNGAI KAKAP KAB KUBU RAYA</v>
          </cell>
          <cell r="P56" t="str">
            <v>K</v>
          </cell>
          <cell r="Q56" t="str">
            <v>ISLAM</v>
          </cell>
          <cell r="R56" t="str">
            <v>L</v>
          </cell>
          <cell r="S56" t="str">
            <v>SMA</v>
          </cell>
          <cell r="T56" t="str">
            <v>PONTIANAK</v>
          </cell>
          <cell r="U56">
            <v>34749</v>
          </cell>
          <cell r="V56">
            <v>44348</v>
          </cell>
          <cell r="W56">
            <v>44439</v>
          </cell>
          <cell r="X56" t="str">
            <v>PKWT 2</v>
          </cell>
          <cell r="Y56">
            <v>0</v>
          </cell>
          <cell r="Z56" t="str">
            <v xml:space="preserve">0 Tahun  4 Bulan 14 Hari </v>
          </cell>
          <cell r="AA56" t="str">
            <v>BI</v>
          </cell>
          <cell r="AB56" t="str">
            <v>10149502000044</v>
          </cell>
          <cell r="AC56">
            <v>45993</v>
          </cell>
          <cell r="AD56">
            <v>0</v>
          </cell>
        </row>
        <row r="57">
          <cell r="C57" t="str">
            <v>1718</v>
          </cell>
          <cell r="D57" t="str">
            <v>EKO JANUARI YANTO</v>
          </cell>
          <cell r="E57" t="str">
            <v>MBK</v>
          </cell>
          <cell r="F57" t="str">
            <v>085347693563</v>
          </cell>
          <cell r="G57">
            <v>0</v>
          </cell>
          <cell r="H57">
            <v>0</v>
          </cell>
          <cell r="I57">
            <v>0</v>
          </cell>
          <cell r="J57" t="str">
            <v>OPC</v>
          </cell>
          <cell r="K57" t="str">
            <v>PONTIANAK</v>
          </cell>
          <cell r="L57" t="str">
            <v xml:space="preserve">PT.SUMBER ALFARIA TRIJAYA TBK </v>
          </cell>
          <cell r="M57" t="str">
            <v>JAKARTA 2</v>
          </cell>
          <cell r="N57">
            <v>43784</v>
          </cell>
          <cell r="O57" t="str">
            <v xml:space="preserve">JL. ARTERI SUPADIO GG. WONODADI II RT. 006/11 </v>
          </cell>
          <cell r="P57" t="str">
            <v>K2</v>
          </cell>
          <cell r="Q57" t="str">
            <v>ISLAM</v>
          </cell>
          <cell r="R57" t="str">
            <v>L</v>
          </cell>
          <cell r="S57" t="str">
            <v>SMP</v>
          </cell>
          <cell r="T57" t="str">
            <v>PONTIANAK</v>
          </cell>
          <cell r="U57">
            <v>31078</v>
          </cell>
          <cell r="V57">
            <v>44348</v>
          </cell>
          <cell r="W57">
            <v>44439</v>
          </cell>
          <cell r="X57" t="str">
            <v>PKWT 2</v>
          </cell>
          <cell r="Y57">
            <v>0</v>
          </cell>
          <cell r="Z57" t="str">
            <v xml:space="preserve">1 Tahun  8 Bulan 8 Hari </v>
          </cell>
          <cell r="AA57" t="str">
            <v>BII</v>
          </cell>
          <cell r="AB57" t="str">
            <v>850110140881</v>
          </cell>
          <cell r="AC57">
            <v>44957</v>
          </cell>
          <cell r="AD57" t="str">
            <v>SUDAH</v>
          </cell>
        </row>
        <row r="58">
          <cell r="C58" t="str">
            <v>1966</v>
          </cell>
          <cell r="D58" t="str">
            <v>AGUS RAHMAD SUJAKA</v>
          </cell>
          <cell r="E58" t="str">
            <v>MBK</v>
          </cell>
          <cell r="F58" t="str">
            <v>082154460560</v>
          </cell>
          <cell r="G58" t="str">
            <v>DRIVER</v>
          </cell>
          <cell r="H58">
            <v>0</v>
          </cell>
          <cell r="I58">
            <v>0</v>
          </cell>
          <cell r="J58">
            <v>0</v>
          </cell>
          <cell r="K58" t="str">
            <v>PONTIANAK</v>
          </cell>
          <cell r="L58" t="str">
            <v xml:space="preserve">PT.SUMBER ALFARIA TRIJAYA TBK </v>
          </cell>
          <cell r="M58" t="str">
            <v>JAKARTA 2</v>
          </cell>
          <cell r="N58">
            <v>44278</v>
          </cell>
          <cell r="O58" t="str">
            <v>JL. DHARMA BAKTI RT 006/008 DS. PARIT BARU KEC. SUNGAI RAYA KAB. KUBU RAYA</v>
          </cell>
          <cell r="P58" t="str">
            <v>K1</v>
          </cell>
          <cell r="Q58" t="str">
            <v>ISLAM</v>
          </cell>
          <cell r="R58" t="str">
            <v>L</v>
          </cell>
          <cell r="S58" t="str">
            <v>SMA</v>
          </cell>
          <cell r="T58" t="str">
            <v>PONTIANAK</v>
          </cell>
          <cell r="U58">
            <v>34685</v>
          </cell>
          <cell r="V58">
            <v>44378</v>
          </cell>
          <cell r="W58">
            <v>44469</v>
          </cell>
          <cell r="X58" t="str">
            <v>PKWT 2</v>
          </cell>
          <cell r="Y58">
            <v>0</v>
          </cell>
          <cell r="Z58" t="str">
            <v xml:space="preserve">0 Tahun  4 Bulan 0 Hari </v>
          </cell>
          <cell r="AA58" t="str">
            <v>BI</v>
          </cell>
          <cell r="AB58" t="str">
            <v>10149412000091</v>
          </cell>
          <cell r="AC58">
            <v>45665</v>
          </cell>
          <cell r="AD58">
            <v>0</v>
          </cell>
        </row>
        <row r="59">
          <cell r="C59">
            <v>2000</v>
          </cell>
          <cell r="D59" t="str">
            <v>HENDRAWAN ISKANDAR</v>
          </cell>
          <cell r="E59" t="str">
            <v>MBK</v>
          </cell>
          <cell r="F59" t="str">
            <v>085248006783</v>
          </cell>
          <cell r="G59" t="str">
            <v>DRIVER</v>
          </cell>
          <cell r="H59">
            <v>0</v>
          </cell>
          <cell r="I59">
            <v>0</v>
          </cell>
          <cell r="J59">
            <v>0</v>
          </cell>
          <cell r="K59" t="str">
            <v>PONTIANAK</v>
          </cell>
          <cell r="L59" t="str">
            <v xml:space="preserve">PT.SUMBER ALFARIA TRIJAYA TBK </v>
          </cell>
          <cell r="M59" t="str">
            <v>JAKARTA 2</v>
          </cell>
          <cell r="N59">
            <v>44287</v>
          </cell>
          <cell r="O59" t="str">
            <v>JL. ADI SUCIPTO GG. BELITUNG 1 NO. 17 A RT 001/011 DS. BANGKA BELITUNG LAUT KEC. PONTIANAK TENGGARA KOTA PONTIANAK</v>
          </cell>
          <cell r="P59" t="str">
            <v>K1</v>
          </cell>
          <cell r="Q59" t="str">
            <v>ISLAM</v>
          </cell>
          <cell r="R59" t="str">
            <v>L</v>
          </cell>
          <cell r="S59" t="str">
            <v>SMA</v>
          </cell>
          <cell r="T59" t="str">
            <v>BANDUNG</v>
          </cell>
          <cell r="U59">
            <v>30200</v>
          </cell>
          <cell r="V59">
            <v>44378</v>
          </cell>
          <cell r="W59">
            <v>44469</v>
          </cell>
          <cell r="X59" t="str">
            <v>PKWT 2</v>
          </cell>
          <cell r="Y59">
            <v>0</v>
          </cell>
          <cell r="Z59" t="str">
            <v xml:space="preserve">0 Tahun  3 Bulan 22 Hari </v>
          </cell>
          <cell r="AA59" t="str">
            <v>BI</v>
          </cell>
          <cell r="AB59" t="str">
            <v>10148209000038</v>
          </cell>
          <cell r="AC59">
            <v>45367</v>
          </cell>
          <cell r="AD59">
            <v>0</v>
          </cell>
        </row>
        <row r="60">
          <cell r="C60">
            <v>2176</v>
          </cell>
          <cell r="D60" t="str">
            <v>NURDIN</v>
          </cell>
          <cell r="E60" t="str">
            <v>MBK</v>
          </cell>
          <cell r="F60" t="str">
            <v>082149730594</v>
          </cell>
          <cell r="G60" t="str">
            <v>DRIVER</v>
          </cell>
          <cell r="H60">
            <v>0</v>
          </cell>
          <cell r="I60">
            <v>0</v>
          </cell>
          <cell r="J60">
            <v>0</v>
          </cell>
          <cell r="K60" t="str">
            <v>PONTIANAK</v>
          </cell>
          <cell r="L60" t="str">
            <v>PT. SUMBER ALFARIA TRIJAYA TBK</v>
          </cell>
          <cell r="M60" t="str">
            <v>JAKARTA 1</v>
          </cell>
          <cell r="N60">
            <v>44314</v>
          </cell>
          <cell r="O60" t="str">
            <v>JL. ADI SUCIPTO GG. KAPUASNO. 15 KEL. SUNGAI RAYA KEC. SUNGAI RAYAKAB. KUBURAYA</v>
          </cell>
          <cell r="P60" t="str">
            <v>K1</v>
          </cell>
          <cell r="Q60" t="str">
            <v>ISLAM</v>
          </cell>
          <cell r="R60" t="str">
            <v>L</v>
          </cell>
          <cell r="S60" t="str">
            <v>SMA</v>
          </cell>
          <cell r="T60" t="str">
            <v>PONTIANAK</v>
          </cell>
          <cell r="U60">
            <v>36390</v>
          </cell>
          <cell r="V60">
            <v>44314</v>
          </cell>
          <cell r="W60">
            <v>44408</v>
          </cell>
          <cell r="X60" t="str">
            <v>PKWT 1</v>
          </cell>
          <cell r="Y60">
            <v>0</v>
          </cell>
          <cell r="Z60" t="str">
            <v xml:space="preserve">0 Tahun  2 Bulan 25 Hari </v>
          </cell>
          <cell r="AA60" t="str">
            <v>BI</v>
          </cell>
          <cell r="AB60" t="str">
            <v>990910140079</v>
          </cell>
          <cell r="AC60">
            <v>45522</v>
          </cell>
          <cell r="AD60">
            <v>0</v>
          </cell>
        </row>
        <row r="61">
          <cell r="C61" t="str">
            <v>2257</v>
          </cell>
          <cell r="D61" t="str">
            <v>ANTON HERMAN</v>
          </cell>
          <cell r="E61" t="str">
            <v>MBK</v>
          </cell>
          <cell r="F61" t="str">
            <v>081350349528</v>
          </cell>
          <cell r="G61" t="str">
            <v>DRIVER</v>
          </cell>
          <cell r="H61">
            <v>0</v>
          </cell>
          <cell r="I61">
            <v>0</v>
          </cell>
          <cell r="J61">
            <v>0</v>
          </cell>
          <cell r="K61" t="str">
            <v>PONTIANAK</v>
          </cell>
          <cell r="L61" t="str">
            <v>PT. SUMBER ALFARIA TRIJAYA TBK</v>
          </cell>
          <cell r="M61" t="str">
            <v>JAKARTA 2</v>
          </cell>
          <cell r="N61">
            <v>44322</v>
          </cell>
          <cell r="O61" t="str">
            <v>JL. DAENG MENAMBON RT 001/002 KEL. PASIR WAN SALIM KEC. MEMPAWAH TIMUR KAB. MEMPAWAH</v>
          </cell>
          <cell r="P61" t="str">
            <v>K1</v>
          </cell>
          <cell r="Q61" t="str">
            <v>ISLAM</v>
          </cell>
          <cell r="R61" t="str">
            <v>L</v>
          </cell>
          <cell r="S61" t="str">
            <v>SMP</v>
          </cell>
          <cell r="T61" t="str">
            <v>PASI WAN SALIM</v>
          </cell>
          <cell r="U61">
            <v>31043</v>
          </cell>
          <cell r="V61">
            <v>44322</v>
          </cell>
          <cell r="W61">
            <v>44408</v>
          </cell>
          <cell r="X61" t="str">
            <v>PKWT 1</v>
          </cell>
          <cell r="Y61">
            <v>0</v>
          </cell>
          <cell r="Z61" t="str">
            <v xml:space="preserve">0 Tahun  2 Bulan 17 Hari </v>
          </cell>
          <cell r="AA61" t="str">
            <v>BI UMUM</v>
          </cell>
          <cell r="AB61" t="str">
            <v>841210150047</v>
          </cell>
          <cell r="AC61">
            <v>45287</v>
          </cell>
          <cell r="AD61">
            <v>0</v>
          </cell>
        </row>
        <row r="62">
          <cell r="C62" t="str">
            <v>2264</v>
          </cell>
          <cell r="D62" t="str">
            <v>ALAMSYAH</v>
          </cell>
          <cell r="E62" t="str">
            <v>MBK</v>
          </cell>
          <cell r="F62" t="str">
            <v>089693258535</v>
          </cell>
          <cell r="G62" t="str">
            <v>DRIVER</v>
          </cell>
          <cell r="H62">
            <v>0</v>
          </cell>
          <cell r="I62">
            <v>0</v>
          </cell>
          <cell r="J62">
            <v>0</v>
          </cell>
          <cell r="K62" t="str">
            <v>PONTIANAK</v>
          </cell>
          <cell r="L62" t="str">
            <v>PT. SUMBER ALFARIA TRIJAYA TBK</v>
          </cell>
          <cell r="M62" t="str">
            <v>JAKARTA 2</v>
          </cell>
          <cell r="N62">
            <v>44323</v>
          </cell>
          <cell r="O62" t="str">
            <v>GG. M TAHIR RT 002/003 KEL KAPUR KEC. SUNGAIRAYA KAB. KUBURAYA</v>
          </cell>
          <cell r="P62" t="str">
            <v>K1</v>
          </cell>
          <cell r="Q62" t="str">
            <v>ISLAM</v>
          </cell>
          <cell r="R62" t="str">
            <v>L</v>
          </cell>
          <cell r="S62" t="str">
            <v>SMA</v>
          </cell>
          <cell r="T62" t="str">
            <v>PEMANGKAL</v>
          </cell>
          <cell r="U62">
            <v>35026</v>
          </cell>
          <cell r="V62">
            <v>44323</v>
          </cell>
          <cell r="W62">
            <v>44408</v>
          </cell>
          <cell r="X62" t="str">
            <v>PKWT 1</v>
          </cell>
          <cell r="Y62">
            <v>0</v>
          </cell>
          <cell r="Z62" t="str">
            <v xml:space="preserve">0 Tahun  2 Bulan 16 Hari </v>
          </cell>
          <cell r="AA62" t="str">
            <v>BI</v>
          </cell>
          <cell r="AB62" t="str">
            <v>10149511000023</v>
          </cell>
          <cell r="AC62">
            <v>45963</v>
          </cell>
          <cell r="AD62">
            <v>0</v>
          </cell>
        </row>
        <row r="63">
          <cell r="C63" t="str">
            <v>2265</v>
          </cell>
          <cell r="D63" t="str">
            <v>ERRY APRIANSYAH</v>
          </cell>
          <cell r="E63" t="str">
            <v>MBK</v>
          </cell>
          <cell r="F63" t="str">
            <v>082157680894</v>
          </cell>
          <cell r="G63" t="str">
            <v>DRIVER</v>
          </cell>
          <cell r="H63">
            <v>0</v>
          </cell>
          <cell r="I63">
            <v>0</v>
          </cell>
          <cell r="J63">
            <v>0</v>
          </cell>
          <cell r="K63" t="str">
            <v>PONTIANAK</v>
          </cell>
          <cell r="L63" t="str">
            <v>PT. SUMBER ALFARIA TRIJAYA TBK</v>
          </cell>
          <cell r="M63" t="str">
            <v>JAKARTA 2</v>
          </cell>
          <cell r="N63">
            <v>44325</v>
          </cell>
          <cell r="O63" t="str">
            <v>GG. SELAT MERAOKE RT 002/037 KEL. SIANTAN HULU KEC. PONTIANAK UTARA KOTA PONTIANAK</v>
          </cell>
          <cell r="P63" t="str">
            <v>K2</v>
          </cell>
          <cell r="Q63" t="str">
            <v>ISLAM</v>
          </cell>
          <cell r="R63" t="str">
            <v>L</v>
          </cell>
          <cell r="S63" t="str">
            <v>SMA</v>
          </cell>
          <cell r="T63" t="str">
            <v>SINGKAWANG</v>
          </cell>
          <cell r="U63">
            <v>32244</v>
          </cell>
          <cell r="V63">
            <v>44325</v>
          </cell>
          <cell r="W63">
            <v>44408</v>
          </cell>
          <cell r="X63" t="str">
            <v>PKWT 1</v>
          </cell>
          <cell r="Y63">
            <v>0</v>
          </cell>
          <cell r="Z63" t="str">
            <v xml:space="preserve">0 Tahun  2 Bulan 14 Hari </v>
          </cell>
          <cell r="AA63" t="str">
            <v>BI</v>
          </cell>
          <cell r="AB63" t="str">
            <v>10148804000053</v>
          </cell>
          <cell r="AC63">
            <v>45735</v>
          </cell>
          <cell r="AD63">
            <v>0</v>
          </cell>
        </row>
        <row r="64">
          <cell r="C64" t="str">
            <v>2267</v>
          </cell>
          <cell r="D64" t="str">
            <v>TAFAN ABDURRAFI</v>
          </cell>
          <cell r="E64" t="str">
            <v>MBK</v>
          </cell>
          <cell r="F64" t="str">
            <v>08997795873</v>
          </cell>
          <cell r="G64" t="str">
            <v>DRIVER</v>
          </cell>
          <cell r="H64">
            <v>0</v>
          </cell>
          <cell r="I64">
            <v>0</v>
          </cell>
          <cell r="J64">
            <v>0</v>
          </cell>
          <cell r="K64" t="str">
            <v>PONTIANAK</v>
          </cell>
          <cell r="L64" t="str">
            <v>PT. SUMBER ALFARIA TRIJAYA TBK</v>
          </cell>
          <cell r="M64" t="str">
            <v>JAKARTA 2</v>
          </cell>
          <cell r="N64">
            <v>44325</v>
          </cell>
          <cell r="O64" t="str">
            <v>GG. WONODADI I RT 002/010 KEL. ARANG LIMBUNG KEC. SUNGAI RAYA KAB. KUBURAYA</v>
          </cell>
          <cell r="P64" t="str">
            <v>L</v>
          </cell>
          <cell r="Q64" t="str">
            <v>ISLAM</v>
          </cell>
          <cell r="R64" t="str">
            <v>L</v>
          </cell>
          <cell r="S64" t="str">
            <v>SMA/PAKET C</v>
          </cell>
          <cell r="T64" t="str">
            <v>PONTIANAK</v>
          </cell>
          <cell r="U64">
            <v>35496</v>
          </cell>
          <cell r="V64">
            <v>44325</v>
          </cell>
          <cell r="W64">
            <v>44408</v>
          </cell>
          <cell r="X64" t="str">
            <v>PKWT 1</v>
          </cell>
          <cell r="Y64">
            <v>0</v>
          </cell>
          <cell r="Z64" t="str">
            <v xml:space="preserve">0 Tahun  2 Bulan 14 Hari </v>
          </cell>
          <cell r="AA64" t="str">
            <v>BI</v>
          </cell>
          <cell r="AB64" t="str">
            <v>10149703000096</v>
          </cell>
          <cell r="AC64">
            <v>46117</v>
          </cell>
          <cell r="AD64">
            <v>0</v>
          </cell>
        </row>
        <row r="65">
          <cell r="C65" t="str">
            <v>2268</v>
          </cell>
          <cell r="D65" t="str">
            <v>M. ALI MUBAROK</v>
          </cell>
          <cell r="E65" t="str">
            <v>MBK</v>
          </cell>
          <cell r="F65" t="str">
            <v>085655672305</v>
          </cell>
          <cell r="G65" t="str">
            <v>DRIVER</v>
          </cell>
          <cell r="H65">
            <v>0</v>
          </cell>
          <cell r="I65">
            <v>0</v>
          </cell>
          <cell r="J65">
            <v>0</v>
          </cell>
          <cell r="K65" t="str">
            <v>PONTIANAK</v>
          </cell>
          <cell r="L65" t="str">
            <v>PT. SUMBER ALFARIA TRIJAYA TBK</v>
          </cell>
          <cell r="M65" t="str">
            <v>JAKARTA 2</v>
          </cell>
          <cell r="N65">
            <v>44325</v>
          </cell>
          <cell r="O65" t="str">
            <v>ALINA RT 002/005 KEL. DURIAN KEC. SUNGAI AMBAWANG KEB. KUBU RAYA</v>
          </cell>
          <cell r="P65" t="str">
            <v>K</v>
          </cell>
          <cell r="Q65" t="str">
            <v>ISLAM</v>
          </cell>
          <cell r="R65" t="str">
            <v>L</v>
          </cell>
          <cell r="S65" t="str">
            <v>SMA</v>
          </cell>
          <cell r="T65" t="str">
            <v>SURABAYA</v>
          </cell>
          <cell r="U65">
            <v>34850</v>
          </cell>
          <cell r="V65">
            <v>44325</v>
          </cell>
          <cell r="W65">
            <v>44408</v>
          </cell>
          <cell r="X65" t="str">
            <v>PKWT 1</v>
          </cell>
          <cell r="Y65">
            <v>0</v>
          </cell>
          <cell r="Z65" t="str">
            <v xml:space="preserve">0 Tahun  2 Bulan 14 Hari </v>
          </cell>
          <cell r="AA65" t="str">
            <v>BI</v>
          </cell>
          <cell r="AB65" t="str">
            <v>10149505000091</v>
          </cell>
          <cell r="AC65">
            <v>46147</v>
          </cell>
          <cell r="AD65">
            <v>0</v>
          </cell>
        </row>
        <row r="66">
          <cell r="C66" t="str">
            <v>2285</v>
          </cell>
          <cell r="D66" t="str">
            <v>PEBRIANTO</v>
          </cell>
          <cell r="E66" t="str">
            <v>MBK</v>
          </cell>
          <cell r="F66" t="str">
            <v>082254439003</v>
          </cell>
          <cell r="G66" t="str">
            <v>DRIVER</v>
          </cell>
          <cell r="H66">
            <v>0</v>
          </cell>
          <cell r="I66">
            <v>0</v>
          </cell>
          <cell r="J66">
            <v>0</v>
          </cell>
          <cell r="K66" t="str">
            <v>PONTIANAK</v>
          </cell>
          <cell r="L66" t="str">
            <v>PT. SUMBER ALFARIA TRIJAYA TBK</v>
          </cell>
          <cell r="M66" t="str">
            <v>JAKARTA 2</v>
          </cell>
          <cell r="N66">
            <v>44327</v>
          </cell>
          <cell r="O66" t="str">
            <v>JL. ADI SUCIPTO GG. SOSIAL NO. 17 RT 003/013 KEL. BANGKA BELITUNG LAUT KEC. PONTIANAK TENGGARA KOTA PONTIANAK</v>
          </cell>
          <cell r="P66" t="str">
            <v>K2</v>
          </cell>
          <cell r="Q66" t="str">
            <v>ISLAM</v>
          </cell>
          <cell r="R66" t="str">
            <v>L</v>
          </cell>
          <cell r="S66" t="str">
            <v>SMA/PAKET C</v>
          </cell>
          <cell r="T66" t="str">
            <v>KETAPANG</v>
          </cell>
          <cell r="U66">
            <v>32278</v>
          </cell>
          <cell r="V66">
            <v>44327</v>
          </cell>
          <cell r="W66">
            <v>44408</v>
          </cell>
          <cell r="X66" t="str">
            <v>PKWT 1</v>
          </cell>
          <cell r="Y66">
            <v>0</v>
          </cell>
          <cell r="Z66" t="str">
            <v xml:space="preserve">0 Tahun  2 Bulan 12 Hari </v>
          </cell>
          <cell r="AA66" t="str">
            <v>BII</v>
          </cell>
          <cell r="AB66" t="str">
            <v>880510140033</v>
          </cell>
          <cell r="AC66">
            <v>45427</v>
          </cell>
          <cell r="AD66">
            <v>0</v>
          </cell>
        </row>
        <row r="67">
          <cell r="C67" t="str">
            <v>2360</v>
          </cell>
          <cell r="D67" t="str">
            <v>ARI MANDALA PUTRA</v>
          </cell>
          <cell r="E67" t="str">
            <v>MBK</v>
          </cell>
          <cell r="F67" t="str">
            <v>089693470061</v>
          </cell>
          <cell r="G67" t="str">
            <v>DRIVER</v>
          </cell>
          <cell r="H67">
            <v>0</v>
          </cell>
          <cell r="I67">
            <v>0</v>
          </cell>
          <cell r="J67">
            <v>0</v>
          </cell>
          <cell r="K67" t="str">
            <v>PONTIANAK</v>
          </cell>
          <cell r="L67" t="str">
            <v xml:space="preserve">PT.SUMBER ALFARIA TRIJAYA TBK </v>
          </cell>
          <cell r="M67" t="str">
            <v>JAKARTA 2</v>
          </cell>
          <cell r="N67">
            <v>44336</v>
          </cell>
          <cell r="O67" t="str">
            <v>JL. YA'M SABRAN GG KOPERASI RT 002/012 KEL. TANJUNG HULU KEC. PONTIANAK TIMUR KOTA PONTIANAK</v>
          </cell>
          <cell r="P67">
            <v>0</v>
          </cell>
          <cell r="Q67">
            <v>0</v>
          </cell>
          <cell r="R67" t="str">
            <v>L</v>
          </cell>
          <cell r="S67" t="str">
            <v>SMA</v>
          </cell>
          <cell r="T67" t="str">
            <v>PONTIANAK</v>
          </cell>
          <cell r="U67">
            <v>36542</v>
          </cell>
          <cell r="V67">
            <v>44336</v>
          </cell>
          <cell r="W67">
            <v>44439</v>
          </cell>
          <cell r="X67" t="str">
            <v>PKWT 1</v>
          </cell>
          <cell r="Y67">
            <v>0</v>
          </cell>
          <cell r="Z67">
            <v>0</v>
          </cell>
          <cell r="AA67" t="str">
            <v>BI</v>
          </cell>
          <cell r="AB67" t="str">
            <v>10140001000200</v>
          </cell>
          <cell r="AC67">
            <v>45840</v>
          </cell>
          <cell r="AD67">
            <v>0</v>
          </cell>
        </row>
        <row r="68">
          <cell r="C68" t="str">
            <v>2409</v>
          </cell>
          <cell r="D68" t="str">
            <v>IMAM SAMUDRA</v>
          </cell>
          <cell r="E68" t="str">
            <v>MBK</v>
          </cell>
          <cell r="F68" t="str">
            <v>081254269327</v>
          </cell>
          <cell r="G68">
            <v>0</v>
          </cell>
          <cell r="H68">
            <v>0</v>
          </cell>
          <cell r="I68" t="str">
            <v>CHECKER</v>
          </cell>
          <cell r="J68">
            <v>0</v>
          </cell>
          <cell r="K68" t="str">
            <v>PONTIANAK</v>
          </cell>
          <cell r="L68" t="str">
            <v xml:space="preserve">PT.SUMBER ALFARIA TRIJAYA TBK </v>
          </cell>
          <cell r="M68" t="str">
            <v>JAKARTA 2</v>
          </cell>
          <cell r="N68">
            <v>44343</v>
          </cell>
          <cell r="O68" t="str">
            <v>JL. TRITURA GG. MULTIJAYA RT 002/008 KEL. TANJUNG HILIR KEC.PONTIANAK TIMUR KOTA PONTIANAK</v>
          </cell>
          <cell r="P68" t="str">
            <v>L</v>
          </cell>
          <cell r="Q68" t="str">
            <v>ISLAM</v>
          </cell>
          <cell r="R68" t="str">
            <v>L</v>
          </cell>
          <cell r="S68" t="str">
            <v>SMA</v>
          </cell>
          <cell r="T68" t="str">
            <v>TANJUNG PASIR</v>
          </cell>
          <cell r="U68">
            <v>36050</v>
          </cell>
          <cell r="V68">
            <v>44343</v>
          </cell>
          <cell r="W68">
            <v>44439</v>
          </cell>
          <cell r="X68" t="str">
            <v>PKWT 1</v>
          </cell>
          <cell r="Y68">
            <v>0</v>
          </cell>
          <cell r="Z68" t="str">
            <v xml:space="preserve">0 Tahun  1 Bulan 26 Hari </v>
          </cell>
          <cell r="AA68" t="str">
            <v>NON DRIVER</v>
          </cell>
          <cell r="AB68" t="str">
            <v>NON DRIVER</v>
          </cell>
          <cell r="AC68" t="str">
            <v>NON DRIVER</v>
          </cell>
          <cell r="AD68">
            <v>0</v>
          </cell>
        </row>
        <row r="69">
          <cell r="C69" t="str">
            <v>2411</v>
          </cell>
          <cell r="D69" t="str">
            <v>ANGGA SAPUTRA</v>
          </cell>
          <cell r="E69" t="str">
            <v>MBK</v>
          </cell>
          <cell r="F69" t="str">
            <v>085388116616</v>
          </cell>
          <cell r="G69" t="str">
            <v>DRIVER</v>
          </cell>
          <cell r="H69">
            <v>0</v>
          </cell>
          <cell r="I69">
            <v>0</v>
          </cell>
          <cell r="J69">
            <v>0</v>
          </cell>
          <cell r="K69" t="str">
            <v>PONTIANAK</v>
          </cell>
          <cell r="L69" t="str">
            <v xml:space="preserve">PT.SUMBER ALFARIA TRIJAYA TBK </v>
          </cell>
          <cell r="M69" t="str">
            <v>JAKARTA 2</v>
          </cell>
          <cell r="N69">
            <v>44345</v>
          </cell>
          <cell r="O69" t="str">
            <v>GG. CEMPAKA PUTIH I NO. 21 RT 001/003 KEL. PARIT BARU KEC. SUNGAI RAYA KAB. KUBU RAYA</v>
          </cell>
          <cell r="P69" t="str">
            <v>L</v>
          </cell>
          <cell r="Q69" t="str">
            <v>ISLAM</v>
          </cell>
          <cell r="R69" t="str">
            <v>L</v>
          </cell>
          <cell r="S69" t="str">
            <v>SMP</v>
          </cell>
          <cell r="T69" t="str">
            <v>SRI MEDAN</v>
          </cell>
          <cell r="U69">
            <v>35787</v>
          </cell>
          <cell r="V69">
            <v>44345</v>
          </cell>
          <cell r="W69">
            <v>44439</v>
          </cell>
          <cell r="X69" t="str">
            <v>PKWT 1</v>
          </cell>
          <cell r="Y69">
            <v>0</v>
          </cell>
          <cell r="Z69" t="str">
            <v xml:space="preserve">0 Tahun  1 Bulan 24 Hari </v>
          </cell>
          <cell r="AA69" t="str">
            <v>BI</v>
          </cell>
          <cell r="AB69" t="str">
            <v>10149712000080</v>
          </cell>
          <cell r="AC69">
            <v>46055</v>
          </cell>
          <cell r="AD69">
            <v>0</v>
          </cell>
        </row>
        <row r="70">
          <cell r="C70" t="str">
            <v>2412</v>
          </cell>
          <cell r="D70" t="str">
            <v>RENGGA SAPUTRA</v>
          </cell>
          <cell r="E70" t="str">
            <v>MBK</v>
          </cell>
          <cell r="F70" t="str">
            <v>087841127089</v>
          </cell>
          <cell r="G70" t="str">
            <v>DRIVER</v>
          </cell>
          <cell r="H70">
            <v>0</v>
          </cell>
          <cell r="I70">
            <v>0</v>
          </cell>
          <cell r="J70">
            <v>0</v>
          </cell>
          <cell r="K70" t="str">
            <v>PONTIANAK</v>
          </cell>
          <cell r="L70" t="str">
            <v xml:space="preserve">PT.SUMBER ALFARIA TRIJAYA TBK </v>
          </cell>
          <cell r="M70" t="str">
            <v>JAKARTA 2</v>
          </cell>
          <cell r="N70">
            <v>44345</v>
          </cell>
          <cell r="O70" t="str">
            <v>JL. NURUL HUDA GG. YUNUS IV NO. 52 RT 009/005 KEL. PARIT BARU KEC. SUNGAI RAYA KAB. KUBU RAYA</v>
          </cell>
          <cell r="P70" t="str">
            <v>K1</v>
          </cell>
          <cell r="Q70" t="str">
            <v>ISLAM</v>
          </cell>
          <cell r="R70" t="str">
            <v>L</v>
          </cell>
          <cell r="S70" t="str">
            <v>SMP</v>
          </cell>
          <cell r="T70" t="str">
            <v>PONTIANAK</v>
          </cell>
          <cell r="U70">
            <v>34766</v>
          </cell>
          <cell r="V70">
            <v>44345</v>
          </cell>
          <cell r="W70">
            <v>44439</v>
          </cell>
          <cell r="X70" t="str">
            <v>PKWT 1</v>
          </cell>
          <cell r="Y70">
            <v>0</v>
          </cell>
          <cell r="Z70" t="str">
            <v xml:space="preserve">0 Tahun  1 Bulan 24 Hari </v>
          </cell>
          <cell r="AA70" t="str">
            <v>BI</v>
          </cell>
          <cell r="AB70" t="str">
            <v>10149503000002</v>
          </cell>
          <cell r="AC70">
            <v>45893</v>
          </cell>
          <cell r="AD70">
            <v>0</v>
          </cell>
        </row>
        <row r="71">
          <cell r="C71" t="str">
            <v>2442</v>
          </cell>
          <cell r="D71" t="str">
            <v>ANGGA SAPUTRA KOTO</v>
          </cell>
          <cell r="E71" t="str">
            <v>MBK</v>
          </cell>
          <cell r="F71" t="str">
            <v>081246113246</v>
          </cell>
          <cell r="G71" t="str">
            <v>DRIVER</v>
          </cell>
          <cell r="H71">
            <v>0</v>
          </cell>
          <cell r="I71">
            <v>0</v>
          </cell>
          <cell r="J71">
            <v>0</v>
          </cell>
          <cell r="K71" t="str">
            <v>PONTIANAK</v>
          </cell>
          <cell r="L71" t="str">
            <v>PT. SUMBER ALFARIA TRIJAYA TBK</v>
          </cell>
          <cell r="M71" t="str">
            <v>JAKARTA 2</v>
          </cell>
          <cell r="N71">
            <v>44349</v>
          </cell>
          <cell r="O71" t="str">
            <v>JL. PARIT BARU RT 007/002 KEL. WAJOK HULU KEC. SIANTAN KAB. MEMPAWAH</v>
          </cell>
          <cell r="P71" t="str">
            <v>L</v>
          </cell>
          <cell r="Q71" t="str">
            <v>ISLAM</v>
          </cell>
          <cell r="R71" t="str">
            <v>L</v>
          </cell>
          <cell r="S71" t="str">
            <v>SMA</v>
          </cell>
          <cell r="T71" t="str">
            <v>WAJOK HULU</v>
          </cell>
          <cell r="U71">
            <v>34948</v>
          </cell>
          <cell r="V71">
            <v>44349</v>
          </cell>
          <cell r="W71">
            <v>44439</v>
          </cell>
          <cell r="X71" t="str">
            <v>PKWT 1</v>
          </cell>
          <cell r="Y71">
            <v>0</v>
          </cell>
          <cell r="Z71" t="str">
            <v xml:space="preserve">0 Tahun  1 Bulan 21 Hari </v>
          </cell>
          <cell r="AA71" t="str">
            <v>BI</v>
          </cell>
          <cell r="AB71" t="str">
            <v>950910141855</v>
          </cell>
          <cell r="AC71">
            <v>44810</v>
          </cell>
          <cell r="AD71">
            <v>0</v>
          </cell>
        </row>
        <row r="72">
          <cell r="C72" t="str">
            <v>2443</v>
          </cell>
          <cell r="D72" t="str">
            <v>CHRIS HARRY KALA</v>
          </cell>
          <cell r="E72" t="str">
            <v>MBK</v>
          </cell>
          <cell r="F72" t="str">
            <v>085789048005/081649059616</v>
          </cell>
          <cell r="G72" t="str">
            <v>DRIVER</v>
          </cell>
          <cell r="H72">
            <v>0</v>
          </cell>
          <cell r="I72">
            <v>0</v>
          </cell>
          <cell r="J72">
            <v>0</v>
          </cell>
          <cell r="K72" t="str">
            <v>PONTIANAK</v>
          </cell>
          <cell r="L72" t="str">
            <v>PT. SUMBER ALFARIA TRIJAYA TBK</v>
          </cell>
          <cell r="M72" t="str">
            <v>JAKARTA 2</v>
          </cell>
          <cell r="N72">
            <v>44349</v>
          </cell>
          <cell r="O72" t="str">
            <v>PONTIANAK</v>
          </cell>
          <cell r="P72" t="str">
            <v>K1</v>
          </cell>
          <cell r="Q72" t="str">
            <v>ISLAM</v>
          </cell>
          <cell r="R72" t="str">
            <v>L</v>
          </cell>
          <cell r="S72" t="str">
            <v>SMA</v>
          </cell>
          <cell r="T72" t="str">
            <v>PONTIANAK</v>
          </cell>
          <cell r="U72">
            <v>45232</v>
          </cell>
          <cell r="V72">
            <v>44349</v>
          </cell>
          <cell r="W72">
            <v>44439</v>
          </cell>
          <cell r="X72" t="str">
            <v>PKWT 1</v>
          </cell>
          <cell r="Y72">
            <v>0</v>
          </cell>
          <cell r="Z72" t="str">
            <v xml:space="preserve">0 Tahun  1 Bulan 21 Hari </v>
          </cell>
          <cell r="AA72" t="str">
            <v>BI</v>
          </cell>
          <cell r="AB72" t="str">
            <v>891110141155</v>
          </cell>
          <cell r="AC72">
            <v>32814</v>
          </cell>
          <cell r="AD72">
            <v>0</v>
          </cell>
        </row>
        <row r="73">
          <cell r="C73" t="str">
            <v>2484</v>
          </cell>
          <cell r="D73" t="str">
            <v>YUDIANSYAH</v>
          </cell>
          <cell r="E73" t="str">
            <v>MBK</v>
          </cell>
          <cell r="F73" t="str">
            <v>085750111512</v>
          </cell>
          <cell r="G73" t="str">
            <v>DRIVER</v>
          </cell>
          <cell r="H73">
            <v>0</v>
          </cell>
          <cell r="I73">
            <v>0</v>
          </cell>
          <cell r="J73">
            <v>0</v>
          </cell>
          <cell r="K73" t="str">
            <v>PONTIANAK</v>
          </cell>
          <cell r="L73" t="str">
            <v>PT. SUMBER ALFARIA TRIJAYA TBK</v>
          </cell>
          <cell r="M73" t="str">
            <v>JAKARTA 2</v>
          </cell>
          <cell r="N73">
            <v>44358</v>
          </cell>
          <cell r="O73" t="str">
            <v>GG. SLAMET RT 004/002 KEL. RASAU JAYA SATU KEC. RASAU JAYA KAB. KUBU RAYA</v>
          </cell>
          <cell r="P73" t="str">
            <v>K2</v>
          </cell>
          <cell r="Q73" t="str">
            <v>ISLAM</v>
          </cell>
          <cell r="R73" t="str">
            <v>L</v>
          </cell>
          <cell r="S73" t="str">
            <v>SMA/PAKET C</v>
          </cell>
          <cell r="T73" t="str">
            <v>SUIASAM</v>
          </cell>
          <cell r="U73">
            <v>33392</v>
          </cell>
          <cell r="V73">
            <v>44358</v>
          </cell>
          <cell r="W73">
            <v>44439</v>
          </cell>
          <cell r="X73" t="str">
            <v>PKWT 1</v>
          </cell>
          <cell r="Y73">
            <v>0</v>
          </cell>
          <cell r="Z73" t="str">
            <v xml:space="preserve">0 Tahun  1 Bulan 12 Hari </v>
          </cell>
          <cell r="AA73" t="str">
            <v>BI</v>
          </cell>
          <cell r="AB73" t="str">
            <v>10148903000099</v>
          </cell>
          <cell r="AC73">
            <v>46166</v>
          </cell>
          <cell r="AD73">
            <v>0</v>
          </cell>
        </row>
        <row r="74">
          <cell r="C74" t="str">
            <v>2577</v>
          </cell>
          <cell r="D74" t="str">
            <v>ALFIN ISLAMI IBNU MUSLIM</v>
          </cell>
          <cell r="E74" t="str">
            <v>MBK</v>
          </cell>
          <cell r="F74" t="str">
            <v>085752063591</v>
          </cell>
          <cell r="G74" t="str">
            <v>DRIVER</v>
          </cell>
          <cell r="H74">
            <v>0</v>
          </cell>
          <cell r="I74">
            <v>0</v>
          </cell>
          <cell r="J74">
            <v>0</v>
          </cell>
          <cell r="K74" t="str">
            <v>PONTIANAK</v>
          </cell>
          <cell r="L74" t="str">
            <v>PT. SUMBER ALFARIA TRIJAYA TBK</v>
          </cell>
          <cell r="M74" t="str">
            <v>JAKARTA 2</v>
          </cell>
          <cell r="N74">
            <v>44378</v>
          </cell>
          <cell r="O74" t="str">
            <v>JL. KHATULISTIWA GG. TELUK NILEM RT 005/035 KEL. SIANTAN HILIR KEC. PONTIANAK UTARA KOTA PONTIANAK</v>
          </cell>
          <cell r="P74" t="str">
            <v>L</v>
          </cell>
          <cell r="Q74" t="str">
            <v>ISLAM</v>
          </cell>
          <cell r="R74" t="str">
            <v>L</v>
          </cell>
          <cell r="S74" t="str">
            <v>SMA</v>
          </cell>
          <cell r="T74" t="str">
            <v>PONTIANAK</v>
          </cell>
          <cell r="U74">
            <v>33281</v>
          </cell>
          <cell r="V74">
            <v>44378</v>
          </cell>
          <cell r="W74">
            <v>44469</v>
          </cell>
          <cell r="X74" t="str">
            <v>PKWT 1</v>
          </cell>
          <cell r="Y74">
            <v>0</v>
          </cell>
          <cell r="Z74">
            <v>0</v>
          </cell>
          <cell r="AA74" t="str">
            <v>BII UMUM</v>
          </cell>
          <cell r="AB74" t="str">
            <v>10149102000018</v>
          </cell>
          <cell r="AC74">
            <v>45977</v>
          </cell>
          <cell r="AD74">
            <v>0</v>
          </cell>
        </row>
        <row r="75">
          <cell r="C75" t="str">
            <v>2578</v>
          </cell>
          <cell r="D75" t="str">
            <v>GUSTIAN</v>
          </cell>
          <cell r="E75" t="str">
            <v>MBK</v>
          </cell>
          <cell r="F75" t="str">
            <v>082150633534</v>
          </cell>
          <cell r="G75" t="str">
            <v>DRIVER</v>
          </cell>
          <cell r="H75">
            <v>0</v>
          </cell>
          <cell r="I75">
            <v>0</v>
          </cell>
          <cell r="J75">
            <v>0</v>
          </cell>
          <cell r="K75" t="str">
            <v>PONTIANAK</v>
          </cell>
          <cell r="L75" t="str">
            <v>PT. SUMBER ALFARIA TRIJAYA TBK</v>
          </cell>
          <cell r="M75" t="str">
            <v>JAKARTA 2</v>
          </cell>
          <cell r="N75">
            <v>44378</v>
          </cell>
          <cell r="O75" t="str">
            <v>KOMP. PONDOK HARAPAN INDAH BLOK M. 40 RT 015 011 KEL. SUNGAI RENGAS KEC. SUNGAI KAKAP KAB. KUBU RAYA</v>
          </cell>
          <cell r="P75" t="str">
            <v>K2</v>
          </cell>
          <cell r="Q75" t="str">
            <v>ISLAM</v>
          </cell>
          <cell r="R75" t="str">
            <v>L</v>
          </cell>
          <cell r="S75" t="str">
            <v>SMA</v>
          </cell>
          <cell r="T75" t="str">
            <v>PONTIANAK</v>
          </cell>
          <cell r="U75">
            <v>31933</v>
          </cell>
          <cell r="V75">
            <v>44378</v>
          </cell>
          <cell r="W75">
            <v>44469</v>
          </cell>
          <cell r="X75" t="str">
            <v>PKWT 1</v>
          </cell>
          <cell r="Y75">
            <v>0</v>
          </cell>
          <cell r="Z75">
            <v>0</v>
          </cell>
          <cell r="AA75" t="str">
            <v xml:space="preserve">BII </v>
          </cell>
          <cell r="AB75" t="str">
            <v>10148706000031</v>
          </cell>
          <cell r="AC75">
            <v>45999</v>
          </cell>
          <cell r="AD75">
            <v>0</v>
          </cell>
        </row>
        <row r="76">
          <cell r="C76" t="str">
            <v>2579</v>
          </cell>
          <cell r="D76" t="str">
            <v>ANGGA DINATA</v>
          </cell>
          <cell r="E76" t="str">
            <v>MBK</v>
          </cell>
          <cell r="F76" t="str">
            <v>081254457200</v>
          </cell>
          <cell r="G76" t="str">
            <v>DRIVER</v>
          </cell>
          <cell r="H76">
            <v>0</v>
          </cell>
          <cell r="I76">
            <v>0</v>
          </cell>
          <cell r="J76">
            <v>0</v>
          </cell>
          <cell r="K76" t="str">
            <v>PONTIANAK</v>
          </cell>
          <cell r="L76" t="str">
            <v>PT. SUMBER ALFARIA TRIJAYA TBK</v>
          </cell>
          <cell r="M76" t="str">
            <v>JAKARTA 2</v>
          </cell>
          <cell r="N76">
            <v>44378</v>
          </cell>
          <cell r="O76" t="str">
            <v>JL. PANGLIMA AIM RT 001/004 KEL. SAIGON KEC. PONTIANAK TIMUR KOTA PONTIANAK</v>
          </cell>
          <cell r="P76" t="str">
            <v>K2</v>
          </cell>
          <cell r="Q76" t="str">
            <v>ISLAM</v>
          </cell>
          <cell r="R76" t="str">
            <v>L</v>
          </cell>
          <cell r="S76" t="str">
            <v>SMA</v>
          </cell>
          <cell r="T76" t="str">
            <v>PONTIANAK</v>
          </cell>
          <cell r="U76">
            <v>33310</v>
          </cell>
          <cell r="V76">
            <v>44378</v>
          </cell>
          <cell r="W76">
            <v>44469</v>
          </cell>
          <cell r="X76" t="str">
            <v>PKWT 1</v>
          </cell>
          <cell r="Y76">
            <v>0</v>
          </cell>
          <cell r="Z76">
            <v>0</v>
          </cell>
          <cell r="AA76" t="str">
            <v>BII</v>
          </cell>
          <cell r="AB76" t="str">
            <v>10149103000065</v>
          </cell>
          <cell r="AC76">
            <v>45666</v>
          </cell>
          <cell r="AD76">
            <v>0</v>
          </cell>
        </row>
        <row r="77">
          <cell r="C77" t="str">
            <v>2580</v>
          </cell>
          <cell r="D77" t="str">
            <v>RIDWANSYAH</v>
          </cell>
          <cell r="E77" t="str">
            <v>MBK</v>
          </cell>
          <cell r="F77" t="str">
            <v>082149490965</v>
          </cell>
          <cell r="G77" t="str">
            <v>DRIVER</v>
          </cell>
          <cell r="H77">
            <v>0</v>
          </cell>
          <cell r="I77">
            <v>0</v>
          </cell>
          <cell r="J77">
            <v>0</v>
          </cell>
          <cell r="K77" t="str">
            <v>PONTIANAK</v>
          </cell>
          <cell r="L77" t="str">
            <v>PT. SUMBER ALFARIA TRIJAYA TBK</v>
          </cell>
          <cell r="M77" t="str">
            <v>JAKARTA 2</v>
          </cell>
          <cell r="N77">
            <v>44378</v>
          </cell>
          <cell r="O77" t="str">
            <v>JL. TANJUNG HARAPAN GG. KITE RT 003/006 KEL. BANJAR SERASAN KEC. PONTIANAK TIMUR KOTA PONTIANAK</v>
          </cell>
          <cell r="P77" t="str">
            <v>L</v>
          </cell>
          <cell r="Q77" t="str">
            <v>ISLAM</v>
          </cell>
          <cell r="R77" t="str">
            <v>L</v>
          </cell>
          <cell r="S77" t="str">
            <v>SMA</v>
          </cell>
          <cell r="T77" t="str">
            <v>PONTIANAK</v>
          </cell>
          <cell r="U77">
            <v>33081</v>
          </cell>
          <cell r="V77">
            <v>44378</v>
          </cell>
          <cell r="W77">
            <v>44469</v>
          </cell>
          <cell r="X77" t="str">
            <v>PKWT 1</v>
          </cell>
          <cell r="Y77">
            <v>0</v>
          </cell>
          <cell r="Z77">
            <v>0</v>
          </cell>
          <cell r="AA77" t="str">
            <v>BI</v>
          </cell>
          <cell r="AB77" t="str">
            <v>900710141640</v>
          </cell>
          <cell r="AC77">
            <v>44769</v>
          </cell>
          <cell r="AD77">
            <v>0</v>
          </cell>
        </row>
        <row r="78">
          <cell r="C78" t="str">
            <v>2581</v>
          </cell>
          <cell r="D78" t="str">
            <v>ADRIANSYAH</v>
          </cell>
          <cell r="E78" t="str">
            <v>MBK</v>
          </cell>
          <cell r="F78" t="str">
            <v>089521910470</v>
          </cell>
          <cell r="G78" t="str">
            <v>DRIVER</v>
          </cell>
          <cell r="H78">
            <v>0</v>
          </cell>
          <cell r="I78">
            <v>0</v>
          </cell>
          <cell r="J78">
            <v>0</v>
          </cell>
          <cell r="K78" t="str">
            <v>PONTIANAK</v>
          </cell>
          <cell r="L78" t="str">
            <v>PT. SUMBER ALFARIA TRIJAYA TBK</v>
          </cell>
          <cell r="M78" t="str">
            <v>JAKARTA 2</v>
          </cell>
          <cell r="N78">
            <v>44378</v>
          </cell>
          <cell r="O78" t="str">
            <v>DUSUN KUMPANG TENGAH RT -/- KEL. KUMPANG TENGAH KEC. SEBANGKI KAB. LANDAK</v>
          </cell>
          <cell r="P78" t="str">
            <v>K1</v>
          </cell>
          <cell r="Q78" t="str">
            <v>ISLAM</v>
          </cell>
          <cell r="R78" t="str">
            <v>L</v>
          </cell>
          <cell r="S78" t="str">
            <v>SMA</v>
          </cell>
          <cell r="T78" t="str">
            <v>SUNGAI RAYA</v>
          </cell>
          <cell r="U78">
            <v>33695</v>
          </cell>
          <cell r="V78">
            <v>44378</v>
          </cell>
          <cell r="W78">
            <v>44469</v>
          </cell>
          <cell r="X78" t="str">
            <v>PKWT 1</v>
          </cell>
          <cell r="Y78">
            <v>0</v>
          </cell>
          <cell r="Z78">
            <v>0</v>
          </cell>
          <cell r="AA78" t="str">
            <v>BI</v>
          </cell>
          <cell r="AB78" t="str">
            <v>10149204000097</v>
          </cell>
          <cell r="AC78">
            <v>45663</v>
          </cell>
          <cell r="AD78">
            <v>0</v>
          </cell>
        </row>
        <row r="79">
          <cell r="C79" t="str">
            <v>2598</v>
          </cell>
          <cell r="D79" t="str">
            <v>ANDRE SANJAYA</v>
          </cell>
          <cell r="E79" t="str">
            <v>MBK</v>
          </cell>
          <cell r="F79" t="str">
            <v>08998204233</v>
          </cell>
          <cell r="G79" t="str">
            <v>DRIVER</v>
          </cell>
          <cell r="H79">
            <v>0</v>
          </cell>
          <cell r="I79">
            <v>0</v>
          </cell>
          <cell r="J79">
            <v>0</v>
          </cell>
          <cell r="K79" t="str">
            <v>PONTIANAK</v>
          </cell>
          <cell r="L79" t="str">
            <v>PT. SUMBER ALFARIA TRIJAYA TBK</v>
          </cell>
          <cell r="M79" t="str">
            <v>JAKARTA 2</v>
          </cell>
          <cell r="N79">
            <v>44384</v>
          </cell>
          <cell r="O79" t="str">
            <v>JL. ADI SUCIPTO RT 004/006 KEL. PARIT BARU KEC. SUNGAI RAYA KAB. KUBU RAYA</v>
          </cell>
          <cell r="P79" t="str">
            <v>L</v>
          </cell>
          <cell r="Q79" t="str">
            <v>ISLAM</v>
          </cell>
          <cell r="R79" t="str">
            <v>L</v>
          </cell>
          <cell r="S79" t="str">
            <v>SMA</v>
          </cell>
          <cell r="T79" t="str">
            <v>SUNGAI RAYA</v>
          </cell>
          <cell r="U79">
            <v>35573</v>
          </cell>
          <cell r="V79">
            <v>44384</v>
          </cell>
          <cell r="W79">
            <v>44469</v>
          </cell>
          <cell r="X79" t="str">
            <v>PKWT 1</v>
          </cell>
          <cell r="Y79">
            <v>0</v>
          </cell>
          <cell r="Z79" t="str">
            <v xml:space="preserve">0 Tahun  0 Bulan 16 Hari </v>
          </cell>
          <cell r="AA79" t="str">
            <v>BI</v>
          </cell>
          <cell r="AB79" t="str">
            <v>10149705000130</v>
          </cell>
          <cell r="AC79">
            <v>46183</v>
          </cell>
          <cell r="AD79">
            <v>0</v>
          </cell>
        </row>
        <row r="80">
          <cell r="C80" t="str">
            <v>2608</v>
          </cell>
          <cell r="D80" t="str">
            <v>MUHAMMAD SUPRIADI</v>
          </cell>
          <cell r="E80" t="str">
            <v>MBK</v>
          </cell>
          <cell r="F80" t="str">
            <v>0895630117658</v>
          </cell>
          <cell r="G80" t="str">
            <v>DRIVER</v>
          </cell>
          <cell r="H80">
            <v>0</v>
          </cell>
          <cell r="I80">
            <v>0</v>
          </cell>
          <cell r="J80">
            <v>0</v>
          </cell>
          <cell r="K80" t="str">
            <v>PONTIANAK</v>
          </cell>
          <cell r="L80" t="str">
            <v>PT. SUMBER ALFARIA TRIJAYA TBK</v>
          </cell>
          <cell r="M80" t="str">
            <v>JAKARTA 2</v>
          </cell>
          <cell r="N80">
            <v>44378</v>
          </cell>
          <cell r="O80" t="str">
            <v>DUSUN PAK REWENG RT 002/005</v>
          </cell>
          <cell r="P80" t="str">
            <v>L</v>
          </cell>
          <cell r="Q80" t="str">
            <v>ISLAM</v>
          </cell>
          <cell r="R80" t="str">
            <v>L</v>
          </cell>
          <cell r="S80" t="str">
            <v>SMA</v>
          </cell>
          <cell r="T80" t="str">
            <v>PONTIANAK</v>
          </cell>
          <cell r="U80">
            <v>32095</v>
          </cell>
          <cell r="V80">
            <v>44378</v>
          </cell>
          <cell r="W80">
            <v>44469</v>
          </cell>
          <cell r="X80" t="str">
            <v>PKWT 1</v>
          </cell>
          <cell r="Y80">
            <v>0</v>
          </cell>
          <cell r="Z80" t="str">
            <v xml:space="preserve">0 Tahun  0 Bulan 22 Hari </v>
          </cell>
          <cell r="AA80" t="str">
            <v>BI</v>
          </cell>
          <cell r="AB80" t="str">
            <v>10148711800046</v>
          </cell>
          <cell r="AC80">
            <v>46183</v>
          </cell>
          <cell r="AD80">
            <v>0</v>
          </cell>
        </row>
        <row r="81">
          <cell r="C81" t="str">
            <v>2609</v>
          </cell>
          <cell r="D81" t="str">
            <v>WAHYU HARIYADI</v>
          </cell>
          <cell r="E81" t="str">
            <v>MBK</v>
          </cell>
          <cell r="F81" t="str">
            <v>085252203688</v>
          </cell>
          <cell r="G81" t="str">
            <v>DRIVER</v>
          </cell>
          <cell r="H81">
            <v>0</v>
          </cell>
          <cell r="I81">
            <v>0</v>
          </cell>
          <cell r="J81">
            <v>0</v>
          </cell>
          <cell r="K81" t="str">
            <v>PONTIANAK</v>
          </cell>
          <cell r="L81" t="str">
            <v>PT. SUMBER ALFARIA TRIJAYA TBK</v>
          </cell>
          <cell r="M81" t="str">
            <v>JAKARTA 2</v>
          </cell>
          <cell r="N81">
            <v>44389</v>
          </cell>
          <cell r="O81" t="str">
            <v>PARIT BUGIS GG. MUSTIKA 2 RT 007/005 KEL. ARANG LUMBUNG KEC. SUNGAI RAYA KAB. KUBU RAYA</v>
          </cell>
          <cell r="P81" t="str">
            <v>K</v>
          </cell>
          <cell r="Q81" t="str">
            <v>ISLAM</v>
          </cell>
          <cell r="R81" t="str">
            <v>L</v>
          </cell>
          <cell r="S81" t="str">
            <v>SMA</v>
          </cell>
          <cell r="T81" t="str">
            <v>SINGKAWANG</v>
          </cell>
          <cell r="U81">
            <v>32311</v>
          </cell>
          <cell r="V81">
            <v>44389</v>
          </cell>
          <cell r="W81">
            <v>44469</v>
          </cell>
          <cell r="X81" t="str">
            <v>PKWT 1</v>
          </cell>
          <cell r="Y81">
            <v>0</v>
          </cell>
          <cell r="Z81" t="str">
            <v xml:space="preserve">0 Tahun  0 Bulan 11 Hari </v>
          </cell>
          <cell r="AA81" t="str">
            <v>BI</v>
          </cell>
          <cell r="AB81" t="str">
            <v>880610141501</v>
          </cell>
          <cell r="AC81">
            <v>45094</v>
          </cell>
          <cell r="AD81">
            <v>0</v>
          </cell>
        </row>
      </sheetData>
      <sheetData sheetId="64">
        <row r="7">
          <cell r="C7" t="str">
            <v>1040</v>
          </cell>
          <cell r="D7" t="str">
            <v xml:space="preserve">DERRICO OCTAVIANDA </v>
          </cell>
          <cell r="E7" t="str">
            <v>MBK</v>
          </cell>
          <cell r="F7" t="str">
            <v>081291129291</v>
          </cell>
          <cell r="G7">
            <v>0</v>
          </cell>
          <cell r="H7">
            <v>0</v>
          </cell>
          <cell r="I7">
            <v>0</v>
          </cell>
          <cell r="J7" t="str">
            <v>DISPATCHER</v>
          </cell>
          <cell r="K7" t="str">
            <v>HALIM</v>
          </cell>
          <cell r="L7" t="str">
            <v xml:space="preserve">ANTER AJA </v>
          </cell>
          <cell r="M7" t="str">
            <v>JAKARTA 2</v>
          </cell>
          <cell r="N7">
            <v>43853</v>
          </cell>
          <cell r="O7" t="str">
            <v xml:space="preserve">ASRAMA POLSEK PASAR MINGGU NO. 11 RT. 009/004 KEL. PASAR MINGGU KEC. PASAR MINGGU 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>S1</v>
          </cell>
          <cell r="T7" t="str">
            <v xml:space="preserve">JAKARTA </v>
          </cell>
          <cell r="U7">
            <v>31332</v>
          </cell>
          <cell r="V7">
            <v>44378</v>
          </cell>
          <cell r="W7">
            <v>44469</v>
          </cell>
          <cell r="X7" t="str">
            <v>PKWT 2</v>
          </cell>
          <cell r="Y7">
            <v>0</v>
          </cell>
          <cell r="Z7" t="str">
            <v xml:space="preserve">1 Tahun  6 Bulan 0 Hari </v>
          </cell>
          <cell r="AA7" t="str">
            <v>NON DRIVER</v>
          </cell>
          <cell r="AB7">
            <v>0</v>
          </cell>
          <cell r="AC7" t="str">
            <v>NON DRIVER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C8" t="str">
            <v>1252</v>
          </cell>
          <cell r="D8" t="str">
            <v xml:space="preserve">SUHANTO </v>
          </cell>
          <cell r="E8" t="str">
            <v>MBK</v>
          </cell>
          <cell r="F8" t="str">
            <v>081296323179</v>
          </cell>
          <cell r="G8">
            <v>0</v>
          </cell>
          <cell r="H8">
            <v>0</v>
          </cell>
          <cell r="I8">
            <v>0</v>
          </cell>
          <cell r="J8" t="str">
            <v>DISPATCHER</v>
          </cell>
          <cell r="K8" t="str">
            <v>HALIM</v>
          </cell>
          <cell r="L8" t="str">
            <v>ANTERAJA</v>
          </cell>
          <cell r="M8" t="str">
            <v>JAKARTA 2</v>
          </cell>
          <cell r="N8">
            <v>44044</v>
          </cell>
          <cell r="O8" t="str">
            <v xml:space="preserve">LEMBAH HIJAU BLOK D5 NO 3  RT 013/013 DESA MEKARSARI KEC CIMANGGIS </v>
          </cell>
          <cell r="P8" t="str">
            <v>K</v>
          </cell>
          <cell r="Q8" t="str">
            <v>ISLAM</v>
          </cell>
          <cell r="R8" t="str">
            <v>L</v>
          </cell>
          <cell r="S8">
            <v>0</v>
          </cell>
          <cell r="T8" t="str">
            <v xml:space="preserve">PURWOKERTO </v>
          </cell>
          <cell r="U8">
            <v>27229</v>
          </cell>
          <cell r="V8">
            <v>44348</v>
          </cell>
          <cell r="W8">
            <v>44439</v>
          </cell>
          <cell r="X8" t="str">
            <v>PKWT 2</v>
          </cell>
          <cell r="Y8">
            <v>0</v>
          </cell>
          <cell r="Z8" t="str">
            <v xml:space="preserve">0 Tahun  11 Bulan 22 Hari </v>
          </cell>
          <cell r="AA8" t="str">
            <v>NON DRIVER</v>
          </cell>
          <cell r="AB8" t="str">
            <v>NON DRIVER</v>
          </cell>
          <cell r="AC8" t="str">
            <v>NON DRIVER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C9" t="str">
            <v>1135</v>
          </cell>
          <cell r="D9" t="str">
            <v xml:space="preserve">ANANDA MOHAMMAD BAGUS SANJAYA </v>
          </cell>
          <cell r="E9" t="str">
            <v>MBK</v>
          </cell>
          <cell r="F9" t="str">
            <v>081299458291</v>
          </cell>
          <cell r="G9">
            <v>0</v>
          </cell>
          <cell r="H9">
            <v>0</v>
          </cell>
          <cell r="I9">
            <v>0</v>
          </cell>
          <cell r="J9" t="str">
            <v>DISPATCHER</v>
          </cell>
          <cell r="K9" t="str">
            <v>HALIM</v>
          </cell>
          <cell r="L9" t="str">
            <v>ANTERAJA</v>
          </cell>
          <cell r="M9" t="str">
            <v>JAKARTA 2</v>
          </cell>
          <cell r="N9">
            <v>43969</v>
          </cell>
          <cell r="O9" t="str">
            <v xml:space="preserve">KP. PEDURENAN RT. 009/002 JATILUHUR JATIASIH BEKASI </v>
          </cell>
          <cell r="P9" t="str">
            <v>L</v>
          </cell>
          <cell r="Q9" t="str">
            <v>ISLAM</v>
          </cell>
          <cell r="R9" t="str">
            <v>L</v>
          </cell>
          <cell r="S9" t="str">
            <v>D3</v>
          </cell>
          <cell r="T9" t="str">
            <v>BEKASI</v>
          </cell>
          <cell r="U9">
            <v>35295</v>
          </cell>
          <cell r="V9">
            <v>44378</v>
          </cell>
          <cell r="W9">
            <v>44408</v>
          </cell>
          <cell r="X9" t="str">
            <v xml:space="preserve">PHL </v>
          </cell>
          <cell r="Y9">
            <v>0</v>
          </cell>
          <cell r="Z9" t="str">
            <v xml:space="preserve">1 Tahun  2 Bulan 5 Hari </v>
          </cell>
          <cell r="AA9" t="str">
            <v>NON DRIVER</v>
          </cell>
          <cell r="AB9" t="str">
            <v>NON DRIVER</v>
          </cell>
          <cell r="AC9" t="str">
            <v>NON DRIVER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C10" t="str">
            <v>1254</v>
          </cell>
          <cell r="D10" t="str">
            <v xml:space="preserve">YANDI HARDIAN </v>
          </cell>
          <cell r="E10" t="str">
            <v xml:space="preserve">MBK </v>
          </cell>
          <cell r="F10" t="str">
            <v>081222637247</v>
          </cell>
          <cell r="G10">
            <v>0</v>
          </cell>
          <cell r="H10">
            <v>0</v>
          </cell>
          <cell r="I10">
            <v>0</v>
          </cell>
          <cell r="J10" t="str">
            <v>IT</v>
          </cell>
          <cell r="K10" t="str">
            <v>HALIM</v>
          </cell>
          <cell r="L10" t="str">
            <v>ANTERAJA</v>
          </cell>
          <cell r="M10" t="str">
            <v>JAKARTA 2</v>
          </cell>
          <cell r="N10">
            <v>44039</v>
          </cell>
          <cell r="O10" t="str">
            <v xml:space="preserve">JL SAGULING DC 24 KOMP BUANARISMA BEKASI BARAT </v>
          </cell>
          <cell r="P10" t="str">
            <v>L</v>
          </cell>
          <cell r="Q10" t="str">
            <v xml:space="preserve">ISLAM </v>
          </cell>
          <cell r="R10" t="str">
            <v>L</v>
          </cell>
          <cell r="S10" t="str">
            <v xml:space="preserve">D3 </v>
          </cell>
          <cell r="T10" t="str">
            <v xml:space="preserve">JAKARTA </v>
          </cell>
          <cell r="U10">
            <v>35197</v>
          </cell>
          <cell r="V10">
            <v>44348</v>
          </cell>
          <cell r="W10">
            <v>44439</v>
          </cell>
          <cell r="X10" t="str">
            <v>PKWT 2</v>
          </cell>
          <cell r="Y10">
            <v>0</v>
          </cell>
          <cell r="Z10" t="str">
            <v xml:space="preserve">0 Tahun  11 Bulan 26 Hari </v>
          </cell>
          <cell r="AA10" t="str">
            <v xml:space="preserve">NON DRIVER </v>
          </cell>
          <cell r="AB10" t="str">
            <v xml:space="preserve">NON DRIVER </v>
          </cell>
          <cell r="AC10" t="str">
            <v>NON DRIVER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C11" t="str">
            <v>1365</v>
          </cell>
          <cell r="D11" t="str">
            <v xml:space="preserve">FAISAL RIZAL </v>
          </cell>
          <cell r="E11" t="str">
            <v>MBK</v>
          </cell>
          <cell r="F11" t="str">
            <v>08569032188</v>
          </cell>
          <cell r="G11">
            <v>0</v>
          </cell>
          <cell r="H11">
            <v>0</v>
          </cell>
          <cell r="I11">
            <v>0</v>
          </cell>
          <cell r="J11" t="str">
            <v xml:space="preserve">FM </v>
          </cell>
          <cell r="K11" t="str">
            <v>HALIM</v>
          </cell>
          <cell r="L11" t="str">
            <v>ANTERAJA</v>
          </cell>
          <cell r="M11" t="str">
            <v>JAKARTA 2</v>
          </cell>
          <cell r="N11">
            <v>44111</v>
          </cell>
          <cell r="O11" t="str">
            <v xml:space="preserve">JATI PADANG RT 003/005 DESA JATI PADANG KEC PASAR MINGGU </v>
          </cell>
          <cell r="P11" t="str">
            <v>K</v>
          </cell>
          <cell r="Q11" t="str">
            <v>ISLAM</v>
          </cell>
          <cell r="R11" t="str">
            <v>L</v>
          </cell>
          <cell r="S11" t="str">
            <v xml:space="preserve">SMA </v>
          </cell>
          <cell r="T11" t="str">
            <v xml:space="preserve">JAKARTA </v>
          </cell>
          <cell r="U11">
            <v>28410</v>
          </cell>
          <cell r="V11">
            <v>44378</v>
          </cell>
          <cell r="W11">
            <v>44469</v>
          </cell>
          <cell r="X11" t="str">
            <v>PKWT 2</v>
          </cell>
          <cell r="Y11">
            <v>0</v>
          </cell>
          <cell r="Z11" t="str">
            <v xml:space="preserve">0 Tahun  9 Bulan 16 Hari </v>
          </cell>
          <cell r="AA11" t="str">
            <v xml:space="preserve">NON DRIVER </v>
          </cell>
          <cell r="AB11" t="str">
            <v xml:space="preserve">NON DRIVER </v>
          </cell>
          <cell r="AC11" t="str">
            <v>NON DRIVER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C12" t="str">
            <v>1404</v>
          </cell>
          <cell r="D12" t="str">
            <v xml:space="preserve">ARMAWAN ARFAN </v>
          </cell>
          <cell r="E12" t="str">
            <v>MBK</v>
          </cell>
          <cell r="F12" t="str">
            <v>081240454223</v>
          </cell>
          <cell r="G12">
            <v>0</v>
          </cell>
          <cell r="H12">
            <v>0</v>
          </cell>
          <cell r="I12">
            <v>0</v>
          </cell>
          <cell r="J12" t="str">
            <v>UNIT CONTROLLER</v>
          </cell>
          <cell r="K12" t="str">
            <v>HALIM</v>
          </cell>
          <cell r="L12" t="str">
            <v>ANTERAJA</v>
          </cell>
          <cell r="M12" t="str">
            <v>JAKARTA 2</v>
          </cell>
          <cell r="N12">
            <v>44120</v>
          </cell>
          <cell r="O12" t="str">
            <v xml:space="preserve">JL KERJA BAKTI GG ABDUL GANI NO.16 RT 008/002 DESA MAKASAR KEC MAKASAR </v>
          </cell>
          <cell r="P12" t="str">
            <v>K</v>
          </cell>
          <cell r="Q12" t="str">
            <v>ISLAM</v>
          </cell>
          <cell r="R12" t="str">
            <v>L</v>
          </cell>
          <cell r="S12">
            <v>0</v>
          </cell>
          <cell r="T12" t="str">
            <v xml:space="preserve">PALEMBANG </v>
          </cell>
          <cell r="U12">
            <v>27825</v>
          </cell>
          <cell r="V12">
            <v>44348</v>
          </cell>
          <cell r="W12">
            <v>44439</v>
          </cell>
          <cell r="X12" t="str">
            <v>PKWT 1</v>
          </cell>
          <cell r="Y12">
            <v>0</v>
          </cell>
          <cell r="Z12" t="str">
            <v xml:space="preserve">0 Tahun  9 Bulan 7 Hari </v>
          </cell>
          <cell r="AA12" t="str">
            <v xml:space="preserve">NON DRIVER </v>
          </cell>
          <cell r="AB12" t="str">
            <v xml:space="preserve">NON DRIVER </v>
          </cell>
          <cell r="AC12" t="str">
            <v>NON DRIVER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 t="str">
            <v>1551</v>
          </cell>
          <cell r="D13" t="str">
            <v>RB. BAMBANG ARI WIBOWO</v>
          </cell>
          <cell r="E13" t="str">
            <v>MBK</v>
          </cell>
          <cell r="F13" t="str">
            <v>08128439681</v>
          </cell>
          <cell r="G13">
            <v>0</v>
          </cell>
          <cell r="H13">
            <v>0</v>
          </cell>
          <cell r="I13">
            <v>0</v>
          </cell>
          <cell r="J13" t="str">
            <v>ADMIN DISPATCHER</v>
          </cell>
          <cell r="K13" t="str">
            <v>HALIM</v>
          </cell>
          <cell r="L13" t="str">
            <v xml:space="preserve">ANTER AJA </v>
          </cell>
          <cell r="M13" t="str">
            <v>JAKARTA 2</v>
          </cell>
          <cell r="N13">
            <v>44197</v>
          </cell>
          <cell r="O13" t="str">
            <v>JL. CENTEX RT 001/003 KEL. CIRACAS KEC. CIRACAS JAKARTA TIMUR</v>
          </cell>
          <cell r="P13" t="str">
            <v>K</v>
          </cell>
          <cell r="Q13" t="str">
            <v>ISLAM</v>
          </cell>
          <cell r="R13" t="str">
            <v>L</v>
          </cell>
          <cell r="S13" t="str">
            <v>S2</v>
          </cell>
          <cell r="T13" t="str">
            <v>PURWOREJO</v>
          </cell>
          <cell r="U13">
            <v>28191</v>
          </cell>
          <cell r="V13">
            <v>44378</v>
          </cell>
          <cell r="W13">
            <v>44408</v>
          </cell>
          <cell r="X13" t="str">
            <v xml:space="preserve">PHL </v>
          </cell>
          <cell r="Y13">
            <v>0</v>
          </cell>
          <cell r="Z13" t="str">
            <v xml:space="preserve">0 Tahun  6 Bulan 22 Hari </v>
          </cell>
          <cell r="AA13" t="str">
            <v xml:space="preserve">NON DRIVER </v>
          </cell>
          <cell r="AB13" t="str">
            <v>NON DRIVER</v>
          </cell>
          <cell r="AC13" t="str">
            <v>NON DRIVER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 t="str">
            <v>1967</v>
          </cell>
          <cell r="D14" t="str">
            <v>MAS RIO FADILA</v>
          </cell>
          <cell r="E14" t="str">
            <v>MBK</v>
          </cell>
          <cell r="F14" t="str">
            <v>087880440888</v>
          </cell>
          <cell r="G14">
            <v>0</v>
          </cell>
          <cell r="H14">
            <v>0</v>
          </cell>
          <cell r="I14">
            <v>0</v>
          </cell>
          <cell r="J14" t="str">
            <v>DISPATCHER</v>
          </cell>
          <cell r="K14" t="str">
            <v>HALIM</v>
          </cell>
          <cell r="L14" t="str">
            <v xml:space="preserve">ANTER AJA </v>
          </cell>
          <cell r="M14" t="str">
            <v>JAKARTA 2</v>
          </cell>
          <cell r="N14">
            <v>44277</v>
          </cell>
          <cell r="O14" t="str">
            <v>NIRWANA ESTATE BLOK BB NO. 8 CIKARET CIBINONG KAB. BOGOR</v>
          </cell>
          <cell r="P14" t="str">
            <v>K</v>
          </cell>
          <cell r="Q14" t="str">
            <v>ISLAM</v>
          </cell>
          <cell r="R14" t="str">
            <v>L</v>
          </cell>
          <cell r="S14" t="str">
            <v xml:space="preserve">SMA </v>
          </cell>
          <cell r="T14" t="str">
            <v>SUKABUMI</v>
          </cell>
          <cell r="U14">
            <v>29974</v>
          </cell>
          <cell r="V14">
            <v>44317</v>
          </cell>
          <cell r="W14">
            <v>44408</v>
          </cell>
          <cell r="X14" t="str">
            <v>PKWT 2</v>
          </cell>
          <cell r="Y14">
            <v>0</v>
          </cell>
          <cell r="Z14" t="str">
            <v xml:space="preserve">0 Tahun  4 Bulan 1 Hari </v>
          </cell>
          <cell r="AA14" t="str">
            <v xml:space="preserve">NON DRIVER </v>
          </cell>
          <cell r="AB14" t="str">
            <v>NON DRIVER</v>
          </cell>
          <cell r="AC14" t="str">
            <v>NON DRIVER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 t="str">
            <v>1788</v>
          </cell>
          <cell r="D15" t="str">
            <v>MUAMAR IZAR MEIZAN</v>
          </cell>
          <cell r="E15" t="str">
            <v>MBK</v>
          </cell>
          <cell r="F15" t="str">
            <v>081212341075</v>
          </cell>
          <cell r="G15">
            <v>0</v>
          </cell>
          <cell r="H15">
            <v>0</v>
          </cell>
          <cell r="I15">
            <v>0</v>
          </cell>
          <cell r="J15" t="str">
            <v>IT</v>
          </cell>
          <cell r="K15" t="str">
            <v>HALIM</v>
          </cell>
          <cell r="L15" t="str">
            <v xml:space="preserve">ANTER AJA </v>
          </cell>
          <cell r="M15" t="str">
            <v>JAKARTA 2</v>
          </cell>
          <cell r="N15">
            <v>44228</v>
          </cell>
          <cell r="O15" t="str">
            <v>PONDOK JINGGA MAS IV F5/3 RT 005/013 KEL. JAKA SETIA KEC. BEKASI SELATAN KOTA BEKASI</v>
          </cell>
          <cell r="P15" t="str">
            <v>L</v>
          </cell>
          <cell r="Q15" t="str">
            <v>ISLAM</v>
          </cell>
          <cell r="R15" t="str">
            <v>L</v>
          </cell>
          <cell r="S15" t="str">
            <v>STRATA I</v>
          </cell>
          <cell r="T15" t="str">
            <v>BEKASI</v>
          </cell>
          <cell r="U15">
            <v>34829</v>
          </cell>
          <cell r="V15">
            <v>44317</v>
          </cell>
          <cell r="W15">
            <v>44408</v>
          </cell>
          <cell r="X15" t="str">
            <v>PKWT 2</v>
          </cell>
          <cell r="Y15">
            <v>0</v>
          </cell>
          <cell r="Z15" t="str">
            <v xml:space="preserve">0 Tahun  5 Bulan 22 Hari </v>
          </cell>
          <cell r="AA15" t="str">
            <v>NON DRIVER</v>
          </cell>
          <cell r="AB15">
            <v>0</v>
          </cell>
          <cell r="AC15" t="str">
            <v>NON DRIVER</v>
          </cell>
          <cell r="AD15">
            <v>0</v>
          </cell>
          <cell r="AE15">
            <v>0</v>
          </cell>
          <cell r="AF15" t="str">
            <v>BELUM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 t="str">
            <v>0601</v>
          </cell>
          <cell r="D16" t="str">
            <v>AHMAD SYAIFULLAH</v>
          </cell>
          <cell r="E16" t="str">
            <v>MBK</v>
          </cell>
          <cell r="F16">
            <v>81236744473</v>
          </cell>
          <cell r="G16">
            <v>0</v>
          </cell>
          <cell r="H16">
            <v>0</v>
          </cell>
          <cell r="I16">
            <v>0</v>
          </cell>
          <cell r="J16" t="str">
            <v>DISPATCHER</v>
          </cell>
          <cell r="K16" t="str">
            <v>HALIM</v>
          </cell>
          <cell r="L16" t="str">
            <v>ANTERAJA</v>
          </cell>
          <cell r="M16" t="str">
            <v>JAKARTA 2</v>
          </cell>
          <cell r="N16">
            <v>43329</v>
          </cell>
          <cell r="O16" t="str">
            <v>KP. KALIULU RT.003 RW.002 DESA TANJUNG SARI KEC. CIKARANG UTARA</v>
          </cell>
          <cell r="P16" t="str">
            <v>K2</v>
          </cell>
          <cell r="Q16" t="str">
            <v>ISLAM</v>
          </cell>
          <cell r="R16" t="str">
            <v>L</v>
          </cell>
          <cell r="S16" t="str">
            <v>SMA</v>
          </cell>
          <cell r="T16" t="str">
            <v>TANGERANG</v>
          </cell>
          <cell r="U16" t="str">
            <v>3-May-93</v>
          </cell>
          <cell r="V16">
            <v>44354</v>
          </cell>
          <cell r="W16">
            <v>44439</v>
          </cell>
          <cell r="X16" t="str">
            <v>PKWT 1</v>
          </cell>
          <cell r="Y16">
            <v>0</v>
          </cell>
          <cell r="Z16" t="str">
            <v xml:space="preserve">2 Tahun  11 Bulan 6 Hari </v>
          </cell>
          <cell r="AA16" t="str">
            <v xml:space="preserve">NON DRIVER </v>
          </cell>
          <cell r="AB16" t="str">
            <v xml:space="preserve">NON DRIVER </v>
          </cell>
          <cell r="AC16" t="str">
            <v xml:space="preserve">NON DRIVER </v>
          </cell>
          <cell r="AD16" t="str">
            <v>NON DRIVER</v>
          </cell>
          <cell r="AE16">
            <v>0</v>
          </cell>
          <cell r="AF16" t="str">
            <v>ON PROGRESS</v>
          </cell>
          <cell r="AG16">
            <v>0</v>
          </cell>
          <cell r="AH16" t="str">
            <v>BELUM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 t="str">
            <v>1139</v>
          </cell>
          <cell r="D17" t="str">
            <v>AGUS SUTENO WARDHIANTO</v>
          </cell>
          <cell r="E17" t="str">
            <v>MBK</v>
          </cell>
          <cell r="F17" t="str">
            <v>082113456513</v>
          </cell>
          <cell r="G17">
            <v>0</v>
          </cell>
          <cell r="H17">
            <v>0</v>
          </cell>
          <cell r="I17">
            <v>0</v>
          </cell>
          <cell r="J17" t="str">
            <v>DISPATCHER</v>
          </cell>
          <cell r="K17" t="str">
            <v>HALIM</v>
          </cell>
          <cell r="L17" t="str">
            <v xml:space="preserve">ANTER AJA </v>
          </cell>
          <cell r="M17" t="str">
            <v>JAKARTA 2</v>
          </cell>
          <cell r="N17">
            <v>43949</v>
          </cell>
          <cell r="O17" t="str">
            <v>KP. CILANGKAP RT. 003/009 KEL. CILANGKAP KEC. TAPOS</v>
          </cell>
          <cell r="P17" t="str">
            <v>K</v>
          </cell>
          <cell r="Q17" t="str">
            <v xml:space="preserve">ISLAM </v>
          </cell>
          <cell r="R17" t="str">
            <v>L</v>
          </cell>
          <cell r="S17">
            <v>0</v>
          </cell>
          <cell r="T17" t="str">
            <v>BOGOR</v>
          </cell>
          <cell r="U17">
            <v>30552</v>
          </cell>
          <cell r="V17">
            <v>44378</v>
          </cell>
          <cell r="W17">
            <v>44469</v>
          </cell>
          <cell r="X17" t="str">
            <v>PKWT 1</v>
          </cell>
          <cell r="Y17">
            <v>0</v>
          </cell>
          <cell r="Z17" t="str">
            <v xml:space="preserve">1 Tahun  2 Bulan 25 Hari </v>
          </cell>
          <cell r="AA17" t="str">
            <v xml:space="preserve">NON DRIVER </v>
          </cell>
          <cell r="AB17" t="str">
            <v xml:space="preserve">NON DRIVER </v>
          </cell>
          <cell r="AC17" t="str">
            <v>NON DRIVER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</sheetData>
      <sheetData sheetId="65"/>
      <sheetData sheetId="66"/>
      <sheetData sheetId="67">
        <row r="7">
          <cell r="C7" t="str">
            <v>0382</v>
          </cell>
          <cell r="D7" t="str">
            <v xml:space="preserve">HERU </v>
          </cell>
          <cell r="E7" t="str">
            <v>MBK</v>
          </cell>
          <cell r="F7" t="str">
            <v>085215353670</v>
          </cell>
          <cell r="G7">
            <v>0</v>
          </cell>
          <cell r="H7">
            <v>0</v>
          </cell>
          <cell r="I7">
            <v>0</v>
          </cell>
          <cell r="J7" t="str">
            <v>DISPATCHER</v>
          </cell>
          <cell r="K7" t="str">
            <v>RAWA BUAYA</v>
          </cell>
          <cell r="L7" t="str">
            <v>ANTERAJA</v>
          </cell>
          <cell r="M7" t="str">
            <v>JAKARTA 2</v>
          </cell>
          <cell r="N7">
            <v>43497</v>
          </cell>
          <cell r="O7" t="str">
            <v xml:space="preserve">RUSWUN KOJA KAKAP II LANTAI II NO 5 RT 004/009 KOJA JAKARTA UTARA </v>
          </cell>
          <cell r="P7" t="str">
            <v>K2</v>
          </cell>
          <cell r="Q7" t="str">
            <v>ISLAM</v>
          </cell>
          <cell r="R7" t="str">
            <v>L</v>
          </cell>
          <cell r="S7" t="str">
            <v xml:space="preserve">SMA </v>
          </cell>
          <cell r="T7" t="str">
            <v xml:space="preserve">JAKARTA </v>
          </cell>
          <cell r="U7">
            <v>28346</v>
          </cell>
          <cell r="V7">
            <v>44348</v>
          </cell>
          <cell r="W7">
            <v>44439</v>
          </cell>
          <cell r="X7" t="str">
            <v>PKWT 1</v>
          </cell>
          <cell r="Y7">
            <v>0</v>
          </cell>
          <cell r="Z7">
            <v>0</v>
          </cell>
          <cell r="AA7" t="str">
            <v>B1</v>
          </cell>
          <cell r="AB7" t="str">
            <v>12051809011891</v>
          </cell>
          <cell r="AC7">
            <v>0</v>
          </cell>
          <cell r="AD7" t="str">
            <v>SUDAH</v>
          </cell>
          <cell r="AE7">
            <v>0</v>
          </cell>
          <cell r="AF7" t="str">
            <v>BELUM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 t="str">
            <v>X</v>
          </cell>
          <cell r="AM7" t="str">
            <v>0001838027248</v>
          </cell>
          <cell r="AN7" t="str">
            <v xml:space="preserve">BU MBK </v>
          </cell>
          <cell r="AO7">
            <v>0</v>
          </cell>
        </row>
        <row r="8">
          <cell r="C8" t="str">
            <v>1136</v>
          </cell>
          <cell r="D8" t="str">
            <v>TRISNO NURMANSYAH</v>
          </cell>
          <cell r="E8" t="str">
            <v>MBK</v>
          </cell>
          <cell r="F8" t="str">
            <v>081219272526</v>
          </cell>
          <cell r="G8">
            <v>0</v>
          </cell>
          <cell r="H8">
            <v>0</v>
          </cell>
          <cell r="I8">
            <v>0</v>
          </cell>
          <cell r="J8" t="str">
            <v>ADMIN DISPATCHER</v>
          </cell>
          <cell r="K8" t="str">
            <v>RAWA BUAYA</v>
          </cell>
          <cell r="L8" t="str">
            <v>ANTERAJA</v>
          </cell>
          <cell r="M8" t="str">
            <v>JAKARTA 2</v>
          </cell>
          <cell r="N8">
            <v>43956</v>
          </cell>
          <cell r="O8" t="str">
            <v xml:space="preserve">KEMBANGAN UTARA RT. 007/008 KEL. KEMBANGAN UTARA JAKARTA BARAT 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 xml:space="preserve">JAKARTA </v>
          </cell>
          <cell r="U8">
            <v>32831</v>
          </cell>
          <cell r="V8">
            <v>44378</v>
          </cell>
          <cell r="W8">
            <v>44469</v>
          </cell>
          <cell r="X8" t="str">
            <v>PKWT 1</v>
          </cell>
          <cell r="Y8">
            <v>0</v>
          </cell>
          <cell r="Z8">
            <v>0</v>
          </cell>
          <cell r="AA8" t="str">
            <v xml:space="preserve">NON DRIVER </v>
          </cell>
          <cell r="AB8" t="str">
            <v xml:space="preserve">NON DRIVER </v>
          </cell>
          <cell r="AC8" t="str">
            <v xml:space="preserve">NON DRIVER </v>
          </cell>
          <cell r="AD8" t="str">
            <v>NON DRIVER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0001423219599</v>
          </cell>
          <cell r="AN8" t="str">
            <v xml:space="preserve">PBI APBD </v>
          </cell>
          <cell r="AO8">
            <v>0</v>
          </cell>
        </row>
        <row r="9">
          <cell r="C9" t="str">
            <v>1137</v>
          </cell>
          <cell r="D9" t="str">
            <v xml:space="preserve">MOCH ASEP KURNIAWAN </v>
          </cell>
          <cell r="E9" t="str">
            <v>MBK</v>
          </cell>
          <cell r="F9" t="str">
            <v>081219513601</v>
          </cell>
          <cell r="G9">
            <v>0</v>
          </cell>
          <cell r="H9">
            <v>0</v>
          </cell>
          <cell r="I9">
            <v>0</v>
          </cell>
          <cell r="J9" t="str">
            <v>UNIT CONTROLLER</v>
          </cell>
          <cell r="K9" t="str">
            <v>RAWA BUAYA</v>
          </cell>
          <cell r="L9" t="str">
            <v>ANTERAJA</v>
          </cell>
          <cell r="M9" t="str">
            <v>JAKARTA 2</v>
          </cell>
          <cell r="N9">
            <v>43950</v>
          </cell>
          <cell r="O9" t="str">
            <v xml:space="preserve">KEMBANGAN UTARA RT. 007/008 KEL. KEMBANGAN UTARA JAKARTA BARAT </v>
          </cell>
          <cell r="P9" t="str">
            <v>K2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 xml:space="preserve">TANGERANG </v>
          </cell>
          <cell r="U9">
            <v>32728</v>
          </cell>
          <cell r="V9">
            <v>44378</v>
          </cell>
          <cell r="W9">
            <v>44469</v>
          </cell>
          <cell r="X9" t="str">
            <v>PKWT 1</v>
          </cell>
          <cell r="Y9">
            <v>0</v>
          </cell>
          <cell r="Z9">
            <v>0</v>
          </cell>
          <cell r="AA9" t="str">
            <v xml:space="preserve">NON DRIVER </v>
          </cell>
          <cell r="AB9" t="str">
            <v xml:space="preserve">NON DRIVER </v>
          </cell>
          <cell r="AC9" t="str">
            <v xml:space="preserve">NON DRIVER </v>
          </cell>
          <cell r="AD9" t="str">
            <v>NON DRIVER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0001323358053</v>
          </cell>
          <cell r="AN9" t="str">
            <v xml:space="preserve">PBI APBD </v>
          </cell>
          <cell r="AO9">
            <v>0</v>
          </cell>
        </row>
        <row r="10">
          <cell r="C10" t="str">
            <v>1256</v>
          </cell>
          <cell r="D10" t="str">
            <v xml:space="preserve">WAHYU ALDI HARTADI </v>
          </cell>
          <cell r="E10" t="str">
            <v>MBK</v>
          </cell>
          <cell r="F10" t="str">
            <v>081218806754</v>
          </cell>
          <cell r="G10">
            <v>0</v>
          </cell>
          <cell r="H10">
            <v>0</v>
          </cell>
          <cell r="I10">
            <v>0</v>
          </cell>
          <cell r="J10" t="str">
            <v xml:space="preserve">FUEL MANAGEMENT </v>
          </cell>
          <cell r="K10" t="str">
            <v>RAWA BUAYA</v>
          </cell>
          <cell r="L10" t="str">
            <v>ANTERAJA</v>
          </cell>
          <cell r="M10" t="str">
            <v>JAKARTA 2</v>
          </cell>
          <cell r="N10">
            <v>44054</v>
          </cell>
          <cell r="O10" t="str">
            <v xml:space="preserve">JL PAKEMBANGAN TIMUR NO.1 RT 003/001 DESA GELORA KEC TANAH ABANG 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JAKARTA</v>
          </cell>
          <cell r="U10">
            <v>35661</v>
          </cell>
          <cell r="V10">
            <v>44348</v>
          </cell>
          <cell r="W10">
            <v>44439</v>
          </cell>
          <cell r="X10" t="str">
            <v>PKWT 1</v>
          </cell>
          <cell r="Y10">
            <v>0</v>
          </cell>
          <cell r="Z10">
            <v>0</v>
          </cell>
          <cell r="AA10" t="str">
            <v xml:space="preserve">NON DRIVER </v>
          </cell>
          <cell r="AB10" t="str">
            <v xml:space="preserve">NON DRIVER </v>
          </cell>
          <cell r="AC10" t="str">
            <v xml:space="preserve">NON DRIVER </v>
          </cell>
          <cell r="AD10" t="str">
            <v>NON DRIVER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0003047372199</v>
          </cell>
          <cell r="AN10" t="str">
            <v xml:space="preserve">BU MBK </v>
          </cell>
          <cell r="AO10">
            <v>0</v>
          </cell>
        </row>
        <row r="11">
          <cell r="C11" t="str">
            <v>1304</v>
          </cell>
          <cell r="D11" t="str">
            <v xml:space="preserve">JUNAEDI ABDULLAH </v>
          </cell>
          <cell r="E11" t="str">
            <v>MBK</v>
          </cell>
          <cell r="F11" t="str">
            <v>0895334405379</v>
          </cell>
          <cell r="G11">
            <v>0</v>
          </cell>
          <cell r="H11">
            <v>0</v>
          </cell>
          <cell r="I11">
            <v>0</v>
          </cell>
          <cell r="J11" t="str">
            <v>DISPATCHER</v>
          </cell>
          <cell r="K11" t="str">
            <v>RAWA BUAYA</v>
          </cell>
          <cell r="L11" t="str">
            <v>ANTERAJA</v>
          </cell>
          <cell r="M11" t="str">
            <v>JAKARTA 2</v>
          </cell>
          <cell r="N11">
            <v>44077</v>
          </cell>
          <cell r="O11" t="str">
            <v xml:space="preserve">KP SALO NO 92.A RT 011/004 DESA KEMBANGAN UTARA KEC KEMBANGAN </v>
          </cell>
          <cell r="P11" t="str">
            <v>L</v>
          </cell>
          <cell r="Q11" t="str">
            <v xml:space="preserve">ISLAM </v>
          </cell>
          <cell r="R11" t="str">
            <v>L</v>
          </cell>
          <cell r="S11">
            <v>0</v>
          </cell>
          <cell r="T11" t="str">
            <v xml:space="preserve">JAKARTA </v>
          </cell>
          <cell r="U11">
            <v>35853</v>
          </cell>
          <cell r="V11">
            <v>44348</v>
          </cell>
          <cell r="W11">
            <v>44439</v>
          </cell>
          <cell r="X11" t="str">
            <v>PKWT 1</v>
          </cell>
          <cell r="Y11">
            <v>0</v>
          </cell>
          <cell r="Z11">
            <v>0</v>
          </cell>
          <cell r="AA11" t="str">
            <v>A</v>
          </cell>
          <cell r="AB11" t="str">
            <v>12059802000958</v>
          </cell>
          <cell r="AC11">
            <v>45852</v>
          </cell>
          <cell r="AD11" t="str">
            <v xml:space="preserve">NON DRIVER 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 t="str">
            <v>0001279579149</v>
          </cell>
          <cell r="AN11" t="str">
            <v xml:space="preserve">PBI APBN </v>
          </cell>
          <cell r="AO11">
            <v>0</v>
          </cell>
        </row>
        <row r="12">
          <cell r="C12" t="str">
            <v>1899</v>
          </cell>
          <cell r="D12" t="str">
            <v>AKHMAD NOVY NURWANSYAH</v>
          </cell>
          <cell r="E12" t="str">
            <v>MBK</v>
          </cell>
          <cell r="F12" t="str">
            <v>081210901636/081546449656</v>
          </cell>
          <cell r="G12">
            <v>0</v>
          </cell>
          <cell r="H12">
            <v>0</v>
          </cell>
          <cell r="I12">
            <v>0</v>
          </cell>
          <cell r="J12" t="str">
            <v>DISPATCHER</v>
          </cell>
          <cell r="K12" t="str">
            <v>RAWA BUAYA</v>
          </cell>
          <cell r="L12" t="str">
            <v>ANTERAJA</v>
          </cell>
          <cell r="M12" t="str">
            <v>JAKARTA 2</v>
          </cell>
          <cell r="N12">
            <v>44250</v>
          </cell>
          <cell r="O12" t="str">
            <v>KP. PENGGILINGAN BARU RT 003/008 KEL. DUREN JAYA KEC. BEKASI TIMUR KOTA BEKASI</v>
          </cell>
          <cell r="P12" t="str">
            <v>K</v>
          </cell>
          <cell r="Q12" t="str">
            <v>ISLAM</v>
          </cell>
          <cell r="R12" t="str">
            <v>L</v>
          </cell>
          <cell r="S12" t="str">
            <v>STRATA I</v>
          </cell>
          <cell r="T12" t="str">
            <v>JAKARTA</v>
          </cell>
          <cell r="U12">
            <v>29533</v>
          </cell>
          <cell r="V12">
            <v>44348</v>
          </cell>
          <cell r="W12">
            <v>44439</v>
          </cell>
          <cell r="X12" t="str">
            <v>PKWT 2</v>
          </cell>
          <cell r="Y12">
            <v>0</v>
          </cell>
          <cell r="Z12">
            <v>0</v>
          </cell>
          <cell r="AA12" t="str">
            <v>A</v>
          </cell>
          <cell r="AB12" t="str">
            <v>801112200313</v>
          </cell>
          <cell r="AC12">
            <v>44508</v>
          </cell>
          <cell r="AD12" t="str">
            <v>NON DRIVER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 t="str">
            <v>0002358910629</v>
          </cell>
          <cell r="AN12" t="str">
            <v>BU LAIN</v>
          </cell>
          <cell r="AO12">
            <v>0</v>
          </cell>
        </row>
        <row r="13">
          <cell r="C13" t="str">
            <v>2483</v>
          </cell>
          <cell r="D13" t="str">
            <v>BAYU WIDI ATMOKO HARTONO</v>
          </cell>
          <cell r="E13" t="str">
            <v>MBK</v>
          </cell>
          <cell r="F13" t="str">
            <v>082112776243</v>
          </cell>
          <cell r="G13">
            <v>0</v>
          </cell>
          <cell r="H13">
            <v>0</v>
          </cell>
          <cell r="I13">
            <v>0</v>
          </cell>
          <cell r="J13" t="str">
            <v>DISPATCHER</v>
          </cell>
          <cell r="K13" t="str">
            <v>RAWABUAYA</v>
          </cell>
          <cell r="L13" t="str">
            <v>ANTERAJA</v>
          </cell>
          <cell r="M13" t="str">
            <v>JAKARTA 2</v>
          </cell>
          <cell r="N13">
            <v>44358</v>
          </cell>
          <cell r="O13" t="str">
            <v>MEKARSARIBARAT RT 002/017 KEL. MEKARSARI KEC. TAMBUN SELATAN KAB. BEKASI</v>
          </cell>
          <cell r="P13" t="str">
            <v>L</v>
          </cell>
          <cell r="Q13" t="str">
            <v>ISLAM</v>
          </cell>
          <cell r="R13" t="str">
            <v>L</v>
          </cell>
          <cell r="S13" t="str">
            <v>SMA</v>
          </cell>
          <cell r="T13" t="str">
            <v>BEKASI</v>
          </cell>
          <cell r="U13">
            <v>34561</v>
          </cell>
          <cell r="V13">
            <v>44358</v>
          </cell>
          <cell r="W13">
            <v>44439</v>
          </cell>
          <cell r="X13" t="str">
            <v>PKWT 1</v>
          </cell>
          <cell r="Y13">
            <v>0</v>
          </cell>
          <cell r="Z13" t="str">
            <v xml:space="preserve">0 Tahun  1 Bulan 12 Hari </v>
          </cell>
          <cell r="AA13" t="str">
            <v>NON DRIVER</v>
          </cell>
          <cell r="AB13" t="str">
            <v>NON DRIVER</v>
          </cell>
          <cell r="AC13" t="str">
            <v>NON DRIVER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 t="str">
            <v>0002137765443</v>
          </cell>
          <cell r="AN13" t="str">
            <v>MANDIRI</v>
          </cell>
          <cell r="AO13">
            <v>0</v>
          </cell>
        </row>
      </sheetData>
      <sheetData sheetId="68"/>
      <sheetData sheetId="69"/>
      <sheetData sheetId="70">
        <row r="7">
          <cell r="C7" t="str">
            <v>1134</v>
          </cell>
          <cell r="D7" t="str">
            <v xml:space="preserve">SUBHILAL FIRDAUS </v>
          </cell>
          <cell r="E7" t="str">
            <v>MBK</v>
          </cell>
          <cell r="F7" t="str">
            <v>0895372141608</v>
          </cell>
          <cell r="G7">
            <v>0</v>
          </cell>
          <cell r="H7">
            <v>0</v>
          </cell>
          <cell r="I7">
            <v>0</v>
          </cell>
          <cell r="J7" t="str">
            <v>DISPATCHER</v>
          </cell>
          <cell r="K7" t="str">
            <v>SUNTER</v>
          </cell>
          <cell r="L7" t="str">
            <v>ANTERAJA</v>
          </cell>
          <cell r="M7" t="str">
            <v>JAKARTA 2</v>
          </cell>
          <cell r="N7">
            <v>43951</v>
          </cell>
          <cell r="O7" t="str">
            <v>JL. ANGSANA NO.42 H RT. 011/002 KEL. BUNGUR KEC. SENEN JAKPUS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SMK</v>
          </cell>
          <cell r="T7" t="str">
            <v xml:space="preserve">JAKARTA </v>
          </cell>
          <cell r="U7">
            <v>30831</v>
          </cell>
          <cell r="V7">
            <v>44378</v>
          </cell>
          <cell r="W7">
            <v>44469</v>
          </cell>
          <cell r="X7" t="str">
            <v>PKWT 1</v>
          </cell>
          <cell r="Y7">
            <v>0</v>
          </cell>
          <cell r="Z7" t="str">
            <v xml:space="preserve">1 Tahun  2 Bulan 23 Hari </v>
          </cell>
          <cell r="AA7" t="str">
            <v>NON DRIVER</v>
          </cell>
          <cell r="AB7" t="str">
            <v>NON DRIVER</v>
          </cell>
          <cell r="AC7" t="str">
            <v>NON DRIVER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0000373112583</v>
          </cell>
          <cell r="AN7" t="str">
            <v xml:space="preserve">PBI APBN </v>
          </cell>
          <cell r="AO7">
            <v>0</v>
          </cell>
          <cell r="AP7" t="str">
            <v>20037830120</v>
          </cell>
          <cell r="AQ7" t="str">
            <v xml:space="preserve">SUDAH </v>
          </cell>
          <cell r="AR7">
            <v>0</v>
          </cell>
        </row>
        <row r="8">
          <cell r="C8" t="str">
            <v>1366</v>
          </cell>
          <cell r="D8" t="str">
            <v xml:space="preserve">ANGGA JULIO RACHMATAN </v>
          </cell>
          <cell r="E8" t="str">
            <v>MBK</v>
          </cell>
          <cell r="F8" t="str">
            <v>081291069105</v>
          </cell>
          <cell r="G8">
            <v>0</v>
          </cell>
          <cell r="H8">
            <v>0</v>
          </cell>
          <cell r="I8">
            <v>0</v>
          </cell>
          <cell r="J8" t="str">
            <v xml:space="preserve">DISPATCHER </v>
          </cell>
          <cell r="K8" t="str">
            <v>SUNTER</v>
          </cell>
          <cell r="L8" t="str">
            <v>ANTER AJA</v>
          </cell>
          <cell r="M8" t="str">
            <v>JAKARTA 2</v>
          </cell>
          <cell r="N8">
            <v>44112</v>
          </cell>
          <cell r="O8" t="str">
            <v xml:space="preserve">DUTA INDAH JL KENANGA VII K-3/13 RT 014/015 DESA JATIMAKMUR KEC PONDOK GEDE </v>
          </cell>
          <cell r="P8" t="str">
            <v>L</v>
          </cell>
          <cell r="Q8" t="str">
            <v>ISLAM</v>
          </cell>
          <cell r="R8" t="str">
            <v>L</v>
          </cell>
          <cell r="S8">
            <v>0</v>
          </cell>
          <cell r="T8" t="str">
            <v xml:space="preserve">JAKARTA </v>
          </cell>
          <cell r="U8">
            <v>32344</v>
          </cell>
          <cell r="V8">
            <v>44378</v>
          </cell>
          <cell r="W8">
            <v>44469</v>
          </cell>
          <cell r="X8" t="str">
            <v>PKWT 2</v>
          </cell>
          <cell r="Y8">
            <v>0</v>
          </cell>
          <cell r="Z8" t="str">
            <v xml:space="preserve">0 Tahun  9 Bulan 15 Hari </v>
          </cell>
          <cell r="AA8" t="str">
            <v>NON DRIVER</v>
          </cell>
          <cell r="AB8" t="str">
            <v>NON DRIVER</v>
          </cell>
          <cell r="AC8" t="str">
            <v>NON DRIVER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0002060020348</v>
          </cell>
          <cell r="AN8" t="str">
            <v>BU MBK</v>
          </cell>
          <cell r="AO8">
            <v>0</v>
          </cell>
          <cell r="AP8" t="str">
            <v>20082216001</v>
          </cell>
          <cell r="AQ8" t="str">
            <v xml:space="preserve">SUDAH </v>
          </cell>
          <cell r="AR8">
            <v>0</v>
          </cell>
        </row>
        <row r="9">
          <cell r="C9" t="str">
            <v>1908</v>
          </cell>
          <cell r="D9" t="str">
            <v>GILANG RHAMADAN RASYID</v>
          </cell>
          <cell r="E9" t="str">
            <v>MBK</v>
          </cell>
          <cell r="F9" t="str">
            <v>087885846646</v>
          </cell>
          <cell r="G9">
            <v>0</v>
          </cell>
          <cell r="H9">
            <v>0</v>
          </cell>
          <cell r="I9">
            <v>0</v>
          </cell>
          <cell r="J9" t="str">
            <v xml:space="preserve">DISPATCHER </v>
          </cell>
          <cell r="K9" t="str">
            <v>SUNTER</v>
          </cell>
          <cell r="L9" t="str">
            <v>ANTER AJA</v>
          </cell>
          <cell r="M9" t="str">
            <v>JAKARTA 2</v>
          </cell>
          <cell r="N9">
            <v>44256</v>
          </cell>
          <cell r="O9" t="str">
            <v>Jalan Taman Wisma Asri Blok B5 no 02  RT 001/013, Teluk Pucung Bekasi Utara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>JAKARTA</v>
          </cell>
          <cell r="U9">
            <v>34345</v>
          </cell>
          <cell r="V9">
            <v>44348</v>
          </cell>
          <cell r="W9">
            <v>44439</v>
          </cell>
          <cell r="X9" t="str">
            <v>PKWT 2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0003072702194</v>
          </cell>
          <cell r="AN9" t="str">
            <v>BU MBK</v>
          </cell>
          <cell r="AO9">
            <v>0</v>
          </cell>
          <cell r="AP9" t="str">
            <v>21025507720</v>
          </cell>
          <cell r="AQ9">
            <v>0</v>
          </cell>
          <cell r="AR9">
            <v>0</v>
          </cell>
        </row>
        <row r="10">
          <cell r="C10" t="str">
            <v>1443</v>
          </cell>
          <cell r="D10" t="str">
            <v xml:space="preserve">ARMAN CAHYA UTAMA </v>
          </cell>
          <cell r="E10" t="str">
            <v>MBK</v>
          </cell>
          <cell r="F10" t="str">
            <v>089563670645</v>
          </cell>
          <cell r="G10">
            <v>0</v>
          </cell>
          <cell r="H10">
            <v>0</v>
          </cell>
          <cell r="I10">
            <v>0</v>
          </cell>
          <cell r="J10" t="str">
            <v>UNIT CONTROLLER</v>
          </cell>
          <cell r="K10" t="str">
            <v>SUNTER</v>
          </cell>
          <cell r="L10" t="str">
            <v>ANTER AJA</v>
          </cell>
          <cell r="M10" t="str">
            <v>JAKARTA 2</v>
          </cell>
          <cell r="N10">
            <v>44163</v>
          </cell>
          <cell r="O10" t="str">
            <v xml:space="preserve">JL GORONTALO IV NO.7 RT 015/001 DESA SUNGAI BAMBU KEC TANJUNG PRIOK </v>
          </cell>
          <cell r="P10" t="str">
            <v>K</v>
          </cell>
          <cell r="Q10" t="str">
            <v>ISLAM</v>
          </cell>
          <cell r="R10" t="str">
            <v>L</v>
          </cell>
          <cell r="S10" t="str">
            <v xml:space="preserve">SMA </v>
          </cell>
          <cell r="T10" t="str">
            <v xml:space="preserve">JAKARTA </v>
          </cell>
          <cell r="U10">
            <v>31411</v>
          </cell>
          <cell r="V10">
            <v>44378</v>
          </cell>
          <cell r="W10">
            <v>44469</v>
          </cell>
          <cell r="X10" t="str">
            <v>PKWT 1</v>
          </cell>
          <cell r="Y10">
            <v>0</v>
          </cell>
          <cell r="Z10" t="str">
            <v xml:space="preserve">0 Tahun  7 Bulan 25 Hari </v>
          </cell>
          <cell r="AA10" t="str">
            <v xml:space="preserve">NON DRIVER </v>
          </cell>
          <cell r="AB10" t="str">
            <v xml:space="preserve">NON DRIVER </v>
          </cell>
          <cell r="AC10" t="str">
            <v xml:space="preserve">NON DRIVER </v>
          </cell>
          <cell r="AD10" t="str">
            <v>NON DRIVER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 xml:space="preserve">0002316805986 </v>
          </cell>
          <cell r="AN10" t="str">
            <v xml:space="preserve">pbi </v>
          </cell>
          <cell r="AO10">
            <v>0</v>
          </cell>
          <cell r="AP10" t="str">
            <v>21004400640</v>
          </cell>
          <cell r="AQ10" t="str">
            <v xml:space="preserve">SUDAH </v>
          </cell>
          <cell r="AR10">
            <v>0</v>
          </cell>
        </row>
        <row r="11">
          <cell r="C11" t="str">
            <v>2491</v>
          </cell>
          <cell r="D11" t="str">
            <v>WAHYU SURYO UTOMO</v>
          </cell>
          <cell r="E11" t="str">
            <v>MBK</v>
          </cell>
          <cell r="F11" t="str">
            <v>085780535896</v>
          </cell>
          <cell r="G11">
            <v>0</v>
          </cell>
          <cell r="H11">
            <v>0</v>
          </cell>
          <cell r="I11">
            <v>0</v>
          </cell>
          <cell r="J11" t="str">
            <v>DISPATCHER</v>
          </cell>
          <cell r="K11" t="str">
            <v xml:space="preserve">SUNTER </v>
          </cell>
          <cell r="L11" t="str">
            <v>ANTERAJA</v>
          </cell>
          <cell r="M11" t="str">
            <v>JAKARTA 2</v>
          </cell>
          <cell r="N11">
            <v>44358</v>
          </cell>
          <cell r="O11" t="str">
            <v>JL. MASJID RT 013/004 KEL. PUTATKIDUL KEC. GONDANGLEGI KAB. MALANG</v>
          </cell>
          <cell r="P11" t="str">
            <v>K</v>
          </cell>
          <cell r="Q11" t="str">
            <v>ISLAM</v>
          </cell>
          <cell r="R11" t="str">
            <v>L</v>
          </cell>
          <cell r="S11" t="str">
            <v>STRATA 1</v>
          </cell>
          <cell r="T11" t="str">
            <v>MALANG</v>
          </cell>
          <cell r="U11">
            <v>31872</v>
          </cell>
          <cell r="V11">
            <v>44358</v>
          </cell>
          <cell r="W11">
            <v>44439</v>
          </cell>
          <cell r="X11" t="str">
            <v>PKWT 1</v>
          </cell>
          <cell r="Y11">
            <v>0</v>
          </cell>
          <cell r="Z11" t="str">
            <v xml:space="preserve">0 Tahun  1 Bulan 12 Hari </v>
          </cell>
          <cell r="AA11" t="str">
            <v>NON DRIVER</v>
          </cell>
          <cell r="AB11" t="str">
            <v>NON DRIVER</v>
          </cell>
          <cell r="AC11" t="str">
            <v>NON DRIVER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 t="str">
            <v>0001146932572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C12" t="str">
            <v>2596</v>
          </cell>
          <cell r="D12" t="str">
            <v>HILDA NURUL KARTIKA PUTRI</v>
          </cell>
          <cell r="E12" t="str">
            <v>MBK</v>
          </cell>
          <cell r="F12" t="str">
            <v>089656202780</v>
          </cell>
          <cell r="G12">
            <v>0</v>
          </cell>
          <cell r="H12">
            <v>0</v>
          </cell>
          <cell r="I12">
            <v>0</v>
          </cell>
          <cell r="J12" t="str">
            <v>DISPATCHER</v>
          </cell>
          <cell r="K12" t="str">
            <v>SUNTER</v>
          </cell>
          <cell r="L12" t="str">
            <v>ANTERAJA</v>
          </cell>
          <cell r="M12" t="str">
            <v>JAKARTA 2</v>
          </cell>
          <cell r="N12">
            <v>44378</v>
          </cell>
          <cell r="O12" t="str">
            <v>JL. PSM KPAD PINDAD UTARA D 15/55 K 2181 KEBON JAYA KIARA CONDONG BANDUNG</v>
          </cell>
          <cell r="P12" t="str">
            <v>L</v>
          </cell>
          <cell r="Q12" t="str">
            <v>ISLAM</v>
          </cell>
          <cell r="R12" t="str">
            <v>P</v>
          </cell>
          <cell r="S12" t="str">
            <v>DIII</v>
          </cell>
          <cell r="T12" t="str">
            <v>BANDUNG</v>
          </cell>
          <cell r="U12">
            <v>35343</v>
          </cell>
          <cell r="V12">
            <v>44378</v>
          </cell>
          <cell r="W12">
            <v>44469</v>
          </cell>
          <cell r="X12" t="str">
            <v>PKWT 1</v>
          </cell>
          <cell r="Y12">
            <v>0</v>
          </cell>
          <cell r="Z12" t="str">
            <v xml:space="preserve">0 Tahun  0 Bulan 22 Hari </v>
          </cell>
          <cell r="AA12" t="str">
            <v>NON DRIVER</v>
          </cell>
          <cell r="AB12" t="str">
            <v>NON DRIVER</v>
          </cell>
          <cell r="AC12" t="str">
            <v>NON DRIVER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fico"/>
      <sheetName val="BANK DRIVER"/>
      <sheetName val="CASH"/>
      <sheetName val="BANK LAIN"/>
      <sheetName val="RINCI PAYROLL"/>
      <sheetName val="DATA PER DISTRICT"/>
      <sheetName val="RINCIAN DETAIL"/>
      <sheetName val="Sheet1"/>
      <sheetName val="Sheet2"/>
      <sheetName val="RINCIAN MBK"/>
      <sheetName val="CASH JUNI YG BLM TF - 05 JUL "/>
    </sheetNames>
    <sheetDataSet>
      <sheetData sheetId="0"/>
      <sheetData sheetId="1">
        <row r="6">
          <cell r="C6" t="str">
            <v xml:space="preserve">SANTOSO </v>
          </cell>
        </row>
        <row r="439">
          <cell r="C439" t="str">
            <v xml:space="preserve">LISTON PURBA </v>
          </cell>
          <cell r="D439" t="str">
            <v>DRIVER</v>
          </cell>
          <cell r="E439" t="str">
            <v>APL CIKARANG</v>
          </cell>
          <cell r="F439" t="str">
            <v>APL</v>
          </cell>
          <cell r="G439">
            <v>4595161.7279999992</v>
          </cell>
        </row>
        <row r="440">
          <cell r="C440" t="str">
            <v xml:space="preserve">ACHMAD HARDI </v>
          </cell>
          <cell r="D440" t="str">
            <v>DRIVER</v>
          </cell>
          <cell r="E440" t="str">
            <v>APL CIKARANG</v>
          </cell>
          <cell r="F440" t="str">
            <v>APL</v>
          </cell>
          <cell r="G440">
            <v>4648088.68</v>
          </cell>
        </row>
        <row r="441">
          <cell r="C441" t="str">
            <v xml:space="preserve">RIS DANTO </v>
          </cell>
          <cell r="D441" t="str">
            <v>DRIVER</v>
          </cell>
          <cell r="E441" t="str">
            <v>APL CIKARANG</v>
          </cell>
          <cell r="F441" t="str">
            <v>APL</v>
          </cell>
          <cell r="G441">
            <v>4640684.2459999993</v>
          </cell>
        </row>
        <row r="442">
          <cell r="C442" t="str">
            <v>AHMAD MUTAQIN</v>
          </cell>
          <cell r="D442" t="str">
            <v>DRIVER</v>
          </cell>
          <cell r="E442" t="str">
            <v>APL CIKARANG</v>
          </cell>
          <cell r="F442" t="str">
            <v>APL</v>
          </cell>
          <cell r="G442">
            <v>4490530.2399999993</v>
          </cell>
        </row>
        <row r="443">
          <cell r="C443" t="str">
            <v xml:space="preserve">SIDIQ FADRILLAH </v>
          </cell>
          <cell r="D443" t="str">
            <v>DISPATCHER</v>
          </cell>
          <cell r="E443" t="str">
            <v>APL CIKARANG</v>
          </cell>
          <cell r="F443" t="str">
            <v>APL</v>
          </cell>
          <cell r="G443">
            <v>5358461.7279999992</v>
          </cell>
        </row>
        <row r="444">
          <cell r="C444" t="str">
            <v>TRISNO KRISTIANTO</v>
          </cell>
          <cell r="D444" t="str">
            <v>DRIVER</v>
          </cell>
          <cell r="E444" t="str">
            <v>APL CIKARANG</v>
          </cell>
          <cell r="F444" t="str">
            <v>APL</v>
          </cell>
          <cell r="G444">
            <v>4640684.2459999993</v>
          </cell>
        </row>
        <row r="445">
          <cell r="C445" t="str">
            <v>MOH SADAM HUSEN</v>
          </cell>
          <cell r="D445" t="str">
            <v>DRIVER</v>
          </cell>
          <cell r="E445" t="str">
            <v>APL CIKARANG</v>
          </cell>
          <cell r="F445" t="str">
            <v>APL</v>
          </cell>
          <cell r="G445">
            <v>4595161.7279999992</v>
          </cell>
        </row>
        <row r="446">
          <cell r="C446" t="str">
            <v>RISWAN</v>
          </cell>
          <cell r="D446" t="str">
            <v>DISPATCHER</v>
          </cell>
          <cell r="E446" t="str">
            <v>BANJARMASIN</v>
          </cell>
          <cell r="F446" t="str">
            <v>SAT</v>
          </cell>
          <cell r="G446">
            <v>4010309.08</v>
          </cell>
        </row>
        <row r="447">
          <cell r="C447" t="str">
            <v>DANI ZAKARIA</v>
          </cell>
          <cell r="D447" t="str">
            <v>CHECKER</v>
          </cell>
          <cell r="E447" t="str">
            <v>BANJARMASIN</v>
          </cell>
          <cell r="F447" t="str">
            <v>SAT</v>
          </cell>
          <cell r="G447">
            <v>3852299.08</v>
          </cell>
        </row>
        <row r="448">
          <cell r="C448" t="str">
            <v>ANDES DEDY KURNIAWAN</v>
          </cell>
          <cell r="D448" t="str">
            <v>CHECKER</v>
          </cell>
          <cell r="E448" t="str">
            <v>BANJARMASIN</v>
          </cell>
          <cell r="F448" t="str">
            <v>SAT</v>
          </cell>
          <cell r="G448">
            <v>4060309.08</v>
          </cell>
        </row>
        <row r="449">
          <cell r="C449" t="str">
            <v>ACHMAT SYAH ARIFUDIN</v>
          </cell>
          <cell r="D449" t="str">
            <v>DRIVER</v>
          </cell>
          <cell r="E449" t="str">
            <v>BANJARMASIN</v>
          </cell>
          <cell r="F449" t="str">
            <v>SAT</v>
          </cell>
          <cell r="G449">
            <v>4060309.08</v>
          </cell>
        </row>
        <row r="450">
          <cell r="C450" t="str">
            <v>MUHAMMAD FITRIYADI NOOR</v>
          </cell>
          <cell r="D450" t="str">
            <v>DRIVER</v>
          </cell>
          <cell r="E450" t="str">
            <v>BANJARMASIN</v>
          </cell>
          <cell r="F450" t="str">
            <v>SAT</v>
          </cell>
          <cell r="G450">
            <v>4062350.08</v>
          </cell>
        </row>
        <row r="451">
          <cell r="C451" t="str">
            <v>ACHMAD</v>
          </cell>
          <cell r="D451" t="str">
            <v>DRIVER</v>
          </cell>
          <cell r="E451" t="str">
            <v>BANJARMASIN</v>
          </cell>
          <cell r="F451" t="str">
            <v>SAT</v>
          </cell>
          <cell r="G451">
            <v>3958350.08</v>
          </cell>
        </row>
        <row r="452">
          <cell r="C452" t="str">
            <v>AHMAD SANGAJI</v>
          </cell>
          <cell r="D452" t="str">
            <v>DRIVER</v>
          </cell>
          <cell r="E452" t="str">
            <v>BANJARMASIN</v>
          </cell>
          <cell r="F452" t="str">
            <v>SAT</v>
          </cell>
          <cell r="G452">
            <v>4010350.08</v>
          </cell>
        </row>
        <row r="453">
          <cell r="C453" t="str">
            <v>AMRULLAH</v>
          </cell>
          <cell r="D453" t="str">
            <v>DRIVER</v>
          </cell>
          <cell r="E453" t="str">
            <v>BANJARMASIN</v>
          </cell>
          <cell r="F453" t="str">
            <v>SAT</v>
          </cell>
          <cell r="G453">
            <v>4270350.0799999991</v>
          </cell>
        </row>
        <row r="454">
          <cell r="C454" t="str">
            <v>BAHRUDIN</v>
          </cell>
          <cell r="D454" t="str">
            <v>DRIVER</v>
          </cell>
          <cell r="E454" t="str">
            <v>BANJARMASIN</v>
          </cell>
          <cell r="F454" t="str">
            <v>SAT</v>
          </cell>
          <cell r="G454">
            <v>3607350.08</v>
          </cell>
        </row>
        <row r="455">
          <cell r="C455" t="str">
            <v>FITRI JULIAN NOOR</v>
          </cell>
          <cell r="D455" t="str">
            <v>DRIVER</v>
          </cell>
          <cell r="E455" t="str">
            <v>BANJARMASIN</v>
          </cell>
          <cell r="F455" t="str">
            <v>SAT</v>
          </cell>
          <cell r="G455">
            <v>3945350.08</v>
          </cell>
        </row>
        <row r="456">
          <cell r="C456" t="str">
            <v>GATOT SUKOCO</v>
          </cell>
          <cell r="D456" t="str">
            <v>DRIVER</v>
          </cell>
          <cell r="E456" t="str">
            <v>BANJARMASIN</v>
          </cell>
          <cell r="F456" t="str">
            <v>SAT</v>
          </cell>
          <cell r="G456">
            <v>3968124.56</v>
          </cell>
        </row>
        <row r="457">
          <cell r="C457" t="str">
            <v>IMANSYAH</v>
          </cell>
          <cell r="D457" t="str">
            <v>DRIVER</v>
          </cell>
          <cell r="E457" t="str">
            <v>BANJARMASIN</v>
          </cell>
          <cell r="F457" t="str">
            <v>SAT</v>
          </cell>
          <cell r="G457">
            <v>4556350.0799999991</v>
          </cell>
        </row>
        <row r="458">
          <cell r="C458" t="str">
            <v>JAZULI</v>
          </cell>
          <cell r="D458" t="str">
            <v>DRIVER</v>
          </cell>
          <cell r="E458" t="str">
            <v>BANJARMASIN</v>
          </cell>
          <cell r="F458" t="str">
            <v>SAT</v>
          </cell>
          <cell r="G458">
            <v>3978350.08</v>
          </cell>
        </row>
        <row r="459">
          <cell r="C459" t="str">
            <v>JUNAIDI</v>
          </cell>
          <cell r="D459" t="str">
            <v>DRIVER</v>
          </cell>
          <cell r="E459" t="str">
            <v>BANJARMASIN</v>
          </cell>
          <cell r="F459" t="str">
            <v>SAT</v>
          </cell>
          <cell r="G459">
            <v>4764350.0799999991</v>
          </cell>
        </row>
        <row r="460">
          <cell r="C460" t="str">
            <v>JUNIOR</v>
          </cell>
          <cell r="D460" t="str">
            <v>DRIVER</v>
          </cell>
          <cell r="E460" t="str">
            <v>BANJARMASIN</v>
          </cell>
          <cell r="F460" t="str">
            <v>SAT</v>
          </cell>
          <cell r="G460">
            <v>4036350.08</v>
          </cell>
        </row>
        <row r="461">
          <cell r="C461" t="str">
            <v>LUKMAN JAILANI</v>
          </cell>
          <cell r="D461" t="str">
            <v>DRIVER</v>
          </cell>
          <cell r="E461" t="str">
            <v>BANJARMASIN</v>
          </cell>
          <cell r="F461" t="str">
            <v>SAT</v>
          </cell>
          <cell r="G461">
            <v>4816350.0799999991</v>
          </cell>
        </row>
        <row r="462">
          <cell r="C462" t="str">
            <v>MUHAMMAD JULI HARIADI</v>
          </cell>
          <cell r="D462" t="str">
            <v>DRIVER</v>
          </cell>
          <cell r="E462" t="str">
            <v>BANJARMASIN</v>
          </cell>
          <cell r="F462" t="str">
            <v>SAT</v>
          </cell>
          <cell r="G462">
            <v>3974124.56</v>
          </cell>
        </row>
        <row r="463">
          <cell r="C463" t="str">
            <v>MUHAMMAD JUMRI</v>
          </cell>
          <cell r="D463" t="str">
            <v>DRIVER</v>
          </cell>
          <cell r="E463" t="str">
            <v>BANJARMASIN</v>
          </cell>
          <cell r="F463" t="str">
            <v>SAT</v>
          </cell>
          <cell r="G463">
            <v>3906350.08</v>
          </cell>
        </row>
        <row r="464">
          <cell r="C464" t="str">
            <v>MUHAMMAD RAMADHANI</v>
          </cell>
          <cell r="D464" t="str">
            <v>DRIVER</v>
          </cell>
          <cell r="E464" t="str">
            <v>BANJARMASIN</v>
          </cell>
          <cell r="F464" t="str">
            <v>SAT</v>
          </cell>
          <cell r="G464">
            <v>4127350.08</v>
          </cell>
        </row>
        <row r="465">
          <cell r="C465" t="str">
            <v>M. YUSRI</v>
          </cell>
          <cell r="D465" t="str">
            <v>DRIVER</v>
          </cell>
          <cell r="E465" t="str">
            <v>BANJARMASIN</v>
          </cell>
          <cell r="F465" t="str">
            <v>SAT</v>
          </cell>
          <cell r="G465">
            <v>3594493.08</v>
          </cell>
        </row>
        <row r="466">
          <cell r="C466" t="str">
            <v>M.MUJIBUR RAHMAN</v>
          </cell>
          <cell r="D466" t="str">
            <v>DRIVER</v>
          </cell>
          <cell r="E466" t="str">
            <v>BANJARMASIN</v>
          </cell>
          <cell r="F466" t="str">
            <v>SAT</v>
          </cell>
          <cell r="G466">
            <v>4075350.08</v>
          </cell>
        </row>
        <row r="467">
          <cell r="C467" t="str">
            <v>MULKAN</v>
          </cell>
          <cell r="D467" t="str">
            <v>DRIVER</v>
          </cell>
          <cell r="E467" t="str">
            <v>BANJARMASIN</v>
          </cell>
          <cell r="F467" t="str">
            <v>SAT</v>
          </cell>
          <cell r="G467">
            <v>4413350.0799999991</v>
          </cell>
        </row>
        <row r="468">
          <cell r="C468" t="str">
            <v>MUTOHAR</v>
          </cell>
          <cell r="D468" t="str">
            <v>DRIVER</v>
          </cell>
          <cell r="E468" t="str">
            <v>BANJARMASIN</v>
          </cell>
          <cell r="F468" t="str">
            <v>SAT</v>
          </cell>
          <cell r="G468">
            <v>4114350.0800000001</v>
          </cell>
        </row>
        <row r="469">
          <cell r="C469" t="str">
            <v>RAJIONO</v>
          </cell>
          <cell r="D469" t="str">
            <v>DRIVER</v>
          </cell>
          <cell r="E469" t="str">
            <v>BANJARMASIN</v>
          </cell>
          <cell r="F469" t="str">
            <v>SAT</v>
          </cell>
          <cell r="G469">
            <v>4439350.0799999991</v>
          </cell>
        </row>
        <row r="470">
          <cell r="C470" t="str">
            <v>RUSLI</v>
          </cell>
          <cell r="D470" t="str">
            <v>DRIVER</v>
          </cell>
          <cell r="E470" t="str">
            <v>BANJARMASIN</v>
          </cell>
          <cell r="F470" t="str">
            <v>SAT</v>
          </cell>
          <cell r="G470">
            <v>4676124.5599999996</v>
          </cell>
        </row>
        <row r="471">
          <cell r="C471" t="str">
            <v>SARILILLAH</v>
          </cell>
          <cell r="D471" t="str">
            <v>DRIVER</v>
          </cell>
          <cell r="E471" t="str">
            <v>BANJARMASIN</v>
          </cell>
          <cell r="F471" t="str">
            <v>SAT</v>
          </cell>
          <cell r="G471">
            <v>3932350.08</v>
          </cell>
        </row>
        <row r="472">
          <cell r="C472" t="str">
            <v>SIGIT AGUSTINUS PRASETIO</v>
          </cell>
          <cell r="D472" t="str">
            <v>DRIVER</v>
          </cell>
          <cell r="E472" t="str">
            <v>BANJARMASIN</v>
          </cell>
          <cell r="F472" t="str">
            <v>SAT</v>
          </cell>
          <cell r="G472">
            <v>4065124.56</v>
          </cell>
        </row>
        <row r="473">
          <cell r="C473" t="str">
            <v>SURIYADI</v>
          </cell>
          <cell r="D473" t="str">
            <v>DRIVER</v>
          </cell>
          <cell r="E473" t="str">
            <v>BANJARMASIN</v>
          </cell>
          <cell r="F473" t="str">
            <v>SAT</v>
          </cell>
          <cell r="G473">
            <v>3945350.08</v>
          </cell>
        </row>
        <row r="474">
          <cell r="C474" t="str">
            <v>SYAIFULLAH</v>
          </cell>
          <cell r="D474" t="str">
            <v>DRIVER</v>
          </cell>
          <cell r="E474" t="str">
            <v>BANJARMASIN</v>
          </cell>
          <cell r="F474" t="str">
            <v>SAT</v>
          </cell>
          <cell r="G474">
            <v>3932350.08</v>
          </cell>
        </row>
        <row r="475">
          <cell r="C475" t="str">
            <v>TRI WIYANTO</v>
          </cell>
          <cell r="D475" t="str">
            <v>DRIVER</v>
          </cell>
          <cell r="E475" t="str">
            <v>BANJARMASIN</v>
          </cell>
          <cell r="F475" t="str">
            <v>SAT</v>
          </cell>
          <cell r="G475">
            <v>3958350.08</v>
          </cell>
        </row>
        <row r="476">
          <cell r="C476" t="str">
            <v xml:space="preserve">MUHAMMAD HASNAN </v>
          </cell>
          <cell r="D476" t="str">
            <v>DRIVER</v>
          </cell>
          <cell r="E476" t="str">
            <v>BANJARMASIN</v>
          </cell>
          <cell r="F476" t="str">
            <v>SAT</v>
          </cell>
          <cell r="G476">
            <v>4036350.08</v>
          </cell>
        </row>
        <row r="477">
          <cell r="C477" t="str">
            <v>MUHAMMAD AHADI</v>
          </cell>
          <cell r="D477" t="str">
            <v>DRIVER</v>
          </cell>
          <cell r="E477" t="str">
            <v>BANJARMASIN</v>
          </cell>
          <cell r="F477" t="str">
            <v>SAT</v>
          </cell>
          <cell r="G477">
            <v>3896022.56</v>
          </cell>
        </row>
        <row r="478">
          <cell r="C478" t="str">
            <v>FAISAL RAHMAN</v>
          </cell>
          <cell r="D478" t="str">
            <v>DRIVER</v>
          </cell>
          <cell r="E478" t="str">
            <v>BANJARMASIN</v>
          </cell>
          <cell r="F478" t="str">
            <v>SAT</v>
          </cell>
          <cell r="G478">
            <v>4114350.0800000001</v>
          </cell>
        </row>
        <row r="479">
          <cell r="C479" t="str">
            <v xml:space="preserve">TAUFIKKURRAHMAN </v>
          </cell>
          <cell r="D479" t="str">
            <v>DRIVER</v>
          </cell>
          <cell r="E479" t="str">
            <v>BANJARMASIN</v>
          </cell>
          <cell r="F479" t="str">
            <v>SAT</v>
          </cell>
          <cell r="G479">
            <v>4078124.56</v>
          </cell>
        </row>
        <row r="480">
          <cell r="C480" t="str">
            <v xml:space="preserve">MUHAMMAD NORZAIN </v>
          </cell>
          <cell r="D480" t="str">
            <v>DRIVER</v>
          </cell>
          <cell r="E480" t="str">
            <v>BANJARMASIN</v>
          </cell>
          <cell r="F480" t="str">
            <v>SAT</v>
          </cell>
          <cell r="G480">
            <v>4153350.08</v>
          </cell>
        </row>
        <row r="481">
          <cell r="C481" t="str">
            <v>NANDA DICKY FATKHUROZI</v>
          </cell>
          <cell r="D481" t="str">
            <v>DRIVER</v>
          </cell>
          <cell r="E481" t="str">
            <v>BANJARMASIN</v>
          </cell>
          <cell r="F481" t="str">
            <v>SAT</v>
          </cell>
          <cell r="G481">
            <v>4677032.5759999994</v>
          </cell>
        </row>
        <row r="482">
          <cell r="C482" t="str">
            <v xml:space="preserve">LUKMANUL HAKIM </v>
          </cell>
          <cell r="D482" t="str">
            <v>DRIVER</v>
          </cell>
          <cell r="E482" t="str">
            <v>BANJARMASIN</v>
          </cell>
          <cell r="F482" t="str">
            <v>SAT</v>
          </cell>
          <cell r="G482">
            <v>4140350.08</v>
          </cell>
        </row>
        <row r="483">
          <cell r="C483" t="str">
            <v xml:space="preserve">AGUS PAHRIADI </v>
          </cell>
          <cell r="D483" t="str">
            <v>DRIVER</v>
          </cell>
          <cell r="E483" t="str">
            <v>BANJARMASIN</v>
          </cell>
          <cell r="F483" t="str">
            <v>SAT</v>
          </cell>
          <cell r="G483">
            <v>3958350.08</v>
          </cell>
        </row>
        <row r="484">
          <cell r="C484" t="str">
            <v>ARBANI</v>
          </cell>
          <cell r="D484" t="str">
            <v>DRIVER</v>
          </cell>
          <cell r="E484" t="str">
            <v>BANJARMASIN</v>
          </cell>
          <cell r="F484" t="str">
            <v>SAT</v>
          </cell>
          <cell r="G484">
            <v>4075350.08</v>
          </cell>
        </row>
        <row r="485">
          <cell r="C485" t="str">
            <v xml:space="preserve">HERU SETIAWAN </v>
          </cell>
          <cell r="D485" t="str">
            <v>DRIVER</v>
          </cell>
          <cell r="E485" t="str">
            <v>BANJARMASIN</v>
          </cell>
          <cell r="F485" t="str">
            <v>SAT</v>
          </cell>
          <cell r="G485">
            <v>3841350.08</v>
          </cell>
        </row>
        <row r="486">
          <cell r="C486" t="str">
            <v xml:space="preserve">M. ZAINI </v>
          </cell>
          <cell r="D486" t="str">
            <v>DRIVER</v>
          </cell>
          <cell r="E486" t="str">
            <v>BANJARMASIN</v>
          </cell>
          <cell r="F486" t="str">
            <v>SAT</v>
          </cell>
          <cell r="G486">
            <v>4010350.08</v>
          </cell>
        </row>
        <row r="487">
          <cell r="C487" t="str">
            <v>SURONO</v>
          </cell>
          <cell r="D487" t="str">
            <v>DRIVER</v>
          </cell>
          <cell r="E487" t="str">
            <v>BANJARMASIN</v>
          </cell>
          <cell r="F487" t="str">
            <v>SAT</v>
          </cell>
          <cell r="G487">
            <v>4143124.56</v>
          </cell>
        </row>
        <row r="488">
          <cell r="C488" t="str">
            <v xml:space="preserve">IWAN SETIAWAN </v>
          </cell>
          <cell r="D488" t="str">
            <v>DRIVER</v>
          </cell>
          <cell r="E488" t="str">
            <v>BANJARMASIN</v>
          </cell>
          <cell r="F488" t="str">
            <v>SAT</v>
          </cell>
          <cell r="G488">
            <v>4790350.0799999991</v>
          </cell>
        </row>
        <row r="489">
          <cell r="C489" t="str">
            <v>MUHAMMAD SARUJI</v>
          </cell>
          <cell r="D489" t="str">
            <v>DRIVER</v>
          </cell>
          <cell r="E489" t="str">
            <v>BANJARMASIN</v>
          </cell>
          <cell r="F489" t="str">
            <v>SAT</v>
          </cell>
          <cell r="G489">
            <v>3893350.08</v>
          </cell>
        </row>
        <row r="490">
          <cell r="C490" t="str">
            <v>EDI ILSIWONG</v>
          </cell>
          <cell r="D490" t="str">
            <v>DRIVER</v>
          </cell>
          <cell r="E490" t="str">
            <v>BANJARMASIN</v>
          </cell>
          <cell r="F490" t="str">
            <v>SAT</v>
          </cell>
          <cell r="G490">
            <v>4429124.5599999996</v>
          </cell>
        </row>
        <row r="491">
          <cell r="C491" t="str">
            <v>AKHMAD RIADY</v>
          </cell>
          <cell r="D491" t="str">
            <v>DRIVER</v>
          </cell>
          <cell r="E491" t="str">
            <v>BANJARMASIN</v>
          </cell>
          <cell r="F491" t="str">
            <v>SAT</v>
          </cell>
          <cell r="G491">
            <v>3961124.56</v>
          </cell>
        </row>
        <row r="492">
          <cell r="C492" t="str">
            <v>SUKRISMA</v>
          </cell>
          <cell r="D492" t="str">
            <v>DRIVER</v>
          </cell>
          <cell r="E492" t="str">
            <v>BANJARMASIN</v>
          </cell>
          <cell r="F492" t="str">
            <v>SAT</v>
          </cell>
          <cell r="G492">
            <v>3984350.08</v>
          </cell>
        </row>
        <row r="493">
          <cell r="C493" t="str">
            <v xml:space="preserve">IHSAN AZIS </v>
          </cell>
          <cell r="D493" t="str">
            <v>DRIVER</v>
          </cell>
          <cell r="E493" t="str">
            <v>BANJARMASIN</v>
          </cell>
          <cell r="F493" t="str">
            <v>SAT</v>
          </cell>
          <cell r="G493">
            <v>3984350.08</v>
          </cell>
        </row>
        <row r="494">
          <cell r="C494" t="str">
            <v xml:space="preserve">MUHAMMAD FAISAL ARSYAD </v>
          </cell>
          <cell r="D494" t="str">
            <v>DRIVER</v>
          </cell>
          <cell r="E494" t="str">
            <v>BANJARMASIN</v>
          </cell>
          <cell r="F494" t="str">
            <v>SAT</v>
          </cell>
          <cell r="G494">
            <v>4559124.5599999996</v>
          </cell>
        </row>
        <row r="495">
          <cell r="C495" t="str">
            <v xml:space="preserve">BAKHTIAR </v>
          </cell>
          <cell r="D495" t="str">
            <v>DRIVER</v>
          </cell>
          <cell r="E495" t="str">
            <v>BANJARMASIN</v>
          </cell>
          <cell r="F495" t="str">
            <v>SAT</v>
          </cell>
          <cell r="G495">
            <v>4049350.08</v>
          </cell>
        </row>
        <row r="496">
          <cell r="C496" t="str">
            <v xml:space="preserve">MUHAMMAD EFFENDI </v>
          </cell>
          <cell r="D496" t="str">
            <v>DRIVER</v>
          </cell>
          <cell r="E496" t="str">
            <v>BANJARMASIN</v>
          </cell>
          <cell r="F496" t="str">
            <v>SAT</v>
          </cell>
          <cell r="G496">
            <v>3974124.56</v>
          </cell>
        </row>
        <row r="497">
          <cell r="C497" t="str">
            <v xml:space="preserve">HERIYADI </v>
          </cell>
          <cell r="D497" t="str">
            <v>DRIVER</v>
          </cell>
          <cell r="E497" t="str">
            <v>BANJARMASIN</v>
          </cell>
          <cell r="F497" t="str">
            <v>SAT</v>
          </cell>
          <cell r="G497">
            <v>4516482.5759999994</v>
          </cell>
        </row>
        <row r="498">
          <cell r="C498" t="str">
            <v xml:space="preserve">AHMAD SAFARUDIN </v>
          </cell>
          <cell r="D498" t="str">
            <v>DRIVER</v>
          </cell>
          <cell r="E498" t="str">
            <v>BANJARMASIN</v>
          </cell>
          <cell r="F498" t="str">
            <v>SAT</v>
          </cell>
          <cell r="G498">
            <v>4169124.56</v>
          </cell>
        </row>
        <row r="499">
          <cell r="C499" t="str">
            <v xml:space="preserve">PARIT JAKKIY </v>
          </cell>
          <cell r="D499" t="str">
            <v>DRIVER</v>
          </cell>
          <cell r="E499" t="str">
            <v>BANJARMASIN</v>
          </cell>
          <cell r="F499" t="str">
            <v>SAT</v>
          </cell>
          <cell r="G499">
            <v>3998350.08</v>
          </cell>
        </row>
        <row r="500">
          <cell r="C500" t="str">
            <v xml:space="preserve">TAUFIK ISMAIL </v>
          </cell>
          <cell r="D500" t="str">
            <v>DRIVER</v>
          </cell>
          <cell r="E500" t="str">
            <v>BANJARMASIN</v>
          </cell>
          <cell r="F500" t="str">
            <v>SAT</v>
          </cell>
          <cell r="G500">
            <v>3932350.08</v>
          </cell>
        </row>
        <row r="501">
          <cell r="C501" t="str">
            <v>MUHAMMAD HANAFI</v>
          </cell>
          <cell r="D501" t="str">
            <v>DRIVER</v>
          </cell>
          <cell r="E501" t="str">
            <v>BANJARMASIN</v>
          </cell>
          <cell r="F501" t="str">
            <v>SAT</v>
          </cell>
          <cell r="G501">
            <v>3737350.08</v>
          </cell>
        </row>
        <row r="502">
          <cell r="C502" t="str">
            <v xml:space="preserve">ANDIKA PANJI SAPUTRA </v>
          </cell>
          <cell r="D502" t="str">
            <v>DRIVER</v>
          </cell>
          <cell r="E502" t="str">
            <v>BANJARMASIN</v>
          </cell>
          <cell r="F502" t="str">
            <v>SAT</v>
          </cell>
          <cell r="G502">
            <v>4229124.5599999996</v>
          </cell>
        </row>
        <row r="503">
          <cell r="C503" t="str">
            <v xml:space="preserve">AHMAD FAUZI </v>
          </cell>
          <cell r="D503" t="str">
            <v>DRIVER</v>
          </cell>
          <cell r="E503" t="str">
            <v>BANJARMASIN</v>
          </cell>
          <cell r="F503" t="str">
            <v>SAT</v>
          </cell>
          <cell r="G503">
            <v>3984350.08</v>
          </cell>
        </row>
        <row r="504">
          <cell r="C504" t="str">
            <v xml:space="preserve">KHAIRI </v>
          </cell>
          <cell r="D504" t="str">
            <v>DRIVER</v>
          </cell>
          <cell r="E504" t="str">
            <v>BANJARMASIN</v>
          </cell>
          <cell r="F504" t="str">
            <v>SAT</v>
          </cell>
          <cell r="G504">
            <v>4134350.08</v>
          </cell>
        </row>
        <row r="505">
          <cell r="C505" t="str">
            <v xml:space="preserve">FAHRIANSYAH </v>
          </cell>
          <cell r="D505" t="str">
            <v>DRIVER</v>
          </cell>
          <cell r="E505" t="str">
            <v>BANJARMASIN</v>
          </cell>
          <cell r="F505" t="str">
            <v>SAT</v>
          </cell>
          <cell r="G505">
            <v>3883124.56</v>
          </cell>
        </row>
        <row r="506">
          <cell r="C506" t="str">
            <v xml:space="preserve">MUHAMMAD AULIA </v>
          </cell>
          <cell r="D506" t="str">
            <v>DRIVER</v>
          </cell>
          <cell r="E506" t="str">
            <v>BANJARMASIN</v>
          </cell>
          <cell r="F506" t="str">
            <v>SAT</v>
          </cell>
          <cell r="G506">
            <v>3594493.08</v>
          </cell>
        </row>
        <row r="507">
          <cell r="C507" t="str">
            <v xml:space="preserve">RUDI YANTO </v>
          </cell>
          <cell r="D507" t="str">
            <v>DRIVER</v>
          </cell>
          <cell r="E507" t="str">
            <v>BANJARMASIN</v>
          </cell>
          <cell r="F507" t="str">
            <v>SAT</v>
          </cell>
          <cell r="G507">
            <v>3997350.08</v>
          </cell>
        </row>
        <row r="508">
          <cell r="C508" t="str">
            <v xml:space="preserve">NUPRIYADIANSYAH </v>
          </cell>
          <cell r="D508" t="str">
            <v>DRIVER</v>
          </cell>
          <cell r="E508" t="str">
            <v>BANJARMASIN</v>
          </cell>
          <cell r="F508" t="str">
            <v>SAT</v>
          </cell>
          <cell r="G508">
            <v>3792124.56</v>
          </cell>
        </row>
        <row r="509">
          <cell r="C509" t="str">
            <v xml:space="preserve">AGNES DIPTA ARDIKRISNA </v>
          </cell>
          <cell r="D509" t="str">
            <v>DRIVER</v>
          </cell>
          <cell r="E509" t="str">
            <v>BANJARMASIN</v>
          </cell>
          <cell r="F509" t="str">
            <v>SAT</v>
          </cell>
          <cell r="G509">
            <v>3906350.08</v>
          </cell>
        </row>
        <row r="510">
          <cell r="C510" t="str">
            <v xml:space="preserve">M FADEL ALIANTO AL QUBAISYAH </v>
          </cell>
          <cell r="D510" t="str">
            <v>DRIVER</v>
          </cell>
          <cell r="E510" t="str">
            <v>BANJARMASIN</v>
          </cell>
          <cell r="F510" t="str">
            <v>SAT</v>
          </cell>
          <cell r="G510">
            <v>4205350.0799999991</v>
          </cell>
        </row>
        <row r="511">
          <cell r="C511" t="str">
            <v>RAMLANI</v>
          </cell>
          <cell r="D511" t="str">
            <v>DRIVER</v>
          </cell>
          <cell r="E511" t="str">
            <v>BANJARMASIN</v>
          </cell>
          <cell r="F511" t="str">
            <v>SAT</v>
          </cell>
          <cell r="G511">
            <v>4078124.56</v>
          </cell>
        </row>
        <row r="512">
          <cell r="C512" t="str">
            <v>M. WAFI</v>
          </cell>
          <cell r="D512" t="str">
            <v>DRIVER</v>
          </cell>
          <cell r="E512" t="str">
            <v>BANJARMASIN</v>
          </cell>
          <cell r="F512" t="str">
            <v>SAT</v>
          </cell>
          <cell r="G512">
            <v>809976.74666666682</v>
          </cell>
        </row>
        <row r="513">
          <cell r="C513" t="str">
            <v>ALBY JAKA ROMANA</v>
          </cell>
          <cell r="D513" t="str">
            <v>DRIVER</v>
          </cell>
          <cell r="E513" t="str">
            <v>BANJARMASIN</v>
          </cell>
          <cell r="F513" t="str">
            <v>SAT</v>
          </cell>
          <cell r="G513">
            <v>3874350.08</v>
          </cell>
        </row>
        <row r="514">
          <cell r="C514" t="str">
            <v>NUR SHOLHAN</v>
          </cell>
          <cell r="D514" t="str">
            <v>DRIVER</v>
          </cell>
          <cell r="E514" t="str">
            <v>BANJARMASIN</v>
          </cell>
          <cell r="F514" t="str">
            <v>SAT</v>
          </cell>
          <cell r="G514">
            <v>3711350.08</v>
          </cell>
        </row>
        <row r="515">
          <cell r="C515" t="str">
            <v>MUHAMMAD FAUZAN</v>
          </cell>
          <cell r="D515" t="str">
            <v>DRIVER</v>
          </cell>
          <cell r="E515" t="str">
            <v>BANJARMASIN</v>
          </cell>
          <cell r="F515" t="str">
            <v>SAT</v>
          </cell>
          <cell r="G515">
            <v>3935124.56</v>
          </cell>
        </row>
        <row r="516">
          <cell r="C516" t="str">
            <v>AKHMAD WAHYUDINNOR</v>
          </cell>
          <cell r="D516" t="str">
            <v>DRIVER</v>
          </cell>
          <cell r="E516" t="str">
            <v>BANJARMASIN</v>
          </cell>
          <cell r="F516" t="str">
            <v>SAT</v>
          </cell>
          <cell r="G516">
            <v>3997350.08</v>
          </cell>
        </row>
        <row r="517">
          <cell r="C517" t="str">
            <v>SLAMET GUNAWAN FAJAR</v>
          </cell>
          <cell r="D517" t="str">
            <v>DRIVER</v>
          </cell>
          <cell r="E517" t="str">
            <v>BANJARMASIN</v>
          </cell>
          <cell r="F517" t="str">
            <v>SAT</v>
          </cell>
          <cell r="G517">
            <v>3779124.56</v>
          </cell>
        </row>
        <row r="518">
          <cell r="C518" t="str">
            <v>RIZKI PRAYOGA</v>
          </cell>
          <cell r="D518" t="str">
            <v>DRIVER</v>
          </cell>
          <cell r="E518" t="str">
            <v>BANJARMASIN</v>
          </cell>
          <cell r="F518" t="str">
            <v>SAT</v>
          </cell>
          <cell r="G518">
            <v>3909124.56</v>
          </cell>
        </row>
        <row r="519">
          <cell r="C519" t="str">
            <v>MURSIDUL AMIN</v>
          </cell>
          <cell r="D519" t="str">
            <v>DRIVER</v>
          </cell>
          <cell r="E519" t="str">
            <v>BANJARMASIN</v>
          </cell>
          <cell r="F519" t="str">
            <v>SAT</v>
          </cell>
          <cell r="G519">
            <v>3906350.08</v>
          </cell>
        </row>
        <row r="520">
          <cell r="C520" t="str">
            <v>MUHAMMAD NASIR</v>
          </cell>
          <cell r="D520" t="str">
            <v>DRIVER</v>
          </cell>
          <cell r="E520" t="str">
            <v>BANJARMASIN</v>
          </cell>
          <cell r="F520" t="str">
            <v>SAT</v>
          </cell>
          <cell r="G520">
            <v>4036350.08</v>
          </cell>
        </row>
        <row r="521">
          <cell r="C521" t="str">
            <v>RAJIBIANSYAH</v>
          </cell>
          <cell r="D521" t="str">
            <v>DRIVER</v>
          </cell>
          <cell r="E521" t="str">
            <v>BANJARMASIN</v>
          </cell>
          <cell r="F521" t="str">
            <v>SAT</v>
          </cell>
          <cell r="G521">
            <v>3173350.08</v>
          </cell>
        </row>
        <row r="522">
          <cell r="C522" t="str">
            <v>SYAHRIADI</v>
          </cell>
          <cell r="D522" t="str">
            <v>DRIVER</v>
          </cell>
          <cell r="E522" t="str">
            <v>BANJARMASIN</v>
          </cell>
          <cell r="F522" t="str">
            <v>SAT</v>
          </cell>
          <cell r="G522">
            <v>4208124.5599999996</v>
          </cell>
        </row>
        <row r="523">
          <cell r="C523" t="str">
            <v>MULKANI</v>
          </cell>
          <cell r="D523" t="str">
            <v>DRIVER</v>
          </cell>
          <cell r="E523" t="str">
            <v>BANJARMASIN</v>
          </cell>
          <cell r="F523" t="str">
            <v>SAT</v>
          </cell>
          <cell r="G523">
            <v>3763350.08</v>
          </cell>
        </row>
        <row r="524">
          <cell r="C524" t="str">
            <v>AGUS SUPIAN</v>
          </cell>
          <cell r="D524" t="str">
            <v>DRIVER</v>
          </cell>
          <cell r="E524" t="str">
            <v>BANJARMASIN</v>
          </cell>
          <cell r="F524" t="str">
            <v>SAT</v>
          </cell>
          <cell r="G524">
            <v>3867350.08</v>
          </cell>
        </row>
        <row r="525">
          <cell r="C525" t="str">
            <v>MUHAIMIN</v>
          </cell>
          <cell r="D525" t="str">
            <v>CHEKER</v>
          </cell>
          <cell r="E525" t="str">
            <v>BANJARMASIN</v>
          </cell>
          <cell r="F525" t="str">
            <v>SAT</v>
          </cell>
          <cell r="G525">
            <v>3594493.08</v>
          </cell>
        </row>
        <row r="526">
          <cell r="C526" t="str">
            <v>MUHAMMAD PARYOGA</v>
          </cell>
          <cell r="D526" t="str">
            <v>DRIVER</v>
          </cell>
          <cell r="E526" t="str">
            <v>BANJARMASIN</v>
          </cell>
          <cell r="F526" t="str">
            <v>SAT</v>
          </cell>
          <cell r="G526">
            <v>1160570.6933333334</v>
          </cell>
        </row>
        <row r="527">
          <cell r="C527" t="str">
            <v>JUANTO</v>
          </cell>
          <cell r="D527" t="str">
            <v>DRIVER</v>
          </cell>
          <cell r="E527" t="str">
            <v>BANJARMASIN</v>
          </cell>
          <cell r="F527" t="str">
            <v>SAT</v>
          </cell>
          <cell r="G527">
            <v>2659775.4133333336</v>
          </cell>
        </row>
        <row r="528">
          <cell r="C528" t="str">
            <v>EFENDI NURDIANSYAH</v>
          </cell>
          <cell r="D528" t="str">
            <v>DRIVER</v>
          </cell>
          <cell r="E528" t="str">
            <v>BANJARMASIN</v>
          </cell>
          <cell r="F528" t="str">
            <v>SAT</v>
          </cell>
          <cell r="G528">
            <v>1352400.56</v>
          </cell>
        </row>
        <row r="529">
          <cell r="C529" t="str">
            <v>HASRUL RIZAL</v>
          </cell>
          <cell r="D529" t="str">
            <v>DRIVER</v>
          </cell>
          <cell r="E529" t="str">
            <v>PONTIANAK</v>
          </cell>
          <cell r="F529" t="str">
            <v>SAT</v>
          </cell>
          <cell r="G529">
            <v>2990730.179190753</v>
          </cell>
        </row>
        <row r="530">
          <cell r="C530" t="str">
            <v>RUDIANSYAH</v>
          </cell>
          <cell r="D530" t="str">
            <v>DRIVER</v>
          </cell>
          <cell r="E530" t="str">
            <v>PONTIANAK</v>
          </cell>
          <cell r="F530" t="str">
            <v>SAT</v>
          </cell>
          <cell r="G530">
            <v>3182215</v>
          </cell>
        </row>
        <row r="531">
          <cell r="C531" t="str">
            <v>MEY RUSWANTO</v>
          </cell>
          <cell r="D531" t="str">
            <v>DRIVER</v>
          </cell>
          <cell r="E531" t="str">
            <v>PONTIANAK</v>
          </cell>
          <cell r="F531" t="str">
            <v>SAT</v>
          </cell>
          <cell r="G531">
            <v>3782615</v>
          </cell>
        </row>
        <row r="532">
          <cell r="C532" t="str">
            <v>MARJIANTO</v>
          </cell>
          <cell r="D532" t="str">
            <v>DRIVER</v>
          </cell>
          <cell r="E532" t="str">
            <v>PONTIANAK</v>
          </cell>
          <cell r="F532" t="str">
            <v>SAT</v>
          </cell>
          <cell r="G532">
            <v>4130400</v>
          </cell>
        </row>
        <row r="533">
          <cell r="C533" t="str">
            <v xml:space="preserve">AGUSTIANSYAH </v>
          </cell>
          <cell r="D533" t="str">
            <v>DRIVER</v>
          </cell>
          <cell r="E533" t="str">
            <v>PONTIANAK</v>
          </cell>
          <cell r="F533" t="str">
            <v>SAT</v>
          </cell>
          <cell r="G533">
            <v>3254264</v>
          </cell>
        </row>
        <row r="534">
          <cell r="C534" t="str">
            <v>RONY</v>
          </cell>
          <cell r="D534" t="str">
            <v>DRIVER</v>
          </cell>
          <cell r="E534" t="str">
            <v>PONTIANAK</v>
          </cell>
          <cell r="F534" t="str">
            <v>SAT</v>
          </cell>
          <cell r="G534">
            <v>4182400</v>
          </cell>
        </row>
        <row r="535">
          <cell r="C535" t="str">
            <v>ABDUL HAFIDZ</v>
          </cell>
          <cell r="D535" t="str">
            <v>DRIVER</v>
          </cell>
          <cell r="E535" t="str">
            <v>PONTIANAK</v>
          </cell>
          <cell r="F535" t="str">
            <v>SAT</v>
          </cell>
          <cell r="G535">
            <v>3757670</v>
          </cell>
        </row>
        <row r="536">
          <cell r="C536" t="str">
            <v>FONSIANUS KASMAN</v>
          </cell>
          <cell r="D536" t="str">
            <v>DRIVER</v>
          </cell>
          <cell r="E536" t="str">
            <v>PONTIANAK</v>
          </cell>
          <cell r="F536" t="str">
            <v>SAT</v>
          </cell>
          <cell r="G536">
            <v>3066715</v>
          </cell>
        </row>
        <row r="537">
          <cell r="C537" t="str">
            <v>ANDREAN</v>
          </cell>
          <cell r="D537" t="str">
            <v>DRIVER</v>
          </cell>
          <cell r="E537" t="str">
            <v>PONTIANAK</v>
          </cell>
          <cell r="F537" t="str">
            <v>SAT</v>
          </cell>
          <cell r="G537">
            <v>3038400</v>
          </cell>
        </row>
        <row r="538">
          <cell r="C538" t="str">
            <v>ARIS KUSUMA</v>
          </cell>
          <cell r="D538" t="str">
            <v>DRIVER</v>
          </cell>
          <cell r="E538" t="str">
            <v>PONTIANAK</v>
          </cell>
          <cell r="F538" t="str">
            <v>SAT</v>
          </cell>
          <cell r="G538">
            <v>3109694</v>
          </cell>
        </row>
        <row r="539">
          <cell r="C539" t="str">
            <v>ELIASER NOFRI BANSAE</v>
          </cell>
          <cell r="D539" t="str">
            <v>DRIVER</v>
          </cell>
          <cell r="E539" t="str">
            <v>PONTIANAK</v>
          </cell>
          <cell r="F539" t="str">
            <v>SAT</v>
          </cell>
          <cell r="G539">
            <v>2903505</v>
          </cell>
        </row>
        <row r="540">
          <cell r="C540" t="str">
            <v>IDRIS AFFANDI</v>
          </cell>
          <cell r="D540" t="str">
            <v>DRIVER</v>
          </cell>
          <cell r="E540" t="str">
            <v>PONTIANAK</v>
          </cell>
          <cell r="F540" t="str">
            <v>SAT</v>
          </cell>
          <cell r="G540">
            <v>3744522</v>
          </cell>
        </row>
        <row r="541">
          <cell r="C541" t="str">
            <v>JUNGLES POBAS</v>
          </cell>
          <cell r="D541" t="str">
            <v>DRIVER</v>
          </cell>
          <cell r="E541" t="str">
            <v>PONTIANAK</v>
          </cell>
          <cell r="F541" t="str">
            <v>SAT</v>
          </cell>
          <cell r="G541">
            <v>3288724</v>
          </cell>
        </row>
        <row r="542">
          <cell r="C542" t="str">
            <v>NURLANGGA</v>
          </cell>
          <cell r="D542" t="str">
            <v>DRIVER</v>
          </cell>
          <cell r="E542" t="str">
            <v>PONTIANAK</v>
          </cell>
          <cell r="F542" t="str">
            <v>SAT</v>
          </cell>
          <cell r="G542">
            <v>3494273</v>
          </cell>
        </row>
        <row r="543">
          <cell r="C543" t="str">
            <v>ENTIS</v>
          </cell>
          <cell r="D543" t="str">
            <v>DRIVER</v>
          </cell>
          <cell r="E543" t="str">
            <v>PONTIANAK</v>
          </cell>
          <cell r="F543" t="str">
            <v>SAT</v>
          </cell>
          <cell r="G543">
            <v>3487049</v>
          </cell>
        </row>
        <row r="544">
          <cell r="C544" t="str">
            <v>RUDIANSYAH DS</v>
          </cell>
          <cell r="D544" t="str">
            <v>DISPATCHER</v>
          </cell>
          <cell r="E544" t="str">
            <v>PONTIANAK</v>
          </cell>
          <cell r="F544" t="str">
            <v>SAT</v>
          </cell>
          <cell r="G544">
            <v>3488664</v>
          </cell>
        </row>
        <row r="545">
          <cell r="C545" t="str">
            <v>SY. FAUZI ALMAN</v>
          </cell>
          <cell r="D545" t="str">
            <v>DRIVER</v>
          </cell>
          <cell r="E545" t="str">
            <v>PONTIANAK</v>
          </cell>
          <cell r="F545" t="str">
            <v>SAT</v>
          </cell>
          <cell r="G545">
            <v>3726550</v>
          </cell>
        </row>
        <row r="546">
          <cell r="C546" t="str">
            <v>JUNAIDI IMAM</v>
          </cell>
          <cell r="D546" t="str">
            <v>DRIVER</v>
          </cell>
          <cell r="E546" t="str">
            <v>PONTIANAK</v>
          </cell>
          <cell r="F546" t="str">
            <v>SAT</v>
          </cell>
          <cell r="G546">
            <v>4402550</v>
          </cell>
        </row>
        <row r="547">
          <cell r="C547" t="str">
            <v xml:space="preserve">WAGIONO </v>
          </cell>
          <cell r="D547" t="str">
            <v>DRIVER</v>
          </cell>
          <cell r="E547" t="str">
            <v>PONTIANAK</v>
          </cell>
          <cell r="F547" t="str">
            <v>SAT</v>
          </cell>
          <cell r="G547">
            <v>3074484</v>
          </cell>
        </row>
        <row r="548">
          <cell r="C548" t="str">
            <v>RASENDI</v>
          </cell>
          <cell r="D548" t="str">
            <v>DRIVER</v>
          </cell>
          <cell r="E548" t="str">
            <v>PONTIANAK</v>
          </cell>
          <cell r="F548" t="str">
            <v>SAT</v>
          </cell>
          <cell r="G548">
            <v>4729330</v>
          </cell>
        </row>
        <row r="549">
          <cell r="C549" t="str">
            <v xml:space="preserve">SIRAJUDDIN </v>
          </cell>
          <cell r="D549" t="str">
            <v>DRIVER</v>
          </cell>
          <cell r="E549" t="str">
            <v>PONTIANAK</v>
          </cell>
          <cell r="F549" t="str">
            <v>SAT</v>
          </cell>
          <cell r="G549">
            <v>3005268</v>
          </cell>
        </row>
        <row r="550">
          <cell r="C550" t="str">
            <v xml:space="preserve">IBNU IFAN </v>
          </cell>
          <cell r="D550" t="str">
            <v>DRIVER</v>
          </cell>
          <cell r="E550" t="str">
            <v>PONTIANAK</v>
          </cell>
          <cell r="F550" t="str">
            <v>SAT</v>
          </cell>
          <cell r="G550">
            <v>3909400</v>
          </cell>
        </row>
        <row r="551">
          <cell r="C551" t="str">
            <v xml:space="preserve">VATI LAXA NORULLAH </v>
          </cell>
          <cell r="D551" t="str">
            <v>DRIVER</v>
          </cell>
          <cell r="E551" t="str">
            <v>PONTIANAK</v>
          </cell>
          <cell r="F551" t="str">
            <v>SAT</v>
          </cell>
          <cell r="G551">
            <v>3870400</v>
          </cell>
        </row>
        <row r="552">
          <cell r="C552" t="str">
            <v>EKO PURWANDI</v>
          </cell>
          <cell r="D552" t="str">
            <v>DRIVER</v>
          </cell>
          <cell r="E552" t="str">
            <v>PONTIANAK</v>
          </cell>
          <cell r="F552" t="str">
            <v>SAT</v>
          </cell>
          <cell r="G552">
            <v>3857400</v>
          </cell>
        </row>
        <row r="553">
          <cell r="C553" t="str">
            <v xml:space="preserve">EVARISTUS MUSTAHIR </v>
          </cell>
          <cell r="D553" t="str">
            <v>DRIVER</v>
          </cell>
          <cell r="E553" t="str">
            <v>PONTIANAK</v>
          </cell>
          <cell r="F553" t="str">
            <v>SAT</v>
          </cell>
          <cell r="G553">
            <v>5118400</v>
          </cell>
        </row>
        <row r="554">
          <cell r="C554" t="str">
            <v xml:space="preserve">EDY SANTOSO </v>
          </cell>
          <cell r="D554" t="str">
            <v>DRIVER</v>
          </cell>
          <cell r="E554" t="str">
            <v>PONTIANAK</v>
          </cell>
          <cell r="F554" t="str">
            <v>SAT</v>
          </cell>
          <cell r="G554">
            <v>3948400</v>
          </cell>
        </row>
        <row r="555">
          <cell r="C555" t="str">
            <v xml:space="preserve">WAHYU ARI UTAMA </v>
          </cell>
          <cell r="D555" t="str">
            <v>DRIVER</v>
          </cell>
          <cell r="E555" t="str">
            <v>PONTIANAK</v>
          </cell>
          <cell r="F555" t="str">
            <v>SAT</v>
          </cell>
          <cell r="G555">
            <v>4026400</v>
          </cell>
        </row>
        <row r="556">
          <cell r="C556" t="str">
            <v xml:space="preserve">ISHAK </v>
          </cell>
          <cell r="D556" t="str">
            <v>DRIVER</v>
          </cell>
          <cell r="E556" t="str">
            <v>PONTIANAK</v>
          </cell>
          <cell r="F556" t="str">
            <v>SAT</v>
          </cell>
          <cell r="G556">
            <v>3183574</v>
          </cell>
        </row>
        <row r="557">
          <cell r="C557" t="str">
            <v xml:space="preserve">GUGUN HERMAWAN </v>
          </cell>
          <cell r="D557" t="str">
            <v>DRIVER</v>
          </cell>
          <cell r="E557" t="str">
            <v>PONTIANAK</v>
          </cell>
          <cell r="F557" t="str">
            <v>SAT</v>
          </cell>
          <cell r="G557">
            <v>3844400</v>
          </cell>
        </row>
        <row r="558">
          <cell r="C558" t="str">
            <v xml:space="preserve">EDY ISKANDAR </v>
          </cell>
          <cell r="D558" t="str">
            <v>DRIVER</v>
          </cell>
          <cell r="E558" t="str">
            <v>PONTIANAK</v>
          </cell>
          <cell r="F558" t="str">
            <v>SAT</v>
          </cell>
          <cell r="G558">
            <v>3108634</v>
          </cell>
        </row>
        <row r="559">
          <cell r="C559" t="str">
            <v xml:space="preserve">JUSRIZAL </v>
          </cell>
          <cell r="D559" t="str">
            <v>DRIVER</v>
          </cell>
          <cell r="E559" t="str">
            <v>PONTIANAK</v>
          </cell>
          <cell r="F559" t="str">
            <v>SAT</v>
          </cell>
          <cell r="G559">
            <v>2249400</v>
          </cell>
        </row>
        <row r="560">
          <cell r="C560" t="str">
            <v xml:space="preserve">ABDUL RAHMAN </v>
          </cell>
          <cell r="D560" t="str">
            <v>CHECKER</v>
          </cell>
          <cell r="E560" t="str">
            <v>PONTIANAK</v>
          </cell>
          <cell r="F560" t="str">
            <v>SAT</v>
          </cell>
          <cell r="G560">
            <v>3020418</v>
          </cell>
        </row>
        <row r="561">
          <cell r="C561" t="str">
            <v xml:space="preserve">KAMARUDIN </v>
          </cell>
          <cell r="D561" t="str">
            <v>DRIVER</v>
          </cell>
          <cell r="E561" t="str">
            <v>PONTIANAK</v>
          </cell>
          <cell r="F561" t="str">
            <v>SAT</v>
          </cell>
          <cell r="G561">
            <v>3586119</v>
          </cell>
        </row>
        <row r="562">
          <cell r="C562" t="str">
            <v xml:space="preserve">KURNIAWAN </v>
          </cell>
          <cell r="D562" t="str">
            <v>DRIVER</v>
          </cell>
          <cell r="E562" t="str">
            <v>PONTIANAK</v>
          </cell>
          <cell r="F562" t="str">
            <v>SAT</v>
          </cell>
          <cell r="G562">
            <v>3917108</v>
          </cell>
        </row>
        <row r="563">
          <cell r="C563" t="str">
            <v xml:space="preserve">IWAN KRISDIANTORO </v>
          </cell>
          <cell r="D563" t="str">
            <v>DRIVER</v>
          </cell>
          <cell r="E563" t="str">
            <v>PONTIANAK</v>
          </cell>
          <cell r="F563" t="str">
            <v>SAT</v>
          </cell>
          <cell r="G563">
            <v>3974400</v>
          </cell>
        </row>
        <row r="564">
          <cell r="C564" t="str">
            <v xml:space="preserve">FAJAR AHMAD </v>
          </cell>
          <cell r="D564" t="str">
            <v>DRIVER</v>
          </cell>
          <cell r="E564" t="str">
            <v>PONTIANAK</v>
          </cell>
          <cell r="F564" t="str">
            <v>SAT</v>
          </cell>
          <cell r="G564">
            <v>3763385</v>
          </cell>
        </row>
        <row r="565">
          <cell r="C565" t="str">
            <v xml:space="preserve">ANGGITHA SABARULLAH </v>
          </cell>
          <cell r="D565" t="str">
            <v>DRIVER</v>
          </cell>
          <cell r="E565" t="str">
            <v>PONTIANAK</v>
          </cell>
          <cell r="F565" t="str">
            <v>SAT</v>
          </cell>
          <cell r="G565">
            <v>3922400</v>
          </cell>
        </row>
        <row r="566">
          <cell r="C566" t="str">
            <v>FERI GUNAWAN</v>
          </cell>
          <cell r="D566" t="str">
            <v>DRIVER</v>
          </cell>
          <cell r="E566" t="str">
            <v>PONTIANAK</v>
          </cell>
          <cell r="F566" t="str">
            <v>SAT</v>
          </cell>
          <cell r="G566">
            <v>3974400</v>
          </cell>
        </row>
        <row r="567">
          <cell r="C567" t="str">
            <v>RAMADHAN</v>
          </cell>
          <cell r="D567" t="str">
            <v>DRIVER</v>
          </cell>
          <cell r="E567" t="str">
            <v>PONTIANAK</v>
          </cell>
          <cell r="F567" t="str">
            <v>SAT</v>
          </cell>
          <cell r="G567">
            <v>3961400</v>
          </cell>
        </row>
        <row r="568">
          <cell r="C568" t="str">
            <v>ELMAR SURYA KAMBA</v>
          </cell>
          <cell r="D568" t="str">
            <v>DRIVER</v>
          </cell>
          <cell r="E568" t="str">
            <v>PONTIANAK</v>
          </cell>
          <cell r="F568" t="str">
            <v>SAT</v>
          </cell>
          <cell r="G568">
            <v>3529823</v>
          </cell>
        </row>
        <row r="569">
          <cell r="C569" t="str">
            <v>MISBAHUDIN</v>
          </cell>
          <cell r="D569" t="str">
            <v>DRIVER</v>
          </cell>
          <cell r="E569" t="str">
            <v>PONTIANAK</v>
          </cell>
          <cell r="F569" t="str">
            <v>SAT</v>
          </cell>
          <cell r="G569">
            <v>3506400</v>
          </cell>
        </row>
        <row r="570">
          <cell r="C570" t="str">
            <v xml:space="preserve">MUHAMMAD IMAM </v>
          </cell>
          <cell r="D570" t="str">
            <v>FM</v>
          </cell>
          <cell r="E570" t="str">
            <v>PONTIANAK</v>
          </cell>
          <cell r="F570" t="str">
            <v>SAT</v>
          </cell>
          <cell r="G570">
            <v>2990730</v>
          </cell>
        </row>
        <row r="571">
          <cell r="C571" t="str">
            <v>YAPET DIUSASTRO</v>
          </cell>
          <cell r="D571" t="str">
            <v>DRIVER</v>
          </cell>
          <cell r="E571" t="str">
            <v>PONTIANAK</v>
          </cell>
          <cell r="F571" t="str">
            <v>SAT</v>
          </cell>
          <cell r="G571">
            <v>4246550</v>
          </cell>
        </row>
        <row r="572">
          <cell r="C572" t="str">
            <v>BUNUR</v>
          </cell>
          <cell r="D572" t="str">
            <v>DRIVER</v>
          </cell>
          <cell r="E572" t="str">
            <v>PONTIANAK</v>
          </cell>
          <cell r="F572" t="str">
            <v>SAT</v>
          </cell>
          <cell r="G572">
            <v>3792400</v>
          </cell>
        </row>
        <row r="573">
          <cell r="C573" t="str">
            <v>FABOY HERMANSYAH</v>
          </cell>
          <cell r="D573" t="str">
            <v>DRIVER</v>
          </cell>
          <cell r="E573" t="str">
            <v>PONTIANAK</v>
          </cell>
          <cell r="F573" t="str">
            <v>SAT</v>
          </cell>
          <cell r="G573">
            <v>4064550</v>
          </cell>
        </row>
        <row r="574">
          <cell r="C574" t="str">
            <v>BAMBANG IRAWAN</v>
          </cell>
          <cell r="D574" t="str">
            <v>DRIVER</v>
          </cell>
          <cell r="E574" t="str">
            <v>PONTIANAK</v>
          </cell>
          <cell r="F574" t="str">
            <v>SAT</v>
          </cell>
          <cell r="G574">
            <v>3856550</v>
          </cell>
        </row>
        <row r="575">
          <cell r="C575" t="str">
            <v>RIYAN</v>
          </cell>
          <cell r="D575" t="str">
            <v>DRIVER</v>
          </cell>
          <cell r="E575" t="str">
            <v>PONTIANAK</v>
          </cell>
          <cell r="F575" t="str">
            <v>SAT</v>
          </cell>
          <cell r="G575">
            <v>2768316</v>
          </cell>
        </row>
        <row r="576">
          <cell r="C576" t="str">
            <v>SULAIMAN</v>
          </cell>
          <cell r="D576" t="str">
            <v>DRIVER</v>
          </cell>
          <cell r="E576" t="str">
            <v>PONTIANAK</v>
          </cell>
          <cell r="F576" t="str">
            <v>SAT</v>
          </cell>
          <cell r="G576">
            <v>3172263</v>
          </cell>
        </row>
        <row r="577">
          <cell r="C577" t="str">
            <v>TEGUH ARISMAN</v>
          </cell>
          <cell r="D577" t="str">
            <v>DRIVER</v>
          </cell>
          <cell r="E577" t="str">
            <v>PONTIANAK</v>
          </cell>
          <cell r="F577" t="str">
            <v>SAT</v>
          </cell>
          <cell r="G577">
            <v>3674550</v>
          </cell>
        </row>
        <row r="578">
          <cell r="C578" t="str">
            <v>EKO JANUARI YANTO</v>
          </cell>
          <cell r="D578" t="str">
            <v>PJS OPC</v>
          </cell>
          <cell r="E578" t="str">
            <v>PONTIANAK</v>
          </cell>
          <cell r="F578" t="str">
            <v>SAT</v>
          </cell>
          <cell r="G578">
            <v>4275505</v>
          </cell>
        </row>
        <row r="579">
          <cell r="C579" t="str">
            <v>HENDRAWAN ISKANDAR</v>
          </cell>
          <cell r="D579" t="str">
            <v>DRIVER</v>
          </cell>
          <cell r="E579" t="str">
            <v>PONTIANAK</v>
          </cell>
          <cell r="F579" t="str">
            <v>SAT</v>
          </cell>
          <cell r="G579">
            <v>2414400</v>
          </cell>
        </row>
        <row r="580">
          <cell r="C580" t="str">
            <v>AGUS RAHMAD SUJAKA</v>
          </cell>
          <cell r="D580" t="str">
            <v>DRIVER</v>
          </cell>
          <cell r="E580" t="str">
            <v>PONTIANAK</v>
          </cell>
          <cell r="F580" t="str">
            <v>SAT</v>
          </cell>
          <cell r="G580">
            <v>4026400</v>
          </cell>
        </row>
        <row r="581">
          <cell r="C581" t="str">
            <v>ERRY APRIANSYAH</v>
          </cell>
          <cell r="D581" t="str">
            <v>DRIVER</v>
          </cell>
          <cell r="E581" t="str">
            <v>PONTIANAK</v>
          </cell>
          <cell r="F581" t="str">
            <v>SAT</v>
          </cell>
          <cell r="G581">
            <v>3974400</v>
          </cell>
        </row>
        <row r="582">
          <cell r="C582" t="str">
            <v>M. ALI MUBAROK</v>
          </cell>
          <cell r="D582" t="str">
            <v>DRIVER</v>
          </cell>
          <cell r="E582" t="str">
            <v>PONTIANAK</v>
          </cell>
          <cell r="F582" t="str">
            <v>SAT</v>
          </cell>
          <cell r="G582">
            <v>3779400</v>
          </cell>
        </row>
        <row r="583">
          <cell r="C583" t="str">
            <v>GATOT WICAKSONO</v>
          </cell>
          <cell r="D583" t="str">
            <v>DRIVER</v>
          </cell>
          <cell r="E583" t="str">
            <v>PONTIANAK</v>
          </cell>
          <cell r="F583" t="str">
            <v>SAT</v>
          </cell>
          <cell r="G583">
            <v>3420855</v>
          </cell>
        </row>
        <row r="584">
          <cell r="C584" t="str">
            <v>ANTON HERMAN</v>
          </cell>
          <cell r="D584" t="str">
            <v>DRIVER</v>
          </cell>
          <cell r="E584" t="str">
            <v>PONTIANAK</v>
          </cell>
          <cell r="F584" t="str">
            <v>SAT</v>
          </cell>
          <cell r="G584">
            <v>4545550</v>
          </cell>
        </row>
        <row r="585">
          <cell r="C585" t="str">
            <v>FEBRIANTO</v>
          </cell>
          <cell r="D585" t="str">
            <v>DRIVER</v>
          </cell>
          <cell r="E585" t="str">
            <v>PONTIANAK</v>
          </cell>
          <cell r="F585" t="str">
            <v>SAT</v>
          </cell>
          <cell r="G585">
            <v>4130400</v>
          </cell>
        </row>
        <row r="586">
          <cell r="C586" t="str">
            <v>NURDIN</v>
          </cell>
          <cell r="D586" t="str">
            <v>DRIVER</v>
          </cell>
          <cell r="E586" t="str">
            <v>PONTIANAK</v>
          </cell>
          <cell r="F586" t="str">
            <v>SAT</v>
          </cell>
          <cell r="G586">
            <v>4000400</v>
          </cell>
        </row>
        <row r="587">
          <cell r="C587" t="str">
            <v>ALAMSYAH</v>
          </cell>
          <cell r="D587" t="str">
            <v>DRIVER</v>
          </cell>
          <cell r="E587" t="str">
            <v>PONTIANAK</v>
          </cell>
          <cell r="F587" t="str">
            <v>SAT</v>
          </cell>
          <cell r="G587">
            <v>3974400</v>
          </cell>
        </row>
        <row r="588">
          <cell r="C588" t="str">
            <v>TAFAN ABDURRAFI</v>
          </cell>
          <cell r="D588" t="str">
            <v>DRIVER</v>
          </cell>
          <cell r="E588" t="str">
            <v>PONTIANAK</v>
          </cell>
          <cell r="F588" t="str">
            <v>SAT</v>
          </cell>
          <cell r="G588">
            <v>4077550</v>
          </cell>
        </row>
        <row r="589">
          <cell r="C589" t="str">
            <v>ARI MANDALA PUTRA</v>
          </cell>
          <cell r="D589" t="str">
            <v>DRIVER</v>
          </cell>
          <cell r="E589" t="str">
            <v>PONTIANAK</v>
          </cell>
          <cell r="F589" t="str">
            <v>SAT</v>
          </cell>
          <cell r="G589">
            <v>4143400</v>
          </cell>
        </row>
        <row r="590">
          <cell r="C590" t="str">
            <v>ANGGA SAPUTRA</v>
          </cell>
          <cell r="D590" t="str">
            <v>DRIVER</v>
          </cell>
          <cell r="E590" t="str">
            <v>PONTIANAK</v>
          </cell>
          <cell r="F590" t="str">
            <v>SAT</v>
          </cell>
          <cell r="G590">
            <v>2414400</v>
          </cell>
        </row>
        <row r="591">
          <cell r="C591" t="str">
            <v>RENGGA SAPUTRA</v>
          </cell>
          <cell r="D591" t="str">
            <v>DRIVER</v>
          </cell>
          <cell r="E591" t="str">
            <v>PONTIANAK</v>
          </cell>
          <cell r="F591" t="str">
            <v>SAT</v>
          </cell>
          <cell r="G591">
            <v>4078400</v>
          </cell>
        </row>
        <row r="592">
          <cell r="C592" t="str">
            <v>ANGGA SAPUTRA KOTO</v>
          </cell>
          <cell r="D592" t="str">
            <v>DRIVER</v>
          </cell>
          <cell r="E592" t="str">
            <v>PONTIANAK</v>
          </cell>
          <cell r="F592" t="str">
            <v>SAT</v>
          </cell>
          <cell r="G592">
            <v>2414400</v>
          </cell>
        </row>
        <row r="593">
          <cell r="C593" t="str">
            <v>CHRIS HARRY KALA</v>
          </cell>
          <cell r="D593" t="str">
            <v>DRIVER</v>
          </cell>
          <cell r="E593" t="str">
            <v>PONTIANAK</v>
          </cell>
          <cell r="F593" t="str">
            <v>SAT</v>
          </cell>
          <cell r="G593">
            <v>2439550</v>
          </cell>
        </row>
        <row r="594">
          <cell r="C594" t="str">
            <v>YUDIANSYAH</v>
          </cell>
          <cell r="D594" t="str">
            <v>DRIVER</v>
          </cell>
          <cell r="E594" t="str">
            <v>PONTIANAK</v>
          </cell>
          <cell r="F594" t="str">
            <v>SAT</v>
          </cell>
          <cell r="G594">
            <v>3441400</v>
          </cell>
        </row>
        <row r="595">
          <cell r="C595" t="str">
            <v>IMAM SAMUDRA</v>
          </cell>
          <cell r="D595" t="str">
            <v>DRIVER</v>
          </cell>
          <cell r="E595" t="str">
            <v>PONTIANAK</v>
          </cell>
          <cell r="F595" t="str">
            <v>SAT</v>
          </cell>
          <cell r="G595">
            <v>3328591</v>
          </cell>
        </row>
        <row r="598">
          <cell r="C598" t="str">
            <v>ADRIANSYAH</v>
          </cell>
          <cell r="D598" t="str">
            <v>DRIVER</v>
          </cell>
          <cell r="E598" t="str">
            <v>PONTIANAK</v>
          </cell>
          <cell r="F598" t="str">
            <v>SAT</v>
          </cell>
          <cell r="G598">
            <v>1156900</v>
          </cell>
        </row>
        <row r="599">
          <cell r="C599" t="str">
            <v>ANDRE SANJAYA</v>
          </cell>
          <cell r="D599" t="str">
            <v>DRIVER</v>
          </cell>
          <cell r="E599" t="str">
            <v>PONTIANAK</v>
          </cell>
          <cell r="F599" t="str">
            <v>SAT</v>
          </cell>
          <cell r="G599">
            <v>679050</v>
          </cell>
        </row>
        <row r="600">
          <cell r="C600" t="str">
            <v>ANGGA DINATA</v>
          </cell>
          <cell r="D600" t="str">
            <v>DRIVER</v>
          </cell>
          <cell r="E600" t="str">
            <v>PONTIANAK</v>
          </cell>
          <cell r="F600" t="str">
            <v>SAT</v>
          </cell>
          <cell r="G600">
            <v>1156900</v>
          </cell>
        </row>
        <row r="601">
          <cell r="C601" t="str">
            <v>WAHYU HARIYADI</v>
          </cell>
          <cell r="D601" t="str">
            <v>DRIVER</v>
          </cell>
          <cell r="E601" t="str">
            <v>PONTIANAK</v>
          </cell>
          <cell r="F601" t="str">
            <v>SAT</v>
          </cell>
          <cell r="G601">
            <v>259883.33333333331</v>
          </cell>
        </row>
        <row r="602">
          <cell r="C602" t="str">
            <v xml:space="preserve">MAHMUDIN </v>
          </cell>
          <cell r="D602" t="str">
            <v>DRIVER LEADER</v>
          </cell>
          <cell r="E602" t="str">
            <v>HALIM</v>
          </cell>
          <cell r="F602" t="str">
            <v>ANTERAJA</v>
          </cell>
          <cell r="G602">
            <v>6281937.2117919065</v>
          </cell>
        </row>
        <row r="603">
          <cell r="C603" t="str">
            <v xml:space="preserve">ANGGA JULIO RACHMATAN </v>
          </cell>
          <cell r="D603" t="str">
            <v>DRIVER LEADER</v>
          </cell>
          <cell r="E603" t="str">
            <v>HALIM</v>
          </cell>
          <cell r="F603" t="str">
            <v>ANTERAJA</v>
          </cell>
          <cell r="G603">
            <v>6683269.3299999991</v>
          </cell>
        </row>
        <row r="604">
          <cell r="C604" t="str">
            <v xml:space="preserve">DERRICO OCTAVIANDA </v>
          </cell>
          <cell r="D604" t="str">
            <v>UC</v>
          </cell>
          <cell r="E604" t="str">
            <v>HALIM</v>
          </cell>
          <cell r="F604" t="str">
            <v>ANTERAJA</v>
          </cell>
          <cell r="G604">
            <v>5517712.5439999998</v>
          </cell>
        </row>
        <row r="605">
          <cell r="C605" t="str">
            <v xml:space="preserve">ANANDA MOHAMMAD BAGUS SANJAYA </v>
          </cell>
          <cell r="D605" t="str">
            <v xml:space="preserve">DISPATCHER </v>
          </cell>
          <cell r="E605" t="str">
            <v>HALIM</v>
          </cell>
          <cell r="F605" t="str">
            <v>ANTERAJA</v>
          </cell>
          <cell r="G605">
            <v>5476162.5439999998</v>
          </cell>
        </row>
        <row r="606">
          <cell r="C606" t="str">
            <v xml:space="preserve">SUHANTO </v>
          </cell>
          <cell r="D606" t="str">
            <v xml:space="preserve">DISPATCHER </v>
          </cell>
          <cell r="E606" t="str">
            <v>HALIM</v>
          </cell>
          <cell r="F606" t="str">
            <v>ANTERAJA</v>
          </cell>
          <cell r="G606">
            <v>5517712.5439999998</v>
          </cell>
        </row>
        <row r="607">
          <cell r="C607" t="str">
            <v xml:space="preserve">YANDI HARDIAN </v>
          </cell>
          <cell r="D607" t="str">
            <v xml:space="preserve">DISPATCHER </v>
          </cell>
          <cell r="E607" t="str">
            <v>HALIM</v>
          </cell>
          <cell r="F607" t="str">
            <v>ANTERAJA</v>
          </cell>
          <cell r="G607">
            <v>5325711.5244913278</v>
          </cell>
        </row>
        <row r="612">
          <cell r="C612" t="str">
            <v>MAS RIO FADILA</v>
          </cell>
          <cell r="D612" t="str">
            <v>DISPATCHER</v>
          </cell>
          <cell r="E612" t="str">
            <v>HALIM</v>
          </cell>
          <cell r="F612" t="str">
            <v>ANTERAJA</v>
          </cell>
          <cell r="G612">
            <v>5517712.5439999998</v>
          </cell>
        </row>
        <row r="613">
          <cell r="C613" t="str">
            <v>AHMAD SYAIFULLAH</v>
          </cell>
          <cell r="D613" t="str">
            <v>DISPATCHER</v>
          </cell>
          <cell r="E613" t="str">
            <v>HALIM</v>
          </cell>
          <cell r="F613" t="str">
            <v>ANTERAJA</v>
          </cell>
          <cell r="G613">
            <v>5571701.3899999997</v>
          </cell>
        </row>
        <row r="614">
          <cell r="C614" t="str">
            <v xml:space="preserve">RAFLY RAIHAN ALAMSYAH </v>
          </cell>
          <cell r="D614" t="str">
            <v>MONITORING GPS</v>
          </cell>
          <cell r="E614" t="str">
            <v>PONDOK PINANG</v>
          </cell>
          <cell r="F614" t="str">
            <v>MGPS</v>
          </cell>
          <cell r="G614">
            <v>4746562.5439999998</v>
          </cell>
        </row>
        <row r="615">
          <cell r="C615" t="str">
            <v xml:space="preserve">RAYMUNDUS NARAN HULER </v>
          </cell>
          <cell r="D615" t="str">
            <v>MONITORING GPS</v>
          </cell>
          <cell r="E615" t="str">
            <v>PONDOK PINANG</v>
          </cell>
          <cell r="F615" t="str">
            <v>MGPS</v>
          </cell>
          <cell r="G615">
            <v>4756062.5439999998</v>
          </cell>
        </row>
        <row r="616">
          <cell r="C616" t="str">
            <v xml:space="preserve">FANNI </v>
          </cell>
          <cell r="D616" t="str">
            <v>MONITORING GPS</v>
          </cell>
          <cell r="E616" t="str">
            <v>PONDOK PINANG</v>
          </cell>
          <cell r="F616" t="str">
            <v>MGPS</v>
          </cell>
          <cell r="G616">
            <v>4759539.5199999996</v>
          </cell>
        </row>
        <row r="617">
          <cell r="C617" t="str">
            <v xml:space="preserve">ADITYA NUGRAHA </v>
          </cell>
          <cell r="D617" t="str">
            <v>MONITORING GPS</v>
          </cell>
          <cell r="E617" t="str">
            <v>PONDOK PINANG</v>
          </cell>
          <cell r="F617" t="str">
            <v>MGPS</v>
          </cell>
          <cell r="G617">
            <v>4769539.5199999996</v>
          </cell>
        </row>
        <row r="625">
          <cell r="C625" t="str">
            <v xml:space="preserve">TEGUH PRAYITNO </v>
          </cell>
          <cell r="D625" t="str">
            <v>DISPATCHER</v>
          </cell>
          <cell r="E625" t="str">
            <v>TAMAN TEKNO</v>
          </cell>
          <cell r="F625" t="str">
            <v>ANTERAJA</v>
          </cell>
          <cell r="G625">
            <v>5487562.5439999998</v>
          </cell>
        </row>
        <row r="626">
          <cell r="C626" t="str">
            <v>DIMAS NUR CHANDRA</v>
          </cell>
          <cell r="D626" t="str">
            <v>DISPATCHER</v>
          </cell>
          <cell r="E626" t="str">
            <v>TAMAN TEKNO</v>
          </cell>
          <cell r="F626" t="str">
            <v>ANTERAJA</v>
          </cell>
          <cell r="G626">
            <v>5517712.5439999998</v>
          </cell>
        </row>
        <row r="627">
          <cell r="C627" t="str">
            <v>WILDAN PERDANA</v>
          </cell>
          <cell r="D627" t="str">
            <v>DISPATCHER</v>
          </cell>
          <cell r="E627" t="str">
            <v>TAMAN TEKNO</v>
          </cell>
          <cell r="F627" t="str">
            <v>ANTERAJA</v>
          </cell>
          <cell r="G627">
            <v>5212062.5439999998</v>
          </cell>
        </row>
        <row r="628">
          <cell r="C628" t="str">
            <v>DANA</v>
          </cell>
          <cell r="D628" t="str">
            <v>DISPATCEHR</v>
          </cell>
          <cell r="E628" t="str">
            <v>BOGOR</v>
          </cell>
          <cell r="F628" t="str">
            <v>ANTERAJA</v>
          </cell>
          <cell r="G628">
            <v>5517712.5439999998</v>
          </cell>
        </row>
        <row r="629">
          <cell r="C629" t="str">
            <v>TOSCA BINONKAN</v>
          </cell>
          <cell r="D629" t="str">
            <v>DISPATCEHR</v>
          </cell>
          <cell r="E629" t="str">
            <v>BOGOR</v>
          </cell>
          <cell r="F629" t="str">
            <v>ANTERAJA</v>
          </cell>
          <cell r="G629">
            <v>5551539.5199999996</v>
          </cell>
        </row>
        <row r="630">
          <cell r="C630" t="str">
            <v xml:space="preserve">MARDIYANTO </v>
          </cell>
          <cell r="D630" t="str">
            <v>DISPATCHER</v>
          </cell>
          <cell r="E630" t="str">
            <v>BOGOR</v>
          </cell>
          <cell r="F630" t="str">
            <v>ANTERAJA</v>
          </cell>
          <cell r="G630">
            <v>5362162.5439999998</v>
          </cell>
        </row>
        <row r="656">
          <cell r="C656" t="str">
            <v>SUPRIWARMAN</v>
          </cell>
          <cell r="D656" t="str">
            <v>DRIVER</v>
          </cell>
          <cell r="E656" t="str">
            <v>BENGKULU</v>
          </cell>
          <cell r="F656" t="str">
            <v>ANTERAJA</v>
          </cell>
          <cell r="G656">
            <v>2628550</v>
          </cell>
        </row>
        <row r="657">
          <cell r="C657" t="str">
            <v>FEBRI KURNIAWAN</v>
          </cell>
          <cell r="D657" t="str">
            <v>DRIVER</v>
          </cell>
          <cell r="E657" t="str">
            <v>BENGKULU</v>
          </cell>
          <cell r="F657" t="str">
            <v>ANTERAJA</v>
          </cell>
          <cell r="G657">
            <v>2648550</v>
          </cell>
        </row>
        <row r="658">
          <cell r="C658" t="str">
            <v>YONI ARIANTO</v>
          </cell>
          <cell r="D658" t="str">
            <v>DRIVER</v>
          </cell>
          <cell r="E658" t="str">
            <v>BENGKULU</v>
          </cell>
          <cell r="F658" t="str">
            <v>ANTERAJA</v>
          </cell>
          <cell r="G658">
            <v>2606400</v>
          </cell>
        </row>
        <row r="659">
          <cell r="C659" t="str">
            <v>RAHMAD MATINDAS</v>
          </cell>
          <cell r="D659" t="str">
            <v>DRIVER</v>
          </cell>
          <cell r="E659" t="str">
            <v>MANADO</v>
          </cell>
          <cell r="F659" t="str">
            <v>SAT</v>
          </cell>
          <cell r="G659">
            <v>4224240.3999999994</v>
          </cell>
        </row>
        <row r="660">
          <cell r="C660" t="str">
            <v>MISRANDY BOLOTIO</v>
          </cell>
          <cell r="D660" t="str">
            <v>DRIVER</v>
          </cell>
          <cell r="E660" t="str">
            <v>MANADO</v>
          </cell>
          <cell r="F660" t="str">
            <v>SAT</v>
          </cell>
          <cell r="G660">
            <v>4274240.3999999994</v>
          </cell>
        </row>
        <row r="661">
          <cell r="C661" t="str">
            <v>SWITLI MARKEL KASEGER</v>
          </cell>
          <cell r="D661" t="str">
            <v>DRIVER</v>
          </cell>
          <cell r="E661" t="str">
            <v>MANADO</v>
          </cell>
          <cell r="F661" t="str">
            <v>SAT</v>
          </cell>
          <cell r="G661">
            <v>4224240.3999999994</v>
          </cell>
        </row>
        <row r="662">
          <cell r="C662" t="str">
            <v>ANDI SOFYAN YUSUF</v>
          </cell>
          <cell r="D662" t="str">
            <v>DRIVER</v>
          </cell>
          <cell r="E662" t="str">
            <v>MANADO</v>
          </cell>
          <cell r="F662" t="str">
            <v>SAT</v>
          </cell>
          <cell r="G662">
            <v>4367174.3999999994</v>
          </cell>
        </row>
        <row r="663">
          <cell r="C663" t="str">
            <v>MARCO ROTTY</v>
          </cell>
          <cell r="D663" t="str">
            <v>DRIVER</v>
          </cell>
          <cell r="E663" t="str">
            <v>MANADO</v>
          </cell>
          <cell r="F663" t="str">
            <v>SAT</v>
          </cell>
          <cell r="G663">
            <v>4286240.3999999994</v>
          </cell>
        </row>
        <row r="664">
          <cell r="C664" t="str">
            <v>ROMMY R.LANGKUN</v>
          </cell>
          <cell r="D664" t="str">
            <v>DRIVER</v>
          </cell>
          <cell r="E664" t="str">
            <v>MANADO</v>
          </cell>
          <cell r="F664" t="str">
            <v>SAT</v>
          </cell>
          <cell r="G664">
            <v>4296947.05</v>
          </cell>
        </row>
        <row r="665">
          <cell r="C665" t="str">
            <v>RONALD RECKY SUMIGAR</v>
          </cell>
          <cell r="D665" t="str">
            <v>DRIVER</v>
          </cell>
          <cell r="E665" t="str">
            <v>MANADO</v>
          </cell>
          <cell r="F665" t="str">
            <v>SAT</v>
          </cell>
          <cell r="G665">
            <v>4360174.3999999994</v>
          </cell>
        </row>
        <row r="666">
          <cell r="C666" t="str">
            <v>FRANCO MARIO RONGKO</v>
          </cell>
          <cell r="D666" t="str">
            <v>DRIVER</v>
          </cell>
          <cell r="E666" t="str">
            <v>MANADO</v>
          </cell>
          <cell r="F666" t="str">
            <v>SAT</v>
          </cell>
          <cell r="G666">
            <v>4387174.3999999994</v>
          </cell>
        </row>
        <row r="667">
          <cell r="C667" t="str">
            <v xml:space="preserve">NOLDY HENTJE KARANDA </v>
          </cell>
          <cell r="D667" t="str">
            <v>DRIVER</v>
          </cell>
          <cell r="E667" t="str">
            <v>MANADO</v>
          </cell>
          <cell r="F667" t="str">
            <v>SAT</v>
          </cell>
          <cell r="G667">
            <v>4451174.3999999994</v>
          </cell>
        </row>
        <row r="668">
          <cell r="C668" t="str">
            <v>HENDRA SUMLANG</v>
          </cell>
          <cell r="D668" t="str">
            <v>DRIVER</v>
          </cell>
          <cell r="E668" t="str">
            <v>MANADO</v>
          </cell>
          <cell r="F668" t="str">
            <v>SAT</v>
          </cell>
          <cell r="G668">
            <v>4217174.3999999994</v>
          </cell>
        </row>
        <row r="669">
          <cell r="C669" t="str">
            <v>SEALTIEL PIYEKE</v>
          </cell>
          <cell r="D669" t="str">
            <v>DRIVER</v>
          </cell>
          <cell r="E669" t="str">
            <v>MANADO</v>
          </cell>
          <cell r="F669" t="str">
            <v>SAT</v>
          </cell>
          <cell r="G669">
            <v>4386174.3999999994</v>
          </cell>
        </row>
        <row r="670">
          <cell r="C670" t="str">
            <v>JACKSON KANDOU</v>
          </cell>
          <cell r="D670" t="str">
            <v>DRIVER</v>
          </cell>
          <cell r="E670" t="str">
            <v>MANADO</v>
          </cell>
          <cell r="F670" t="str">
            <v>SAT</v>
          </cell>
          <cell r="G670">
            <v>4445174.3999999994</v>
          </cell>
        </row>
        <row r="671">
          <cell r="C671" t="str">
            <v>YAHYA MAMONTO</v>
          </cell>
          <cell r="D671" t="str">
            <v>DRIVER</v>
          </cell>
          <cell r="E671" t="str">
            <v>MANADO</v>
          </cell>
          <cell r="F671" t="str">
            <v>SAT</v>
          </cell>
          <cell r="G671">
            <v>4250947.05</v>
          </cell>
        </row>
        <row r="672">
          <cell r="C672" t="str">
            <v>RICKY POSUMAH (AOP)</v>
          </cell>
          <cell r="D672" t="str">
            <v>DRIVER</v>
          </cell>
          <cell r="E672" t="str">
            <v>MANADO</v>
          </cell>
          <cell r="F672" t="str">
            <v>SAT</v>
          </cell>
          <cell r="G672">
            <v>3242174.4000000004</v>
          </cell>
        </row>
        <row r="673">
          <cell r="C673" t="str">
            <v>ZAINUDIN DEMOLINGO</v>
          </cell>
          <cell r="D673" t="str">
            <v>DRIVER</v>
          </cell>
          <cell r="E673" t="str">
            <v>MANADO</v>
          </cell>
          <cell r="F673" t="str">
            <v>SAT</v>
          </cell>
          <cell r="G673">
            <v>4224001.3999999994</v>
          </cell>
        </row>
        <row r="674">
          <cell r="C674" t="str">
            <v>JENLY REYNOLD LELEH (AOP)</v>
          </cell>
          <cell r="D674" t="str">
            <v>DRIVER</v>
          </cell>
          <cell r="E674" t="str">
            <v>MANADO</v>
          </cell>
          <cell r="F674" t="str">
            <v>SAT</v>
          </cell>
          <cell r="G674">
            <v>4217174.3999999994</v>
          </cell>
        </row>
        <row r="675">
          <cell r="C675" t="str">
            <v>MUHAMMAD FACHRI KAMALUDIN</v>
          </cell>
          <cell r="D675" t="str">
            <v>DRIVER</v>
          </cell>
          <cell r="E675" t="str">
            <v>MANADO</v>
          </cell>
          <cell r="F675" t="str">
            <v>SAT</v>
          </cell>
          <cell r="G675">
            <v>4264947.05</v>
          </cell>
        </row>
        <row r="676">
          <cell r="C676" t="str">
            <v>EKO DANANG PRIATNA BAHARI</v>
          </cell>
          <cell r="D676" t="str">
            <v>DRIVER</v>
          </cell>
          <cell r="E676" t="str">
            <v>MANADO</v>
          </cell>
          <cell r="F676" t="str">
            <v>SAT</v>
          </cell>
          <cell r="G676">
            <v>4321174.3999999994</v>
          </cell>
        </row>
        <row r="677">
          <cell r="C677" t="str">
            <v>ANCE GUNENA</v>
          </cell>
          <cell r="D677" t="str">
            <v>DRIVER</v>
          </cell>
          <cell r="E677" t="str">
            <v>MANADO</v>
          </cell>
          <cell r="F677" t="str">
            <v>SAT</v>
          </cell>
          <cell r="G677">
            <v>4471947.05</v>
          </cell>
        </row>
        <row r="678">
          <cell r="C678" t="str">
            <v>REFLY REKY MANTIRI</v>
          </cell>
          <cell r="D678" t="str">
            <v>DRIVER</v>
          </cell>
          <cell r="E678" t="str">
            <v>MANADO</v>
          </cell>
          <cell r="F678" t="str">
            <v>SAT</v>
          </cell>
          <cell r="G678">
            <v>4464174.3999999994</v>
          </cell>
        </row>
        <row r="679">
          <cell r="C679" t="str">
            <v>RISCHY RENALDO IROT</v>
          </cell>
          <cell r="D679" t="str">
            <v>DRIVER</v>
          </cell>
          <cell r="E679" t="str">
            <v>MANADO</v>
          </cell>
          <cell r="F679" t="str">
            <v>SAT</v>
          </cell>
          <cell r="G679">
            <v>4217174.3999999994</v>
          </cell>
        </row>
        <row r="680">
          <cell r="C680" t="str">
            <v>HENDRA HIDAYAT PAATH</v>
          </cell>
          <cell r="D680" t="str">
            <v>DRIVER</v>
          </cell>
          <cell r="E680" t="str">
            <v>MANADO</v>
          </cell>
          <cell r="F680" t="str">
            <v>SAT</v>
          </cell>
          <cell r="G680">
            <v>4373174.3999999994</v>
          </cell>
        </row>
        <row r="681">
          <cell r="C681" t="str">
            <v xml:space="preserve">BILLY ANGELO WENAS </v>
          </cell>
          <cell r="D681" t="str">
            <v>DRIVER</v>
          </cell>
          <cell r="E681" t="str">
            <v>MANADO</v>
          </cell>
          <cell r="F681" t="str">
            <v>SAT</v>
          </cell>
          <cell r="G681">
            <v>4234240.3999999994</v>
          </cell>
        </row>
        <row r="682">
          <cell r="C682" t="str">
            <v xml:space="preserve">DONY YOHANES WALANGITANG </v>
          </cell>
          <cell r="D682" t="str">
            <v>DRIVER</v>
          </cell>
          <cell r="E682" t="str">
            <v>MANADO</v>
          </cell>
          <cell r="F682" t="str">
            <v>SAT</v>
          </cell>
          <cell r="G682">
            <v>4217174.3999999994</v>
          </cell>
        </row>
        <row r="683">
          <cell r="C683" t="str">
            <v xml:space="preserve">FEBRIANO YOHANES KAUNANG </v>
          </cell>
          <cell r="D683" t="str">
            <v>DRIVER</v>
          </cell>
          <cell r="E683" t="str">
            <v>MANADO</v>
          </cell>
          <cell r="F683" t="str">
            <v>SAT</v>
          </cell>
          <cell r="G683">
            <v>4217174.3999999994</v>
          </cell>
        </row>
        <row r="684">
          <cell r="C684" t="str">
            <v xml:space="preserve">STEVEN DALA </v>
          </cell>
          <cell r="D684" t="str">
            <v>DRIVER</v>
          </cell>
          <cell r="E684" t="str">
            <v>MANADO</v>
          </cell>
          <cell r="F684" t="str">
            <v>SAT</v>
          </cell>
          <cell r="G684">
            <v>4412174.3999999994</v>
          </cell>
        </row>
        <row r="685">
          <cell r="C685" t="str">
            <v>MICHAEL MAEIDY PANGAILA</v>
          </cell>
          <cell r="D685" t="str">
            <v>DRIVER</v>
          </cell>
          <cell r="E685" t="str">
            <v>MANADO</v>
          </cell>
          <cell r="F685" t="str">
            <v>SAT</v>
          </cell>
          <cell r="G685">
            <v>4282174.3999999994</v>
          </cell>
        </row>
        <row r="686">
          <cell r="C686" t="str">
            <v xml:space="preserve">DELLVY JONLY WETIK </v>
          </cell>
          <cell r="D686" t="str">
            <v>DRIVER</v>
          </cell>
          <cell r="E686" t="str">
            <v>MANADO</v>
          </cell>
          <cell r="F686" t="str">
            <v>SAT</v>
          </cell>
          <cell r="G686">
            <v>4243174.3999999994</v>
          </cell>
        </row>
        <row r="687">
          <cell r="C687" t="str">
            <v xml:space="preserve">SHARON BENHUR ROY TENGOR </v>
          </cell>
          <cell r="D687" t="str">
            <v>DRIVER</v>
          </cell>
          <cell r="E687" t="str">
            <v>MANADO</v>
          </cell>
          <cell r="F687" t="str">
            <v>SAT</v>
          </cell>
          <cell r="G687">
            <v>4224174.3999999994</v>
          </cell>
        </row>
        <row r="688">
          <cell r="C688" t="str">
            <v xml:space="preserve">SUARDI </v>
          </cell>
          <cell r="D688" t="str">
            <v>DRIVER</v>
          </cell>
          <cell r="E688" t="str">
            <v>MANADO</v>
          </cell>
          <cell r="F688" t="str">
            <v>SAT</v>
          </cell>
          <cell r="G688">
            <v>4224240.3999999994</v>
          </cell>
        </row>
        <row r="689">
          <cell r="C689" t="str">
            <v>HISKIA MEWENGKANG</v>
          </cell>
          <cell r="D689" t="str">
            <v>DRIVER</v>
          </cell>
          <cell r="E689" t="str">
            <v>MANADO</v>
          </cell>
          <cell r="F689" t="str">
            <v>SAT</v>
          </cell>
          <cell r="G689">
            <v>4386174.3999999994</v>
          </cell>
        </row>
        <row r="690">
          <cell r="C690" t="str">
            <v>EBEN APRILIANO EMANUEL PONGOH</v>
          </cell>
          <cell r="D690" t="str">
            <v>DRIVER</v>
          </cell>
          <cell r="E690" t="str">
            <v>MANADO</v>
          </cell>
          <cell r="F690" t="str">
            <v>SAT</v>
          </cell>
          <cell r="G690">
            <v>4406174.3999999994</v>
          </cell>
        </row>
        <row r="691">
          <cell r="C691" t="str">
            <v>HAYKRI LUKAS BOYOH</v>
          </cell>
          <cell r="D691" t="str">
            <v>DRIVER</v>
          </cell>
          <cell r="E691" t="str">
            <v>MANADO</v>
          </cell>
          <cell r="F691" t="str">
            <v>SAT</v>
          </cell>
          <cell r="G691">
            <v>4328947.05</v>
          </cell>
        </row>
        <row r="692">
          <cell r="C692" t="str">
            <v>RIFALDO E MONINGKA</v>
          </cell>
          <cell r="D692" t="str">
            <v>DRIVER</v>
          </cell>
          <cell r="E692" t="str">
            <v>MANADO</v>
          </cell>
          <cell r="F692" t="str">
            <v>SAT</v>
          </cell>
          <cell r="G692">
            <v>4204174.3999999994</v>
          </cell>
        </row>
        <row r="693">
          <cell r="C693" t="str">
            <v>RICHARD ALKASSA</v>
          </cell>
          <cell r="D693" t="str">
            <v>DRIVER</v>
          </cell>
          <cell r="E693" t="str">
            <v>MANADO</v>
          </cell>
          <cell r="F693" t="str">
            <v>SAT</v>
          </cell>
          <cell r="G693">
            <v>4328174.3999999994</v>
          </cell>
        </row>
        <row r="694">
          <cell r="C694" t="str">
            <v>NAFTALI RATU</v>
          </cell>
          <cell r="D694" t="str">
            <v>DRIVER</v>
          </cell>
          <cell r="E694" t="str">
            <v>MANADO</v>
          </cell>
          <cell r="F694" t="str">
            <v>SAT</v>
          </cell>
          <cell r="G694">
            <v>4243174.3999999994</v>
          </cell>
        </row>
        <row r="695">
          <cell r="C695" t="str">
            <v>DEVVIS JEN BAWOEL</v>
          </cell>
          <cell r="D695" t="str">
            <v>DRIVER</v>
          </cell>
          <cell r="E695" t="str">
            <v>MANADO</v>
          </cell>
          <cell r="F695" t="str">
            <v>SAT</v>
          </cell>
          <cell r="G695">
            <v>4471174.3999999994</v>
          </cell>
        </row>
        <row r="696">
          <cell r="C696" t="str">
            <v>ARDI BUDI TUMBEL</v>
          </cell>
          <cell r="D696" t="str">
            <v>DRIVER</v>
          </cell>
          <cell r="E696" t="str">
            <v>MANADO</v>
          </cell>
          <cell r="F696" t="str">
            <v>SAT</v>
          </cell>
          <cell r="G696">
            <v>4315174.3999999994</v>
          </cell>
        </row>
        <row r="697">
          <cell r="C697" t="str">
            <v>JOTAN RINCAS PANAMBA</v>
          </cell>
          <cell r="D697" t="str">
            <v>DRIVER</v>
          </cell>
          <cell r="E697" t="str">
            <v>MANADO</v>
          </cell>
          <cell r="F697" t="str">
            <v>SAT</v>
          </cell>
          <cell r="G697">
            <v>4536049.6974999998</v>
          </cell>
        </row>
        <row r="698">
          <cell r="C698" t="str">
            <v>STENLY KASENGKANG</v>
          </cell>
          <cell r="D698" t="str">
            <v>DRIVER</v>
          </cell>
          <cell r="E698" t="str">
            <v>MANADO</v>
          </cell>
          <cell r="F698" t="str">
            <v>SAT</v>
          </cell>
          <cell r="G698">
            <v>4217174.3999999994</v>
          </cell>
        </row>
        <row r="699">
          <cell r="C699" t="str">
            <v>MAC RICO LEGI</v>
          </cell>
          <cell r="D699" t="str">
            <v>DRIVER</v>
          </cell>
          <cell r="E699" t="str">
            <v>MANADO</v>
          </cell>
          <cell r="F699" t="str">
            <v>SAT</v>
          </cell>
          <cell r="G699">
            <v>4308174.3999999994</v>
          </cell>
        </row>
        <row r="718">
          <cell r="C718" t="str">
            <v>OKTAFIANUS F SAGENA</v>
          </cell>
          <cell r="D718" t="str">
            <v>CHECKER</v>
          </cell>
          <cell r="E718" t="str">
            <v>GORONTALO</v>
          </cell>
          <cell r="F718" t="str">
            <v>SAT</v>
          </cell>
          <cell r="G718">
            <v>3529846.9600000004</v>
          </cell>
        </row>
        <row r="719">
          <cell r="C719" t="str">
            <v>MARTHO PAKAYA</v>
          </cell>
          <cell r="D719" t="str">
            <v>DRIVER</v>
          </cell>
          <cell r="E719" t="str">
            <v>GORONTALO</v>
          </cell>
          <cell r="F719" t="str">
            <v>SAT</v>
          </cell>
          <cell r="G719">
            <v>3717272.9600000004</v>
          </cell>
        </row>
        <row r="720">
          <cell r="C720" t="str">
            <v>ZULKIFLI BAKARI</v>
          </cell>
          <cell r="D720" t="str">
            <v>DRIVER</v>
          </cell>
          <cell r="E720" t="str">
            <v>GORONTALO</v>
          </cell>
          <cell r="F720" t="str">
            <v>SAT</v>
          </cell>
          <cell r="G720">
            <v>938904.7533333333</v>
          </cell>
        </row>
        <row r="721">
          <cell r="C721" t="str">
            <v xml:space="preserve">ANDRI KURNIAWAN </v>
          </cell>
          <cell r="D721" t="str">
            <v>DRIVER</v>
          </cell>
          <cell r="E721" t="str">
            <v>PALEMBANG</v>
          </cell>
          <cell r="F721" t="str">
            <v>ANTERAJA</v>
          </cell>
          <cell r="G721">
            <v>3559289.28</v>
          </cell>
        </row>
        <row r="722">
          <cell r="C722" t="str">
            <v xml:space="preserve">TRYERVANI </v>
          </cell>
          <cell r="D722" t="str">
            <v>DRIVER</v>
          </cell>
          <cell r="E722" t="str">
            <v>PALEMBANG</v>
          </cell>
          <cell r="F722" t="str">
            <v>ANTERAJA</v>
          </cell>
          <cell r="G722">
            <v>3479289.28</v>
          </cell>
        </row>
        <row r="723">
          <cell r="C723" t="str">
            <v xml:space="preserve">ARI SAPUTRA </v>
          </cell>
          <cell r="D723" t="str">
            <v>DRIVER</v>
          </cell>
          <cell r="E723" t="str">
            <v>PALEMBANG</v>
          </cell>
          <cell r="F723" t="str">
            <v>ANTERAJA</v>
          </cell>
          <cell r="G723">
            <v>3671990.21</v>
          </cell>
        </row>
        <row r="724">
          <cell r="C724" t="str">
            <v xml:space="preserve">HENDRA WIJAYA </v>
          </cell>
          <cell r="D724" t="str">
            <v>DRIVER</v>
          </cell>
          <cell r="E724" t="str">
            <v>PALEMBANG</v>
          </cell>
          <cell r="F724" t="str">
            <v>ANTERAJA</v>
          </cell>
          <cell r="G724">
            <v>3611990.21</v>
          </cell>
        </row>
        <row r="725">
          <cell r="C725" t="str">
            <v>PIRMANSAH</v>
          </cell>
          <cell r="D725" t="str">
            <v>DRIVER</v>
          </cell>
          <cell r="E725" t="str">
            <v>PALEMBANG</v>
          </cell>
          <cell r="F725" t="str">
            <v>ANTERAJA</v>
          </cell>
          <cell r="G725">
            <v>3671990.21</v>
          </cell>
        </row>
        <row r="726">
          <cell r="C726" t="str">
            <v xml:space="preserve">RIO ABRAHAM ISMAIL </v>
          </cell>
          <cell r="D726" t="str">
            <v>DRIVER</v>
          </cell>
          <cell r="E726" t="str">
            <v>PALEMBANG</v>
          </cell>
          <cell r="F726" t="str">
            <v>ANTERAJA</v>
          </cell>
          <cell r="G726">
            <v>3511990.21</v>
          </cell>
        </row>
        <row r="727">
          <cell r="C727" t="str">
            <v xml:space="preserve">TRIWIBOWO ROMADHON </v>
          </cell>
          <cell r="D727" t="str">
            <v>DRIVER</v>
          </cell>
          <cell r="E727" t="str">
            <v>PALEMBANG</v>
          </cell>
          <cell r="F727" t="str">
            <v>ANTERAJA</v>
          </cell>
          <cell r="G727">
            <v>3671990.21</v>
          </cell>
        </row>
        <row r="728">
          <cell r="C728" t="str">
            <v xml:space="preserve">HARIANSYAH </v>
          </cell>
          <cell r="D728" t="str">
            <v>DRIVER</v>
          </cell>
          <cell r="E728" t="str">
            <v>PALEMBANG</v>
          </cell>
          <cell r="F728" t="str">
            <v>ANTERAJA</v>
          </cell>
          <cell r="G728">
            <v>3539289.28</v>
          </cell>
        </row>
        <row r="729">
          <cell r="C729" t="str">
            <v xml:space="preserve">INDRA MULYAWAN </v>
          </cell>
          <cell r="D729" t="str">
            <v>DRIVER</v>
          </cell>
          <cell r="E729" t="str">
            <v>PALEMBANG</v>
          </cell>
          <cell r="F729" t="str">
            <v>ANTERAJA</v>
          </cell>
          <cell r="G729">
            <v>3299289.28</v>
          </cell>
        </row>
        <row r="730">
          <cell r="C730" t="str">
            <v xml:space="preserve">RACHMATULLAH PUTRA </v>
          </cell>
          <cell r="D730" t="str">
            <v>DRIVER</v>
          </cell>
          <cell r="E730" t="str">
            <v>PALEMBANG</v>
          </cell>
          <cell r="F730" t="str">
            <v>ANTERAJA</v>
          </cell>
          <cell r="G730">
            <v>3479289.28</v>
          </cell>
        </row>
        <row r="731">
          <cell r="C731" t="str">
            <v>HENDRA KURNIAWAN</v>
          </cell>
          <cell r="D731" t="str">
            <v>DRIVER</v>
          </cell>
          <cell r="E731" t="str">
            <v>PALEMBANG</v>
          </cell>
          <cell r="F731" t="str">
            <v>ANTERAJA</v>
          </cell>
          <cell r="G731">
            <v>3499289.28</v>
          </cell>
        </row>
        <row r="732">
          <cell r="C732" t="str">
            <v>BAGUS PRAYODI</v>
          </cell>
          <cell r="D732" t="str">
            <v>DRIVER</v>
          </cell>
          <cell r="E732" t="str">
            <v>PALEMBANG</v>
          </cell>
          <cell r="F732" t="str">
            <v>ANTERAJA</v>
          </cell>
          <cell r="G732">
            <v>3511990.21</v>
          </cell>
        </row>
        <row r="733">
          <cell r="C733" t="str">
            <v>EKA MARDIANSYAH</v>
          </cell>
          <cell r="D733" t="str">
            <v>DRIVER</v>
          </cell>
          <cell r="E733" t="str">
            <v>PALEMBANG</v>
          </cell>
          <cell r="F733" t="str">
            <v>ANTERAJA</v>
          </cell>
          <cell r="G733">
            <v>3591990.21</v>
          </cell>
        </row>
        <row r="734">
          <cell r="C734" t="str">
            <v>BAMBANG SULISTIO</v>
          </cell>
          <cell r="D734" t="str">
            <v>DISPATCHER</v>
          </cell>
          <cell r="E734" t="str">
            <v>PALEMBANG</v>
          </cell>
          <cell r="F734" t="str">
            <v>ANTERAJA</v>
          </cell>
          <cell r="G734">
            <v>4463289.28</v>
          </cell>
        </row>
        <row r="735">
          <cell r="C735" t="str">
            <v>SETIO PRABOWO</v>
          </cell>
          <cell r="D735" t="str">
            <v>DRIVER</v>
          </cell>
          <cell r="E735" t="str">
            <v>PALEMBANG</v>
          </cell>
          <cell r="F735" t="str">
            <v>ANTERAJA</v>
          </cell>
          <cell r="G735">
            <v>3531990.21</v>
          </cell>
        </row>
        <row r="736">
          <cell r="C736" t="str">
            <v>M RIZAL</v>
          </cell>
          <cell r="D736" t="str">
            <v>DRIVER</v>
          </cell>
          <cell r="E736" t="str">
            <v>PALEMBANG</v>
          </cell>
          <cell r="F736" t="str">
            <v>ANTERAJA</v>
          </cell>
          <cell r="G736">
            <v>3591990.21</v>
          </cell>
        </row>
        <row r="737">
          <cell r="C737" t="str">
            <v>DIKO APRIANTO</v>
          </cell>
          <cell r="D737" t="str">
            <v>DRIVER</v>
          </cell>
          <cell r="E737" t="str">
            <v>PALEMBANG</v>
          </cell>
          <cell r="F737" t="str">
            <v>ANTERAJA</v>
          </cell>
          <cell r="G737">
            <v>3559289.28</v>
          </cell>
        </row>
        <row r="738">
          <cell r="C738" t="str">
            <v>SANDI</v>
          </cell>
          <cell r="D738" t="str">
            <v>DRIVER</v>
          </cell>
          <cell r="E738" t="str">
            <v>PALEMBANG</v>
          </cell>
          <cell r="F738" t="str">
            <v>ANTERAJA</v>
          </cell>
          <cell r="G738">
            <v>3611990.21</v>
          </cell>
        </row>
        <row r="739">
          <cell r="C739" t="str">
            <v>RUDI MULYANTO</v>
          </cell>
          <cell r="D739" t="str">
            <v>DRIVER</v>
          </cell>
          <cell r="E739" t="str">
            <v>PALEMBANG</v>
          </cell>
          <cell r="F739" t="str">
            <v>ANTERAJA</v>
          </cell>
          <cell r="G739">
            <v>3691990.21</v>
          </cell>
        </row>
        <row r="740">
          <cell r="C740" t="str">
            <v>HERMANSYAH</v>
          </cell>
          <cell r="D740" t="str">
            <v>DRIVER</v>
          </cell>
          <cell r="E740" t="str">
            <v>PALEMBANG</v>
          </cell>
          <cell r="F740" t="str">
            <v>ANTERAJA</v>
          </cell>
          <cell r="G740">
            <v>959227.27999999991</v>
          </cell>
        </row>
      </sheetData>
      <sheetData sheetId="2">
        <row r="5">
          <cell r="C5" t="str">
            <v xml:space="preserve">GANDA PERMANA </v>
          </cell>
        </row>
        <row r="15">
          <cell r="C15" t="str">
            <v>MUHAMMAD RAMADHAN</v>
          </cell>
          <cell r="D15" t="str">
            <v>DRIVER</v>
          </cell>
          <cell r="E15" t="str">
            <v>BANJARMASIN</v>
          </cell>
          <cell r="F15" t="str">
            <v>SAT</v>
          </cell>
          <cell r="G15">
            <v>2354626.08</v>
          </cell>
        </row>
        <row r="16">
          <cell r="C16" t="str">
            <v>AKHMAD YUFI RIFANI</v>
          </cell>
          <cell r="D16" t="str">
            <v>DRIVER</v>
          </cell>
          <cell r="E16" t="str">
            <v>BANJARMASIN</v>
          </cell>
          <cell r="F16" t="str">
            <v>SAT</v>
          </cell>
          <cell r="G16">
            <v>256185.6929032258</v>
          </cell>
        </row>
        <row r="17">
          <cell r="C17" t="str">
            <v>RIZKY MAULANA</v>
          </cell>
          <cell r="D17" t="str">
            <v>DRIVER</v>
          </cell>
          <cell r="E17" t="str">
            <v>BANJARMASIN</v>
          </cell>
          <cell r="F17" t="str">
            <v>SAT</v>
          </cell>
          <cell r="G17">
            <v>300902.08</v>
          </cell>
        </row>
        <row r="18">
          <cell r="C18" t="str">
            <v xml:space="preserve">ARWANSYAH </v>
          </cell>
          <cell r="D18" t="str">
            <v>DRIVER</v>
          </cell>
          <cell r="E18" t="str">
            <v>PONTIANAK</v>
          </cell>
          <cell r="F18" t="str">
            <v>SAT</v>
          </cell>
          <cell r="G18">
            <v>1774793</v>
          </cell>
        </row>
        <row r="19">
          <cell r="C19" t="str">
            <v xml:space="preserve">NURUL HUDA </v>
          </cell>
          <cell r="D19" t="str">
            <v>DRIVER</v>
          </cell>
          <cell r="E19" t="str">
            <v>PONTIANAK</v>
          </cell>
          <cell r="F19" t="str">
            <v>SAT</v>
          </cell>
          <cell r="G19">
            <v>2303900</v>
          </cell>
        </row>
        <row r="20">
          <cell r="C20" t="str">
            <v xml:space="preserve">RASID HARYADI </v>
          </cell>
          <cell r="D20" t="str">
            <v>DRIVER</v>
          </cell>
          <cell r="E20" t="str">
            <v>PONTIANAK</v>
          </cell>
          <cell r="F20" t="str">
            <v>SAT</v>
          </cell>
          <cell r="G20">
            <v>2732900</v>
          </cell>
        </row>
        <row r="21">
          <cell r="C21" t="str">
            <v>FAZAR OKTAVIANTO</v>
          </cell>
          <cell r="D21" t="str">
            <v>DRIVER</v>
          </cell>
          <cell r="E21" t="str">
            <v>PONTIANAK</v>
          </cell>
          <cell r="F21" t="str">
            <v>SAT</v>
          </cell>
          <cell r="G21">
            <v>2812900</v>
          </cell>
        </row>
        <row r="22">
          <cell r="C22" t="str">
            <v>MOH. HOTIFUL UMAM</v>
          </cell>
          <cell r="D22" t="str">
            <v>DRIVER</v>
          </cell>
          <cell r="E22" t="str">
            <v>PONTIANAK</v>
          </cell>
          <cell r="F22" t="str">
            <v>SAT</v>
          </cell>
          <cell r="G22">
            <v>2795900</v>
          </cell>
        </row>
        <row r="23">
          <cell r="C23" t="str">
            <v>ARIF RIANSYAH</v>
          </cell>
          <cell r="D23" t="str">
            <v>DRIVER</v>
          </cell>
          <cell r="E23" t="str">
            <v>PONTIANAK</v>
          </cell>
          <cell r="F23" t="str">
            <v>SAT</v>
          </cell>
          <cell r="G23">
            <v>1730400</v>
          </cell>
        </row>
        <row r="24">
          <cell r="C24" t="str">
            <v>MUHAMMAD SUPRIADI</v>
          </cell>
          <cell r="D24" t="str">
            <v>DRIVER</v>
          </cell>
          <cell r="E24" t="str">
            <v>PONTIANAK</v>
          </cell>
          <cell r="F24" t="str">
            <v>SAT</v>
          </cell>
          <cell r="G24">
            <v>234733.33333333331</v>
          </cell>
        </row>
        <row r="25">
          <cell r="C25" t="str">
            <v>IRWIN</v>
          </cell>
          <cell r="D25" t="str">
            <v>DRIVER</v>
          </cell>
          <cell r="E25" t="str">
            <v>PONTIANAK</v>
          </cell>
          <cell r="F25" t="str">
            <v>SAT</v>
          </cell>
          <cell r="G25">
            <v>2978900</v>
          </cell>
        </row>
        <row r="26">
          <cell r="C26" t="str">
            <v>RIDWANSYAH</v>
          </cell>
          <cell r="D26" t="str">
            <v>DRIVER</v>
          </cell>
          <cell r="E26" t="str">
            <v>PONTIANAK</v>
          </cell>
          <cell r="F26" t="str">
            <v>SAT</v>
          </cell>
          <cell r="G26">
            <v>1156900</v>
          </cell>
        </row>
        <row r="27">
          <cell r="C27" t="str">
            <v xml:space="preserve">OLAN ARWANDI </v>
          </cell>
          <cell r="D27" t="str">
            <v>DRIVER</v>
          </cell>
          <cell r="E27" t="str">
            <v>MANADO</v>
          </cell>
          <cell r="F27" t="str">
            <v>SAT</v>
          </cell>
          <cell r="G27">
            <v>438362.40000000014</v>
          </cell>
        </row>
      </sheetData>
      <sheetData sheetId="3">
        <row r="9">
          <cell r="C9" t="str">
            <v>ERIK RAHMAN</v>
          </cell>
        </row>
        <row r="22">
          <cell r="C22" t="str">
            <v>KGS M BADARUDIN</v>
          </cell>
          <cell r="D22" t="str">
            <v>DRIVER</v>
          </cell>
          <cell r="E22" t="str">
            <v>PALEMBANG</v>
          </cell>
          <cell r="F22" t="str">
            <v>ANTERAJA</v>
          </cell>
          <cell r="G22">
            <v>3671990.21</v>
          </cell>
          <cell r="H22">
            <v>6500</v>
          </cell>
        </row>
        <row r="23">
          <cell r="C23" t="str">
            <v>MARDIANSYAH KOMARA</v>
          </cell>
          <cell r="D23" t="str">
            <v>DRIVER</v>
          </cell>
          <cell r="E23" t="str">
            <v>PALEMBANG</v>
          </cell>
          <cell r="F23" t="str">
            <v>ANTER AJA</v>
          </cell>
          <cell r="G23">
            <v>3559289.28</v>
          </cell>
          <cell r="H23">
            <v>6500</v>
          </cell>
        </row>
        <row r="24">
          <cell r="C24" t="str">
            <v>ANDI BOKI PAGGARU</v>
          </cell>
          <cell r="D24" t="str">
            <v>DRIVER</v>
          </cell>
          <cell r="E24" t="str">
            <v>PARE-PARE</v>
          </cell>
          <cell r="F24" t="str">
            <v>ANTERAJA</v>
          </cell>
          <cell r="G24">
            <v>4328899.7200000007</v>
          </cell>
        </row>
        <row r="25">
          <cell r="C25" t="str">
            <v>AFIT FREZA FAINAKA</v>
          </cell>
          <cell r="D25" t="str">
            <v>DRIVER</v>
          </cell>
          <cell r="E25" t="str">
            <v>LAMPUNG</v>
          </cell>
          <cell r="F25" t="str">
            <v>ANTERAJA</v>
          </cell>
          <cell r="G25">
            <v>3205161.22</v>
          </cell>
        </row>
        <row r="26">
          <cell r="C26" t="str">
            <v>WAHYU GUNAWAN</v>
          </cell>
          <cell r="D26" t="str">
            <v>DRIVER</v>
          </cell>
          <cell r="E26" t="str">
            <v>LAMPUNG</v>
          </cell>
          <cell r="F26" t="str">
            <v>ANTERAJA</v>
          </cell>
          <cell r="G26">
            <v>3185161.22</v>
          </cell>
        </row>
        <row r="27">
          <cell r="C27" t="str">
            <v xml:space="preserve">BONDAN MARTADINATA </v>
          </cell>
          <cell r="D27" t="str">
            <v>DRIVER</v>
          </cell>
          <cell r="E27" t="str">
            <v>LAMPUNG</v>
          </cell>
          <cell r="F27" t="str">
            <v>ANTERAJA</v>
          </cell>
          <cell r="G27">
            <v>3157272.9600000004</v>
          </cell>
        </row>
        <row r="28">
          <cell r="C28" t="str">
            <v>ABDUL RAHMAN</v>
          </cell>
          <cell r="D28" t="str">
            <v>DRIVER</v>
          </cell>
          <cell r="E28" t="str">
            <v>KOLAKA</v>
          </cell>
          <cell r="F28" t="str">
            <v>ANTERAJA</v>
          </cell>
          <cell r="G28">
            <v>2170118.3310666666</v>
          </cell>
        </row>
        <row r="29">
          <cell r="C29" t="str">
            <v>AHMAD HENDRA RAZAK</v>
          </cell>
          <cell r="D29" t="str">
            <v>DRIVER</v>
          </cell>
          <cell r="E29" t="str">
            <v>KOLAKA</v>
          </cell>
          <cell r="F29" t="str">
            <v>ANTERAJA</v>
          </cell>
          <cell r="G29">
            <v>2130118.3310666666</v>
          </cell>
        </row>
        <row r="30">
          <cell r="C30" t="str">
            <v>RIZKION MANURONG</v>
          </cell>
          <cell r="D30" t="str">
            <v xml:space="preserve">DISPATCHER </v>
          </cell>
          <cell r="E30" t="str">
            <v>MARUNDA</v>
          </cell>
          <cell r="F30" t="str">
            <v>MDR</v>
          </cell>
          <cell r="G30">
            <v>4283701.3899999997</v>
          </cell>
        </row>
        <row r="31">
          <cell r="C31" t="str">
            <v>JULIANDRIES YAGIANDARA</v>
          </cell>
          <cell r="D31" t="str">
            <v>DRIVER LEADER</v>
          </cell>
          <cell r="E31" t="str">
            <v>DRIVER LEADER</v>
          </cell>
          <cell r="F31" t="str">
            <v>ANTAR AJA</v>
          </cell>
          <cell r="G31">
            <v>6960860.2799999993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ANTERAJA-KARAWANG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JUNI 21"/>
      <sheetName val="OUT JUNI 21"/>
      <sheetName val="SUMMARY"/>
      <sheetName val="REPORT HARIAN"/>
      <sheetName val="BAT MALANG 1"/>
      <sheetName val="BAT MALANG 2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TJ BANJARMASIN"/>
      <sheetName val="ATJ PALANGKARAYA"/>
      <sheetName val="ANTERAJA BALIKPAPAN"/>
      <sheetName val="Sheet9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POS JOGJA 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>
        <row r="7">
          <cell r="C7" t="str">
            <v>2068</v>
          </cell>
          <cell r="D7" t="str">
            <v>JULIANDRIES YAGIANDARA</v>
          </cell>
          <cell r="E7" t="str">
            <v>MBK</v>
          </cell>
          <cell r="F7" t="str">
            <v>081218555024</v>
          </cell>
          <cell r="J7" t="str">
            <v>DRIVER LEADER</v>
          </cell>
          <cell r="K7" t="str">
            <v xml:space="preserve">BEKASI </v>
          </cell>
          <cell r="L7" t="str">
            <v xml:space="preserve">ANTERAJA </v>
          </cell>
          <cell r="M7" t="str">
            <v>JAKARTA 1</v>
          </cell>
          <cell r="N7">
            <v>44294</v>
          </cell>
          <cell r="O7" t="str">
            <v>JL. LANGGAR NO. 11 RT 003/001 KEL. LARANGAN UTARA KEC. LARANGAN KOTA TANGERANG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GARUT</v>
          </cell>
          <cell r="U7">
            <v>30881</v>
          </cell>
          <cell r="V7">
            <v>44294</v>
          </cell>
          <cell r="W7">
            <v>44377</v>
          </cell>
          <cell r="X7" t="str">
            <v>PKWT 1</v>
          </cell>
          <cell r="Z7" t="str">
            <v xml:space="preserve">0 Tahun  2 Bulan 16 Hari </v>
          </cell>
          <cell r="AA7" t="str">
            <v>NON DRIVER</v>
          </cell>
          <cell r="AB7" t="str">
            <v>NON DRIVER</v>
          </cell>
          <cell r="AC7" t="str">
            <v>NON DRIVER</v>
          </cell>
          <cell r="AM7" t="str">
            <v>0003079480138</v>
          </cell>
          <cell r="AN7" t="str">
            <v xml:space="preserve">BU MBK </v>
          </cell>
        </row>
        <row r="8">
          <cell r="C8" t="str">
            <v>1202</v>
          </cell>
          <cell r="D8" t="str">
            <v xml:space="preserve">MAHMUDIN </v>
          </cell>
          <cell r="E8" t="str">
            <v>MBK</v>
          </cell>
          <cell r="F8" t="str">
            <v>082260003360</v>
          </cell>
          <cell r="J8" t="str">
            <v>DRIVER LEADER</v>
          </cell>
          <cell r="K8" t="str">
            <v>HALIM</v>
          </cell>
          <cell r="L8" t="str">
            <v>ANTERAJA</v>
          </cell>
          <cell r="M8" t="str">
            <v>JAKARTA 2</v>
          </cell>
          <cell r="N8">
            <v>44011</v>
          </cell>
          <cell r="O8" t="str">
            <v xml:space="preserve">JL PINANG 4 NO 76 A GANG MAKMUR RT 005/002 DESA PONDOK LABU KEC CILANDAK </v>
          </cell>
          <cell r="P8" t="str">
            <v>K</v>
          </cell>
          <cell r="Q8" t="str">
            <v>ISLAM</v>
          </cell>
          <cell r="R8" t="str">
            <v>L</v>
          </cell>
          <cell r="T8" t="str">
            <v>jakarta</v>
          </cell>
          <cell r="U8" t="str">
            <v>4-Mei-1989</v>
          </cell>
          <cell r="V8">
            <v>44317</v>
          </cell>
          <cell r="W8">
            <v>44408</v>
          </cell>
          <cell r="X8" t="str">
            <v>PKWT 2</v>
          </cell>
          <cell r="Z8" t="str">
            <v xml:space="preserve">0 Tahun  11 Bulan 26 Hari </v>
          </cell>
          <cell r="AA8" t="str">
            <v xml:space="preserve">NON DRIVER </v>
          </cell>
          <cell r="AB8" t="str">
            <v xml:space="preserve">NON DRIVER </v>
          </cell>
          <cell r="AC8" t="str">
            <v>NON DRIVER</v>
          </cell>
          <cell r="AM8" t="str">
            <v>0000371143967</v>
          </cell>
          <cell r="AN8" t="str">
            <v xml:space="preserve">BU MBK </v>
          </cell>
        </row>
      </sheetData>
      <sheetData sheetId="65" refreshError="1">
        <row r="7">
          <cell r="C7" t="str">
            <v>1362</v>
          </cell>
          <cell r="D7" t="str">
            <v xml:space="preserve">ADITYA NUGRAHA </v>
          </cell>
          <cell r="E7" t="str">
            <v>MBK</v>
          </cell>
          <cell r="F7" t="str">
            <v>081514887547</v>
          </cell>
          <cell r="J7" t="str">
            <v>MONITORING GPS</v>
          </cell>
          <cell r="K7" t="str">
            <v>HALIM</v>
          </cell>
          <cell r="L7" t="str">
            <v>ANTERAJA</v>
          </cell>
          <cell r="M7" t="str">
            <v>JAKARTA 2</v>
          </cell>
          <cell r="N7">
            <v>44112</v>
          </cell>
          <cell r="O7" t="str">
            <v xml:space="preserve">JL UNCAL NO .11 A RT 003/010 DESA MALABAR KEC LENGKONG 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 xml:space="preserve">SMA </v>
          </cell>
          <cell r="T7" t="str">
            <v xml:space="preserve">MAJALENGKA </v>
          </cell>
          <cell r="U7">
            <v>32357</v>
          </cell>
          <cell r="V7">
            <v>44287</v>
          </cell>
          <cell r="W7">
            <v>44377</v>
          </cell>
          <cell r="X7" t="str">
            <v>PKWT 1</v>
          </cell>
          <cell r="Y7" t="str">
            <v xml:space="preserve">0 Tahun  8 Bulan 16 Hari </v>
          </cell>
          <cell r="AA7" t="str">
            <v xml:space="preserve">NON DRIVER </v>
          </cell>
          <cell r="AB7" t="str">
            <v xml:space="preserve">NON DRIVER </v>
          </cell>
          <cell r="AC7" t="str">
            <v xml:space="preserve">NON DRIVER </v>
          </cell>
          <cell r="AD7" t="str">
            <v>NON DRIVER</v>
          </cell>
          <cell r="AM7" t="str">
            <v>0001606250766</v>
          </cell>
          <cell r="AN7" t="str">
            <v xml:space="preserve">BU MBK </v>
          </cell>
          <cell r="AP7" t="str">
            <v>20082216142</v>
          </cell>
          <cell r="AT7" t="str">
            <v>3210210208880001</v>
          </cell>
          <cell r="AU7" t="str">
            <v>SEUMUR HIDUP</v>
          </cell>
          <cell r="AV7" t="str">
            <v xml:space="preserve">ADITYA NUGRAHA </v>
          </cell>
          <cell r="AW7" t="str">
            <v xml:space="preserve">BCA </v>
          </cell>
          <cell r="AX7" t="str">
            <v>0712216725</v>
          </cell>
        </row>
        <row r="8">
          <cell r="C8" t="str">
            <v>1363</v>
          </cell>
          <cell r="D8" t="str">
            <v xml:space="preserve">RAFLY RAIHAN ALAMSYAH </v>
          </cell>
          <cell r="E8" t="str">
            <v>MBK</v>
          </cell>
          <cell r="F8" t="str">
            <v>085523698466</v>
          </cell>
          <cell r="J8" t="str">
            <v>MONITORING GPS</v>
          </cell>
          <cell r="K8" t="str">
            <v>HALIM</v>
          </cell>
          <cell r="L8" t="str">
            <v>ANTERAJA</v>
          </cell>
          <cell r="M8" t="str">
            <v>JAKARTA 2</v>
          </cell>
          <cell r="N8">
            <v>44112</v>
          </cell>
          <cell r="O8" t="str">
            <v xml:space="preserve">DUSUN MANIS RT 007/002 DESA KUTARAJA KEC MALEBER 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 xml:space="preserve">KUNINGAN </v>
          </cell>
          <cell r="U8">
            <v>37189</v>
          </cell>
          <cell r="V8">
            <v>44287</v>
          </cell>
          <cell r="W8">
            <v>44377</v>
          </cell>
          <cell r="X8" t="str">
            <v>PKWT 1</v>
          </cell>
          <cell r="Y8" t="str">
            <v xml:space="preserve">0 Tahun  8 Bulan 16 Hari </v>
          </cell>
          <cell r="AA8" t="str">
            <v xml:space="preserve">NON DRIVER </v>
          </cell>
          <cell r="AB8" t="str">
            <v xml:space="preserve">NON DRIVER </v>
          </cell>
          <cell r="AC8" t="str">
            <v xml:space="preserve">NON DRIVER </v>
          </cell>
          <cell r="AD8" t="str">
            <v>NON DRIVER</v>
          </cell>
          <cell r="AM8" t="str">
            <v>0003055861697</v>
          </cell>
          <cell r="AN8" t="str">
            <v xml:space="preserve">BU MBK </v>
          </cell>
          <cell r="AP8" t="str">
            <v>20082215920</v>
          </cell>
          <cell r="AT8" t="str">
            <v>32083025100010002</v>
          </cell>
          <cell r="AU8" t="str">
            <v>SEUMUR HIDUP</v>
          </cell>
          <cell r="AV8" t="str">
            <v xml:space="preserve">RAFLY RAIHAN ALAMSYAH </v>
          </cell>
          <cell r="AW8" t="str">
            <v xml:space="preserve">BCA </v>
          </cell>
          <cell r="AX8" t="str">
            <v>8710234435</v>
          </cell>
        </row>
        <row r="9">
          <cell r="C9" t="str">
            <v>1364</v>
          </cell>
          <cell r="D9" t="str">
            <v xml:space="preserve">RAYMUNDUS NARAN HULER </v>
          </cell>
          <cell r="E9" t="str">
            <v>MBK</v>
          </cell>
          <cell r="F9" t="str">
            <v>082144656755</v>
          </cell>
          <cell r="J9" t="str">
            <v>MONITORING GPS</v>
          </cell>
          <cell r="K9" t="str">
            <v>HALIM</v>
          </cell>
          <cell r="L9" t="str">
            <v>ANTERAJA</v>
          </cell>
          <cell r="M9" t="str">
            <v>JAKARTA 2</v>
          </cell>
          <cell r="N9">
            <v>44112</v>
          </cell>
          <cell r="O9" t="str">
            <v xml:space="preserve">DUSUN II KELOREAMA RT 005/003 DESA TANAH LEIN KEC SOLOR BARAT </v>
          </cell>
          <cell r="P9" t="str">
            <v>L</v>
          </cell>
          <cell r="Q9" t="str">
            <v>ISLAM</v>
          </cell>
          <cell r="R9" t="str">
            <v>L</v>
          </cell>
          <cell r="S9" t="str">
            <v xml:space="preserve">SMK </v>
          </cell>
          <cell r="T9" t="str">
            <v xml:space="preserve">PARE PARE </v>
          </cell>
          <cell r="U9">
            <v>36548</v>
          </cell>
          <cell r="V9">
            <v>44287</v>
          </cell>
          <cell r="W9">
            <v>44377</v>
          </cell>
          <cell r="X9" t="str">
            <v>PKWT 1</v>
          </cell>
          <cell r="Y9" t="str">
            <v xml:space="preserve">0 Tahun  8 Bulan 16 Hari </v>
          </cell>
          <cell r="AA9" t="str">
            <v xml:space="preserve">NON DRIVER </v>
          </cell>
          <cell r="AB9" t="str">
            <v xml:space="preserve">NON DRIVER </v>
          </cell>
          <cell r="AC9" t="str">
            <v xml:space="preserve">NON DRIVER </v>
          </cell>
          <cell r="AD9" t="str">
            <v>NON DRIVER</v>
          </cell>
          <cell r="AM9" t="str">
            <v>0002939694388</v>
          </cell>
          <cell r="AN9" t="str">
            <v xml:space="preserve">BU MBK </v>
          </cell>
          <cell r="AP9" t="str">
            <v>20082215888</v>
          </cell>
          <cell r="AT9" t="str">
            <v>5306032301000002</v>
          </cell>
          <cell r="AU9" t="str">
            <v>SEUMUR HIDUP</v>
          </cell>
          <cell r="AV9" t="str">
            <v xml:space="preserve">RAYMUNDUS NARAN HULER </v>
          </cell>
          <cell r="AW9" t="str">
            <v xml:space="preserve">BCA </v>
          </cell>
          <cell r="AX9" t="str">
            <v xml:space="preserve">7285111897 </v>
          </cell>
        </row>
        <row r="10">
          <cell r="C10" t="str">
            <v>1405</v>
          </cell>
          <cell r="D10" t="str">
            <v xml:space="preserve">FANNI </v>
          </cell>
          <cell r="E10" t="str">
            <v>MBK</v>
          </cell>
          <cell r="F10" t="str">
            <v>085899645590</v>
          </cell>
          <cell r="J10" t="str">
            <v>MONITORING GPS</v>
          </cell>
          <cell r="K10" t="str">
            <v>HALIM</v>
          </cell>
          <cell r="L10" t="str">
            <v>ANTERAJA</v>
          </cell>
          <cell r="M10" t="str">
            <v>JAKARTA 2</v>
          </cell>
          <cell r="N10">
            <v>44137</v>
          </cell>
          <cell r="O10" t="str">
            <v xml:space="preserve">JL MASJID NURUL HUDA NO.IA RT 003/004 DESA JATIKRAHMAT KEC JATIASIH </v>
          </cell>
          <cell r="P10" t="str">
            <v>K</v>
          </cell>
          <cell r="Q10" t="str">
            <v>ISLAM</v>
          </cell>
          <cell r="R10" t="str">
            <v>L</v>
          </cell>
          <cell r="S10" t="str">
            <v xml:space="preserve">SMA </v>
          </cell>
          <cell r="T10" t="str">
            <v xml:space="preserve">JAKARTA </v>
          </cell>
          <cell r="U10">
            <v>34457</v>
          </cell>
          <cell r="V10">
            <v>44287</v>
          </cell>
          <cell r="W10">
            <v>44377</v>
          </cell>
          <cell r="X10" t="str">
            <v>PKWT 1</v>
          </cell>
          <cell r="Y10" t="str">
            <v xml:space="preserve">0 Tahun  7 Bulan 22 Hari </v>
          </cell>
          <cell r="AA10" t="str">
            <v xml:space="preserve">NON DRIVER </v>
          </cell>
          <cell r="AB10" t="str">
            <v xml:space="preserve">NON DRIVER </v>
          </cell>
          <cell r="AC10" t="str">
            <v xml:space="preserve">NON DRIVER </v>
          </cell>
          <cell r="AD10" t="str">
            <v>NON DRIVER</v>
          </cell>
          <cell r="AM10" t="str">
            <v>0003058707982</v>
          </cell>
          <cell r="AN10" t="str">
            <v xml:space="preserve">BU MBK </v>
          </cell>
          <cell r="AT10" t="str">
            <v>3275080305940025</v>
          </cell>
          <cell r="AU10" t="str">
            <v>SEUMUR HIDUP</v>
          </cell>
          <cell r="AV10" t="str">
            <v xml:space="preserve">FANNI </v>
          </cell>
          <cell r="AW10" t="str">
            <v xml:space="preserve">BCA </v>
          </cell>
          <cell r="AX10" t="str">
            <v>0661436238</v>
          </cell>
        </row>
      </sheetData>
      <sheetData sheetId="66" refreshError="1"/>
      <sheetData sheetId="67" refreshError="1">
        <row r="7">
          <cell r="C7" t="str">
            <v>1079</v>
          </cell>
          <cell r="D7" t="str">
            <v xml:space="preserve">NIZAM RAMADHAN </v>
          </cell>
          <cell r="E7" t="str">
            <v>MBK</v>
          </cell>
          <cell r="F7" t="str">
            <v>082113456513</v>
          </cell>
          <cell r="J7" t="str">
            <v>DISPATCHER</v>
          </cell>
          <cell r="K7" t="str">
            <v>TAMAN TEKNO</v>
          </cell>
          <cell r="L7" t="str">
            <v>ANTERAJA</v>
          </cell>
          <cell r="M7" t="str">
            <v>JAKARTA 2</v>
          </cell>
          <cell r="N7">
            <v>43950</v>
          </cell>
          <cell r="O7" t="str">
            <v xml:space="preserve">JL. CIKOKO BARAT II RT. 008/005 KEC. PANCORAN </v>
          </cell>
          <cell r="P7" t="str">
            <v>L</v>
          </cell>
          <cell r="Q7" t="str">
            <v xml:space="preserve">ISLAM </v>
          </cell>
          <cell r="R7" t="str">
            <v>L</v>
          </cell>
          <cell r="S7" t="str">
            <v xml:space="preserve">SMK </v>
          </cell>
          <cell r="T7" t="str">
            <v xml:space="preserve">JAKARTA </v>
          </cell>
          <cell r="U7">
            <v>34034</v>
          </cell>
          <cell r="V7">
            <v>44348</v>
          </cell>
          <cell r="W7">
            <v>44377</v>
          </cell>
          <cell r="X7" t="str">
            <v xml:space="preserve">PHL </v>
          </cell>
          <cell r="Y7" t="str">
            <v xml:space="preserve">1 Tahun  1 Bulan 26 Hari </v>
          </cell>
          <cell r="AA7" t="str">
            <v xml:space="preserve">NON DRIVER </v>
          </cell>
          <cell r="AB7" t="str">
            <v xml:space="preserve">NON DRIVER </v>
          </cell>
          <cell r="AC7" t="str">
            <v xml:space="preserve">NON DRIVER </v>
          </cell>
          <cell r="AD7" t="str">
            <v>NON DRIVER</v>
          </cell>
          <cell r="AM7" t="str">
            <v>0002099840736</v>
          </cell>
          <cell r="AN7" t="str">
            <v xml:space="preserve">BU MBK </v>
          </cell>
          <cell r="AP7" t="str">
            <v>20027918430</v>
          </cell>
          <cell r="AQ7" t="str">
            <v>SUDAH</v>
          </cell>
          <cell r="AT7" t="str">
            <v>3174080603930001</v>
          </cell>
          <cell r="AU7">
            <v>42800</v>
          </cell>
          <cell r="AV7" t="str">
            <v xml:space="preserve">NIZAM RAMADHAN </v>
          </cell>
          <cell r="AW7" t="str">
            <v>BCA</v>
          </cell>
          <cell r="AX7" t="str">
            <v>4361720321</v>
          </cell>
          <cell r="AY7" t="str">
            <v>3174080601094162</v>
          </cell>
        </row>
        <row r="8">
          <cell r="C8" t="str">
            <v>1138</v>
          </cell>
          <cell r="D8" t="str">
            <v xml:space="preserve">TEGUH PRAYITNO </v>
          </cell>
          <cell r="E8" t="str">
            <v>MBK</v>
          </cell>
          <cell r="F8" t="str">
            <v>089697212565</v>
          </cell>
          <cell r="J8" t="str">
            <v>DISPATCHER</v>
          </cell>
          <cell r="K8" t="str">
            <v>TAMAN TEKNO</v>
          </cell>
          <cell r="L8" t="str">
            <v>ANTERAJA</v>
          </cell>
          <cell r="M8" t="str">
            <v>JAKARTA 2</v>
          </cell>
          <cell r="N8">
            <v>43950</v>
          </cell>
          <cell r="O8" t="str">
            <v xml:space="preserve">KP. SUGUTAMU RT. 003/025 KEL. BAKTIJAYA KEC. SUKMAJAYA </v>
          </cell>
          <cell r="P8" t="str">
            <v>L</v>
          </cell>
          <cell r="Q8" t="str">
            <v xml:space="preserve">ISLAM </v>
          </cell>
          <cell r="R8" t="str">
            <v>L</v>
          </cell>
          <cell r="T8" t="str">
            <v xml:space="preserve">PURWOREJO </v>
          </cell>
          <cell r="U8">
            <v>32808</v>
          </cell>
          <cell r="V8">
            <v>44348</v>
          </cell>
          <cell r="W8">
            <v>44377</v>
          </cell>
          <cell r="X8" t="str">
            <v xml:space="preserve">PHL </v>
          </cell>
          <cell r="Y8" t="str">
            <v xml:space="preserve">1 Tahun  1 Bulan 26 Hari </v>
          </cell>
          <cell r="AA8" t="str">
            <v xml:space="preserve">NON DRIVER </v>
          </cell>
          <cell r="AB8" t="str">
            <v xml:space="preserve">NON DRIVER </v>
          </cell>
          <cell r="AC8" t="str">
            <v xml:space="preserve">NON DRIVER </v>
          </cell>
          <cell r="AD8" t="str">
            <v>NON DRIVER</v>
          </cell>
          <cell r="AM8" t="str">
            <v>0001743636159</v>
          </cell>
          <cell r="AN8" t="str">
            <v xml:space="preserve">BU MBK </v>
          </cell>
          <cell r="AP8" t="str">
            <v>20037830088</v>
          </cell>
          <cell r="AQ8" t="str">
            <v>SUDAH</v>
          </cell>
          <cell r="AT8" t="str">
            <v>3276052710890003</v>
          </cell>
          <cell r="AU8">
            <v>43035</v>
          </cell>
          <cell r="AV8" t="str">
            <v xml:space="preserve">TEGUH PRAYITNO </v>
          </cell>
          <cell r="AW8" t="str">
            <v>BCA</v>
          </cell>
          <cell r="AX8" t="str">
            <v>4790425214</v>
          </cell>
        </row>
        <row r="9">
          <cell r="C9" t="str">
            <v>1444</v>
          </cell>
          <cell r="D9" t="str">
            <v xml:space="preserve">DIMAS NUR CHANDRA </v>
          </cell>
          <cell r="E9" t="str">
            <v>MBK</v>
          </cell>
          <cell r="F9" t="str">
            <v>081945832914</v>
          </cell>
          <cell r="J9" t="str">
            <v>DISPATCHER</v>
          </cell>
          <cell r="K9" t="str">
            <v>TAMAN TEKNO</v>
          </cell>
          <cell r="L9" t="str">
            <v>ANTERAJA</v>
          </cell>
          <cell r="M9" t="str">
            <v>JAKARTA 2</v>
          </cell>
          <cell r="N9">
            <v>44147</v>
          </cell>
          <cell r="O9" t="str">
            <v xml:space="preserve">H.MURTADHO XII /275A RT 007/006 DESA PASEBAN KEC SENEN </v>
          </cell>
          <cell r="P9" t="str">
            <v>K</v>
          </cell>
          <cell r="Q9" t="str">
            <v xml:space="preserve">ISLAM </v>
          </cell>
          <cell r="R9" t="str">
            <v>L</v>
          </cell>
          <cell r="S9" t="str">
            <v xml:space="preserve">SMK </v>
          </cell>
          <cell r="T9" t="str">
            <v xml:space="preserve">JAKARTA </v>
          </cell>
          <cell r="U9">
            <v>32443</v>
          </cell>
          <cell r="V9">
            <v>44348</v>
          </cell>
          <cell r="W9">
            <v>44439</v>
          </cell>
          <cell r="X9" t="str">
            <v>PKWT 2</v>
          </cell>
          <cell r="Y9" t="str">
            <v xml:space="preserve">0 Tahun  7 Bulan 12 Hari </v>
          </cell>
          <cell r="AA9" t="str">
            <v xml:space="preserve">NON DRIVER </v>
          </cell>
          <cell r="AB9" t="str">
            <v xml:space="preserve">NON DRIVER </v>
          </cell>
          <cell r="AC9" t="str">
            <v xml:space="preserve">NON DRIVER </v>
          </cell>
          <cell r="AD9" t="str">
            <v>NON DRIVER</v>
          </cell>
          <cell r="AM9" t="str">
            <v>0002432752986</v>
          </cell>
          <cell r="AN9" t="str">
            <v xml:space="preserve">BU MBK </v>
          </cell>
          <cell r="AP9" t="str">
            <v>20092336476</v>
          </cell>
          <cell r="AQ9" t="str">
            <v>SUDAH</v>
          </cell>
          <cell r="AT9" t="str">
            <v>3275042710880001</v>
          </cell>
          <cell r="AU9" t="str">
            <v xml:space="preserve">SEUMUR HIDUP </v>
          </cell>
          <cell r="AV9" t="str">
            <v xml:space="preserve">DIMAS NUR CHANDRA </v>
          </cell>
          <cell r="AW9" t="str">
            <v xml:space="preserve">BCA </v>
          </cell>
          <cell r="AX9" t="str">
            <v>7420266019</v>
          </cell>
        </row>
        <row r="10">
          <cell r="C10" t="str">
            <v>2167</v>
          </cell>
          <cell r="D10" t="str">
            <v>WILDAN PERDANA</v>
          </cell>
          <cell r="E10" t="str">
            <v>MBK</v>
          </cell>
          <cell r="F10" t="str">
            <v>082337893984</v>
          </cell>
          <cell r="J10" t="str">
            <v>FUEL MANAGEMENT</v>
          </cell>
          <cell r="K10" t="str">
            <v>TAMAN TEKNO</v>
          </cell>
          <cell r="L10" t="str">
            <v>ANTERAJA</v>
          </cell>
          <cell r="M10" t="str">
            <v>JAKARTA 2</v>
          </cell>
          <cell r="N10">
            <v>44309</v>
          </cell>
          <cell r="O10" t="str">
            <v>DUSUN RAAS RT 001/001 KEL. MASALIMA KEC. MASALEMBU KAB. SUMENEP</v>
          </cell>
          <cell r="P10" t="str">
            <v>L</v>
          </cell>
          <cell r="Q10" t="str">
            <v xml:space="preserve">ISLAM </v>
          </cell>
          <cell r="R10" t="str">
            <v>L</v>
          </cell>
          <cell r="S10" t="str">
            <v>STRATA I</v>
          </cell>
          <cell r="T10" t="str">
            <v>SUMENEP</v>
          </cell>
          <cell r="U10">
            <v>35745</v>
          </cell>
          <cell r="V10">
            <v>44309</v>
          </cell>
          <cell r="W10">
            <v>44408</v>
          </cell>
          <cell r="X10" t="str">
            <v>PKWT 1</v>
          </cell>
          <cell r="Y10" t="str">
            <v xml:space="preserve">0 Tahun  2 Bulan 1 Hari </v>
          </cell>
          <cell r="AA10" t="str">
            <v xml:space="preserve">NON DRIVER </v>
          </cell>
          <cell r="AB10" t="str">
            <v xml:space="preserve">NON DRIVER </v>
          </cell>
          <cell r="AC10" t="str">
            <v xml:space="preserve">NON DRIVER </v>
          </cell>
          <cell r="AD10" t="str">
            <v>NON DRIVER</v>
          </cell>
          <cell r="AT10" t="str">
            <v>'3529231111970002</v>
          </cell>
          <cell r="AU10" t="str">
            <v xml:space="preserve">SEUMUR HIDUP </v>
          </cell>
        </row>
      </sheetData>
      <sheetData sheetId="68" refreshError="1">
        <row r="7">
          <cell r="C7" t="str">
            <v>1843</v>
          </cell>
          <cell r="D7" t="str">
            <v>DANA</v>
          </cell>
          <cell r="E7" t="str">
            <v>MBK</v>
          </cell>
          <cell r="F7" t="str">
            <v>085697600099</v>
          </cell>
          <cell r="J7" t="str">
            <v>DISPATCHER</v>
          </cell>
          <cell r="K7" t="str">
            <v>BOGOR</v>
          </cell>
          <cell r="L7" t="str">
            <v>ANTERAJA</v>
          </cell>
          <cell r="M7" t="str">
            <v>JAKARTA 2</v>
          </cell>
          <cell r="N7">
            <v>44236</v>
          </cell>
          <cell r="O7" t="str">
            <v>LENGO RT 003/001 KEL. SUKAHATI KEC. CITEUREUP KAB. BOGOR</v>
          </cell>
          <cell r="P7" t="str">
            <v>K</v>
          </cell>
          <cell r="Q7" t="str">
            <v xml:space="preserve">ISLAM </v>
          </cell>
          <cell r="R7" t="str">
            <v>L</v>
          </cell>
          <cell r="S7" t="str">
            <v>SMA</v>
          </cell>
          <cell r="T7" t="str">
            <v>BOGOR</v>
          </cell>
          <cell r="U7">
            <v>32210</v>
          </cell>
          <cell r="V7">
            <v>44317</v>
          </cell>
          <cell r="W7">
            <v>44408</v>
          </cell>
          <cell r="X7" t="str">
            <v>PKWT 2</v>
          </cell>
        </row>
        <row r="8">
          <cell r="C8">
            <v>2143</v>
          </cell>
          <cell r="D8" t="str">
            <v>TOSCA BINONKAN</v>
          </cell>
          <cell r="E8" t="str">
            <v>MBK</v>
          </cell>
          <cell r="F8" t="str">
            <v>081314335700</v>
          </cell>
          <cell r="J8" t="str">
            <v>DISPATCHER</v>
          </cell>
          <cell r="K8" t="str">
            <v>BOGOR</v>
          </cell>
          <cell r="L8" t="str">
            <v>ANTERAJA</v>
          </cell>
          <cell r="M8" t="str">
            <v>JAKARTA 2</v>
          </cell>
          <cell r="N8">
            <v>44302</v>
          </cell>
          <cell r="O8" t="str">
            <v>RAWAGENI RT 001/009 KEL. RATU JAYA KEC. CIPAYUNG KOTA DEPOK</v>
          </cell>
          <cell r="P8" t="str">
            <v>K2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JAKARTA</v>
          </cell>
          <cell r="U8">
            <v>28589</v>
          </cell>
          <cell r="V8">
            <v>44302</v>
          </cell>
          <cell r="W8">
            <v>44408</v>
          </cell>
          <cell r="X8" t="str">
            <v>PKWT 1</v>
          </cell>
        </row>
        <row r="9">
          <cell r="C9" t="str">
            <v>1140</v>
          </cell>
          <cell r="D9" t="str">
            <v xml:space="preserve">MARDIYANTO </v>
          </cell>
          <cell r="E9" t="str">
            <v>MBK</v>
          </cell>
          <cell r="F9" t="str">
            <v>08991199055</v>
          </cell>
          <cell r="J9" t="str">
            <v>DISPATCHER</v>
          </cell>
          <cell r="K9" t="str">
            <v>HALIM</v>
          </cell>
          <cell r="L9" t="str">
            <v xml:space="preserve">ANTER AJA </v>
          </cell>
          <cell r="M9" t="str">
            <v>JAKARTA 2</v>
          </cell>
          <cell r="N9">
            <v>43949</v>
          </cell>
          <cell r="O9" t="str">
            <v xml:space="preserve">KP. KRAMAT RT. 007/005 KEL. CILILITAN KEC. KRAMAT JATI </v>
          </cell>
          <cell r="P9" t="str">
            <v>L</v>
          </cell>
          <cell r="Q9" t="str">
            <v xml:space="preserve">ISLAM </v>
          </cell>
          <cell r="R9" t="str">
            <v>L</v>
          </cell>
          <cell r="T9" t="str">
            <v>JAKARTA</v>
          </cell>
          <cell r="U9">
            <v>29546</v>
          </cell>
          <cell r="V9">
            <v>44348</v>
          </cell>
          <cell r="W9">
            <v>44377</v>
          </cell>
          <cell r="X9" t="str">
            <v xml:space="preserve">PHL </v>
          </cell>
        </row>
      </sheetData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JULI 21"/>
      <sheetName val="OUT JULI 21"/>
      <sheetName val="SUMMARY"/>
      <sheetName val="Sheet4"/>
      <sheetName val="REPORT HARIAN"/>
      <sheetName val="BAT MALANG 1"/>
      <sheetName val="BAT MALANG 2"/>
      <sheetName val="YAMAZAKI MALANG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KOLAKA ATJ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NTERAJA BANGKABELITUNG"/>
      <sheetName val="ATJ BANJARMASIN"/>
      <sheetName val="ATJ PALANGKARAYA"/>
      <sheetName val="Sheet9"/>
      <sheetName val="ANTERAJA BALIKPAPAN"/>
      <sheetName val="ANTERAJA SAMARINDA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ANTERAJA-KARAWANG "/>
      <sheetName val="POS JOGJA "/>
      <sheetName val="IN JUNI 21"/>
      <sheetName val="OUT JUNI 21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MAMAT RAHMAT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">
          <cell r="C7" t="str">
            <v>2103</v>
          </cell>
        </row>
      </sheetData>
      <sheetData sheetId="24">
        <row r="7">
          <cell r="C7" t="str">
            <v>0504</v>
          </cell>
        </row>
      </sheetData>
      <sheetData sheetId="25">
        <row r="7">
          <cell r="C7" t="str">
            <v>1185</v>
          </cell>
        </row>
      </sheetData>
      <sheetData sheetId="26"/>
      <sheetData sheetId="27">
        <row r="7">
          <cell r="C7" t="str">
            <v>1924</v>
          </cell>
        </row>
      </sheetData>
      <sheetData sheetId="28">
        <row r="7">
          <cell r="C7" t="str">
            <v>2450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7">
          <cell r="C7" t="str">
            <v>0178</v>
          </cell>
          <cell r="D7" t="str">
            <v xml:space="preserve">LILI SUDARMAJI </v>
          </cell>
          <cell r="E7" t="str">
            <v>MBK</v>
          </cell>
          <cell r="F7" t="str">
            <v>081214464846</v>
          </cell>
          <cell r="J7" t="str">
            <v>DISPATCHER</v>
          </cell>
          <cell r="K7" t="str">
            <v>MARUNDA</v>
          </cell>
          <cell r="L7" t="str">
            <v>MARUNDA DISTRIBUSINDO</v>
          </cell>
          <cell r="M7" t="str">
            <v>JAKARTA 2</v>
          </cell>
          <cell r="N7">
            <v>43557</v>
          </cell>
          <cell r="O7" t="str">
            <v>WANACALA RT 003 / RW 008 HARJAMUKTI, CIREBON - JAWABARAT</v>
          </cell>
          <cell r="P7" t="str">
            <v>K1</v>
          </cell>
          <cell r="Q7" t="str">
            <v>ISLAM</v>
          </cell>
          <cell r="R7" t="str">
            <v>L</v>
          </cell>
          <cell r="S7" t="str">
            <v>SMK</v>
          </cell>
          <cell r="T7" t="str">
            <v>KEBUMEN</v>
          </cell>
          <cell r="U7">
            <v>33437</v>
          </cell>
          <cell r="V7">
            <v>44348</v>
          </cell>
          <cell r="W7">
            <v>44439</v>
          </cell>
          <cell r="X7" t="str">
            <v>PKWT 1</v>
          </cell>
          <cell r="Z7" t="str">
            <v xml:space="preserve">2 Tahun  3 Bulan 21 Hari </v>
          </cell>
          <cell r="AA7" t="str">
            <v>NON DRIVER</v>
          </cell>
          <cell r="AB7" t="str">
            <v>NON DRIVER</v>
          </cell>
          <cell r="AC7" t="str">
            <v>NON DRIVER</v>
          </cell>
          <cell r="AD7" t="str">
            <v>SUDAH</v>
          </cell>
          <cell r="AF7" t="str">
            <v>ON PROGRESS</v>
          </cell>
          <cell r="AH7" t="str">
            <v>BELUM</v>
          </cell>
        </row>
        <row r="8">
          <cell r="C8" t="str">
            <v>1132</v>
          </cell>
          <cell r="D8" t="str">
            <v>DEDI MEILAKHI TLONAEN</v>
          </cell>
          <cell r="E8" t="str">
            <v>MBK</v>
          </cell>
          <cell r="F8" t="str">
            <v>085212395302</v>
          </cell>
          <cell r="J8" t="str">
            <v>ADMIN DISPATCHER</v>
          </cell>
          <cell r="K8" t="str">
            <v>MARUNDA</v>
          </cell>
          <cell r="L8" t="str">
            <v>MARUNDA DISTRIBUSINDO</v>
          </cell>
          <cell r="M8" t="str">
            <v>JAKARTA 2</v>
          </cell>
          <cell r="N8" t="str">
            <v>19-July-18</v>
          </cell>
          <cell r="O8" t="str">
            <v>JL.DURIAN 6, F 46 NO 17 BJI, KP. CEREWET RT 11 / RW 13 DUREN JAYA - BEKASI TIMUR</v>
          </cell>
          <cell r="P8" t="str">
            <v>L</v>
          </cell>
          <cell r="Q8" t="str">
            <v>KRISTEN</v>
          </cell>
          <cell r="R8" t="str">
            <v>L</v>
          </cell>
          <cell r="S8" t="str">
            <v>SMA</v>
          </cell>
          <cell r="T8" t="str">
            <v>SOE</v>
          </cell>
          <cell r="U8">
            <v>34113</v>
          </cell>
          <cell r="V8">
            <v>44317</v>
          </cell>
          <cell r="W8">
            <v>44408</v>
          </cell>
          <cell r="X8" t="str">
            <v>PKWT 2</v>
          </cell>
          <cell r="Z8" t="str">
            <v xml:space="preserve">3 Tahun  0 Bulan 4 Hari </v>
          </cell>
          <cell r="AA8" t="str">
            <v>NON DRIVER</v>
          </cell>
          <cell r="AB8" t="str">
            <v>NON DRIVER</v>
          </cell>
          <cell r="AC8" t="str">
            <v>NON DRIVER</v>
          </cell>
          <cell r="AD8" t="str">
            <v>NON DRIVER</v>
          </cell>
          <cell r="AF8" t="str">
            <v>ON PROGRESS</v>
          </cell>
          <cell r="AH8" t="str">
            <v>BELUM</v>
          </cell>
        </row>
        <row r="9">
          <cell r="C9" t="str">
            <v>1912</v>
          </cell>
          <cell r="D9" t="str">
            <v>ADHITYA</v>
          </cell>
          <cell r="E9" t="str">
            <v>MBK</v>
          </cell>
          <cell r="F9" t="str">
            <v>081219147617</v>
          </cell>
          <cell r="J9" t="str">
            <v>DISPATCHER</v>
          </cell>
          <cell r="K9" t="str">
            <v>MARUNDA</v>
          </cell>
          <cell r="L9" t="str">
            <v>MARUNDA DISTRIBUSINDO</v>
          </cell>
          <cell r="M9" t="str">
            <v>JAKARTA 2</v>
          </cell>
          <cell r="N9">
            <v>44257</v>
          </cell>
          <cell r="O9" t="str">
            <v>JL. DURIAN BLOK C 11 NO. 92 TWA RT 003/005 KEL. TELUK PUCUNG KEC. BEKASI UTARA KOTA BEKASI</v>
          </cell>
          <cell r="P9" t="str">
            <v>K1</v>
          </cell>
          <cell r="Q9" t="str">
            <v>ISLAM</v>
          </cell>
          <cell r="R9" t="str">
            <v>L</v>
          </cell>
          <cell r="S9" t="str">
            <v>STRATA I</v>
          </cell>
          <cell r="T9" t="str">
            <v>JAKARTA</v>
          </cell>
          <cell r="U9">
            <v>29681</v>
          </cell>
          <cell r="V9">
            <v>44348</v>
          </cell>
          <cell r="W9">
            <v>44439</v>
          </cell>
          <cell r="X9" t="str">
            <v>PKWT 2</v>
          </cell>
          <cell r="Z9" t="str">
            <v xml:space="preserve">0 Tahun  4 Bulan 21 Hari </v>
          </cell>
          <cell r="AA9" t="str">
            <v>NON DRIVER</v>
          </cell>
          <cell r="AB9" t="str">
            <v>NON DRIVER</v>
          </cell>
          <cell r="AC9" t="str">
            <v>NON DRIVER</v>
          </cell>
          <cell r="AD9" t="str">
            <v>NON DRIVER</v>
          </cell>
          <cell r="AF9" t="str">
            <v>ON PROGRESS</v>
          </cell>
          <cell r="AH9" t="str">
            <v>BELUM</v>
          </cell>
        </row>
        <row r="10">
          <cell r="C10" t="str">
            <v>2066</v>
          </cell>
          <cell r="D10" t="str">
            <v>ARIP PAJAR RAMDANI</v>
          </cell>
          <cell r="E10" t="str">
            <v>MBK</v>
          </cell>
          <cell r="F10" t="str">
            <v>082216646172</v>
          </cell>
          <cell r="J10" t="str">
            <v>DISPATCHER</v>
          </cell>
          <cell r="K10" t="str">
            <v>MARUNDA</v>
          </cell>
          <cell r="L10" t="str">
            <v>MARUNDA DISTRIBUSINDO</v>
          </cell>
          <cell r="M10" t="str">
            <v>JAKARTA 2</v>
          </cell>
          <cell r="N10">
            <v>44287</v>
          </cell>
          <cell r="O10" t="str">
            <v>DUSUN KARANG SARI RT 013/004 KEL. BANGUNSARI KEC. PAMARICAN KAB. CIAMIS</v>
          </cell>
          <cell r="P10" t="str">
            <v>L</v>
          </cell>
          <cell r="Q10" t="str">
            <v>ISLAM</v>
          </cell>
          <cell r="R10" t="str">
            <v>L</v>
          </cell>
          <cell r="T10" t="str">
            <v>CIAMIS</v>
          </cell>
          <cell r="U10">
            <v>34724</v>
          </cell>
          <cell r="V10">
            <v>44378</v>
          </cell>
          <cell r="W10">
            <v>44469</v>
          </cell>
          <cell r="X10" t="str">
            <v>PKWT 2</v>
          </cell>
          <cell r="Z10" t="str">
            <v xml:space="preserve">0 Tahun  3 Bulan 22 Hari </v>
          </cell>
          <cell r="AA10" t="str">
            <v>NON DRIVER</v>
          </cell>
          <cell r="AB10" t="str">
            <v>NON DRIVER</v>
          </cell>
          <cell r="AC10" t="str">
            <v>NON DRIVER</v>
          </cell>
          <cell r="AD10" t="str">
            <v>NON DRIVER</v>
          </cell>
        </row>
        <row r="11">
          <cell r="C11" t="str">
            <v>2595</v>
          </cell>
          <cell r="D11" t="str">
            <v>RIZKION MANURONG</v>
          </cell>
          <cell r="E11" t="str">
            <v>MBK</v>
          </cell>
          <cell r="F11" t="str">
            <v>085781117293</v>
          </cell>
          <cell r="J11" t="str">
            <v>DISPATCHER</v>
          </cell>
          <cell r="K11" t="str">
            <v>MARUNDA</v>
          </cell>
          <cell r="L11" t="str">
            <v>MARUNDA DISTRIBUSINDO</v>
          </cell>
          <cell r="M11" t="str">
            <v>JAKARTA 2</v>
          </cell>
          <cell r="N11">
            <v>44378</v>
          </cell>
          <cell r="O11" t="str">
            <v>GG. SWADAYA II RT 009/008 KEL. MANGGARAI KEC. TEBET JAKARTA SELATAN</v>
          </cell>
          <cell r="P11" t="str">
            <v>L</v>
          </cell>
          <cell r="Q11" t="str">
            <v>KRISTEN</v>
          </cell>
          <cell r="R11" t="str">
            <v>L</v>
          </cell>
          <cell r="S11" t="str">
            <v>STRATA I</v>
          </cell>
          <cell r="T11" t="str">
            <v>JAKARTA</v>
          </cell>
          <cell r="U11">
            <v>34177</v>
          </cell>
          <cell r="V11">
            <v>44378</v>
          </cell>
          <cell r="W11">
            <v>44469</v>
          </cell>
          <cell r="X11" t="str">
            <v>PKWT 1</v>
          </cell>
          <cell r="Z11" t="str">
            <v xml:space="preserve">0 Tahun  0 Bulan 22 Hari </v>
          </cell>
          <cell r="AA11" t="str">
            <v>NON DRIVER</v>
          </cell>
          <cell r="AB11" t="str">
            <v>NON DRIVER</v>
          </cell>
          <cell r="AC11" t="str">
            <v>NON DRIVER</v>
          </cell>
          <cell r="AD11" t="str">
            <v>NON DRIVER</v>
          </cell>
        </row>
      </sheetData>
      <sheetData sheetId="72">
        <row r="7">
          <cell r="C7" t="str">
            <v>1445</v>
          </cell>
          <cell r="D7" t="str">
            <v xml:space="preserve">RYZKI PRASASTIAWAN </v>
          </cell>
          <cell r="E7" t="str">
            <v xml:space="preserve">MBK </v>
          </cell>
          <cell r="F7" t="str">
            <v>085233336934</v>
          </cell>
          <cell r="G7" t="str">
            <v>DRIVER</v>
          </cell>
          <cell r="K7" t="str">
            <v xml:space="preserve">MAKASAR </v>
          </cell>
          <cell r="L7" t="str">
            <v xml:space="preserve">ANTERAJA </v>
          </cell>
          <cell r="M7" t="str">
            <v>JAKARTA 2</v>
          </cell>
          <cell r="N7">
            <v>43892</v>
          </cell>
          <cell r="O7" t="str">
            <v xml:space="preserve">JL. JAMIL DG PABUNDU RT. 000/000 KEL. ALLIRI TENGAE KEC. TURIKALE 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 xml:space="preserve">SMU </v>
          </cell>
          <cell r="T7" t="str">
            <v xml:space="preserve">MAROS </v>
          </cell>
          <cell r="U7">
            <v>30717</v>
          </cell>
          <cell r="V7">
            <v>44378</v>
          </cell>
          <cell r="W7">
            <v>44469</v>
          </cell>
          <cell r="X7" t="str">
            <v>PKWT 2</v>
          </cell>
          <cell r="Z7" t="str">
            <v xml:space="preserve">1 Tahun  4 Bulan 21 Hari </v>
          </cell>
          <cell r="AA7" t="str">
            <v>A SULSEL</v>
          </cell>
          <cell r="AB7" t="str">
            <v>840219220104</v>
          </cell>
          <cell r="AC7">
            <v>44232</v>
          </cell>
        </row>
        <row r="8">
          <cell r="C8" t="str">
            <v>1446</v>
          </cell>
          <cell r="D8" t="str">
            <v xml:space="preserve">GUNTUR </v>
          </cell>
          <cell r="E8" t="str">
            <v xml:space="preserve">MBK </v>
          </cell>
          <cell r="F8" t="str">
            <v>08119932840</v>
          </cell>
          <cell r="G8" t="str">
            <v>DRIVER</v>
          </cell>
          <cell r="K8" t="str">
            <v xml:space="preserve">MAKASAR </v>
          </cell>
          <cell r="L8" t="str">
            <v xml:space="preserve">ANTERAJA </v>
          </cell>
          <cell r="M8" t="str">
            <v>JAKARTA 2</v>
          </cell>
          <cell r="N8">
            <v>44150</v>
          </cell>
          <cell r="O8" t="str">
            <v xml:space="preserve">JLN PAROPO 8 NO.5 RT 001/006 DESA PAROPO KEC PANAKKUKANG </v>
          </cell>
          <cell r="P8" t="str">
            <v>K</v>
          </cell>
          <cell r="Q8" t="str">
            <v>ISLAM</v>
          </cell>
          <cell r="R8" t="str">
            <v>L</v>
          </cell>
          <cell r="S8" t="str">
            <v xml:space="preserve">SMA </v>
          </cell>
          <cell r="T8" t="str">
            <v xml:space="preserve">PINRANG </v>
          </cell>
          <cell r="U8">
            <v>28377</v>
          </cell>
          <cell r="V8">
            <v>44348</v>
          </cell>
          <cell r="W8">
            <v>44439</v>
          </cell>
          <cell r="X8" t="str">
            <v>PKWT 1</v>
          </cell>
          <cell r="Z8" t="str">
            <v xml:space="preserve">0 Tahun  8 Bulan 8 Hari </v>
          </cell>
          <cell r="AA8" t="str">
            <v xml:space="preserve">BII UMUM </v>
          </cell>
          <cell r="AB8" t="str">
            <v>19057709000033</v>
          </cell>
          <cell r="AC8">
            <v>45691</v>
          </cell>
        </row>
        <row r="9">
          <cell r="C9" t="str">
            <v>1918</v>
          </cell>
          <cell r="D9" t="str">
            <v>SAHRUDDIN AMBO ENDE</v>
          </cell>
          <cell r="E9" t="str">
            <v xml:space="preserve">MBK </v>
          </cell>
          <cell r="F9" t="str">
            <v>082196289798</v>
          </cell>
          <cell r="G9" t="str">
            <v>DRIVER</v>
          </cell>
          <cell r="K9" t="str">
            <v xml:space="preserve">MAKASAR </v>
          </cell>
          <cell r="L9" t="str">
            <v xml:space="preserve">ANTERAJA </v>
          </cell>
          <cell r="M9" t="str">
            <v>JAKARTA 2</v>
          </cell>
          <cell r="N9">
            <v>44260</v>
          </cell>
          <cell r="O9" t="str">
            <v>JL. MANGGARUPI PERUM SABRINA REGENCY RT 001/001 KEL. PACCINONGANG KEC. SOMBA OPU</v>
          </cell>
          <cell r="P9" t="str">
            <v>K2</v>
          </cell>
          <cell r="Q9" t="str">
            <v>ISLAM</v>
          </cell>
          <cell r="R9" t="str">
            <v>L</v>
          </cell>
          <cell r="S9" t="str">
            <v xml:space="preserve">SMA </v>
          </cell>
          <cell r="T9" t="str">
            <v>UJUNG PANDANG</v>
          </cell>
          <cell r="U9">
            <v>30183</v>
          </cell>
          <cell r="V9">
            <v>44348</v>
          </cell>
          <cell r="W9">
            <v>44439</v>
          </cell>
          <cell r="X9" t="str">
            <v>PKWT 2</v>
          </cell>
          <cell r="Z9" t="str">
            <v xml:space="preserve">0 Tahun  4 Bulan 18 Hari </v>
          </cell>
          <cell r="AA9" t="str">
            <v>BI</v>
          </cell>
          <cell r="AB9" t="str">
            <v>1905180300267</v>
          </cell>
          <cell r="AC9">
            <v>45158</v>
          </cell>
        </row>
        <row r="10">
          <cell r="C10" t="str">
            <v>1919</v>
          </cell>
          <cell r="D10" t="str">
            <v>NUR YANTO AL TADOM</v>
          </cell>
          <cell r="E10" t="str">
            <v xml:space="preserve">MBK </v>
          </cell>
          <cell r="F10" t="str">
            <v>082259993291</v>
          </cell>
          <cell r="G10" t="str">
            <v>DRIVER</v>
          </cell>
          <cell r="K10" t="str">
            <v xml:space="preserve">MAKASAR </v>
          </cell>
          <cell r="L10" t="str">
            <v xml:space="preserve">ANTERAJA </v>
          </cell>
          <cell r="M10" t="str">
            <v>JAKARTA 2</v>
          </cell>
          <cell r="N10">
            <v>44260</v>
          </cell>
          <cell r="O10" t="str">
            <v>LINK. TUMALIA RT 000/000 KEL. ADATONGENG KEC. TURIKALE KAB. MAROS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STRATA I</v>
          </cell>
          <cell r="T10" t="str">
            <v xml:space="preserve">MAROS </v>
          </cell>
          <cell r="U10">
            <v>33767</v>
          </cell>
          <cell r="V10">
            <v>44348</v>
          </cell>
          <cell r="W10">
            <v>44439</v>
          </cell>
          <cell r="X10" t="str">
            <v>PKWT 2</v>
          </cell>
          <cell r="Z10" t="str">
            <v xml:space="preserve">0 Tahun  4 Bulan 18 Hari </v>
          </cell>
          <cell r="AA10" t="str">
            <v>A</v>
          </cell>
          <cell r="AB10" t="str">
            <v>920619220437</v>
          </cell>
          <cell r="AC10">
            <v>45455</v>
          </cell>
        </row>
        <row r="11">
          <cell r="C11" t="str">
            <v>1920</v>
          </cell>
          <cell r="D11" t="str">
            <v>MUHAMMAD FAHRI</v>
          </cell>
          <cell r="E11" t="str">
            <v xml:space="preserve">MBK </v>
          </cell>
          <cell r="F11" t="str">
            <v>082293945219</v>
          </cell>
          <cell r="G11" t="str">
            <v>DRIVER</v>
          </cell>
          <cell r="K11" t="str">
            <v xml:space="preserve">MAKASAR </v>
          </cell>
          <cell r="L11" t="str">
            <v xml:space="preserve">ANTERAJA </v>
          </cell>
          <cell r="M11" t="str">
            <v>JAKARTA 2</v>
          </cell>
          <cell r="N11">
            <v>44260</v>
          </cell>
          <cell r="O11" t="str">
            <v>JL. BAMBU RUNCING KASSI RT 000/000 KEL. PETTUADAE KEC. TURIKALE KAB. MAROS</v>
          </cell>
          <cell r="P11" t="str">
            <v>K</v>
          </cell>
          <cell r="Q11" t="str">
            <v>ISLAM</v>
          </cell>
          <cell r="R11" t="str">
            <v>L</v>
          </cell>
          <cell r="S11" t="str">
            <v xml:space="preserve">SMA </v>
          </cell>
          <cell r="T11" t="str">
            <v>MAROS</v>
          </cell>
          <cell r="U11">
            <v>32535</v>
          </cell>
          <cell r="V11">
            <v>44348</v>
          </cell>
          <cell r="W11">
            <v>44439</v>
          </cell>
          <cell r="X11" t="str">
            <v>PKWT 2</v>
          </cell>
          <cell r="Z11" t="str">
            <v xml:space="preserve">0 Tahun  4 Bulan 18 Hari </v>
          </cell>
          <cell r="AA11" t="str">
            <v>A</v>
          </cell>
          <cell r="AB11" t="str">
            <v>890119220397</v>
          </cell>
          <cell r="AC11">
            <v>45318</v>
          </cell>
        </row>
        <row r="12">
          <cell r="C12">
            <v>2148</v>
          </cell>
          <cell r="D12" t="str">
            <v>ACHYAR MACHMUD</v>
          </cell>
          <cell r="E12" t="str">
            <v xml:space="preserve">MBK </v>
          </cell>
          <cell r="F12" t="str">
            <v>082217659109</v>
          </cell>
          <cell r="G12" t="str">
            <v>DRIVER</v>
          </cell>
          <cell r="K12" t="str">
            <v>MAKASSAR</v>
          </cell>
          <cell r="L12" t="str">
            <v>ANTERAJA</v>
          </cell>
          <cell r="M12" t="str">
            <v>JAKARTA 2</v>
          </cell>
          <cell r="N12">
            <v>44307</v>
          </cell>
          <cell r="O12" t="str">
            <v>PERUM DOSEN UNHAS TAMALANREA BLOK E2 MAKASSAR</v>
          </cell>
          <cell r="P12" t="str">
            <v>K2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UJUNG PADANG</v>
          </cell>
          <cell r="U12">
            <v>31533</v>
          </cell>
          <cell r="V12">
            <v>44307</v>
          </cell>
          <cell r="W12">
            <v>44408</v>
          </cell>
          <cell r="X12" t="str">
            <v>PKWT 1</v>
          </cell>
          <cell r="Z12" t="str">
            <v xml:space="preserve">0 Tahun  3 Bulan 2 Hari </v>
          </cell>
          <cell r="AA12" t="str">
            <v>BI</v>
          </cell>
          <cell r="AB12" t="str">
            <v>19058605000198</v>
          </cell>
          <cell r="AC12">
            <v>45845</v>
          </cell>
        </row>
        <row r="13">
          <cell r="C13">
            <v>2149</v>
          </cell>
          <cell r="D13" t="str">
            <v>AGUS SALIM</v>
          </cell>
          <cell r="E13" t="str">
            <v xml:space="preserve">MBK </v>
          </cell>
          <cell r="F13" t="str">
            <v>082346652370</v>
          </cell>
          <cell r="G13" t="str">
            <v>DRIVER</v>
          </cell>
          <cell r="K13" t="str">
            <v>MAKASSAR</v>
          </cell>
          <cell r="L13" t="str">
            <v>ANTERAJA</v>
          </cell>
          <cell r="M13" t="str">
            <v>JAKARTA 2</v>
          </cell>
          <cell r="N13">
            <v>44307</v>
          </cell>
          <cell r="O13" t="str">
            <v>JL. SUKARIA 11 NO. 11</v>
          </cell>
          <cell r="P13" t="str">
            <v>K2</v>
          </cell>
          <cell r="Q13" t="str">
            <v>ISLAM</v>
          </cell>
          <cell r="R13" t="str">
            <v>L</v>
          </cell>
          <cell r="S13" t="str">
            <v>SMA</v>
          </cell>
          <cell r="T13" t="str">
            <v>MAKASSAR</v>
          </cell>
          <cell r="U13">
            <v>29384</v>
          </cell>
          <cell r="V13">
            <v>44307</v>
          </cell>
          <cell r="W13">
            <v>44408</v>
          </cell>
          <cell r="X13" t="str">
            <v>PKWT 1</v>
          </cell>
          <cell r="Z13" t="str">
            <v xml:space="preserve">0 Tahun  3 Bulan 2 Hari </v>
          </cell>
          <cell r="AA13" t="str">
            <v>BII UMUM</v>
          </cell>
          <cell r="AB13" t="str">
            <v>19058006000108</v>
          </cell>
          <cell r="AC13">
            <v>45818</v>
          </cell>
        </row>
        <row r="14">
          <cell r="C14" t="str">
            <v>2280</v>
          </cell>
          <cell r="D14" t="str">
            <v>HASBI HK</v>
          </cell>
          <cell r="E14" t="str">
            <v xml:space="preserve">MBK </v>
          </cell>
          <cell r="F14" t="str">
            <v>085242252292</v>
          </cell>
          <cell r="G14" t="str">
            <v>DRIVER</v>
          </cell>
          <cell r="K14" t="str">
            <v>MAKASSAR</v>
          </cell>
          <cell r="L14" t="str">
            <v>ANTERAJA</v>
          </cell>
          <cell r="M14" t="str">
            <v>JAKARTA 2</v>
          </cell>
          <cell r="N14">
            <v>44326</v>
          </cell>
          <cell r="O14" t="str">
            <v>JL. MACCINI GUSUNG STP 4 NO. 18 RT 008/002 KEL. MACCINI GUSUNG KEC. MAKASSAR KOTA MAKASSAR</v>
          </cell>
          <cell r="P14" t="str">
            <v>K</v>
          </cell>
          <cell r="Q14" t="str">
            <v>ISLAM</v>
          </cell>
          <cell r="R14" t="str">
            <v>L</v>
          </cell>
          <cell r="S14" t="str">
            <v>SMA</v>
          </cell>
          <cell r="T14" t="str">
            <v>UJUNG PANDANG</v>
          </cell>
          <cell r="U14">
            <v>29300</v>
          </cell>
          <cell r="V14">
            <v>44326</v>
          </cell>
          <cell r="W14">
            <v>44408</v>
          </cell>
          <cell r="X14" t="str">
            <v>PKWT 1</v>
          </cell>
          <cell r="Z14" t="str">
            <v xml:space="preserve">0 Tahun  2 Bulan 13 Hari </v>
          </cell>
        </row>
        <row r="15">
          <cell r="C15" t="str">
            <v>2281</v>
          </cell>
          <cell r="D15" t="str">
            <v>SUDARMIN</v>
          </cell>
          <cell r="E15" t="str">
            <v xml:space="preserve">MBK </v>
          </cell>
          <cell r="F15" t="str">
            <v>088247254417</v>
          </cell>
          <cell r="G15" t="str">
            <v>DRIVER</v>
          </cell>
          <cell r="K15" t="str">
            <v>MAKASSAR</v>
          </cell>
          <cell r="L15" t="str">
            <v>ANTERAJA</v>
          </cell>
          <cell r="M15" t="str">
            <v>JAKARTA 2</v>
          </cell>
          <cell r="N15">
            <v>44326</v>
          </cell>
          <cell r="O15" t="str">
            <v>JL. A. JAMIL DG PABUNDU NO. 173 RT 000/000 KEL. TURIKALE KEC. TURIKALE KAB. MAROS</v>
          </cell>
          <cell r="P15" t="str">
            <v>K</v>
          </cell>
          <cell r="Q15" t="str">
            <v>ISLAM</v>
          </cell>
          <cell r="R15" t="str">
            <v>L</v>
          </cell>
          <cell r="S15" t="str">
            <v>SMA</v>
          </cell>
          <cell r="T15" t="str">
            <v>PANGALAWAKKANG</v>
          </cell>
          <cell r="U15">
            <v>28719</v>
          </cell>
          <cell r="V15">
            <v>44326</v>
          </cell>
          <cell r="W15">
            <v>44408</v>
          </cell>
          <cell r="X15" t="str">
            <v>PKWT 1</v>
          </cell>
          <cell r="Z15" t="str">
            <v xml:space="preserve">0 Tahun  2 Bulan 13 Hari </v>
          </cell>
          <cell r="AA15" t="str">
            <v>BII UMUM</v>
          </cell>
          <cell r="AB15" t="str">
            <v>780819220476</v>
          </cell>
          <cell r="AC15">
            <v>44425</v>
          </cell>
        </row>
        <row r="16">
          <cell r="C16" t="str">
            <v>2311</v>
          </cell>
          <cell r="D16" t="str">
            <v>TUNTUNG JARRE</v>
          </cell>
          <cell r="E16" t="str">
            <v xml:space="preserve">MBK </v>
          </cell>
          <cell r="F16" t="str">
            <v>082193002502</v>
          </cell>
          <cell r="G16" t="str">
            <v>DRIVER</v>
          </cell>
          <cell r="K16" t="str">
            <v>MAKASAR</v>
          </cell>
          <cell r="L16" t="str">
            <v>ANTERAJA</v>
          </cell>
          <cell r="M16" t="str">
            <v>JAKARTA 2</v>
          </cell>
          <cell r="N16">
            <v>44326</v>
          </cell>
          <cell r="O16" t="str">
            <v>PA BENTENGAN KEL. KAYULOE BARAT KEC. TURATEA KAB. JENEPONTO</v>
          </cell>
          <cell r="P16" t="str">
            <v>K</v>
          </cell>
          <cell r="Q16" t="str">
            <v>ISLAM</v>
          </cell>
          <cell r="R16" t="str">
            <v>L</v>
          </cell>
          <cell r="S16" t="str">
            <v>SMP</v>
          </cell>
          <cell r="T16" t="str">
            <v>PA RASANGANG BERU</v>
          </cell>
          <cell r="U16">
            <v>26211</v>
          </cell>
          <cell r="V16">
            <v>44326</v>
          </cell>
          <cell r="W16">
            <v>44408</v>
          </cell>
          <cell r="X16" t="str">
            <v>PKWT 1</v>
          </cell>
          <cell r="Z16" t="str">
            <v xml:space="preserve">0 Tahun  2 Bulan 13 Hari </v>
          </cell>
          <cell r="AA16" t="str">
            <v>BII UMUM</v>
          </cell>
          <cell r="AB16" t="str">
            <v>19257110000002</v>
          </cell>
          <cell r="AC16">
            <v>45663</v>
          </cell>
        </row>
        <row r="17">
          <cell r="C17" t="str">
            <v>2634</v>
          </cell>
          <cell r="D17" t="str">
            <v>ARIEF AFRIANSYAH</v>
          </cell>
          <cell r="E17" t="str">
            <v xml:space="preserve">MBK </v>
          </cell>
          <cell r="F17" t="str">
            <v>085243979179</v>
          </cell>
          <cell r="J17" t="str">
            <v>DISPATCHER</v>
          </cell>
          <cell r="K17" t="str">
            <v>MAKASAR</v>
          </cell>
          <cell r="L17" t="str">
            <v>ANTERAJA</v>
          </cell>
          <cell r="M17" t="str">
            <v>JAKARTA 2</v>
          </cell>
          <cell r="N17">
            <v>44382</v>
          </cell>
          <cell r="O17" t="str">
            <v>JL. KALIMANTAN NO. 59 RT 004/007 KEL. BEJI KEC. BEJI KOTA DEPOK</v>
          </cell>
          <cell r="P17" t="str">
            <v>L</v>
          </cell>
          <cell r="Q17" t="str">
            <v>ISLAM</v>
          </cell>
          <cell r="R17" t="str">
            <v>L</v>
          </cell>
          <cell r="S17" t="str">
            <v>DIPLOMA III</v>
          </cell>
          <cell r="T17" t="str">
            <v>JAKARTA</v>
          </cell>
          <cell r="U17">
            <v>28953</v>
          </cell>
          <cell r="V17">
            <v>44382</v>
          </cell>
          <cell r="W17">
            <v>44469</v>
          </cell>
          <cell r="X17" t="str">
            <v>PKWT 1</v>
          </cell>
          <cell r="Z17" t="str">
            <v xml:space="preserve">0 Tahun  0 Bulan 18 Hari </v>
          </cell>
          <cell r="AA17" t="str">
            <v>NON DRIVER</v>
          </cell>
          <cell r="AB17" t="str">
            <v>NON DRIVER</v>
          </cell>
          <cell r="AC17" t="str">
            <v>NON DRIVER</v>
          </cell>
        </row>
      </sheetData>
      <sheetData sheetId="73">
        <row r="7">
          <cell r="C7" t="str">
            <v>2312</v>
          </cell>
          <cell r="D7" t="str">
            <v>NURHIDAYAT RAHMAN</v>
          </cell>
          <cell r="E7" t="str">
            <v>MBK</v>
          </cell>
          <cell r="F7" t="str">
            <v>085208777258</v>
          </cell>
          <cell r="G7" t="str">
            <v>DRIVER</v>
          </cell>
          <cell r="K7" t="str">
            <v>PARE-PARE</v>
          </cell>
          <cell r="L7" t="str">
            <v xml:space="preserve">ANTERAJA </v>
          </cell>
          <cell r="M7" t="str">
            <v>JAKARTA 2</v>
          </cell>
          <cell r="N7">
            <v>44335</v>
          </cell>
          <cell r="O7" t="str">
            <v>JL. BUMI HARAPAN BACUKIKI BARAT KOTA PAREPARE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PAREPARE</v>
          </cell>
          <cell r="U7">
            <v>34746</v>
          </cell>
          <cell r="V7">
            <v>44335</v>
          </cell>
          <cell r="W7">
            <v>44439</v>
          </cell>
          <cell r="X7" t="str">
            <v>PKWT 1</v>
          </cell>
          <cell r="Z7" t="str">
            <v xml:space="preserve">0 Tahun  2 Bulan 4 Hari </v>
          </cell>
        </row>
        <row r="8">
          <cell r="C8" t="str">
            <v>2313</v>
          </cell>
          <cell r="D8" t="str">
            <v>ANDI BOKI PAGGARU</v>
          </cell>
          <cell r="E8" t="str">
            <v>MBK</v>
          </cell>
          <cell r="F8" t="str">
            <v>085256115232</v>
          </cell>
          <cell r="G8" t="str">
            <v>DRIVER</v>
          </cell>
          <cell r="K8" t="str">
            <v>PARE-PARE</v>
          </cell>
          <cell r="L8" t="str">
            <v xml:space="preserve">ANTERAJA </v>
          </cell>
          <cell r="M8" t="str">
            <v>JAKARTA 2</v>
          </cell>
          <cell r="N8">
            <v>44335</v>
          </cell>
          <cell r="O8" t="str">
            <v>JL. DANAU TEMPE NO. 21 DS. ASULI KEC. TOWUTI</v>
          </cell>
          <cell r="P8" t="str">
            <v>K3</v>
          </cell>
          <cell r="R8" t="str">
            <v>L</v>
          </cell>
          <cell r="S8" t="str">
            <v>SMA</v>
          </cell>
          <cell r="T8" t="str">
            <v>PINRANG</v>
          </cell>
          <cell r="U8">
            <v>28917</v>
          </cell>
          <cell r="V8">
            <v>44335</v>
          </cell>
          <cell r="W8">
            <v>44439</v>
          </cell>
          <cell r="X8" t="str">
            <v>PKWT 1</v>
          </cell>
          <cell r="Z8" t="str">
            <v xml:space="preserve">0 Tahun  2 Bulan 4 Hari </v>
          </cell>
        </row>
        <row r="9">
          <cell r="C9" t="str">
            <v>2314</v>
          </cell>
          <cell r="D9" t="str">
            <v>RUSMIN HUSNI</v>
          </cell>
          <cell r="E9" t="str">
            <v>MBK</v>
          </cell>
          <cell r="F9" t="str">
            <v>085299196718</v>
          </cell>
          <cell r="G9" t="str">
            <v>DRIVER</v>
          </cell>
          <cell r="K9" t="str">
            <v>PARE-PARE</v>
          </cell>
          <cell r="L9" t="str">
            <v xml:space="preserve">ANTERAJA </v>
          </cell>
          <cell r="M9" t="str">
            <v>JAKARTA 2</v>
          </cell>
          <cell r="N9">
            <v>44335</v>
          </cell>
          <cell r="O9" t="str">
            <v>JL. BAUMASSEPE NO. 177 CAPPA GALUNG BACUKIKI BARAT KOTA PAREPARE</v>
          </cell>
          <cell r="P9" t="str">
            <v>K2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PAREPARE</v>
          </cell>
          <cell r="U9">
            <v>31782</v>
          </cell>
          <cell r="V9">
            <v>44335</v>
          </cell>
          <cell r="W9">
            <v>44439</v>
          </cell>
          <cell r="X9" t="str">
            <v>PKWT 1</v>
          </cell>
          <cell r="Z9" t="str">
            <v xml:space="preserve">0 Tahun  2 Bulan 4 Hari </v>
          </cell>
        </row>
      </sheetData>
      <sheetData sheetId="74">
        <row r="7">
          <cell r="C7" t="str">
            <v>2549</v>
          </cell>
          <cell r="D7" t="str">
            <v>ABDUL RAHMAN</v>
          </cell>
          <cell r="E7" t="str">
            <v>PT. MBK</v>
          </cell>
          <cell r="G7" t="str">
            <v>DRIVER</v>
          </cell>
          <cell r="K7" t="str">
            <v>KOLAKA</v>
          </cell>
          <cell r="L7" t="str">
            <v>ANTERAJA</v>
          </cell>
          <cell r="M7" t="str">
            <v>JAKARTA 2</v>
          </cell>
          <cell r="N7">
            <v>44368</v>
          </cell>
          <cell r="O7" t="str">
            <v>JL. PANCASILA NO. 31 RT 003/002 KEL LATAMBAGA KEC. LATAMBAGA KAB. KOLAKA</v>
          </cell>
          <cell r="P7" t="str">
            <v>K1</v>
          </cell>
          <cell r="Q7" t="str">
            <v>ISLAM</v>
          </cell>
          <cell r="R7" t="str">
            <v>L</v>
          </cell>
          <cell r="S7" t="str">
            <v>SMA/PAKET C</v>
          </cell>
          <cell r="T7" t="str">
            <v>WATAMPONE</v>
          </cell>
          <cell r="U7">
            <v>31594</v>
          </cell>
          <cell r="V7">
            <v>44368</v>
          </cell>
          <cell r="W7">
            <v>44469</v>
          </cell>
          <cell r="X7" t="str">
            <v>PKWT 1</v>
          </cell>
          <cell r="Z7" t="str">
            <v xml:space="preserve">0 Tahun  1 Bulan 2 Hari </v>
          </cell>
          <cell r="AA7" t="str">
            <v>BI UMUM</v>
          </cell>
          <cell r="AB7" t="str">
            <v>860732460116</v>
          </cell>
          <cell r="AC7">
            <v>45474</v>
          </cell>
          <cell r="AM7" t="str">
            <v>0001810402301</v>
          </cell>
          <cell r="AN7" t="str">
            <v>SUDAH</v>
          </cell>
          <cell r="AO7" t="str">
            <v>BU MBK</v>
          </cell>
          <cell r="AT7" t="str">
            <v>7308210107860041</v>
          </cell>
        </row>
        <row r="8">
          <cell r="C8" t="str">
            <v>2550</v>
          </cell>
          <cell r="D8" t="str">
            <v>AHMAD HENDRA RAZAK</v>
          </cell>
          <cell r="E8" t="str">
            <v>PT. MBK</v>
          </cell>
          <cell r="F8" t="str">
            <v>085298023421</v>
          </cell>
          <cell r="G8" t="str">
            <v>DRIVER</v>
          </cell>
          <cell r="K8" t="str">
            <v>KOLAKA</v>
          </cell>
          <cell r="L8" t="str">
            <v>ANTERAJA</v>
          </cell>
          <cell r="M8" t="str">
            <v>JAKARTA 2</v>
          </cell>
          <cell r="N8">
            <v>44368</v>
          </cell>
          <cell r="O8" t="str">
            <v>JL. KANCIL NO. 26 RT-/- KEL. LALOMBAA KEC. KOLAKA KAB. KOLAKA</v>
          </cell>
          <cell r="P8" t="str">
            <v>K1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DAWI-DAWI</v>
          </cell>
          <cell r="U8">
            <v>29647</v>
          </cell>
          <cell r="V8">
            <v>44368</v>
          </cell>
          <cell r="W8">
            <v>44469</v>
          </cell>
          <cell r="X8" t="str">
            <v>PKWT 1</v>
          </cell>
          <cell r="Z8" t="str">
            <v xml:space="preserve">0 Tahun  1 Bulan 2 Hari </v>
          </cell>
          <cell r="AA8" t="str">
            <v>BII UMUM</v>
          </cell>
          <cell r="AB8" t="str">
            <v>810332460157</v>
          </cell>
          <cell r="AC8">
            <v>44622</v>
          </cell>
          <cell r="AM8" t="str">
            <v>0002492755749</v>
          </cell>
          <cell r="AN8" t="str">
            <v>SUDAH</v>
          </cell>
          <cell r="AO8" t="str">
            <v>BU MBK</v>
          </cell>
          <cell r="AT8" t="str">
            <v>7401140203810001</v>
          </cell>
        </row>
      </sheetData>
      <sheetData sheetId="75">
        <row r="7">
          <cell r="C7" t="str">
            <v>0409</v>
          </cell>
          <cell r="D7" t="str">
            <v>RONALD RECKY SUMIGAR</v>
          </cell>
          <cell r="E7" t="str">
            <v xml:space="preserve">MBK </v>
          </cell>
          <cell r="F7" t="str">
            <v>081340372418</v>
          </cell>
          <cell r="G7" t="str">
            <v>DRIVER</v>
          </cell>
          <cell r="K7" t="str">
            <v>MANADO</v>
          </cell>
          <cell r="L7" t="str">
            <v xml:space="preserve">PT.SUMBER ALFARIA TRIJAYA TBK </v>
          </cell>
          <cell r="M7" t="str">
            <v>JAKARTA 2</v>
          </cell>
          <cell r="N7">
            <v>43700</v>
          </cell>
          <cell r="O7" t="str">
            <v>JAGA VII DS KAWILEY KEC KAUDITAN KAB MINAHASA UTARA</v>
          </cell>
          <cell r="P7" t="str">
            <v>K</v>
          </cell>
          <cell r="Q7" t="str">
            <v>KRISTEN</v>
          </cell>
          <cell r="R7" t="str">
            <v>L</v>
          </cell>
          <cell r="S7" t="str">
            <v>SMA</v>
          </cell>
          <cell r="T7" t="str">
            <v>MANADO</v>
          </cell>
          <cell r="U7">
            <v>31522</v>
          </cell>
          <cell r="V7">
            <v>44348</v>
          </cell>
          <cell r="W7">
            <v>44439</v>
          </cell>
          <cell r="X7" t="str">
            <v>PKWT 1</v>
          </cell>
          <cell r="Z7" t="str">
            <v xml:space="preserve">1 Tahun  11 Bulan 0 Hari </v>
          </cell>
          <cell r="AA7" t="str">
            <v>BII SULUT</v>
          </cell>
          <cell r="AB7" t="str">
            <v>860420150568</v>
          </cell>
          <cell r="AC7">
            <v>45036</v>
          </cell>
          <cell r="AD7" t="str">
            <v>SUDAH</v>
          </cell>
          <cell r="AE7" t="str">
            <v>SUDAH</v>
          </cell>
          <cell r="AF7">
            <v>43872</v>
          </cell>
          <cell r="AG7" t="str">
            <v xml:space="preserve">SUDAH </v>
          </cell>
        </row>
        <row r="8">
          <cell r="C8" t="str">
            <v>1662</v>
          </cell>
          <cell r="D8" t="str">
            <v>FRANCO MARIO RONGKO</v>
          </cell>
          <cell r="E8" t="str">
            <v xml:space="preserve">MBK </v>
          </cell>
          <cell r="F8" t="str">
            <v>082290203008</v>
          </cell>
          <cell r="G8" t="str">
            <v>DRIVER</v>
          </cell>
          <cell r="K8" t="str">
            <v>MANADO</v>
          </cell>
          <cell r="L8" t="str">
            <v xml:space="preserve">PT.SUMBER ALFARIA TRIJAYA TBK </v>
          </cell>
          <cell r="M8" t="str">
            <v>JAKARTA 2</v>
          </cell>
          <cell r="N8">
            <v>43595</v>
          </cell>
          <cell r="O8" t="str">
            <v>Kel. Taratara Dua Lingk. VIII RT. - RW. - Kel/Desa Taratara Dua Kec. Tomohon Barat Kota Tomohon Provinsi Sulawesi Utara</v>
          </cell>
          <cell r="P8" t="str">
            <v>L</v>
          </cell>
          <cell r="Q8" t="str">
            <v>KRISTEN</v>
          </cell>
          <cell r="R8" t="str">
            <v>L</v>
          </cell>
          <cell r="S8" t="str">
            <v>SMA</v>
          </cell>
          <cell r="T8" t="str">
            <v>TARATARA</v>
          </cell>
          <cell r="U8">
            <v>34784</v>
          </cell>
          <cell r="V8">
            <v>44348</v>
          </cell>
          <cell r="W8">
            <v>44439</v>
          </cell>
          <cell r="X8" t="str">
            <v>PKWT 1</v>
          </cell>
          <cell r="Z8" t="str">
            <v xml:space="preserve">2 Tahun  2 Bulan 13 Hari </v>
          </cell>
          <cell r="AA8" t="str">
            <v>BI</v>
          </cell>
          <cell r="AB8" t="str">
            <v>950320280122</v>
          </cell>
          <cell r="AC8">
            <v>45377</v>
          </cell>
          <cell r="AD8" t="str">
            <v>SUDAH</v>
          </cell>
          <cell r="AE8" t="str">
            <v>SUDAH</v>
          </cell>
          <cell r="AF8">
            <v>43872</v>
          </cell>
          <cell r="AG8" t="str">
            <v xml:space="preserve">SUDAH </v>
          </cell>
        </row>
        <row r="9">
          <cell r="C9" t="str">
            <v>0544</v>
          </cell>
          <cell r="D9" t="str">
            <v xml:space="preserve">NOLDY HENTJE KARANDA </v>
          </cell>
          <cell r="E9" t="str">
            <v xml:space="preserve">MBK </v>
          </cell>
          <cell r="F9" t="str">
            <v>085256420440</v>
          </cell>
          <cell r="G9" t="str">
            <v>DRIVER</v>
          </cell>
          <cell r="K9" t="str">
            <v>MANADO</v>
          </cell>
          <cell r="L9" t="str">
            <v xml:space="preserve">PT.SUMBER ALFARIA TRIJAYA TBK </v>
          </cell>
          <cell r="M9" t="str">
            <v>JAKARTA 2</v>
          </cell>
          <cell r="N9">
            <v>43617</v>
          </cell>
          <cell r="O9" t="str">
            <v xml:space="preserve">KELURAHAN KOMBOS TIMUR LINGKUNGAN VI KECAMATAN SINGKI </v>
          </cell>
          <cell r="P9" t="str">
            <v>K</v>
          </cell>
          <cell r="Q9" t="str">
            <v xml:space="preserve">KRISTEN </v>
          </cell>
          <cell r="R9" t="str">
            <v>L</v>
          </cell>
          <cell r="S9" t="str">
            <v xml:space="preserve">SMK </v>
          </cell>
          <cell r="T9" t="str">
            <v xml:space="preserve">MANADO </v>
          </cell>
          <cell r="U9">
            <v>30760</v>
          </cell>
          <cell r="V9">
            <v>44348</v>
          </cell>
          <cell r="W9">
            <v>44439</v>
          </cell>
          <cell r="X9" t="str">
            <v>PKWT 1</v>
          </cell>
          <cell r="Z9" t="str">
            <v xml:space="preserve">2 Tahun  1 Bulan 22 Hari </v>
          </cell>
          <cell r="AA9" t="str">
            <v xml:space="preserve">BI </v>
          </cell>
          <cell r="AB9" t="str">
            <v>840320250274</v>
          </cell>
          <cell r="AC9">
            <v>45370</v>
          </cell>
          <cell r="AD9" t="str">
            <v>SUDAH</v>
          </cell>
          <cell r="AE9" t="str">
            <v>SUDAH</v>
          </cell>
          <cell r="AF9">
            <v>43872</v>
          </cell>
          <cell r="AG9" t="str">
            <v xml:space="preserve">SUDAH </v>
          </cell>
        </row>
        <row r="10">
          <cell r="C10" t="str">
            <v>0604</v>
          </cell>
          <cell r="D10" t="str">
            <v>HENDRA SUMLANG</v>
          </cell>
          <cell r="E10" t="str">
            <v xml:space="preserve">MBK </v>
          </cell>
          <cell r="F10">
            <v>85298077007</v>
          </cell>
          <cell r="G10" t="str">
            <v>DRIVER</v>
          </cell>
          <cell r="K10" t="str">
            <v>MANADO</v>
          </cell>
          <cell r="L10" t="str">
            <v xml:space="preserve">PT.SUMBER ALFARIA TRIJAYA TBK </v>
          </cell>
          <cell r="M10" t="str">
            <v>JAKARTA 2</v>
          </cell>
          <cell r="N10">
            <v>42856</v>
          </cell>
          <cell r="O10" t="str">
            <v>Maumbi Jaga IV RT. - RW.- Kel/Desa Maumbi Kec. Kalawat Kab. Minahasa Utara Provinsi Sulawesi Utara</v>
          </cell>
          <cell r="P10" t="str">
            <v>K1</v>
          </cell>
          <cell r="Q10" t="str">
            <v>KRISTEN</v>
          </cell>
          <cell r="R10" t="str">
            <v>L</v>
          </cell>
          <cell r="S10" t="str">
            <v>SMA</v>
          </cell>
          <cell r="T10" t="str">
            <v>MANADO</v>
          </cell>
          <cell r="U10">
            <v>28302</v>
          </cell>
          <cell r="V10">
            <v>44378</v>
          </cell>
          <cell r="W10">
            <v>44469</v>
          </cell>
          <cell r="X10" t="str">
            <v>PKWT 1</v>
          </cell>
          <cell r="Z10" t="str">
            <v xml:space="preserve">4 Tahun  2 Bulan 22 Hari </v>
          </cell>
          <cell r="AA10" t="str">
            <v>B II Umum</v>
          </cell>
          <cell r="AB10" t="str">
            <v>770620150285</v>
          </cell>
          <cell r="AC10">
            <v>45097</v>
          </cell>
          <cell r="AD10" t="str">
            <v>SUDAH</v>
          </cell>
          <cell r="AE10" t="str">
            <v>ON PROGRESS</v>
          </cell>
          <cell r="AF10">
            <v>43872</v>
          </cell>
          <cell r="AG10" t="str">
            <v xml:space="preserve">SUDAH </v>
          </cell>
        </row>
        <row r="11">
          <cell r="C11" t="str">
            <v>0607</v>
          </cell>
          <cell r="D11" t="str">
            <v>SEALTIEL PIYEKE</v>
          </cell>
          <cell r="E11" t="str">
            <v xml:space="preserve">MBK </v>
          </cell>
          <cell r="F11">
            <v>82395006648</v>
          </cell>
          <cell r="G11" t="str">
            <v>DRIVER</v>
          </cell>
          <cell r="K11" t="str">
            <v>MANADO</v>
          </cell>
          <cell r="L11" t="str">
            <v xml:space="preserve">PT.SUMBER ALFARIA TRIJAYA TBK </v>
          </cell>
          <cell r="M11" t="str">
            <v>JAKARTA 2</v>
          </cell>
          <cell r="N11">
            <v>42856</v>
          </cell>
          <cell r="O11" t="str">
            <v>Jaga III RT.- RW. - Kel/Desa Maumbi Kec. Kalawat Kab. Minahasa Utara Provinsi Sulawesi Utara</v>
          </cell>
          <cell r="P11" t="str">
            <v>K2</v>
          </cell>
          <cell r="Q11" t="str">
            <v>KRISTEN</v>
          </cell>
          <cell r="R11" t="str">
            <v>L</v>
          </cell>
          <cell r="S11" t="str">
            <v>SMA</v>
          </cell>
          <cell r="T11" t="str">
            <v>BUKO</v>
          </cell>
          <cell r="U11">
            <v>29679</v>
          </cell>
          <cell r="V11">
            <v>44378</v>
          </cell>
          <cell r="W11">
            <v>44469</v>
          </cell>
          <cell r="X11" t="str">
            <v>PKWT 1</v>
          </cell>
          <cell r="Z11" t="str">
            <v xml:space="preserve">4 Tahun  2 Bulan 22 Hari </v>
          </cell>
          <cell r="AA11" t="str">
            <v>B I</v>
          </cell>
          <cell r="AB11" t="str">
            <v>810420150884</v>
          </cell>
          <cell r="AC11">
            <v>43924</v>
          </cell>
          <cell r="AD11" t="str">
            <v>SUDAH</v>
          </cell>
          <cell r="AE11" t="str">
            <v>SUDAH</v>
          </cell>
          <cell r="AF11">
            <v>43872</v>
          </cell>
          <cell r="AG11" t="str">
            <v xml:space="preserve">SUDAH </v>
          </cell>
        </row>
        <row r="12">
          <cell r="C12" t="str">
            <v>0610</v>
          </cell>
          <cell r="D12" t="str">
            <v>JACKSON KANDOU</v>
          </cell>
          <cell r="E12" t="str">
            <v xml:space="preserve">MBK </v>
          </cell>
          <cell r="F12">
            <v>85298212223</v>
          </cell>
          <cell r="G12" t="str">
            <v>DRIVER</v>
          </cell>
          <cell r="K12" t="str">
            <v>MANADO</v>
          </cell>
          <cell r="L12" t="str">
            <v xml:space="preserve">PT.SUMBER ALFARIA TRIJAYA TBK </v>
          </cell>
          <cell r="M12" t="str">
            <v>JAKARTA 2</v>
          </cell>
          <cell r="N12">
            <v>42982</v>
          </cell>
          <cell r="O12" t="str">
            <v>JAGA IV RT. - RW. - KEL/DESA WINERU KEC. LIKUPANG TIMUR KAB. MINAHASA UTARA PROVINSI SULAWESI UTARA</v>
          </cell>
          <cell r="P12" t="str">
            <v>L</v>
          </cell>
          <cell r="Q12" t="str">
            <v>KRISTEN</v>
          </cell>
          <cell r="R12" t="str">
            <v>L</v>
          </cell>
          <cell r="S12" t="str">
            <v>SMA</v>
          </cell>
          <cell r="T12" t="str">
            <v>MANADO</v>
          </cell>
          <cell r="U12">
            <v>32317</v>
          </cell>
          <cell r="V12">
            <v>44378</v>
          </cell>
          <cell r="W12">
            <v>44469</v>
          </cell>
          <cell r="X12" t="str">
            <v>PKWT 1</v>
          </cell>
          <cell r="Z12" t="str">
            <v xml:space="preserve">3 Tahun  10 Bulan 19 Hari </v>
          </cell>
          <cell r="AA12" t="str">
            <v>B1</v>
          </cell>
          <cell r="AB12" t="str">
            <v>8806202500134</v>
          </cell>
          <cell r="AC12">
            <v>44005</v>
          </cell>
          <cell r="AD12" t="str">
            <v>SUDAH</v>
          </cell>
          <cell r="AE12" t="str">
            <v>SUDAH</v>
          </cell>
          <cell r="AF12">
            <v>43872</v>
          </cell>
          <cell r="AG12" t="str">
            <v xml:space="preserve">SUDAH </v>
          </cell>
        </row>
        <row r="13">
          <cell r="C13" t="str">
            <v>0612</v>
          </cell>
          <cell r="D13" t="str">
            <v>YAHYA MAMONTO</v>
          </cell>
          <cell r="E13" t="str">
            <v xml:space="preserve">MBK </v>
          </cell>
          <cell r="F13">
            <v>82194475109</v>
          </cell>
          <cell r="G13" t="str">
            <v>DRIVER</v>
          </cell>
          <cell r="K13" t="str">
            <v>MANADO</v>
          </cell>
          <cell r="L13" t="str">
            <v xml:space="preserve">PT.SUMBER ALFARIA TRIJAYA TBK </v>
          </cell>
          <cell r="M13" t="str">
            <v>JAKARTA 2</v>
          </cell>
          <cell r="N13">
            <v>43019</v>
          </cell>
          <cell r="O13" t="str">
            <v>DUSUN V RT. 000 RW. 000 KEL/DESA DOMISIL MOONOW KEC. SANG TOMBOLANG KAB. BOLAANG MONGONDOW SULAWESI UTARA</v>
          </cell>
          <cell r="P13" t="str">
            <v>K3</v>
          </cell>
          <cell r="Q13" t="str">
            <v>ISLAM</v>
          </cell>
          <cell r="R13" t="str">
            <v>L</v>
          </cell>
          <cell r="S13" t="str">
            <v>SMK</v>
          </cell>
          <cell r="T13" t="str">
            <v>DOMISIL MOONOW</v>
          </cell>
          <cell r="U13">
            <v>28377</v>
          </cell>
          <cell r="V13">
            <v>44378</v>
          </cell>
          <cell r="W13">
            <v>44469</v>
          </cell>
          <cell r="X13" t="str">
            <v>PKWT 1</v>
          </cell>
          <cell r="Z13" t="str">
            <v xml:space="preserve">3 Tahun  9 Bulan 12 Hari </v>
          </cell>
          <cell r="AA13" t="str">
            <v>B2</v>
          </cell>
          <cell r="AB13" t="str">
            <v>770920180181</v>
          </cell>
          <cell r="AC13">
            <v>44813</v>
          </cell>
          <cell r="AD13" t="str">
            <v>SUDAH</v>
          </cell>
          <cell r="AE13" t="str">
            <v>ON PROGRESS</v>
          </cell>
          <cell r="AF13">
            <v>43872</v>
          </cell>
          <cell r="AG13" t="str">
            <v xml:space="preserve">SUDAH </v>
          </cell>
        </row>
        <row r="14">
          <cell r="C14" t="str">
            <v>0613</v>
          </cell>
          <cell r="D14" t="str">
            <v>RICKY POSUMAH</v>
          </cell>
          <cell r="E14" t="str">
            <v xml:space="preserve">MBK </v>
          </cell>
          <cell r="F14">
            <v>85395722551</v>
          </cell>
          <cell r="G14" t="str">
            <v>DRIVER</v>
          </cell>
          <cell r="K14" t="str">
            <v>MANADO</v>
          </cell>
          <cell r="L14" t="str">
            <v xml:space="preserve">PT.SUMBER ALFARIA TRIJAYA TBK </v>
          </cell>
          <cell r="M14" t="str">
            <v>JAKARTA 2</v>
          </cell>
          <cell r="N14">
            <v>43032</v>
          </cell>
          <cell r="O14" t="str">
            <v>LINGKUNGAN XIII RT.- RW. - KEL/DESA AIRMADIDI ATAS KEC. AIRMADIDI KAB. MINAHASA UTARA PROVINSI SULAWESI UTARA</v>
          </cell>
          <cell r="P14" t="str">
            <v>K2</v>
          </cell>
          <cell r="Q14" t="str">
            <v>KRISTEN</v>
          </cell>
          <cell r="R14" t="str">
            <v>L</v>
          </cell>
          <cell r="S14" t="str">
            <v>SMA</v>
          </cell>
          <cell r="T14" t="str">
            <v>MANADO</v>
          </cell>
          <cell r="U14">
            <v>32989</v>
          </cell>
          <cell r="V14">
            <v>44378</v>
          </cell>
          <cell r="W14">
            <v>44469</v>
          </cell>
          <cell r="X14" t="str">
            <v>PKWT 1</v>
          </cell>
          <cell r="Z14" t="str">
            <v xml:space="preserve">3 Tahun  8 Bulan 29 Hari </v>
          </cell>
          <cell r="AA14" t="str">
            <v>B1</v>
          </cell>
          <cell r="AB14" t="str">
            <v>900420290087</v>
          </cell>
          <cell r="AC14">
            <v>44312</v>
          </cell>
          <cell r="AD14" t="str">
            <v>SUDAH</v>
          </cell>
          <cell r="AE14" t="str">
            <v>ON PROGRESS</v>
          </cell>
          <cell r="AF14">
            <v>43872</v>
          </cell>
          <cell r="AG14" t="str">
            <v xml:space="preserve">SUDAH </v>
          </cell>
        </row>
        <row r="15">
          <cell r="C15" t="str">
            <v>0615</v>
          </cell>
          <cell r="D15" t="str">
            <v>ZAINUDIN DEMOLINGO</v>
          </cell>
          <cell r="E15" t="str">
            <v xml:space="preserve">MBK </v>
          </cell>
          <cell r="F15">
            <v>85342523438</v>
          </cell>
          <cell r="J15" t="str">
            <v>FM</v>
          </cell>
          <cell r="K15" t="str">
            <v>MANADO</v>
          </cell>
          <cell r="L15" t="str">
            <v xml:space="preserve">PT.SUMBER ALFARIA TRIJAYA TBK </v>
          </cell>
          <cell r="M15" t="str">
            <v>JAKARTA 2</v>
          </cell>
          <cell r="N15">
            <v>43051</v>
          </cell>
          <cell r="O15" t="str">
            <v>LINGKUNGAN I RT. 002 RW. 001 KEL/DESA BITUNG TIMUR KEC. MAESA KOTA BITUNG PROVINSI SULAWESI UTARA</v>
          </cell>
          <cell r="P15" t="str">
            <v>K</v>
          </cell>
          <cell r="Q15" t="str">
            <v>ISLAM</v>
          </cell>
          <cell r="R15" t="str">
            <v>L</v>
          </cell>
          <cell r="S15" t="str">
            <v>SMA</v>
          </cell>
          <cell r="T15" t="str">
            <v>BITUNG</v>
          </cell>
          <cell r="U15">
            <v>32341</v>
          </cell>
          <cell r="V15">
            <v>44378</v>
          </cell>
          <cell r="W15">
            <v>44469</v>
          </cell>
          <cell r="X15" t="str">
            <v>PKWT 1</v>
          </cell>
          <cell r="Z15" t="str">
            <v xml:space="preserve">3 Tahun  8 Bulan 11 Hari </v>
          </cell>
          <cell r="AA15" t="str">
            <v>BII</v>
          </cell>
          <cell r="AB15" t="str">
            <v>8807202500199</v>
          </cell>
          <cell r="AC15">
            <v>44759</v>
          </cell>
          <cell r="AD15" t="str">
            <v>SUDAH</v>
          </cell>
          <cell r="AE15" t="str">
            <v>SUDAH</v>
          </cell>
          <cell r="AF15">
            <v>43872</v>
          </cell>
          <cell r="AG15" t="str">
            <v xml:space="preserve">SUDAH </v>
          </cell>
        </row>
        <row r="16">
          <cell r="C16" t="str">
            <v>0618</v>
          </cell>
          <cell r="D16" t="str">
            <v>JENLY REYNOLDE LELEH</v>
          </cell>
          <cell r="E16" t="str">
            <v xml:space="preserve">MBK </v>
          </cell>
          <cell r="F16">
            <v>85255787859</v>
          </cell>
          <cell r="G16" t="str">
            <v>DRIVER</v>
          </cell>
          <cell r="K16" t="str">
            <v>MANADO</v>
          </cell>
          <cell r="L16" t="str">
            <v xml:space="preserve">PT.SUMBER ALFARIA TRIJAYA TBK </v>
          </cell>
          <cell r="M16" t="str">
            <v>JAKARTA 2</v>
          </cell>
          <cell r="N16">
            <v>43283</v>
          </cell>
          <cell r="O16" t="str">
            <v>Jaga IV RT. 000 RW. 000 Kel/Desa Kolongan Kec. Kalawat Kab. Minahasa Utara Provinsi Sulawesi Utara</v>
          </cell>
          <cell r="P16" t="str">
            <v>L</v>
          </cell>
          <cell r="Q16" t="str">
            <v>KRISTEN</v>
          </cell>
          <cell r="R16" t="str">
            <v>L</v>
          </cell>
          <cell r="S16" t="str">
            <v>SMA</v>
          </cell>
          <cell r="T16" t="str">
            <v>PINAMORONGAN</v>
          </cell>
          <cell r="U16">
            <v>32613</v>
          </cell>
          <cell r="V16">
            <v>44378</v>
          </cell>
          <cell r="W16">
            <v>44469</v>
          </cell>
          <cell r="X16" t="str">
            <v>PKWT 1</v>
          </cell>
          <cell r="Z16" t="str">
            <v xml:space="preserve">3 Tahun  0 Bulan 21 Hari </v>
          </cell>
          <cell r="AA16" t="str">
            <v>B1</v>
          </cell>
          <cell r="AB16" t="str">
            <v>890420150599</v>
          </cell>
          <cell r="AC16">
            <v>45397</v>
          </cell>
          <cell r="AD16" t="str">
            <v>SUDAH</v>
          </cell>
          <cell r="AE16" t="str">
            <v>ON PROGRESS</v>
          </cell>
          <cell r="AF16">
            <v>43872</v>
          </cell>
          <cell r="AG16" t="str">
            <v xml:space="preserve">SUDAH </v>
          </cell>
        </row>
        <row r="17">
          <cell r="C17" t="str">
            <v>0623</v>
          </cell>
          <cell r="D17" t="str">
            <v>MUHAMMAD FACRI KAMALUDIN</v>
          </cell>
          <cell r="E17" t="str">
            <v xml:space="preserve">MBK </v>
          </cell>
          <cell r="F17">
            <v>82123513033</v>
          </cell>
          <cell r="G17" t="str">
            <v>DRIVER</v>
          </cell>
          <cell r="K17" t="str">
            <v>MANADO</v>
          </cell>
          <cell r="L17" t="str">
            <v xml:space="preserve">PT.SUMBER ALFARIA TRIJAYA TBK </v>
          </cell>
          <cell r="M17" t="str">
            <v>JAKARTA 2</v>
          </cell>
          <cell r="N17">
            <v>43462</v>
          </cell>
          <cell r="O17" t="str">
            <v>Jaga IV RT. 004 RW. 004 Kel/Desa Kauditan II Kec Kauditan Kab. Minahasa Utara Provinsi Sulawesi Utara</v>
          </cell>
          <cell r="P17" t="str">
            <v>K2</v>
          </cell>
          <cell r="Q17" t="str">
            <v>ISLAM</v>
          </cell>
          <cell r="R17" t="str">
            <v>L</v>
          </cell>
          <cell r="S17" t="str">
            <v>SMA</v>
          </cell>
          <cell r="T17" t="str">
            <v>KUPANG</v>
          </cell>
          <cell r="U17" t="str">
            <v>22 Nopember 1985</v>
          </cell>
          <cell r="V17">
            <v>44378</v>
          </cell>
          <cell r="W17">
            <v>44469</v>
          </cell>
          <cell r="X17" t="str">
            <v>PKWT 1</v>
          </cell>
          <cell r="Z17" t="str">
            <v xml:space="preserve">2 Tahun  6 Bulan 25 Hari </v>
          </cell>
          <cell r="AA17" t="str">
            <v>B II</v>
          </cell>
          <cell r="AB17" t="str">
            <v>851120290071</v>
          </cell>
          <cell r="AC17">
            <v>43791</v>
          </cell>
          <cell r="AD17" t="str">
            <v>SUDAH</v>
          </cell>
          <cell r="AE17" t="str">
            <v>SUDAH</v>
          </cell>
          <cell r="AF17">
            <v>43872</v>
          </cell>
          <cell r="AG17" t="str">
            <v xml:space="preserve">SUDAH </v>
          </cell>
        </row>
        <row r="18">
          <cell r="C18" t="str">
            <v>0626</v>
          </cell>
          <cell r="D18" t="str">
            <v>EKO DANANG PRIATNA BAHARI</v>
          </cell>
          <cell r="E18" t="str">
            <v xml:space="preserve">MBK </v>
          </cell>
          <cell r="F18">
            <v>85225943581</v>
          </cell>
          <cell r="G18" t="str">
            <v>DRIVER</v>
          </cell>
          <cell r="K18" t="str">
            <v>MANADO</v>
          </cell>
          <cell r="L18" t="str">
            <v xml:space="preserve">PT.SUMBER ALFARIA TRIJAYA TBK </v>
          </cell>
          <cell r="M18" t="str">
            <v>JAKARTA 2</v>
          </cell>
          <cell r="N18">
            <v>43480</v>
          </cell>
          <cell r="O18" t="str">
            <v>Jaga I RT.- RW.- Kel/Desa Dimembe Kec. Dimembe kab. Minahasa Utara Provinsi Sulawesi Utara</v>
          </cell>
          <cell r="P18" t="str">
            <v>L</v>
          </cell>
          <cell r="Q18" t="str">
            <v>KRISTEN</v>
          </cell>
          <cell r="R18" t="str">
            <v>L</v>
          </cell>
          <cell r="S18" t="str">
            <v>SMA</v>
          </cell>
          <cell r="T18" t="str">
            <v>TATELU</v>
          </cell>
          <cell r="U18">
            <v>34464</v>
          </cell>
          <cell r="V18">
            <v>44378</v>
          </cell>
          <cell r="W18">
            <v>44469</v>
          </cell>
          <cell r="X18" t="str">
            <v>PKWT 1</v>
          </cell>
          <cell r="Z18" t="str">
            <v xml:space="preserve">2 Tahun  6 Bulan 8 Hari </v>
          </cell>
          <cell r="AA18" t="str">
            <v>B I</v>
          </cell>
          <cell r="AB18" t="str">
            <v>940520290101</v>
          </cell>
          <cell r="AC18">
            <v>45056</v>
          </cell>
          <cell r="AD18" t="str">
            <v>SUDAH</v>
          </cell>
          <cell r="AE18" t="str">
            <v>SUDAH</v>
          </cell>
          <cell r="AF18">
            <v>43872</v>
          </cell>
          <cell r="AG18" t="str">
            <v xml:space="preserve">SUDAH </v>
          </cell>
        </row>
        <row r="19">
          <cell r="C19" t="str">
            <v>0628</v>
          </cell>
          <cell r="D19" t="str">
            <v>ANCE GUNENA</v>
          </cell>
          <cell r="E19" t="str">
            <v xml:space="preserve">MBK </v>
          </cell>
          <cell r="F19">
            <v>85244889958</v>
          </cell>
          <cell r="G19" t="str">
            <v>DRIVER</v>
          </cell>
          <cell r="K19" t="str">
            <v>MANADO</v>
          </cell>
          <cell r="L19" t="str">
            <v xml:space="preserve">PT.SUMBER ALFARIA TRIJAYA TBK </v>
          </cell>
          <cell r="M19" t="str">
            <v>JAKARTA 2</v>
          </cell>
          <cell r="N19">
            <v>43487</v>
          </cell>
          <cell r="O19" t="str">
            <v>Kampung Bungalawang RT. 000 RW. 000 Kel/Desa Bungalawang Kec. Tabukan Tengah Kab. Kepl. Sangihe Provinsi Sulawesi Utara</v>
          </cell>
          <cell r="P19" t="str">
            <v>L</v>
          </cell>
          <cell r="Q19" t="str">
            <v>KRISTEN</v>
          </cell>
          <cell r="R19" t="str">
            <v>L</v>
          </cell>
          <cell r="S19" t="str">
            <v>SMA</v>
          </cell>
          <cell r="T19" t="str">
            <v>BUNGALAWANG</v>
          </cell>
          <cell r="U19">
            <v>33351</v>
          </cell>
          <cell r="V19">
            <v>44378</v>
          </cell>
          <cell r="W19">
            <v>44469</v>
          </cell>
          <cell r="X19" t="str">
            <v>PKWT 1</v>
          </cell>
          <cell r="Z19" t="str">
            <v xml:space="preserve">2 Tahun  6 Bulan 1 Hari </v>
          </cell>
          <cell r="AA19" t="str">
            <v>B I UMUM</v>
          </cell>
          <cell r="AB19" t="str">
            <v>22121801836</v>
          </cell>
          <cell r="AC19">
            <v>45039</v>
          </cell>
          <cell r="AD19" t="str">
            <v>SUDAH</v>
          </cell>
          <cell r="AE19" t="str">
            <v>SUDAH</v>
          </cell>
          <cell r="AF19">
            <v>43872</v>
          </cell>
          <cell r="AG19" t="str">
            <v xml:space="preserve">SUDAH </v>
          </cell>
        </row>
        <row r="20">
          <cell r="C20" t="str">
            <v>0629</v>
          </cell>
          <cell r="D20" t="str">
            <v>REFLY REKY MANTIRI</v>
          </cell>
          <cell r="E20" t="str">
            <v xml:space="preserve">MBK </v>
          </cell>
          <cell r="F20">
            <v>85340017620</v>
          </cell>
          <cell r="G20" t="str">
            <v>DRIVER</v>
          </cell>
          <cell r="K20" t="str">
            <v>MANADO</v>
          </cell>
          <cell r="L20" t="str">
            <v xml:space="preserve">PT.SUMBER ALFARIA TRIJAYA TBK </v>
          </cell>
          <cell r="M20" t="str">
            <v>JAKARTA 2</v>
          </cell>
          <cell r="N20">
            <v>43491</v>
          </cell>
          <cell r="O20" t="str">
            <v>Jaga X RT. 000 RW. 000 Kel/Desa Karegesan Kec. Kauditan Kab. Minahasa Utara Provinsi Sulawesi Utara</v>
          </cell>
          <cell r="P20" t="str">
            <v>K2</v>
          </cell>
          <cell r="Q20" t="str">
            <v>ISLAM</v>
          </cell>
          <cell r="R20" t="str">
            <v>L</v>
          </cell>
          <cell r="S20" t="str">
            <v>SMA</v>
          </cell>
          <cell r="T20" t="str">
            <v>LEMBEAN</v>
          </cell>
          <cell r="U20">
            <v>32052</v>
          </cell>
          <cell r="V20">
            <v>44378</v>
          </cell>
          <cell r="W20">
            <v>44469</v>
          </cell>
          <cell r="X20" t="str">
            <v>PKWT 1</v>
          </cell>
          <cell r="Z20" t="str">
            <v xml:space="preserve">2 Tahun  5 Bulan 27 Hari </v>
          </cell>
          <cell r="AA20" t="str">
            <v>B II UMUM</v>
          </cell>
          <cell r="AB20" t="str">
            <v>2223181200835</v>
          </cell>
          <cell r="AC20">
            <v>45201</v>
          </cell>
          <cell r="AD20" t="str">
            <v>SUDAH</v>
          </cell>
          <cell r="AE20" t="str">
            <v>SUDAH</v>
          </cell>
          <cell r="AF20">
            <v>43872</v>
          </cell>
          <cell r="AG20" t="str">
            <v xml:space="preserve">SUDAH </v>
          </cell>
        </row>
        <row r="21">
          <cell r="C21" t="str">
            <v>0670</v>
          </cell>
          <cell r="D21" t="str">
            <v>RISCHY R IROT</v>
          </cell>
          <cell r="E21" t="str">
            <v xml:space="preserve">MBK </v>
          </cell>
          <cell r="F21">
            <v>81346138019</v>
          </cell>
          <cell r="G21" t="str">
            <v>DRIVER</v>
          </cell>
          <cell r="K21" t="str">
            <v>MANADO</v>
          </cell>
          <cell r="L21" t="str">
            <v xml:space="preserve">PT.SUMBER ALFARIA TRIJAYA TBK </v>
          </cell>
          <cell r="M21" t="str">
            <v>JAKARTA 2</v>
          </cell>
          <cell r="N21">
            <v>43739</v>
          </cell>
          <cell r="O21" t="str">
            <v>AIRMADIDI ATAS RT 000/018 DS AIRMADIDI ATAS KEC AIRMADIDI KAB MINAHASA UTARA</v>
          </cell>
          <cell r="P21" t="str">
            <v>K</v>
          </cell>
          <cell r="Q21" t="str">
            <v>KRISTEN</v>
          </cell>
          <cell r="R21" t="str">
            <v>L</v>
          </cell>
          <cell r="S21" t="str">
            <v>SMA</v>
          </cell>
          <cell r="T21" t="str">
            <v>TONDANO</v>
          </cell>
          <cell r="U21">
            <v>34605</v>
          </cell>
          <cell r="V21">
            <v>44378</v>
          </cell>
          <cell r="W21">
            <v>44469</v>
          </cell>
          <cell r="X21" t="str">
            <v>PKWT 1</v>
          </cell>
          <cell r="Z21" t="str">
            <v xml:space="preserve">1 Tahun  9 Bulan 22 Hari </v>
          </cell>
          <cell r="AA21" t="str">
            <v>BI SULUT</v>
          </cell>
          <cell r="AB21" t="str">
            <v>940920150907</v>
          </cell>
          <cell r="AC21">
            <v>45563</v>
          </cell>
          <cell r="AD21" t="str">
            <v>SUDAH</v>
          </cell>
          <cell r="AE21" t="str">
            <v>SUDAH</v>
          </cell>
          <cell r="AF21">
            <v>43872</v>
          </cell>
          <cell r="AG21" t="str">
            <v xml:space="preserve">SUDAH </v>
          </cell>
        </row>
        <row r="22">
          <cell r="C22" t="str">
            <v>0830</v>
          </cell>
          <cell r="D22" t="str">
            <v>RAHMAD MATINDAS</v>
          </cell>
          <cell r="E22" t="str">
            <v xml:space="preserve">MBK </v>
          </cell>
          <cell r="F22" t="str">
            <v>DMS TIMUR</v>
          </cell>
          <cell r="I22" t="str">
            <v>CHECKER</v>
          </cell>
          <cell r="K22" t="str">
            <v>MANADO</v>
          </cell>
          <cell r="L22" t="str">
            <v xml:space="preserve">PT.SUMBER ALFARIA TRIJAYA TBK </v>
          </cell>
          <cell r="M22" t="str">
            <v>JAKARTA 2</v>
          </cell>
          <cell r="N22">
            <v>42856</v>
          </cell>
          <cell r="O22" t="str">
            <v>Lingkungan XI RT.- RW. - Desa/Kel. Airmadidi Atas Kec. Airmadidi Kab Minahasa Utara Provinsi Sulawesi Utara</v>
          </cell>
          <cell r="P22" t="str">
            <v>K1</v>
          </cell>
          <cell r="Q22" t="str">
            <v>ISLAM</v>
          </cell>
          <cell r="R22" t="str">
            <v>L</v>
          </cell>
          <cell r="S22" t="str">
            <v>SMA</v>
          </cell>
          <cell r="T22" t="str">
            <v>LEMBEAN</v>
          </cell>
          <cell r="U22">
            <v>33092</v>
          </cell>
          <cell r="V22">
            <v>44378</v>
          </cell>
          <cell r="W22">
            <v>44408</v>
          </cell>
          <cell r="X22" t="str">
            <v>PHL</v>
          </cell>
          <cell r="Z22" t="str">
            <v xml:space="preserve">4 Tahun  2 Bulan 22 Hari </v>
          </cell>
          <cell r="AA22" t="str">
            <v>NON DRIVER</v>
          </cell>
          <cell r="AB22" t="str">
            <v>NON DRIVER</v>
          </cell>
          <cell r="AC22">
            <v>2958465</v>
          </cell>
          <cell r="AD22" t="str">
            <v>SUDAH</v>
          </cell>
          <cell r="AE22" t="str">
            <v>ON PROGRESS</v>
          </cell>
          <cell r="AF22">
            <v>43872</v>
          </cell>
          <cell r="AG22" t="str">
            <v xml:space="preserve">SUDAH </v>
          </cell>
        </row>
        <row r="23">
          <cell r="C23" t="str">
            <v>0831</v>
          </cell>
          <cell r="D23" t="str">
            <v>MISRANDY BOLOTIO</v>
          </cell>
          <cell r="E23" t="str">
            <v xml:space="preserve">MBK </v>
          </cell>
          <cell r="F23" t="str">
            <v>852563204704</v>
          </cell>
          <cell r="J23" t="str">
            <v>DISPATCHER</v>
          </cell>
          <cell r="K23" t="str">
            <v>MANADO</v>
          </cell>
          <cell r="L23" t="str">
            <v xml:space="preserve">PT.SUMBER ALFARIA TRIJAYA TBK </v>
          </cell>
          <cell r="M23" t="str">
            <v>JAKARTA 2</v>
          </cell>
          <cell r="N23">
            <v>42856</v>
          </cell>
          <cell r="O23" t="str">
            <v>Kaasar RT. - RW. - Desa/Kel. Kaasar Kec. Kauditan Kab. Minahasa Utara Provinsi Sulawesi Utara</v>
          </cell>
          <cell r="P23" t="str">
            <v>L</v>
          </cell>
          <cell r="Q23" t="str">
            <v>ISLAM</v>
          </cell>
          <cell r="R23" t="str">
            <v>L</v>
          </cell>
          <cell r="S23" t="str">
            <v>SMA</v>
          </cell>
          <cell r="T23" t="str">
            <v>POIGAR</v>
          </cell>
          <cell r="U23">
            <v>33478</v>
          </cell>
          <cell r="V23">
            <v>44378</v>
          </cell>
          <cell r="W23">
            <v>44408</v>
          </cell>
          <cell r="X23" t="str">
            <v>PHL</v>
          </cell>
          <cell r="Z23" t="str">
            <v xml:space="preserve">4 Tahun  2 Bulan 22 Hari </v>
          </cell>
          <cell r="AA23" t="str">
            <v>B I</v>
          </cell>
          <cell r="AB23">
            <v>910820290065</v>
          </cell>
          <cell r="AC23">
            <v>44051</v>
          </cell>
          <cell r="AD23" t="str">
            <v>SUDAH</v>
          </cell>
          <cell r="AE23" t="str">
            <v>ON PROGRESS</v>
          </cell>
          <cell r="AF23">
            <v>43872</v>
          </cell>
          <cell r="AG23" t="str">
            <v xml:space="preserve">SUDAH </v>
          </cell>
        </row>
        <row r="24">
          <cell r="C24" t="str">
            <v>0832</v>
          </cell>
          <cell r="D24" t="str">
            <v>SWITLI MARKEL KASEGER</v>
          </cell>
          <cell r="E24" t="str">
            <v xml:space="preserve">MBK </v>
          </cell>
          <cell r="F24">
            <v>82349705354</v>
          </cell>
          <cell r="J24" t="str">
            <v xml:space="preserve">UNIT CONTROL </v>
          </cell>
          <cell r="K24" t="str">
            <v>MANADO</v>
          </cell>
          <cell r="L24" t="str">
            <v xml:space="preserve">PT.SUMBER ALFARIA TRIJAYA TBK </v>
          </cell>
          <cell r="M24" t="str">
            <v>JAKARTA 2</v>
          </cell>
          <cell r="N24">
            <v>42856</v>
          </cell>
          <cell r="O24" t="str">
            <v>Lingkungan VII RT. - RW. - Kel/Desa Sarongsong Satu Kec. Airmadidi Kab. Minahasa Utara Provinsi Sulawes Utara</v>
          </cell>
          <cell r="P24" t="str">
            <v>K1</v>
          </cell>
          <cell r="Q24" t="str">
            <v>KRISTEN</v>
          </cell>
          <cell r="R24" t="str">
            <v>L</v>
          </cell>
          <cell r="S24" t="str">
            <v>SMK</v>
          </cell>
          <cell r="T24" t="str">
            <v>LEMBEAN</v>
          </cell>
          <cell r="U24">
            <v>33510</v>
          </cell>
          <cell r="V24">
            <v>44378</v>
          </cell>
          <cell r="W24">
            <v>44408</v>
          </cell>
          <cell r="X24" t="str">
            <v>PHL</v>
          </cell>
          <cell r="Z24" t="str">
            <v xml:space="preserve">4 Tahun  2 Bulan 22 Hari </v>
          </cell>
          <cell r="AA24" t="str">
            <v>B I Umum</v>
          </cell>
          <cell r="AB24">
            <v>910920290065</v>
          </cell>
          <cell r="AC24">
            <v>43737</v>
          </cell>
          <cell r="AD24" t="str">
            <v>SUDAH</v>
          </cell>
          <cell r="AE24" t="str">
            <v>ON PROGRESS</v>
          </cell>
          <cell r="AF24">
            <v>43872</v>
          </cell>
          <cell r="AG24" t="str">
            <v xml:space="preserve">SUDAH </v>
          </cell>
        </row>
        <row r="25">
          <cell r="C25" t="str">
            <v>0833</v>
          </cell>
          <cell r="D25" t="str">
            <v>ANDI SOFYAN YUSUF</v>
          </cell>
          <cell r="E25" t="str">
            <v xml:space="preserve">MBK </v>
          </cell>
          <cell r="F25">
            <v>85714190821</v>
          </cell>
          <cell r="G25" t="str">
            <v>DRIVER</v>
          </cell>
          <cell r="K25" t="str">
            <v>MANADO</v>
          </cell>
          <cell r="L25" t="str">
            <v xml:space="preserve">PT.SUMBER ALFARIA TRIJAYA TBK </v>
          </cell>
          <cell r="M25" t="str">
            <v>JAKARTA 2</v>
          </cell>
          <cell r="N25">
            <v>43305</v>
          </cell>
          <cell r="O25" t="str">
            <v>Jaga II RT. 000 RW. 000 Kel/Desa Kolongan Kec. Kalawat Kab. Minahasa Utara Provinsi Sulawesi Utara</v>
          </cell>
          <cell r="P25" t="str">
            <v>L</v>
          </cell>
          <cell r="Q25" t="str">
            <v>ISLAM</v>
          </cell>
          <cell r="R25" t="str">
            <v>L</v>
          </cell>
          <cell r="S25" t="str">
            <v>SMK</v>
          </cell>
          <cell r="T25" t="str">
            <v>PALU</v>
          </cell>
          <cell r="U25">
            <v>35324</v>
          </cell>
          <cell r="V25">
            <v>44378</v>
          </cell>
          <cell r="W25">
            <v>44408</v>
          </cell>
          <cell r="X25" t="str">
            <v>PHL</v>
          </cell>
          <cell r="Z25" t="str">
            <v xml:space="preserve">2 Tahun  11 Bulan 29 Hari </v>
          </cell>
          <cell r="AA25" t="str">
            <v>NON DRIVER</v>
          </cell>
          <cell r="AB25" t="str">
            <v>NON DRIVER</v>
          </cell>
          <cell r="AC25" t="str">
            <v>NON DRIVER</v>
          </cell>
          <cell r="AD25" t="str">
            <v>SUDAH</v>
          </cell>
          <cell r="AE25" t="str">
            <v>ON PROGRESS</v>
          </cell>
          <cell r="AF25">
            <v>43872</v>
          </cell>
          <cell r="AG25" t="str">
            <v xml:space="preserve">SUDAH </v>
          </cell>
        </row>
        <row r="26">
          <cell r="C26" t="str">
            <v>0834</v>
          </cell>
          <cell r="D26" t="str">
            <v>MARCO ROTTY</v>
          </cell>
          <cell r="E26" t="str">
            <v xml:space="preserve">MBK </v>
          </cell>
          <cell r="F26">
            <v>89624447620</v>
          </cell>
          <cell r="J26" t="str">
            <v>DISPATCHER</v>
          </cell>
          <cell r="K26" t="str">
            <v>MANADO</v>
          </cell>
          <cell r="L26" t="str">
            <v xml:space="preserve">PT.SUMBER ALFARIA TRIJAYA TBK </v>
          </cell>
          <cell r="M26" t="str">
            <v>JAKARTA 2</v>
          </cell>
          <cell r="N26">
            <v>43346</v>
          </cell>
          <cell r="O26" t="str">
            <v>Jaga VIII RT.- RW. - Kel/Desa Kaudiatan I Kec. Kauditan Kab. Minahasa Utara Provinsi Sulawesi Utara</v>
          </cell>
          <cell r="P26" t="str">
            <v>L</v>
          </cell>
          <cell r="Q26" t="str">
            <v>KRISTEN</v>
          </cell>
          <cell r="R26" t="str">
            <v>L</v>
          </cell>
          <cell r="S26" t="str">
            <v>S1</v>
          </cell>
          <cell r="T26" t="str">
            <v>MANADO</v>
          </cell>
          <cell r="U26">
            <v>32344</v>
          </cell>
          <cell r="V26">
            <v>44378</v>
          </cell>
          <cell r="W26">
            <v>44408</v>
          </cell>
          <cell r="X26" t="str">
            <v>PHL</v>
          </cell>
          <cell r="Z26" t="str">
            <v xml:space="preserve">2 Tahun  10 Bulan 20 Hari </v>
          </cell>
          <cell r="AA26" t="str">
            <v>NON DRIVER</v>
          </cell>
          <cell r="AB26" t="str">
            <v>NON DRIVER</v>
          </cell>
          <cell r="AC26" t="str">
            <v>NON DRIVER</v>
          </cell>
          <cell r="AD26" t="str">
            <v>SUDAH</v>
          </cell>
          <cell r="AE26" t="str">
            <v>ON PROGRESS</v>
          </cell>
          <cell r="AF26">
            <v>43872</v>
          </cell>
          <cell r="AG26" t="str">
            <v xml:space="preserve">SUDAH </v>
          </cell>
        </row>
        <row r="27">
          <cell r="C27" t="str">
            <v>0827</v>
          </cell>
          <cell r="D27" t="str">
            <v>HENDRA HIDAYAT PAATH</v>
          </cell>
          <cell r="E27" t="str">
            <v xml:space="preserve">MBK </v>
          </cell>
          <cell r="F27">
            <v>82290956930</v>
          </cell>
          <cell r="G27" t="str">
            <v>DRIVER</v>
          </cell>
          <cell r="K27" t="str">
            <v>MANADO</v>
          </cell>
          <cell r="L27" t="str">
            <v xml:space="preserve">PT.SUMBER ALFARIA TRIJAYA TBK </v>
          </cell>
          <cell r="M27" t="str">
            <v>JAKARTA 2</v>
          </cell>
          <cell r="N27">
            <v>43770</v>
          </cell>
          <cell r="O27" t="str">
            <v xml:space="preserve">DESA MAGOYUNGGUNG KEC DUMOSA TIMUR KAB BOLAANG MONGONADE </v>
          </cell>
          <cell r="P27" t="str">
            <v>K1</v>
          </cell>
          <cell r="Q27" t="str">
            <v>ISLAM</v>
          </cell>
          <cell r="R27" t="str">
            <v>L</v>
          </cell>
          <cell r="S27" t="str">
            <v>SMA SEDERAJAT</v>
          </cell>
          <cell r="T27" t="str">
            <v>SUKABUMI</v>
          </cell>
          <cell r="U27">
            <v>31950</v>
          </cell>
          <cell r="V27">
            <v>44378</v>
          </cell>
          <cell r="W27">
            <v>44408</v>
          </cell>
          <cell r="X27" t="str">
            <v>PHL</v>
          </cell>
          <cell r="Z27" t="str">
            <v xml:space="preserve">1 Tahun  8 Bulan 22 Hari </v>
          </cell>
          <cell r="AA27" t="str">
            <v>BI UMUM</v>
          </cell>
          <cell r="AB27" t="str">
            <v>870620180227</v>
          </cell>
          <cell r="AC27">
            <v>45099</v>
          </cell>
          <cell r="AD27" t="str">
            <v>SUDAH</v>
          </cell>
          <cell r="AE27" t="str">
            <v>SUDAH</v>
          </cell>
          <cell r="AF27">
            <v>43872</v>
          </cell>
          <cell r="AG27" t="str">
            <v xml:space="preserve">SUDAH </v>
          </cell>
        </row>
        <row r="28">
          <cell r="C28" t="str">
            <v>1033</v>
          </cell>
          <cell r="D28" t="str">
            <v xml:space="preserve">BILLY ANGELO WENAS </v>
          </cell>
          <cell r="E28" t="str">
            <v xml:space="preserve">MBK </v>
          </cell>
          <cell r="F28" t="str">
            <v>081354414916</v>
          </cell>
          <cell r="I28" t="str">
            <v>CHECKER</v>
          </cell>
          <cell r="K28" t="str">
            <v>MANADO</v>
          </cell>
          <cell r="L28" t="str">
            <v xml:space="preserve">PT.SUMBER ALFARIA TRIJAYA TBK </v>
          </cell>
          <cell r="M28" t="str">
            <v>JAKARTA 2</v>
          </cell>
          <cell r="N28">
            <v>43800</v>
          </cell>
          <cell r="O28" t="str">
            <v xml:space="preserve">JAGA VI RT. 000/000 KEL. PASLATEN KEC. KAUDITAN </v>
          </cell>
          <cell r="P28" t="str">
            <v>K</v>
          </cell>
          <cell r="Q28" t="str">
            <v xml:space="preserve">KHATOLIK </v>
          </cell>
          <cell r="R28" t="str">
            <v>L</v>
          </cell>
          <cell r="S28" t="str">
            <v>SMA</v>
          </cell>
          <cell r="T28" t="str">
            <v>LEMBEAN</v>
          </cell>
          <cell r="U28">
            <v>34276</v>
          </cell>
          <cell r="V28">
            <v>44378</v>
          </cell>
          <cell r="W28">
            <v>44408</v>
          </cell>
          <cell r="X28" t="str">
            <v>PHL</v>
          </cell>
          <cell r="Z28" t="str">
            <v xml:space="preserve">1 Tahun  7 Bulan 22 Hari </v>
          </cell>
          <cell r="AA28" t="str">
            <v>BI</v>
          </cell>
          <cell r="AB28" t="str">
            <v>20159311000007</v>
          </cell>
          <cell r="AC28">
            <v>45602</v>
          </cell>
          <cell r="AE28" t="str">
            <v>ON PROGRESS</v>
          </cell>
          <cell r="AF28">
            <v>43872</v>
          </cell>
          <cell r="AG28" t="str">
            <v xml:space="preserve">SUDAH </v>
          </cell>
        </row>
        <row r="29">
          <cell r="C29" t="str">
            <v>1034</v>
          </cell>
          <cell r="D29" t="str">
            <v xml:space="preserve">DONY YOHANES WALANGITANG </v>
          </cell>
          <cell r="E29" t="str">
            <v xml:space="preserve">MBK </v>
          </cell>
          <cell r="F29" t="str">
            <v>085240813336</v>
          </cell>
          <cell r="G29" t="str">
            <v>DRIVER</v>
          </cell>
          <cell r="K29" t="str">
            <v>MANADO</v>
          </cell>
          <cell r="L29" t="str">
            <v xml:space="preserve">PT.SUMBER ALFARIA TRIJAYA TBK </v>
          </cell>
          <cell r="M29" t="str">
            <v>JAKARTA 2</v>
          </cell>
          <cell r="N29">
            <v>43800</v>
          </cell>
          <cell r="O29" t="str">
            <v xml:space="preserve">JAGA VI RT. 000/000 KEL. KOLONGAN TETEMPANGAN KEC. KALAWAT </v>
          </cell>
          <cell r="P29" t="str">
            <v>K2</v>
          </cell>
          <cell r="Q29" t="str">
            <v xml:space="preserve">KRISTEN </v>
          </cell>
          <cell r="R29" t="str">
            <v>L</v>
          </cell>
          <cell r="S29" t="str">
            <v>SMA</v>
          </cell>
          <cell r="T29" t="str">
            <v>JAKARTA</v>
          </cell>
          <cell r="U29">
            <v>29655</v>
          </cell>
          <cell r="V29">
            <v>44378</v>
          </cell>
          <cell r="W29">
            <v>44408</v>
          </cell>
          <cell r="X29" t="str">
            <v>PHL</v>
          </cell>
          <cell r="Z29" t="str">
            <v xml:space="preserve">1 Tahun  7 Bulan 22 Hari </v>
          </cell>
          <cell r="AA29" t="str">
            <v>BII UMUM</v>
          </cell>
          <cell r="AB29" t="str">
            <v>2015151100054</v>
          </cell>
          <cell r="AC29">
            <v>44995</v>
          </cell>
          <cell r="AE29" t="str">
            <v>ON PROGRESS</v>
          </cell>
          <cell r="AF29">
            <v>43872</v>
          </cell>
          <cell r="AG29" t="str">
            <v xml:space="preserve">SUDAH </v>
          </cell>
        </row>
        <row r="30">
          <cell r="C30" t="str">
            <v>1035</v>
          </cell>
          <cell r="D30" t="str">
            <v xml:space="preserve">FEBRIANO YOHANES KAUNANG </v>
          </cell>
          <cell r="E30" t="str">
            <v xml:space="preserve">MBK </v>
          </cell>
          <cell r="F30" t="str">
            <v>853970594747</v>
          </cell>
          <cell r="G30" t="str">
            <v>DRIVER</v>
          </cell>
          <cell r="K30" t="str">
            <v>MANADO</v>
          </cell>
          <cell r="L30" t="str">
            <v xml:space="preserve">PT.SUMBER ALFARIA TRIJAYA TBK </v>
          </cell>
          <cell r="M30" t="str">
            <v>JAKARTA 2</v>
          </cell>
          <cell r="N30">
            <v>43800</v>
          </cell>
          <cell r="O30" t="str">
            <v xml:space="preserve">JAGA II RT. 000/000 KEL. TOUNELET SATU KEC. SONDER </v>
          </cell>
          <cell r="P30" t="str">
            <v>K1</v>
          </cell>
          <cell r="Q30" t="str">
            <v xml:space="preserve">KRISTEN PROTESTAN </v>
          </cell>
          <cell r="R30" t="str">
            <v>L</v>
          </cell>
          <cell r="S30" t="str">
            <v xml:space="preserve">SMK </v>
          </cell>
          <cell r="T30" t="str">
            <v xml:space="preserve">SONDER </v>
          </cell>
          <cell r="U30">
            <v>33291</v>
          </cell>
          <cell r="V30">
            <v>44317</v>
          </cell>
          <cell r="W30">
            <v>44408</v>
          </cell>
          <cell r="X30" t="str">
            <v>PKWT 2</v>
          </cell>
          <cell r="Z30" t="str">
            <v xml:space="preserve">1 Tahun  7 Bulan 22 Hari </v>
          </cell>
          <cell r="AA30" t="str">
            <v>BII UMUM</v>
          </cell>
          <cell r="AB30" t="str">
            <v>910220160161</v>
          </cell>
          <cell r="AC30">
            <v>45344</v>
          </cell>
          <cell r="AE30" t="str">
            <v>ON PROGRESS</v>
          </cell>
          <cell r="AF30">
            <v>43872</v>
          </cell>
          <cell r="AG30" t="str">
            <v xml:space="preserve">SUDAH </v>
          </cell>
        </row>
        <row r="31">
          <cell r="C31" t="str">
            <v>1203</v>
          </cell>
          <cell r="D31" t="str">
            <v xml:space="preserve">STEVEN DALA </v>
          </cell>
          <cell r="E31" t="str">
            <v xml:space="preserve">MBK </v>
          </cell>
          <cell r="F31" t="str">
            <v>0852428840266</v>
          </cell>
          <cell r="G31" t="str">
            <v>DRIVER</v>
          </cell>
          <cell r="K31" t="str">
            <v>MANADO</v>
          </cell>
          <cell r="L31" t="str">
            <v xml:space="preserve">PT.SUMBER ALFARIA TRIJAYA TBK </v>
          </cell>
          <cell r="M31" t="str">
            <v>JAKARTA 2</v>
          </cell>
          <cell r="N31">
            <v>43923</v>
          </cell>
          <cell r="O31" t="str">
            <v xml:space="preserve">JL. TG. ANGIN RT. 003/004 KEL. TATURA UTARA KEC. PALU SELATAN </v>
          </cell>
          <cell r="P31" t="str">
            <v>K2</v>
          </cell>
          <cell r="Q31" t="str">
            <v xml:space="preserve">KRISTEN </v>
          </cell>
          <cell r="R31" t="str">
            <v>L</v>
          </cell>
          <cell r="S31" t="str">
            <v>S1</v>
          </cell>
          <cell r="T31" t="str">
            <v xml:space="preserve">KOROWOU </v>
          </cell>
          <cell r="U31">
            <v>32540</v>
          </cell>
          <cell r="V31">
            <v>44348</v>
          </cell>
          <cell r="W31">
            <v>44439</v>
          </cell>
          <cell r="X31" t="str">
            <v>PKWT 1</v>
          </cell>
          <cell r="Z31" t="str">
            <v xml:space="preserve">1 Tahun  3 Bulan 21 Hari </v>
          </cell>
          <cell r="AA31" t="str">
            <v>BI SULUT</v>
          </cell>
          <cell r="AB31" t="str">
            <v>890220290078</v>
          </cell>
          <cell r="AC31">
            <v>44958</v>
          </cell>
        </row>
        <row r="32">
          <cell r="C32" t="str">
            <v>1331</v>
          </cell>
          <cell r="D32" t="str">
            <v>MICHAEL MAEIDY PANGAILA</v>
          </cell>
          <cell r="E32" t="str">
            <v xml:space="preserve">MBK </v>
          </cell>
          <cell r="F32" t="str">
            <v>082196520148</v>
          </cell>
          <cell r="G32" t="str">
            <v>DRIVER</v>
          </cell>
          <cell r="K32" t="str">
            <v>MANADO</v>
          </cell>
          <cell r="L32" t="str">
            <v xml:space="preserve">PT.SUMBER ALFARIA TRIJAYA TBK </v>
          </cell>
          <cell r="M32" t="str">
            <v>JAKARTA 2</v>
          </cell>
          <cell r="N32">
            <v>44092</v>
          </cell>
          <cell r="O32" t="str">
            <v xml:space="preserve">KEL. MADIDIR UNET RT. 017/003 KOTA BITUNG </v>
          </cell>
          <cell r="P32" t="str">
            <v>K</v>
          </cell>
          <cell r="Q32" t="str">
            <v xml:space="preserve">KRISTEN PROTESTAN </v>
          </cell>
          <cell r="R32" t="str">
            <v>L</v>
          </cell>
          <cell r="S32" t="str">
            <v>SMA</v>
          </cell>
          <cell r="T32" t="str">
            <v>PAKU URE DUA</v>
          </cell>
          <cell r="U32">
            <v>32953</v>
          </cell>
          <cell r="V32">
            <v>44378</v>
          </cell>
          <cell r="W32">
            <v>44469</v>
          </cell>
          <cell r="X32" t="str">
            <v>PKWT 2</v>
          </cell>
          <cell r="Z32" t="str">
            <v xml:space="preserve">0 Tahun  10 Bulan 5 Hari </v>
          </cell>
          <cell r="AA32" t="str">
            <v>BI SULUT</v>
          </cell>
          <cell r="AB32" t="str">
            <v>970420250105</v>
          </cell>
          <cell r="AC32">
            <v>45394</v>
          </cell>
        </row>
        <row r="33">
          <cell r="C33" t="str">
            <v>1357</v>
          </cell>
          <cell r="D33" t="str">
            <v xml:space="preserve">DELLVY JONLY WETIK </v>
          </cell>
          <cell r="E33" t="str">
            <v xml:space="preserve">MBK </v>
          </cell>
          <cell r="F33" t="str">
            <v>082346247226</v>
          </cell>
          <cell r="G33" t="str">
            <v>DRIVER</v>
          </cell>
          <cell r="K33" t="str">
            <v>MANADO</v>
          </cell>
          <cell r="L33" t="str">
            <v xml:space="preserve">PT.SUMBER ALFARIA TRIJAYA TBK </v>
          </cell>
          <cell r="M33" t="str">
            <v>JAKARTA 2</v>
          </cell>
          <cell r="N33">
            <v>44116</v>
          </cell>
          <cell r="O33" t="str">
            <v xml:space="preserve">LINGKUNGAN IX RT 00/00 KEC SUKUR KEC AIRMADIDI </v>
          </cell>
          <cell r="P33" t="str">
            <v>L</v>
          </cell>
          <cell r="Q33" t="str">
            <v xml:space="preserve">KRISTEN </v>
          </cell>
          <cell r="R33" t="str">
            <v>L</v>
          </cell>
          <cell r="S33" t="str">
            <v xml:space="preserve">SMK </v>
          </cell>
          <cell r="T33" t="str">
            <v xml:space="preserve">SUKUR </v>
          </cell>
          <cell r="U33">
            <v>34330</v>
          </cell>
          <cell r="V33">
            <v>44378</v>
          </cell>
          <cell r="W33">
            <v>44469</v>
          </cell>
          <cell r="X33" t="str">
            <v>PKWT 2</v>
          </cell>
          <cell r="Z33" t="str">
            <v xml:space="preserve">0 Tahun  9 Bulan 11 Hari </v>
          </cell>
          <cell r="AA33" t="str">
            <v xml:space="preserve">BI </v>
          </cell>
          <cell r="AB33" t="str">
            <v>20169312000003</v>
          </cell>
          <cell r="AC33">
            <v>45576</v>
          </cell>
        </row>
        <row r="34">
          <cell r="C34" t="str">
            <v>1406</v>
          </cell>
          <cell r="D34" t="str">
            <v>ROMMY R.LANGKUN</v>
          </cell>
          <cell r="E34" t="str">
            <v xml:space="preserve">MBK </v>
          </cell>
          <cell r="F34" t="str">
            <v>0895806595469</v>
          </cell>
          <cell r="G34" t="str">
            <v>DRIVER</v>
          </cell>
          <cell r="K34" t="str">
            <v>MANADO</v>
          </cell>
          <cell r="L34" t="str">
            <v xml:space="preserve">PT.SUMBER ALFARIA TRIJAYA TBK </v>
          </cell>
          <cell r="M34" t="str">
            <v>JAKARTA 2</v>
          </cell>
          <cell r="N34">
            <v>44105</v>
          </cell>
          <cell r="O34" t="str">
            <v>TAAS LINGKUNGAN V RT 000/005 DS TAAS KEC TIKALA KOTA MANADO</v>
          </cell>
          <cell r="P34" t="str">
            <v>L</v>
          </cell>
          <cell r="Q34" t="str">
            <v>KRISTEN</v>
          </cell>
          <cell r="R34" t="str">
            <v>L</v>
          </cell>
          <cell r="S34" t="str">
            <v>SMK</v>
          </cell>
          <cell r="T34" t="str">
            <v>KOTAMOBAGU</v>
          </cell>
          <cell r="U34">
            <v>35000</v>
          </cell>
          <cell r="V34">
            <v>44378</v>
          </cell>
          <cell r="W34">
            <v>44469</v>
          </cell>
          <cell r="X34" t="str">
            <v>PKWT 2</v>
          </cell>
          <cell r="Z34" t="str">
            <v xml:space="preserve">0 Tahun  9 Bulan 22 Hari </v>
          </cell>
          <cell r="AA34" t="str">
            <v>BI SULUT</v>
          </cell>
          <cell r="AB34" t="str">
            <v>951020153488</v>
          </cell>
          <cell r="AC34">
            <v>45593</v>
          </cell>
          <cell r="AD34" t="str">
            <v>SUDAH</v>
          </cell>
          <cell r="AE34" t="str">
            <v>SUDAH</v>
          </cell>
          <cell r="AF34">
            <v>43872</v>
          </cell>
          <cell r="AG34" t="str">
            <v xml:space="preserve">SUDAH </v>
          </cell>
        </row>
        <row r="35">
          <cell r="C35" t="str">
            <v>1447</v>
          </cell>
          <cell r="D35" t="str">
            <v xml:space="preserve">SHARON BENHUR ROY TENGOR </v>
          </cell>
          <cell r="E35" t="str">
            <v xml:space="preserve">MBK </v>
          </cell>
          <cell r="F35" t="str">
            <v>082191111284</v>
          </cell>
          <cell r="G35" t="str">
            <v>DRIVER</v>
          </cell>
          <cell r="K35" t="str">
            <v>MANADO</v>
          </cell>
          <cell r="L35" t="str">
            <v xml:space="preserve">PT.SUMBER ALFARIA TRIJAYA TBK </v>
          </cell>
          <cell r="M35" t="str">
            <v>JAKARTA 2</v>
          </cell>
          <cell r="N35">
            <v>44148</v>
          </cell>
          <cell r="O35" t="str">
            <v xml:space="preserve">UNGKUNGAN III RT 003/003 DESA GIRIAN INDAH KEC GIRIAN </v>
          </cell>
          <cell r="P35" t="str">
            <v>L</v>
          </cell>
          <cell r="Q35" t="str">
            <v>KRISTEN</v>
          </cell>
          <cell r="R35" t="str">
            <v>L</v>
          </cell>
          <cell r="S35" t="str">
            <v>SMK</v>
          </cell>
          <cell r="T35" t="str">
            <v xml:space="preserve">MANADO </v>
          </cell>
          <cell r="U35">
            <v>35700</v>
          </cell>
          <cell r="V35">
            <v>44348</v>
          </cell>
          <cell r="W35">
            <v>44439</v>
          </cell>
          <cell r="X35" t="str">
            <v>PKWT 1</v>
          </cell>
          <cell r="Z35" t="str">
            <v xml:space="preserve">0 Tahun  8 Bulan 10 Hari </v>
          </cell>
          <cell r="AA35" t="str">
            <v xml:space="preserve">BI </v>
          </cell>
          <cell r="AB35" t="str">
            <v>20259709000025</v>
          </cell>
          <cell r="AC35">
            <v>45904</v>
          </cell>
        </row>
        <row r="36">
          <cell r="C36" t="str">
            <v>1451</v>
          </cell>
          <cell r="D36" t="str">
            <v xml:space="preserve">SUARDI </v>
          </cell>
          <cell r="F36" t="str">
            <v>081343175165</v>
          </cell>
          <cell r="I36" t="str">
            <v>CHECKER</v>
          </cell>
          <cell r="K36" t="str">
            <v>MANADO</v>
          </cell>
          <cell r="L36" t="str">
            <v xml:space="preserve">PT.SUMBER ALFARIA TRIJAYA TBK </v>
          </cell>
          <cell r="M36" t="str">
            <v>JAKARTA 2</v>
          </cell>
          <cell r="N36">
            <v>44167</v>
          </cell>
          <cell r="O36" t="str">
            <v xml:space="preserve">LATALI RT 00/00 DESA LATALI KEC PAKUE TENGAH </v>
          </cell>
          <cell r="P36" t="str">
            <v>K</v>
          </cell>
          <cell r="Q36" t="str">
            <v xml:space="preserve">ISLAM </v>
          </cell>
          <cell r="R36" t="str">
            <v>L</v>
          </cell>
          <cell r="S36" t="str">
            <v xml:space="preserve">SMA </v>
          </cell>
          <cell r="T36" t="str">
            <v xml:space="preserve">MAKASSAR </v>
          </cell>
          <cell r="U36">
            <v>31246</v>
          </cell>
          <cell r="V36">
            <v>44378</v>
          </cell>
          <cell r="W36">
            <v>44469</v>
          </cell>
          <cell r="X36" t="str">
            <v>PKWT 1</v>
          </cell>
          <cell r="Z36" t="str">
            <v xml:space="preserve">0 Tahun  7 Bulan 21 Hari </v>
          </cell>
          <cell r="AA36" t="str">
            <v xml:space="preserve">BI </v>
          </cell>
        </row>
        <row r="37">
          <cell r="C37" t="str">
            <v>1677</v>
          </cell>
          <cell r="D37" t="str">
            <v>NAFTALI RATU</v>
          </cell>
          <cell r="F37" t="str">
            <v>085211461772</v>
          </cell>
          <cell r="G37" t="str">
            <v>DRIVER</v>
          </cell>
          <cell r="K37" t="str">
            <v>MANADO</v>
          </cell>
          <cell r="L37" t="str">
            <v xml:space="preserve">PT.SUMBER ALFARIA TRIJAYA TBK </v>
          </cell>
          <cell r="M37" t="str">
            <v>JAKARTA 2</v>
          </cell>
          <cell r="N37">
            <v>44209</v>
          </cell>
          <cell r="O37" t="str">
            <v>JAGA IV DS. TAMBUN KEC. LIKUPANG BARAT KAB. MINAHASA UTARA</v>
          </cell>
          <cell r="P37" t="str">
            <v>K1</v>
          </cell>
          <cell r="Q37" t="str">
            <v>KRISTEN</v>
          </cell>
          <cell r="R37" t="str">
            <v>L</v>
          </cell>
          <cell r="S37" t="str">
            <v>SMA</v>
          </cell>
          <cell r="T37" t="str">
            <v>POPARENG</v>
          </cell>
          <cell r="U37">
            <v>34262</v>
          </cell>
          <cell r="V37">
            <v>44378</v>
          </cell>
          <cell r="W37">
            <v>44408</v>
          </cell>
          <cell r="X37" t="str">
            <v>PHL</v>
          </cell>
          <cell r="Z37" t="str">
            <v xml:space="preserve">0 Tahun  6 Bulan 10 Hari </v>
          </cell>
          <cell r="AA37" t="str">
            <v>BII UMUM</v>
          </cell>
          <cell r="AB37" t="str">
            <v>20159310000082</v>
          </cell>
          <cell r="AC37">
            <v>45939</v>
          </cell>
        </row>
        <row r="38">
          <cell r="C38" t="str">
            <v>1766</v>
          </cell>
          <cell r="D38" t="str">
            <v>HISKIA MEWENGKANG</v>
          </cell>
          <cell r="F38" t="str">
            <v>082245546522</v>
          </cell>
          <cell r="G38" t="str">
            <v>DRIVER</v>
          </cell>
          <cell r="K38" t="str">
            <v>MANADO</v>
          </cell>
          <cell r="L38" t="str">
            <v xml:space="preserve">PT.SUMBER ALFARIA TRIJAYA TBK </v>
          </cell>
          <cell r="M38" t="str">
            <v>JAKARTA 2</v>
          </cell>
          <cell r="N38">
            <v>44222</v>
          </cell>
          <cell r="O38" t="str">
            <v>JAGA IV RT 000/000 KEL. WANGURER KEC. LIKUPANG SELATAN KAB. MINAHASA</v>
          </cell>
          <cell r="P38" t="str">
            <v>L</v>
          </cell>
          <cell r="Q38" t="str">
            <v>KRISTEN</v>
          </cell>
          <cell r="R38" t="str">
            <v>L</v>
          </cell>
          <cell r="S38" t="str">
            <v>SMA</v>
          </cell>
          <cell r="T38" t="str">
            <v>MANADO</v>
          </cell>
          <cell r="U38">
            <v>36311</v>
          </cell>
          <cell r="V38">
            <v>44378</v>
          </cell>
          <cell r="W38">
            <v>44408</v>
          </cell>
          <cell r="X38" t="str">
            <v>PHL</v>
          </cell>
          <cell r="Z38" t="str">
            <v xml:space="preserve">0 Tahun  5 Bulan 27 Hari </v>
          </cell>
          <cell r="AA38" t="str">
            <v>BI</v>
          </cell>
          <cell r="AB38" t="str">
            <v>20159905000020</v>
          </cell>
          <cell r="AC38">
            <v>45664</v>
          </cell>
        </row>
        <row r="39">
          <cell r="C39" t="str">
            <v>1767</v>
          </cell>
          <cell r="D39" t="str">
            <v>EBEN APRILIANO IMANUEL PONGOH</v>
          </cell>
          <cell r="F39" t="str">
            <v>081240357795/082350535650</v>
          </cell>
          <cell r="G39" t="str">
            <v>DRIVER</v>
          </cell>
          <cell r="K39" t="str">
            <v>MANADO</v>
          </cell>
          <cell r="L39" t="str">
            <v xml:space="preserve">PT.SUMBER ALFARIA TRIJAYA TBK </v>
          </cell>
          <cell r="M39" t="str">
            <v>JAKARTA 2</v>
          </cell>
          <cell r="N39">
            <v>44228</v>
          </cell>
          <cell r="O39" t="str">
            <v>KEL. WOLOAN II LINGKUNGAN IV KEC. TOMOHON BARAT KOTA TOMOHON</v>
          </cell>
          <cell r="P39" t="str">
            <v>L</v>
          </cell>
          <cell r="Q39" t="str">
            <v>KRISTEN</v>
          </cell>
          <cell r="R39" t="str">
            <v>L</v>
          </cell>
          <cell r="S39" t="str">
            <v>SMK</v>
          </cell>
          <cell r="T39" t="str">
            <v>WOLOAN</v>
          </cell>
          <cell r="U39">
            <v>35907</v>
          </cell>
          <cell r="V39">
            <v>44317</v>
          </cell>
          <cell r="W39">
            <v>44408</v>
          </cell>
          <cell r="X39" t="str">
            <v>PKWT 2</v>
          </cell>
          <cell r="Z39" t="str">
            <v xml:space="preserve">0 Tahun  5 Bulan 22 Hari </v>
          </cell>
          <cell r="AA39" t="str">
            <v>BI</v>
          </cell>
          <cell r="AB39" t="str">
            <v>980420160140</v>
          </cell>
          <cell r="AC39">
            <v>45404</v>
          </cell>
        </row>
        <row r="40">
          <cell r="C40" t="str">
            <v>1795</v>
          </cell>
          <cell r="D40" t="str">
            <v>HAYKRI LUKAS BOYOH</v>
          </cell>
          <cell r="F40" t="str">
            <v>082194864396</v>
          </cell>
          <cell r="G40" t="str">
            <v>DRIVER</v>
          </cell>
          <cell r="K40" t="str">
            <v>MANADO</v>
          </cell>
          <cell r="L40" t="str">
            <v xml:space="preserve">PT.SUMBER ALFARIA TRIJAYA TBK </v>
          </cell>
          <cell r="M40" t="str">
            <v>JAKARTA 2</v>
          </cell>
          <cell r="N40">
            <v>44230</v>
          </cell>
          <cell r="O40" t="str">
            <v>JAGA I RT 000/000 DS. LIKUPANG II KEC. LIKUPANG TIMUR KAB. MINAHASA UTARA</v>
          </cell>
          <cell r="P40" t="str">
            <v>L</v>
          </cell>
          <cell r="Q40" t="str">
            <v>KRISTEN</v>
          </cell>
          <cell r="R40" t="str">
            <v>L</v>
          </cell>
          <cell r="S40" t="str">
            <v>SMA</v>
          </cell>
          <cell r="T40" t="str">
            <v>LIKUPANG</v>
          </cell>
          <cell r="U40">
            <v>35593</v>
          </cell>
          <cell r="V40">
            <v>44317</v>
          </cell>
          <cell r="W40">
            <v>44408</v>
          </cell>
          <cell r="X40" t="str">
            <v>PKWT 2</v>
          </cell>
          <cell r="Z40" t="str">
            <v xml:space="preserve">0 Tahun  5 Bulan 20 Hari </v>
          </cell>
          <cell r="AA40" t="str">
            <v>BI UMUM</v>
          </cell>
          <cell r="AB40" t="str">
            <v>20299706000020</v>
          </cell>
          <cell r="AC40">
            <v>46036</v>
          </cell>
        </row>
        <row r="41">
          <cell r="C41" t="str">
            <v>1847</v>
          </cell>
          <cell r="D41" t="str">
            <v>RIFALDO E MONINGKA</v>
          </cell>
          <cell r="F41" t="str">
            <v>082291401123</v>
          </cell>
          <cell r="G41" t="str">
            <v>DRIVER</v>
          </cell>
          <cell r="K41" t="str">
            <v>MANADO</v>
          </cell>
          <cell r="L41" t="str">
            <v xml:space="preserve">PT.SUMBER ALFARIA TRIJAYA TBK </v>
          </cell>
          <cell r="M41" t="str">
            <v>JAKARTA 2</v>
          </cell>
          <cell r="N41">
            <v>44241</v>
          </cell>
          <cell r="O41" t="str">
            <v>LINGKUNGAN XIRT 000/000 KEL TATAARAN II KEC. TONDANO SELATAN KAB. MINAHASA</v>
          </cell>
          <cell r="P41" t="str">
            <v>L</v>
          </cell>
          <cell r="Q41" t="str">
            <v>KRISTEN</v>
          </cell>
          <cell r="R41" t="str">
            <v>L</v>
          </cell>
          <cell r="S41" t="str">
            <v>SMA</v>
          </cell>
          <cell r="T41" t="str">
            <v>TATAARAN II</v>
          </cell>
          <cell r="U41">
            <v>33258</v>
          </cell>
          <cell r="V41">
            <v>44317</v>
          </cell>
          <cell r="W41">
            <v>44408</v>
          </cell>
          <cell r="X41" t="str">
            <v>PKWT 2</v>
          </cell>
          <cell r="Z41" t="str">
            <v xml:space="preserve">0 Tahun  5 Bulan 9 Hari </v>
          </cell>
          <cell r="AA41" t="str">
            <v>BI</v>
          </cell>
          <cell r="AB41" t="str">
            <v>20179101000006</v>
          </cell>
          <cell r="AC41">
            <v>45709</v>
          </cell>
        </row>
        <row r="42">
          <cell r="C42" t="str">
            <v>1904</v>
          </cell>
          <cell r="D42" t="str">
            <v>RICHARD ALKASSA</v>
          </cell>
          <cell r="F42" t="str">
            <v>081342556877</v>
          </cell>
          <cell r="G42" t="str">
            <v>DRIVER</v>
          </cell>
          <cell r="K42" t="str">
            <v>MANADO</v>
          </cell>
          <cell r="L42" t="str">
            <v xml:space="preserve">PT.SUMBER ALFARIA TRIJAYA TBK </v>
          </cell>
          <cell r="M42" t="str">
            <v>JAKARTA 2</v>
          </cell>
          <cell r="N42">
            <v>44256</v>
          </cell>
          <cell r="O42" t="str">
            <v>LINGKUNGAN I RT 002/001 KEL. MANEMBO NEMBO ATAS KEC. MATUARI KOTA BITUNG</v>
          </cell>
          <cell r="P42" t="str">
            <v>K1</v>
          </cell>
          <cell r="Q42" t="str">
            <v>KRISTEN</v>
          </cell>
          <cell r="R42" t="str">
            <v>L</v>
          </cell>
          <cell r="S42" t="str">
            <v>SMA</v>
          </cell>
          <cell r="T42" t="str">
            <v>BITUNG</v>
          </cell>
          <cell r="U42">
            <v>36416</v>
          </cell>
          <cell r="V42">
            <v>44348</v>
          </cell>
          <cell r="W42">
            <v>44439</v>
          </cell>
          <cell r="X42" t="str">
            <v>PKWT 2</v>
          </cell>
          <cell r="Z42" t="str">
            <v xml:space="preserve">0 Tahun  4 Bulan 22 Hari </v>
          </cell>
          <cell r="AA42" t="str">
            <v>BII</v>
          </cell>
          <cell r="AB42" t="str">
            <v>20259909000015</v>
          </cell>
          <cell r="AC42">
            <v>45935</v>
          </cell>
        </row>
        <row r="43">
          <cell r="C43" t="str">
            <v>1977</v>
          </cell>
          <cell r="D43" t="str">
            <v>DEVVIS JEN BAWOEL</v>
          </cell>
          <cell r="F43" t="str">
            <v>081244381312</v>
          </cell>
          <cell r="G43" t="str">
            <v>DRIVER</v>
          </cell>
          <cell r="K43" t="str">
            <v>MANADO</v>
          </cell>
          <cell r="L43" t="str">
            <v xml:space="preserve">PT.SUMBER ALFARIA TRIJAYA TBK </v>
          </cell>
          <cell r="M43" t="str">
            <v>JAKARTA 2</v>
          </cell>
          <cell r="N43">
            <v>44280</v>
          </cell>
          <cell r="O43" t="str">
            <v>JAGA VII RT 000/000 KEL. DIMEMBE KEC. DIMEMBE KAB. MINAHASA UTARA</v>
          </cell>
          <cell r="P43" t="str">
            <v>K1</v>
          </cell>
          <cell r="Q43" t="str">
            <v>KRISTEN</v>
          </cell>
          <cell r="R43" t="str">
            <v>L</v>
          </cell>
          <cell r="S43" t="str">
            <v>SMA</v>
          </cell>
          <cell r="T43" t="str">
            <v>MOHONG SAWANG</v>
          </cell>
          <cell r="U43">
            <v>33261</v>
          </cell>
          <cell r="V43">
            <v>44378</v>
          </cell>
          <cell r="W43">
            <v>44469</v>
          </cell>
          <cell r="X43" t="str">
            <v>PKWT 2</v>
          </cell>
          <cell r="Z43" t="str">
            <v xml:space="preserve">0 Tahun  3 Bulan 28 Hari </v>
          </cell>
          <cell r="AA43" t="str">
            <v>BI SULUT</v>
          </cell>
          <cell r="AB43" t="str">
            <v>910120290106</v>
          </cell>
          <cell r="AC43">
            <v>44949</v>
          </cell>
        </row>
        <row r="44">
          <cell r="C44" t="str">
            <v>1999</v>
          </cell>
          <cell r="D44" t="str">
            <v>MUHAMAD RICKY BAYANU</v>
          </cell>
          <cell r="E44" t="str">
            <v>PT. MBK</v>
          </cell>
          <cell r="F44" t="str">
            <v>081344594708</v>
          </cell>
          <cell r="G44" t="str">
            <v>DRIVER</v>
          </cell>
          <cell r="K44" t="str">
            <v>MANADO</v>
          </cell>
          <cell r="L44" t="str">
            <v>PT. SUMBER ALFARIA TRIJAYA TBK</v>
          </cell>
          <cell r="M44" t="str">
            <v>JAKARTA 2</v>
          </cell>
          <cell r="N44">
            <v>44287</v>
          </cell>
          <cell r="O44" t="str">
            <v>LINGKUNGAN II RT 000/002 KEL. KOMBOS TIMUR KEC. SINGKIL KOTA MANADO</v>
          </cell>
          <cell r="P44" t="str">
            <v>L</v>
          </cell>
          <cell r="Q44" t="str">
            <v>ISLAM</v>
          </cell>
          <cell r="R44" t="str">
            <v>L</v>
          </cell>
          <cell r="S44" t="str">
            <v>SMA</v>
          </cell>
          <cell r="T44" t="str">
            <v>GORONTALO</v>
          </cell>
          <cell r="U44">
            <v>35538</v>
          </cell>
          <cell r="V44">
            <v>44378</v>
          </cell>
          <cell r="W44">
            <v>44469</v>
          </cell>
          <cell r="X44" t="str">
            <v>PKWT 2</v>
          </cell>
          <cell r="Z44" t="str">
            <v xml:space="preserve">0 Tahun  3 Bulan 22 Hari </v>
          </cell>
          <cell r="AA44" t="str">
            <v>BI</v>
          </cell>
          <cell r="AB44" t="str">
            <v>20299704000020</v>
          </cell>
          <cell r="AC44">
            <v>46057</v>
          </cell>
        </row>
        <row r="45">
          <cell r="C45" t="str">
            <v>2230</v>
          </cell>
          <cell r="D45" t="str">
            <v>ARDI BUDI TUMBEL</v>
          </cell>
          <cell r="E45" t="str">
            <v>PT. MBK</v>
          </cell>
          <cell r="F45" t="str">
            <v>082196444646</v>
          </cell>
          <cell r="G45" t="str">
            <v>DRIVER</v>
          </cell>
          <cell r="K45" t="str">
            <v>MANADO</v>
          </cell>
          <cell r="L45" t="str">
            <v>PT. SUMBER ALFARIA TRIJAYA TBK</v>
          </cell>
          <cell r="M45" t="str">
            <v>JAKARTA 2</v>
          </cell>
          <cell r="N45">
            <v>44320</v>
          </cell>
          <cell r="O45" t="str">
            <v>TUMALUNTUNG RT 000/000 KEL. TUMALUNTUNG KEC. TARERAN</v>
          </cell>
          <cell r="P45" t="str">
            <v>K1</v>
          </cell>
          <cell r="Q45" t="str">
            <v>KRISTEN</v>
          </cell>
          <cell r="R45" t="str">
            <v>L</v>
          </cell>
          <cell r="S45" t="str">
            <v>SMA</v>
          </cell>
          <cell r="T45" t="str">
            <v>TUMALUNTUNG</v>
          </cell>
          <cell r="U45">
            <v>34475</v>
          </cell>
          <cell r="V45">
            <v>44320</v>
          </cell>
          <cell r="W45">
            <v>44408</v>
          </cell>
          <cell r="X45" t="str">
            <v>PKWT 1</v>
          </cell>
          <cell r="Z45" t="str">
            <v xml:space="preserve">0 Tahun  2 Bulan 19 Hari </v>
          </cell>
          <cell r="AA45" t="str">
            <v>BI</v>
          </cell>
          <cell r="AB45" t="str">
            <v>20169405000018</v>
          </cell>
          <cell r="AC45">
            <v>45980</v>
          </cell>
        </row>
        <row r="46">
          <cell r="C46" t="str">
            <v>2353</v>
          </cell>
          <cell r="D46" t="str">
            <v>JOTAN RINCAS PANAMBA</v>
          </cell>
          <cell r="E46" t="str">
            <v>PT. MBK</v>
          </cell>
          <cell r="F46" t="str">
            <v>082333077399</v>
          </cell>
          <cell r="G46" t="str">
            <v>DRIVER</v>
          </cell>
          <cell r="K46" t="str">
            <v>MANADO</v>
          </cell>
          <cell r="L46" t="str">
            <v xml:space="preserve">PT.SUMBER ALFARIA TRIJAYA TBK </v>
          </cell>
          <cell r="M46" t="str">
            <v>JAKARTA 2</v>
          </cell>
          <cell r="N46">
            <v>44335</v>
          </cell>
          <cell r="P46" t="str">
            <v>L</v>
          </cell>
          <cell r="Q46" t="str">
            <v>KRISTEN</v>
          </cell>
          <cell r="R46" t="str">
            <v>L</v>
          </cell>
          <cell r="S46" t="str">
            <v>SMA</v>
          </cell>
          <cell r="T46" t="str">
            <v>BITUNG</v>
          </cell>
          <cell r="U46">
            <v>36003</v>
          </cell>
          <cell r="V46">
            <v>44378</v>
          </cell>
          <cell r="W46">
            <v>44469</v>
          </cell>
          <cell r="X46" t="str">
            <v>PKWT 1</v>
          </cell>
          <cell r="AA46" t="str">
            <v>BI</v>
          </cell>
          <cell r="AB46" t="str">
            <v>980720250090</v>
          </cell>
          <cell r="AC46">
            <v>45500</v>
          </cell>
        </row>
        <row r="47">
          <cell r="C47" t="str">
            <v>2432</v>
          </cell>
          <cell r="D47" t="str">
            <v>STENLY KASENGKANG</v>
          </cell>
          <cell r="E47" t="str">
            <v>PT. MBK</v>
          </cell>
          <cell r="F47" t="str">
            <v>081340080108</v>
          </cell>
          <cell r="G47" t="str">
            <v>DRIVER</v>
          </cell>
          <cell r="K47" t="str">
            <v>MANADO</v>
          </cell>
          <cell r="L47" t="str">
            <v xml:space="preserve">PT.SUMBER ALFARIA TRIJAYA TBK </v>
          </cell>
          <cell r="M47" t="str">
            <v>JAKARTA 2</v>
          </cell>
          <cell r="N47">
            <v>44348</v>
          </cell>
          <cell r="O47" t="str">
            <v>JAGA VIII RT 000/000 KEL. KAUDETAN KEC. KAUDETAN KAB. MINAHASA UTARA</v>
          </cell>
          <cell r="P47" t="str">
            <v>K1</v>
          </cell>
          <cell r="Q47" t="str">
            <v>KRISTEN</v>
          </cell>
          <cell r="R47" t="str">
            <v>L</v>
          </cell>
          <cell r="S47" t="str">
            <v>SMA</v>
          </cell>
          <cell r="T47" t="str">
            <v>MANADO</v>
          </cell>
          <cell r="U47">
            <v>30202</v>
          </cell>
          <cell r="V47">
            <v>44348</v>
          </cell>
          <cell r="W47">
            <v>44439</v>
          </cell>
          <cell r="X47" t="str">
            <v>PKWT 1</v>
          </cell>
          <cell r="Z47" t="str">
            <v xml:space="preserve">0 Tahun  1 Bulan 22 Hari </v>
          </cell>
          <cell r="AA47" t="str">
            <v>BII UMUM</v>
          </cell>
          <cell r="AB47" t="str">
            <v>820920160285</v>
          </cell>
          <cell r="AC47">
            <v>44812</v>
          </cell>
        </row>
        <row r="48">
          <cell r="C48" t="str">
            <v>2441</v>
          </cell>
          <cell r="D48" t="str">
            <v>MAC RICO LEGI</v>
          </cell>
          <cell r="E48" t="str">
            <v>PT. MBK</v>
          </cell>
          <cell r="F48" t="str">
            <v>082314643823</v>
          </cell>
          <cell r="G48" t="str">
            <v>DRIVER</v>
          </cell>
          <cell r="K48" t="str">
            <v>MANADO</v>
          </cell>
          <cell r="L48" t="str">
            <v xml:space="preserve">PT.SUMBER ALFARIA TRIJAYA TBK </v>
          </cell>
          <cell r="M48" t="str">
            <v>JAKARTA 2</v>
          </cell>
          <cell r="N48">
            <v>44349</v>
          </cell>
          <cell r="O48" t="str">
            <v>LINGKUNGAN I RT 000/001 KEL. TUMINTING KEC. TUMINTING KOTA MANADO</v>
          </cell>
          <cell r="P48" t="str">
            <v>L</v>
          </cell>
          <cell r="Q48" t="str">
            <v>ISLAM</v>
          </cell>
          <cell r="R48" t="str">
            <v>L</v>
          </cell>
          <cell r="S48" t="str">
            <v>SMA</v>
          </cell>
          <cell r="T48" t="str">
            <v>BONTANG</v>
          </cell>
          <cell r="U48">
            <v>32274</v>
          </cell>
          <cell r="V48">
            <v>44349</v>
          </cell>
          <cell r="W48">
            <v>44439</v>
          </cell>
          <cell r="X48" t="str">
            <v>PKWT 1</v>
          </cell>
          <cell r="Z48" t="str">
            <v xml:space="preserve">0 Tahun  0 Bulan 6 Hari </v>
          </cell>
          <cell r="AA48" t="str">
            <v>BII UMUM</v>
          </cell>
          <cell r="AB48" t="str">
            <v>20158805000035</v>
          </cell>
          <cell r="AC48">
            <v>45728</v>
          </cell>
        </row>
        <row r="49">
          <cell r="C49" t="str">
            <v>2446</v>
          </cell>
          <cell r="D49" t="str">
            <v>BRILLY REKZY SAHRY</v>
          </cell>
          <cell r="E49" t="str">
            <v>PT. MBK</v>
          </cell>
          <cell r="F49" t="str">
            <v>089612228005</v>
          </cell>
          <cell r="G49" t="str">
            <v>DRIVER</v>
          </cell>
          <cell r="K49" t="str">
            <v>MANADO</v>
          </cell>
          <cell r="L49" t="str">
            <v xml:space="preserve">PT.SUMBER ALFARIA TRIJAYA TBK </v>
          </cell>
          <cell r="M49" t="str">
            <v>JAKARTA 2</v>
          </cell>
          <cell r="N49">
            <v>44350</v>
          </cell>
          <cell r="O49" t="str">
            <v>JAGA II RT -/- KEL. KALAIT DUA KEC. TOULUAAN SELATAN KAB. MINAHASA TENGGARA</v>
          </cell>
          <cell r="P49" t="str">
            <v>K</v>
          </cell>
          <cell r="Q49" t="str">
            <v>KRISTEN</v>
          </cell>
          <cell r="R49" t="str">
            <v>L</v>
          </cell>
          <cell r="S49" t="str">
            <v>SMA</v>
          </cell>
          <cell r="T49" t="str">
            <v>TONDANO</v>
          </cell>
          <cell r="U49">
            <v>34812</v>
          </cell>
          <cell r="V49">
            <v>44350</v>
          </cell>
          <cell r="W49">
            <v>44439</v>
          </cell>
          <cell r="X49" t="str">
            <v>PKWT 1</v>
          </cell>
          <cell r="Z49" t="str">
            <v xml:space="preserve">0 Tahun  0 Bulan 5 Hari </v>
          </cell>
          <cell r="AA49" t="str">
            <v>BI</v>
          </cell>
          <cell r="AB49" t="str">
            <v>20279504000011</v>
          </cell>
          <cell r="AC49">
            <v>45956</v>
          </cell>
        </row>
        <row r="50">
          <cell r="C50" t="str">
            <v>2587</v>
          </cell>
          <cell r="D50" t="str">
            <v>THEO RANDI GOBEL</v>
          </cell>
          <cell r="E50" t="str">
            <v>PT. MBK</v>
          </cell>
          <cell r="F50" t="str">
            <v>081240375991</v>
          </cell>
          <cell r="G50" t="str">
            <v>DRIVER</v>
          </cell>
          <cell r="K50" t="str">
            <v>MANADO</v>
          </cell>
          <cell r="L50" t="str">
            <v>PT. SUMBER ALFARIA TRIJAYA TBK</v>
          </cell>
          <cell r="M50" t="str">
            <v>JAKARTA 2</v>
          </cell>
          <cell r="N50">
            <v>44372</v>
          </cell>
          <cell r="O50" t="str">
            <v>JL. BRIGJEN KATAMSO RT 019/007 KEL. KOTOBANGUN KEC. KOTAMOBAGU TIMUR KOTA KOTA MOBAGU TIMUR</v>
          </cell>
          <cell r="P50" t="str">
            <v>K</v>
          </cell>
          <cell r="Q50" t="str">
            <v>KRISTEN</v>
          </cell>
          <cell r="R50" t="str">
            <v>L</v>
          </cell>
          <cell r="S50" t="str">
            <v>SMA</v>
          </cell>
          <cell r="T50" t="str">
            <v>JAKARTA</v>
          </cell>
          <cell r="U50">
            <v>32284</v>
          </cell>
          <cell r="V50">
            <v>44372</v>
          </cell>
          <cell r="W50">
            <v>44469</v>
          </cell>
          <cell r="X50" t="str">
            <v>PKWT 1</v>
          </cell>
          <cell r="Z50" t="str">
            <v xml:space="preserve">0 Tahun  0 Bulan 28 Hari </v>
          </cell>
          <cell r="AA50" t="str">
            <v>BI UMUM</v>
          </cell>
          <cell r="AB50" t="str">
            <v>22268805000008</v>
          </cell>
          <cell r="AC50">
            <v>46128</v>
          </cell>
        </row>
      </sheetData>
      <sheetData sheetId="76">
        <row r="7">
          <cell r="C7" t="str">
            <v>1937</v>
          </cell>
          <cell r="D7" t="str">
            <v>ROYKE ANDRECHA BIDULE</v>
          </cell>
          <cell r="F7" t="str">
            <v>082338317893</v>
          </cell>
          <cell r="G7" t="str">
            <v>DRIVER</v>
          </cell>
          <cell r="K7" t="str">
            <v>MANADO</v>
          </cell>
          <cell r="L7" t="str">
            <v>ANTERAJA</v>
          </cell>
          <cell r="M7" t="str">
            <v>JAKARTA 2</v>
          </cell>
          <cell r="N7">
            <v>44271</v>
          </cell>
          <cell r="O7" t="str">
            <v>JAGA X RT 000/000 KEL. MATUNGKAS KEC. DIMEMBE KAB. MINAHASA UTARA</v>
          </cell>
          <cell r="P7" t="str">
            <v>K</v>
          </cell>
          <cell r="Q7" t="str">
            <v>KRISTEN</v>
          </cell>
          <cell r="R7" t="str">
            <v>L</v>
          </cell>
          <cell r="S7" t="str">
            <v>SMA</v>
          </cell>
          <cell r="T7" t="str">
            <v>MANADO</v>
          </cell>
          <cell r="U7">
            <v>29145</v>
          </cell>
          <cell r="V7">
            <v>44378</v>
          </cell>
          <cell r="W7">
            <v>44469</v>
          </cell>
          <cell r="X7" t="str">
            <v>PKWT 2</v>
          </cell>
          <cell r="Z7" t="str">
            <v xml:space="preserve">0 Tahun  4 Bulan 7 Hari </v>
          </cell>
          <cell r="AA7" t="str">
            <v>BI</v>
          </cell>
          <cell r="AB7" t="str">
            <v>20297910000010</v>
          </cell>
          <cell r="AC7">
            <v>45953</v>
          </cell>
        </row>
        <row r="8">
          <cell r="C8" t="str">
            <v>1938</v>
          </cell>
          <cell r="D8" t="str">
            <v>RINOL IDRIS</v>
          </cell>
          <cell r="F8" t="str">
            <v>082187367754</v>
          </cell>
          <cell r="G8" t="str">
            <v>DRIVER</v>
          </cell>
          <cell r="K8" t="str">
            <v>MANADO</v>
          </cell>
          <cell r="L8" t="str">
            <v>ANTERAJA</v>
          </cell>
          <cell r="M8" t="str">
            <v>JAKARTA 2</v>
          </cell>
          <cell r="N8">
            <v>44271</v>
          </cell>
          <cell r="O8" t="str">
            <v>SINGKIL DUA LINGKUNGAN III RT 000/003 KEL. SINGKIL DUA KEC. SINGKIL KOTA MANADO</v>
          </cell>
          <cell r="P8" t="str">
            <v>K2</v>
          </cell>
          <cell r="Q8" t="str">
            <v>KRISTEN</v>
          </cell>
          <cell r="R8" t="str">
            <v>L</v>
          </cell>
          <cell r="S8" t="str">
            <v>SMA</v>
          </cell>
          <cell r="T8" t="str">
            <v>MANADO</v>
          </cell>
          <cell r="U8">
            <v>30449</v>
          </cell>
          <cell r="V8">
            <v>44378</v>
          </cell>
          <cell r="W8">
            <v>44469</v>
          </cell>
          <cell r="X8" t="str">
            <v>PKWT 2</v>
          </cell>
          <cell r="Z8" t="str">
            <v xml:space="preserve">0 Tahun  4 Bulan 7 Hari </v>
          </cell>
          <cell r="AA8" t="str">
            <v>BI</v>
          </cell>
          <cell r="AB8" t="str">
            <v>830520150119</v>
          </cell>
          <cell r="AC8">
            <v>45059</v>
          </cell>
        </row>
        <row r="9">
          <cell r="C9" t="str">
            <v>1939</v>
          </cell>
          <cell r="D9" t="str">
            <v>STEVIE MAMESAH</v>
          </cell>
          <cell r="F9" t="str">
            <v>082348587098</v>
          </cell>
          <cell r="G9" t="str">
            <v>DRIVER</v>
          </cell>
          <cell r="K9" t="str">
            <v>MANADO</v>
          </cell>
          <cell r="L9" t="str">
            <v>ANTERAJA</v>
          </cell>
          <cell r="M9" t="str">
            <v>JAKARTA 2</v>
          </cell>
          <cell r="N9">
            <v>44271</v>
          </cell>
          <cell r="O9" t="str">
            <v>LINGKUKNGAN IV RT 000/006 KEL. KAIRAGI SATU KEC. MAPANGET KOTA MANADO</v>
          </cell>
          <cell r="P9" t="str">
            <v>K3</v>
          </cell>
          <cell r="Q9" t="str">
            <v>KRISTEN</v>
          </cell>
          <cell r="R9" t="str">
            <v>L</v>
          </cell>
          <cell r="S9" t="str">
            <v>SMA</v>
          </cell>
          <cell r="T9" t="str">
            <v>MANADO</v>
          </cell>
          <cell r="U9">
            <v>29293</v>
          </cell>
          <cell r="V9">
            <v>44378</v>
          </cell>
          <cell r="W9">
            <v>44469</v>
          </cell>
          <cell r="X9" t="str">
            <v>PKWT 2</v>
          </cell>
          <cell r="Z9" t="str">
            <v xml:space="preserve">0 Tahun  4 Bulan 7 Hari </v>
          </cell>
          <cell r="AA9" t="str">
            <v>BI</v>
          </cell>
          <cell r="AB9" t="str">
            <v>20158008000081</v>
          </cell>
          <cell r="AC9">
            <v>46014</v>
          </cell>
        </row>
      </sheetData>
      <sheetData sheetId="77">
        <row r="7">
          <cell r="C7" t="str">
            <v>2320</v>
          </cell>
          <cell r="D7" t="str">
            <v>INDRA GUNA LAKSAMANA</v>
          </cell>
          <cell r="E7" t="str">
            <v>PT. MBK</v>
          </cell>
          <cell r="F7" t="str">
            <v>0895385260036</v>
          </cell>
          <cell r="G7" t="str">
            <v>DRIVER</v>
          </cell>
          <cell r="K7" t="str">
            <v>BENGKULU</v>
          </cell>
          <cell r="L7" t="str">
            <v>ANTERAJA</v>
          </cell>
          <cell r="M7" t="str">
            <v>JAKARTA 2</v>
          </cell>
          <cell r="N7">
            <v>44335</v>
          </cell>
          <cell r="O7" t="str">
            <v>JL. DP NEGARA RT 004/001 KEC. SELEBAR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BENGKULU</v>
          </cell>
          <cell r="U7">
            <v>37264</v>
          </cell>
          <cell r="V7">
            <v>44335</v>
          </cell>
          <cell r="W7">
            <v>44439</v>
          </cell>
          <cell r="X7" t="str">
            <v>PKWT 1</v>
          </cell>
          <cell r="Z7" t="str">
            <v xml:space="preserve">0 Tahun  2 Bulan 4 Hari </v>
          </cell>
          <cell r="AA7" t="str">
            <v>A</v>
          </cell>
          <cell r="AB7" t="str">
            <v>26390204000071</v>
          </cell>
          <cell r="AC7">
            <v>45858</v>
          </cell>
          <cell r="AM7" t="str">
            <v>0001808398179</v>
          </cell>
          <cell r="AN7" t="str">
            <v>MANDIRI PENANGGUHAN</v>
          </cell>
          <cell r="AT7" t="str">
            <v>1771010801020004</v>
          </cell>
          <cell r="AU7" t="str">
            <v>SEUMUR HIDUP</v>
          </cell>
        </row>
        <row r="8">
          <cell r="C8" t="str">
            <v>2321</v>
          </cell>
          <cell r="D8" t="str">
            <v>FERDIAN RAHMAT</v>
          </cell>
          <cell r="E8" t="str">
            <v>PT. MBK</v>
          </cell>
          <cell r="F8" t="str">
            <v>085283172100</v>
          </cell>
          <cell r="G8" t="str">
            <v>DRIVER</v>
          </cell>
          <cell r="K8" t="str">
            <v>BENGKULU</v>
          </cell>
          <cell r="L8" t="str">
            <v>ANTERAJA</v>
          </cell>
          <cell r="M8" t="str">
            <v>JAKARTA 2</v>
          </cell>
          <cell r="N8">
            <v>44335</v>
          </cell>
          <cell r="O8" t="str">
            <v>JL. KESWARI NO. 07 RT 06/02 ANGGUT ATAS RATU SAMBAN BENGKULU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BENGKULU</v>
          </cell>
          <cell r="U8">
            <v>32915</v>
          </cell>
          <cell r="V8">
            <v>44335</v>
          </cell>
          <cell r="W8">
            <v>44439</v>
          </cell>
          <cell r="X8" t="str">
            <v>PKWT 1</v>
          </cell>
          <cell r="Z8" t="str">
            <v xml:space="preserve">0 Tahun  2 Bulan 4 Hari </v>
          </cell>
          <cell r="AA8" t="str">
            <v>A</v>
          </cell>
          <cell r="AB8" t="str">
            <v>900226390022</v>
          </cell>
          <cell r="AC8">
            <v>44968</v>
          </cell>
          <cell r="AM8" t="str">
            <v>0000031602881</v>
          </cell>
          <cell r="AN8" t="str">
            <v>BU MBK</v>
          </cell>
          <cell r="AT8" t="str">
            <v>1771071102900001</v>
          </cell>
          <cell r="AU8" t="str">
            <v>SEUMUR HIDUP</v>
          </cell>
        </row>
        <row r="9">
          <cell r="C9" t="str">
            <v>2379</v>
          </cell>
          <cell r="D9" t="str">
            <v>SUPRIWARMAN</v>
          </cell>
          <cell r="E9" t="str">
            <v>PT. MBK</v>
          </cell>
          <cell r="F9" t="str">
            <v>082371772742</v>
          </cell>
          <cell r="G9" t="str">
            <v>DRIVER</v>
          </cell>
          <cell r="K9" t="str">
            <v>BENGKULU</v>
          </cell>
          <cell r="L9" t="str">
            <v>ANTERAJA</v>
          </cell>
          <cell r="M9" t="str">
            <v>JAKARTA 2</v>
          </cell>
          <cell r="N9">
            <v>44336</v>
          </cell>
          <cell r="O9" t="str">
            <v>JL. PLAMBOYAN 1GG. PALM SKIP BKL</v>
          </cell>
          <cell r="P9" t="str">
            <v>K2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MUARA RUPIT</v>
          </cell>
          <cell r="U9">
            <v>30598</v>
          </cell>
          <cell r="V9">
            <v>44336</v>
          </cell>
          <cell r="W9">
            <v>44439</v>
          </cell>
          <cell r="X9" t="str">
            <v>PKWT 1</v>
          </cell>
          <cell r="Z9" t="str">
            <v>8 Tahun 9 Bulan 30 Hari</v>
          </cell>
          <cell r="AA9" t="str">
            <v>A</v>
          </cell>
          <cell r="AB9" t="str">
            <v>263918050875</v>
          </cell>
          <cell r="AC9">
            <v>45208</v>
          </cell>
          <cell r="AM9" t="str">
            <v>0001279896017</v>
          </cell>
          <cell r="AN9" t="str">
            <v>PBI</v>
          </cell>
          <cell r="AT9" t="str">
            <v>1771060910830005</v>
          </cell>
          <cell r="AU9" t="str">
            <v>SEUMUR HIDUP</v>
          </cell>
        </row>
        <row r="10">
          <cell r="C10" t="str">
            <v>2380</v>
          </cell>
          <cell r="D10" t="str">
            <v>FEBRI KURNIAWAN</v>
          </cell>
          <cell r="E10" t="str">
            <v>PT. MBK</v>
          </cell>
          <cell r="F10" t="str">
            <v>082294032949</v>
          </cell>
          <cell r="G10" t="str">
            <v>DRIVER</v>
          </cell>
          <cell r="K10" t="str">
            <v>BENGKULU</v>
          </cell>
          <cell r="L10" t="str">
            <v>ANTERAJA</v>
          </cell>
          <cell r="M10" t="str">
            <v>JAKARTA 2</v>
          </cell>
          <cell r="N10">
            <v>44336</v>
          </cell>
          <cell r="O10" t="str">
            <v>DS. JAGOBAYO KEC. LAIS KENGKULU UTARA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LAIS</v>
          </cell>
          <cell r="U10">
            <v>36251</v>
          </cell>
          <cell r="V10">
            <v>44336</v>
          </cell>
          <cell r="W10">
            <v>44439</v>
          </cell>
          <cell r="X10" t="str">
            <v>PKWT 1</v>
          </cell>
          <cell r="Z10" t="str">
            <v>9 Tahun 9 Bulan 30 Hari</v>
          </cell>
          <cell r="AA10" t="str">
            <v>A</v>
          </cell>
          <cell r="AB10" t="str">
            <v>2639180400328</v>
          </cell>
          <cell r="AC10">
            <v>45017</v>
          </cell>
          <cell r="AM10" t="str">
            <v>0000276338417</v>
          </cell>
          <cell r="AN10" t="str">
            <v>PBI</v>
          </cell>
          <cell r="AT10" t="str">
            <v>1703100104990002</v>
          </cell>
          <cell r="AU10" t="str">
            <v>SEUMUR HIDUP</v>
          </cell>
        </row>
      </sheetData>
      <sheetData sheetId="78">
        <row r="7">
          <cell r="C7" t="str">
            <v>0636</v>
          </cell>
          <cell r="D7" t="str">
            <v>LUKMAN PODUNGGE</v>
          </cell>
          <cell r="E7" t="str">
            <v>MBK</v>
          </cell>
          <cell r="F7" t="str">
            <v>0823 4909 8478</v>
          </cell>
          <cell r="G7" t="str">
            <v>DRIVER</v>
          </cell>
          <cell r="K7" t="str">
            <v>GORONTALO</v>
          </cell>
          <cell r="L7" t="str">
            <v xml:space="preserve">PT.SUMBER ALFARIA TRIJAYA TBK </v>
          </cell>
          <cell r="M7" t="str">
            <v>JAKARTA 2</v>
          </cell>
          <cell r="N7">
            <v>43042</v>
          </cell>
          <cell r="O7" t="str">
            <v>JL. CENDRAWASIH RT. 003 RW. 005 KEL/DESA MOODU KEC. KOTA TIMUR KOTA GORONTALO PROVINSI GORONTALO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GORONTALO</v>
          </cell>
          <cell r="U7">
            <v>33201</v>
          </cell>
          <cell r="V7">
            <v>44378</v>
          </cell>
          <cell r="W7">
            <v>44469</v>
          </cell>
          <cell r="X7" t="str">
            <v>PKWT 1</v>
          </cell>
          <cell r="Z7" t="str">
            <v xml:space="preserve">3 Tahun  8 Bulan 20 Hari </v>
          </cell>
          <cell r="AA7" t="str">
            <v>B1 UMUM</v>
          </cell>
          <cell r="AB7" t="str">
            <v>901120190071</v>
          </cell>
          <cell r="AC7">
            <v>44159</v>
          </cell>
        </row>
        <row r="8">
          <cell r="C8" t="str">
            <v>0637</v>
          </cell>
          <cell r="D8" t="str">
            <v>DEDI SAPUTRA MUSTAMIN</v>
          </cell>
          <cell r="E8" t="str">
            <v>MBK</v>
          </cell>
          <cell r="F8">
            <v>85146480060</v>
          </cell>
          <cell r="J8" t="str">
            <v>UC</v>
          </cell>
          <cell r="K8" t="str">
            <v>GORONTALO</v>
          </cell>
          <cell r="L8" t="str">
            <v xml:space="preserve">PT.SUMBER ALFARIA TRIJAYA TBK </v>
          </cell>
          <cell r="M8" t="str">
            <v>JAKARTA 2</v>
          </cell>
          <cell r="N8">
            <v>43229</v>
          </cell>
          <cell r="O8" t="str">
            <v>Dusun II RT. - RW. - Kel/Desa Tinelo Kec. Telaga Biru Kab. Gorontalo Provinsi Gorontalo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ULAPATO A</v>
          </cell>
          <cell r="U8">
            <v>33231</v>
          </cell>
          <cell r="V8">
            <v>44378</v>
          </cell>
          <cell r="W8">
            <v>44469</v>
          </cell>
          <cell r="X8" t="str">
            <v>PKWT 1</v>
          </cell>
          <cell r="Z8" t="str">
            <v xml:space="preserve">3 Tahun  2 Bulan 14 Hari </v>
          </cell>
          <cell r="AA8" t="str">
            <v>BI</v>
          </cell>
          <cell r="AB8" t="str">
            <v>901220200231</v>
          </cell>
          <cell r="AC8">
            <v>44554</v>
          </cell>
        </row>
        <row r="9">
          <cell r="C9" t="str">
            <v>0639</v>
          </cell>
          <cell r="D9" t="str">
            <v>LIONG WAWORUNTU</v>
          </cell>
          <cell r="E9" t="str">
            <v>MBK</v>
          </cell>
          <cell r="F9">
            <v>85398032185</v>
          </cell>
          <cell r="G9" t="str">
            <v>DRIVER</v>
          </cell>
          <cell r="K9" t="str">
            <v>GORONTALO</v>
          </cell>
          <cell r="L9" t="str">
            <v xml:space="preserve">PT.SUMBER ALFARIA TRIJAYA TBK </v>
          </cell>
          <cell r="M9" t="str">
            <v>JAKARTA 2</v>
          </cell>
          <cell r="N9">
            <v>43223</v>
          </cell>
          <cell r="O9" t="str">
            <v>Jl. Kasuari Dusun III RT. - RW. - Kel/Desa Luwoo Kec. Talaga Jaya Kab. Gorontalo Provinsi Gorontalo</v>
          </cell>
          <cell r="P9" t="str">
            <v>K3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BUNGGALO</v>
          </cell>
          <cell r="U9">
            <v>30081</v>
          </cell>
          <cell r="V9">
            <v>44378</v>
          </cell>
          <cell r="W9">
            <v>44469</v>
          </cell>
          <cell r="X9" t="str">
            <v>PKWT 1</v>
          </cell>
          <cell r="Z9" t="str">
            <v xml:space="preserve">3 Tahun  2 Bulan 20 Hari </v>
          </cell>
          <cell r="AA9" t="str">
            <v>B1</v>
          </cell>
          <cell r="AB9" t="str">
            <v>820520190254</v>
          </cell>
          <cell r="AC9">
            <v>44691</v>
          </cell>
        </row>
        <row r="10">
          <cell r="C10" t="str">
            <v>0641</v>
          </cell>
          <cell r="D10" t="str">
            <v>ILHAM MAHADJANI</v>
          </cell>
          <cell r="E10" t="str">
            <v>MBK</v>
          </cell>
          <cell r="F10">
            <v>81244581497</v>
          </cell>
          <cell r="G10" t="str">
            <v>DRIVER</v>
          </cell>
          <cell r="K10" t="str">
            <v>GORONTALO</v>
          </cell>
          <cell r="L10" t="str">
            <v xml:space="preserve">PT.SUMBER ALFARIA TRIJAYA TBK </v>
          </cell>
          <cell r="M10" t="str">
            <v>JAKARTA 2</v>
          </cell>
          <cell r="N10">
            <v>43283</v>
          </cell>
          <cell r="O10" t="str">
            <v>Dusun II RT. 000 RW. 000 Kel/Desa Tuladenggi Kec. Telaga Biru Kab. Gorontalo Provinsi Gorontalo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SMK</v>
          </cell>
          <cell r="T10" t="str">
            <v>KAB. GORONTALO</v>
          </cell>
          <cell r="U10">
            <v>35638</v>
          </cell>
          <cell r="V10">
            <v>44378</v>
          </cell>
          <cell r="W10">
            <v>44469</v>
          </cell>
          <cell r="X10" t="str">
            <v>PKWT 1</v>
          </cell>
          <cell r="Z10" t="str">
            <v xml:space="preserve">3 Tahun  0 Bulan 21 Hari </v>
          </cell>
          <cell r="AA10" t="str">
            <v>B I UMUM</v>
          </cell>
          <cell r="AB10" t="str">
            <v>2019180600545</v>
          </cell>
          <cell r="AC10">
            <v>45134</v>
          </cell>
        </row>
        <row r="11">
          <cell r="C11" t="str">
            <v>0642</v>
          </cell>
          <cell r="D11" t="str">
            <v>HAMSA ISMAIL</v>
          </cell>
          <cell r="E11" t="str">
            <v>MBK</v>
          </cell>
          <cell r="F11">
            <v>82344693487</v>
          </cell>
          <cell r="G11" t="str">
            <v>DRIVER</v>
          </cell>
          <cell r="K11" t="str">
            <v>GORONTALO</v>
          </cell>
          <cell r="L11" t="str">
            <v xml:space="preserve">PT.SUMBER ALFARIA TRIJAYA TBK </v>
          </cell>
          <cell r="M11" t="str">
            <v>JAKARTA 2</v>
          </cell>
          <cell r="N11">
            <v>43471</v>
          </cell>
          <cell r="O11" t="str">
            <v>Dusun III Hilingo RT. 000 RW. 000 Kel/Desa Ulapatoa Kec. Telaga Biru Kab. Gorontalo Provinsi Gorontalo</v>
          </cell>
          <cell r="P11" t="str">
            <v>K2</v>
          </cell>
          <cell r="Q11" t="str">
            <v>ISLAM</v>
          </cell>
          <cell r="R11" t="str">
            <v>L</v>
          </cell>
          <cell r="S11" t="str">
            <v>SMK</v>
          </cell>
          <cell r="T11" t="str">
            <v>ULAPATO</v>
          </cell>
          <cell r="U11">
            <v>31975</v>
          </cell>
          <cell r="V11">
            <v>44378</v>
          </cell>
          <cell r="W11">
            <v>44469</v>
          </cell>
          <cell r="X11" t="str">
            <v>PKWT 1</v>
          </cell>
          <cell r="Z11" t="str">
            <v xml:space="preserve">2 Tahun  6 Bulan 17 Hari </v>
          </cell>
          <cell r="AA11" t="str">
            <v>B I UMUM</v>
          </cell>
          <cell r="AB11" t="str">
            <v>870720200168</v>
          </cell>
          <cell r="AC11">
            <v>44394</v>
          </cell>
        </row>
        <row r="12">
          <cell r="C12" t="str">
            <v>0828</v>
          </cell>
          <cell r="D12" t="str">
            <v>SANCHAI PRAYAMARK</v>
          </cell>
          <cell r="E12" t="str">
            <v>MBK</v>
          </cell>
          <cell r="F12">
            <v>85342580899</v>
          </cell>
          <cell r="J12" t="str">
            <v>DISPATCHER</v>
          </cell>
          <cell r="K12" t="str">
            <v>GORONTALO</v>
          </cell>
          <cell r="L12" t="str">
            <v xml:space="preserve">PT.SUMBER ALFARIA TRIJAYA TBK </v>
          </cell>
          <cell r="M12" t="str">
            <v>JAKARTA 2</v>
          </cell>
          <cell r="N12">
            <v>42856</v>
          </cell>
          <cell r="O12" t="str">
            <v>Jl. Bali RT. 002 RW. 003 Kel/Desa Paguyaman Kec. Kota Tengah Kota Gorontalo Provinsi Gorontalo</v>
          </cell>
          <cell r="P12" t="str">
            <v>K1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PADANG</v>
          </cell>
          <cell r="U12">
            <v>29722</v>
          </cell>
          <cell r="V12">
            <v>44378</v>
          </cell>
          <cell r="W12">
            <v>44408</v>
          </cell>
          <cell r="X12" t="str">
            <v>PHL</v>
          </cell>
          <cell r="Z12" t="str">
            <v xml:space="preserve">4 Tahun  2 Bulan 22 Hari </v>
          </cell>
          <cell r="AA12" t="str">
            <v>B 1 Umum</v>
          </cell>
          <cell r="AB12" t="str">
            <v>810520190019</v>
          </cell>
          <cell r="AC12">
            <v>45062</v>
          </cell>
        </row>
        <row r="13">
          <cell r="C13" t="str">
            <v>1007</v>
          </cell>
          <cell r="D13" t="str">
            <v>RIMAN PARIS</v>
          </cell>
          <cell r="E13" t="str">
            <v>MBK</v>
          </cell>
          <cell r="F13" t="str">
            <v>085746435080</v>
          </cell>
          <cell r="G13" t="str">
            <v>DRIVER</v>
          </cell>
          <cell r="K13" t="str">
            <v>GORONTALO</v>
          </cell>
          <cell r="L13" t="str">
            <v xml:space="preserve">PT.SUMBER ALFARIA TRIJAYA TBK </v>
          </cell>
          <cell r="M13" t="str">
            <v>JAKARTA 2</v>
          </cell>
          <cell r="N13">
            <v>43803</v>
          </cell>
          <cell r="O13" t="str">
            <v xml:space="preserve">DUSUN I RT. 000/000 KEL. PILOHAYANGA KEC. TELAGA </v>
          </cell>
          <cell r="P13" t="str">
            <v>K</v>
          </cell>
          <cell r="Q13" t="str">
            <v>ISLAM</v>
          </cell>
          <cell r="R13" t="str">
            <v>L</v>
          </cell>
          <cell r="S13" t="str">
            <v>SMK</v>
          </cell>
          <cell r="T13" t="str">
            <v>GORONTALO</v>
          </cell>
          <cell r="U13">
            <v>34673</v>
          </cell>
          <cell r="V13">
            <v>44317</v>
          </cell>
          <cell r="W13">
            <v>44408</v>
          </cell>
          <cell r="X13" t="str">
            <v>PKWT 2</v>
          </cell>
          <cell r="Z13" t="str">
            <v xml:space="preserve">1 Tahun  7 Bulan 19 Hari </v>
          </cell>
          <cell r="AA13" t="str">
            <v>BI UMUM</v>
          </cell>
          <cell r="AB13" t="str">
            <v>941220200189</v>
          </cell>
        </row>
        <row r="14">
          <cell r="C14" t="str">
            <v>1367</v>
          </cell>
          <cell r="D14" t="str">
            <v xml:space="preserve">JOHAN LAKORU </v>
          </cell>
          <cell r="E14" t="str">
            <v>MBK</v>
          </cell>
          <cell r="F14" t="str">
            <v>085240704807</v>
          </cell>
          <cell r="G14" t="str">
            <v>DRIVER</v>
          </cell>
          <cell r="K14" t="str">
            <v>GORONTALO</v>
          </cell>
          <cell r="L14" t="str">
            <v xml:space="preserve">PT.SUMBER ALFARIA TRIJAYA TBK </v>
          </cell>
          <cell r="M14" t="str">
            <v>JAKARTA 2</v>
          </cell>
          <cell r="N14">
            <v>44116</v>
          </cell>
          <cell r="O14" t="str">
            <v xml:space="preserve">JL. BERINGIN RT. 003/003 BULADU KOTA GORONTALO </v>
          </cell>
          <cell r="P14" t="str">
            <v>K1</v>
          </cell>
          <cell r="Q14" t="str">
            <v>ISLAM</v>
          </cell>
          <cell r="R14" t="str">
            <v>L</v>
          </cell>
          <cell r="S14" t="str">
            <v>SMA</v>
          </cell>
          <cell r="T14" t="str">
            <v xml:space="preserve">GORONTALO </v>
          </cell>
          <cell r="U14">
            <v>32928</v>
          </cell>
          <cell r="V14">
            <v>44378</v>
          </cell>
          <cell r="W14">
            <v>44469</v>
          </cell>
          <cell r="X14" t="str">
            <v>PKWT 2</v>
          </cell>
          <cell r="Z14" t="str">
            <v xml:space="preserve">0 Tahun  9 Bulan 11 Hari </v>
          </cell>
          <cell r="AA14" t="str">
            <v>BI</v>
          </cell>
          <cell r="AB14" t="str">
            <v>2019160200170</v>
          </cell>
          <cell r="AC14">
            <v>44251</v>
          </cell>
        </row>
        <row r="15">
          <cell r="C15" t="str">
            <v>1368</v>
          </cell>
          <cell r="D15" t="str">
            <v xml:space="preserve">RISZKY RINALDI SABA </v>
          </cell>
          <cell r="E15" t="str">
            <v>MBK</v>
          </cell>
          <cell r="F15" t="str">
            <v>082192400627</v>
          </cell>
          <cell r="G15" t="str">
            <v>DRIVER</v>
          </cell>
          <cell r="K15" t="str">
            <v>GORONTALO</v>
          </cell>
          <cell r="L15" t="str">
            <v xml:space="preserve">PT.SUMBER ALFARIA TRIJAYA TBK </v>
          </cell>
          <cell r="M15" t="str">
            <v>JAKARTA 2</v>
          </cell>
          <cell r="N15">
            <v>44116</v>
          </cell>
          <cell r="O15" t="str">
            <v xml:space="preserve">JL. TAHIR MANYO DESA TINELO KEC. TELAGA BIRU KAB. GORONTALO </v>
          </cell>
          <cell r="P15" t="str">
            <v>L/DUDA</v>
          </cell>
          <cell r="Q15" t="str">
            <v>ISLAM</v>
          </cell>
          <cell r="R15" t="str">
            <v>L</v>
          </cell>
          <cell r="S15" t="str">
            <v>SMA</v>
          </cell>
          <cell r="T15" t="str">
            <v xml:space="preserve">GORONTALO </v>
          </cell>
          <cell r="U15">
            <v>36578</v>
          </cell>
          <cell r="V15">
            <v>44378</v>
          </cell>
          <cell r="W15">
            <v>44469</v>
          </cell>
          <cell r="X15" t="str">
            <v>PKWT 2</v>
          </cell>
          <cell r="Z15" t="str">
            <v xml:space="preserve">0 Tahun  9 Bulan 11 Hari </v>
          </cell>
          <cell r="AA15" t="str">
            <v>BI</v>
          </cell>
          <cell r="AB15" t="str">
            <v>940220200221</v>
          </cell>
          <cell r="AC15">
            <v>44984</v>
          </cell>
        </row>
        <row r="16">
          <cell r="C16">
            <v>1807</v>
          </cell>
          <cell r="D16" t="str">
            <v>ZULKIFLI ISHAK</v>
          </cell>
          <cell r="E16" t="str">
            <v>MBK</v>
          </cell>
          <cell r="F16">
            <v>81293956417</v>
          </cell>
          <cell r="G16" t="str">
            <v>DRIVER</v>
          </cell>
          <cell r="K16" t="str">
            <v>GORONTALO</v>
          </cell>
          <cell r="L16" t="str">
            <v>PT.SUMBER ALFARIA TRIJAYA TBK</v>
          </cell>
          <cell r="M16" t="str">
            <v>JAKARTA 2</v>
          </cell>
          <cell r="N16">
            <v>44232</v>
          </cell>
          <cell r="O16" t="str">
            <v>LINGKUNGAN IV RT 032/010 KEL. HUNGGALUWA KEC. LIMBOTO KAB GORONTALO</v>
          </cell>
          <cell r="P16" t="str">
            <v>L</v>
          </cell>
          <cell r="Q16" t="str">
            <v>ISLAM</v>
          </cell>
          <cell r="R16" t="str">
            <v>L</v>
          </cell>
          <cell r="S16" t="str">
            <v>SMA</v>
          </cell>
          <cell r="T16" t="str">
            <v>LIMBOTO</v>
          </cell>
          <cell r="U16">
            <v>35861</v>
          </cell>
          <cell r="V16">
            <v>44317</v>
          </cell>
          <cell r="W16">
            <v>44408</v>
          </cell>
          <cell r="X16" t="str">
            <v>PKWT 2</v>
          </cell>
          <cell r="Z16" t="str">
            <v xml:space="preserve">0 Tahun  5 Bulan 18 Hari </v>
          </cell>
          <cell r="AA16" t="str">
            <v>BI</v>
          </cell>
          <cell r="AB16" t="str">
            <v>20209803000048</v>
          </cell>
          <cell r="AC16">
            <v>45963</v>
          </cell>
        </row>
        <row r="17">
          <cell r="C17" t="str">
            <v>1906</v>
          </cell>
          <cell r="D17" t="str">
            <v>ABD RAHMAN ADU</v>
          </cell>
          <cell r="E17" t="str">
            <v>MBK</v>
          </cell>
          <cell r="F17" t="str">
            <v>082290576097</v>
          </cell>
          <cell r="G17" t="str">
            <v>DRIVER</v>
          </cell>
          <cell r="K17" t="str">
            <v>GORONTALO</v>
          </cell>
          <cell r="L17" t="str">
            <v>PT.SUMBER ALFARIA TRIJAYA TBK</v>
          </cell>
          <cell r="M17" t="str">
            <v>JAKARTA 2</v>
          </cell>
          <cell r="N17">
            <v>44249</v>
          </cell>
          <cell r="O17" t="str">
            <v>JLN P HIPPY TELAGA GORONTALO</v>
          </cell>
          <cell r="T17" t="str">
            <v>GORONTALO</v>
          </cell>
          <cell r="U17">
            <v>34592</v>
          </cell>
          <cell r="V17">
            <v>44348</v>
          </cell>
          <cell r="W17">
            <v>44439</v>
          </cell>
          <cell r="X17" t="str">
            <v>PKWT 2</v>
          </cell>
          <cell r="Z17" t="str">
            <v xml:space="preserve">0 Tahun  5 Bulan 1 Hari </v>
          </cell>
          <cell r="AA17" t="str">
            <v>BI</v>
          </cell>
          <cell r="AB17" t="str">
            <v>940920900196</v>
          </cell>
          <cell r="AC17">
            <v>44819</v>
          </cell>
        </row>
        <row r="18">
          <cell r="C18" t="str">
            <v>1907</v>
          </cell>
          <cell r="D18" t="str">
            <v>ABDUL RAHMAN ANDRI TAHIR</v>
          </cell>
          <cell r="E18" t="str">
            <v>MBK</v>
          </cell>
          <cell r="F18" t="str">
            <v>082349633332</v>
          </cell>
          <cell r="G18" t="str">
            <v>DRIVER</v>
          </cell>
          <cell r="K18" t="str">
            <v>GORONTALO</v>
          </cell>
          <cell r="L18" t="str">
            <v>PT.SUMBER ALFARIA TRIJAYA TBK</v>
          </cell>
          <cell r="M18" t="str">
            <v>JAKARTA 2</v>
          </cell>
          <cell r="N18">
            <v>44313</v>
          </cell>
          <cell r="O18" t="str">
            <v>JL. PADJAJARAN RT 001/002 KEL. TAMALATE KEC. KOTA TIMUR KOTA GORONTALO</v>
          </cell>
          <cell r="P18" t="str">
            <v>K3</v>
          </cell>
          <cell r="Q18" t="str">
            <v>ISLAM</v>
          </cell>
          <cell r="R18" t="str">
            <v>L</v>
          </cell>
          <cell r="S18" t="str">
            <v>SMA</v>
          </cell>
          <cell r="T18" t="str">
            <v>GORONTALO</v>
          </cell>
          <cell r="U18">
            <v>33724</v>
          </cell>
          <cell r="V18">
            <v>44313</v>
          </cell>
          <cell r="W18">
            <v>44408</v>
          </cell>
          <cell r="X18" t="str">
            <v>PKWT 1</v>
          </cell>
          <cell r="Z18" t="str">
            <v xml:space="preserve">0 Tahun  2 Bulan 26 Hari </v>
          </cell>
          <cell r="AA18" t="str">
            <v>BI UMUM</v>
          </cell>
          <cell r="AB18" t="str">
            <v>20199204000068</v>
          </cell>
          <cell r="AC18">
            <v>46096</v>
          </cell>
        </row>
        <row r="19">
          <cell r="C19" t="str">
            <v>2359</v>
          </cell>
          <cell r="D19" t="str">
            <v>OKTAFIANUS F SAGENA</v>
          </cell>
          <cell r="E19" t="str">
            <v>MBK</v>
          </cell>
          <cell r="F19" t="str">
            <v>085248094120</v>
          </cell>
          <cell r="I19" t="str">
            <v>CHECKER</v>
          </cell>
          <cell r="K19" t="str">
            <v>GORONTALO</v>
          </cell>
          <cell r="L19" t="str">
            <v xml:space="preserve">PT.SUMBER ALFARIA TRIJAYA TBK </v>
          </cell>
          <cell r="M19" t="str">
            <v>JAKARTA 2</v>
          </cell>
          <cell r="N19">
            <v>44336</v>
          </cell>
          <cell r="O19" t="str">
            <v>JL. RAYA TOLANGOHULA LINGKUNGAN II RT -/- KEL. KAYU MERAH KEC. LIMBOTO KAB. GORONTALO</v>
          </cell>
          <cell r="P19" t="str">
            <v>L</v>
          </cell>
          <cell r="Q19" t="str">
            <v>KRISTEN</v>
          </cell>
          <cell r="R19" t="str">
            <v>L</v>
          </cell>
          <cell r="S19" t="str">
            <v>SMA</v>
          </cell>
          <cell r="T19" t="str">
            <v>POPAYATO</v>
          </cell>
          <cell r="U19">
            <v>35712</v>
          </cell>
          <cell r="V19">
            <v>44336</v>
          </cell>
          <cell r="W19">
            <v>44439</v>
          </cell>
          <cell r="X19" t="str">
            <v>PKWT 1</v>
          </cell>
          <cell r="Z19" t="str">
            <v xml:space="preserve">0 Tahun  2 Bulan 3 Hari </v>
          </cell>
          <cell r="AA19" t="str">
            <v>NON DRIVER</v>
          </cell>
          <cell r="AB19" t="str">
            <v>NON DRIVER</v>
          </cell>
          <cell r="AC19" t="str">
            <v>NON DRIVER</v>
          </cell>
        </row>
        <row r="20">
          <cell r="C20" t="str">
            <v>2447</v>
          </cell>
          <cell r="D20" t="str">
            <v>MARTHO PAKAYA</v>
          </cell>
          <cell r="E20" t="str">
            <v>MBK</v>
          </cell>
          <cell r="F20" t="str">
            <v>082271199399</v>
          </cell>
          <cell r="G20" t="str">
            <v>DRIVER</v>
          </cell>
          <cell r="K20" t="str">
            <v>GORONTALO</v>
          </cell>
          <cell r="L20" t="str">
            <v>PT.SUMBER ALFARIA TRIJAYA TBK</v>
          </cell>
          <cell r="M20" t="str">
            <v>JAKARTA 2</v>
          </cell>
          <cell r="N20">
            <v>44350</v>
          </cell>
          <cell r="O20" t="str">
            <v>DUSUN II RT-/- KEL. HUTABOHU KEC. LIMBOTO BARAT KAB. GORONTALO</v>
          </cell>
          <cell r="P20" t="str">
            <v>K</v>
          </cell>
          <cell r="Q20" t="str">
            <v>ISLAM</v>
          </cell>
          <cell r="R20" t="str">
            <v>L</v>
          </cell>
          <cell r="S20" t="str">
            <v>SMA</v>
          </cell>
          <cell r="T20" t="str">
            <v>TAHELE</v>
          </cell>
          <cell r="U20">
            <v>31859</v>
          </cell>
          <cell r="V20">
            <v>44350</v>
          </cell>
          <cell r="W20">
            <v>44439</v>
          </cell>
          <cell r="X20" t="str">
            <v>PKWT 1</v>
          </cell>
          <cell r="Z20" t="str">
            <v xml:space="preserve">0 Tahun  1 Bulan 20 Hari </v>
          </cell>
          <cell r="AA20" t="str">
            <v>BII UMUM</v>
          </cell>
          <cell r="AB20" t="str">
            <v>20198703000012</v>
          </cell>
          <cell r="AC20">
            <v>45707</v>
          </cell>
        </row>
        <row r="21">
          <cell r="C21" t="str">
            <v>2584</v>
          </cell>
          <cell r="D21" t="str">
            <v>ZULKIFLI BAKARI</v>
          </cell>
          <cell r="E21" t="str">
            <v>MBK</v>
          </cell>
          <cell r="F21" t="str">
            <v>085215845067</v>
          </cell>
          <cell r="G21" t="str">
            <v>DRIVER</v>
          </cell>
          <cell r="K21" t="str">
            <v>GORONTALO</v>
          </cell>
          <cell r="L21" t="str">
            <v>PT. SUMBER ALFARIA TRIJAYA TBK</v>
          </cell>
          <cell r="M21" t="str">
            <v>JAKARTA 2</v>
          </cell>
          <cell r="N21">
            <v>44382</v>
          </cell>
          <cell r="O21" t="str">
            <v>JL. TAMAN BUNGA RT 001/005 KEL. MOODU KEC. KOTA TIMUR GORONTALO</v>
          </cell>
          <cell r="P21" t="str">
            <v>K2</v>
          </cell>
          <cell r="Q21" t="str">
            <v>ISLAM</v>
          </cell>
          <cell r="R21" t="str">
            <v>L</v>
          </cell>
          <cell r="S21" t="str">
            <v>SMA</v>
          </cell>
          <cell r="T21" t="str">
            <v>PAGIMANA</v>
          </cell>
          <cell r="U21">
            <v>31256</v>
          </cell>
          <cell r="V21">
            <v>44382</v>
          </cell>
          <cell r="W21">
            <v>44469</v>
          </cell>
          <cell r="X21" t="str">
            <v>PKWT 1</v>
          </cell>
          <cell r="Z21" t="str">
            <v xml:space="preserve">0 Tahun  0 Bulan 18 Hari </v>
          </cell>
          <cell r="AA21" t="str">
            <v>BI</v>
          </cell>
          <cell r="AB21" t="str">
            <v>20198007000038</v>
          </cell>
          <cell r="AC21">
            <v>46075</v>
          </cell>
        </row>
      </sheetData>
      <sheetData sheetId="79">
        <row r="7">
          <cell r="C7" t="str">
            <v>1334</v>
          </cell>
          <cell r="D7" t="str">
            <v xml:space="preserve">ANDRI KURNIAWAN </v>
          </cell>
          <cell r="E7" t="str">
            <v xml:space="preserve">MBK </v>
          </cell>
          <cell r="F7" t="str">
            <v>085246518635</v>
          </cell>
          <cell r="G7" t="str">
            <v>DRIVER</v>
          </cell>
          <cell r="K7" t="str">
            <v xml:space="preserve">PALEMBANG </v>
          </cell>
          <cell r="L7" t="str">
            <v xml:space="preserve">ANTERAJA </v>
          </cell>
          <cell r="M7" t="str">
            <v>JAKARTA 2</v>
          </cell>
          <cell r="N7">
            <v>44103</v>
          </cell>
          <cell r="O7" t="str">
            <v xml:space="preserve">KOMP YUKA BLOK O RT 013/007 DESA SUKAMAJU KEC SAKO </v>
          </cell>
          <cell r="P7" t="str">
            <v>L</v>
          </cell>
          <cell r="Q7" t="str">
            <v xml:space="preserve">ISLAM </v>
          </cell>
          <cell r="R7" t="str">
            <v>L</v>
          </cell>
          <cell r="S7" t="str">
            <v xml:space="preserve">SMA </v>
          </cell>
          <cell r="T7" t="str">
            <v xml:space="preserve">PALEMBANG </v>
          </cell>
          <cell r="U7">
            <v>30693</v>
          </cell>
          <cell r="V7">
            <v>44378</v>
          </cell>
          <cell r="W7">
            <v>44469</v>
          </cell>
          <cell r="X7" t="str">
            <v>PKWT 2</v>
          </cell>
          <cell r="Z7" t="str">
            <v xml:space="preserve">0 Tahun  9 Bulan 24 Hari </v>
          </cell>
          <cell r="AA7" t="str">
            <v xml:space="preserve">BI </v>
          </cell>
          <cell r="AB7" t="str">
            <v>11179401000080</v>
          </cell>
          <cell r="AC7">
            <v>45656</v>
          </cell>
          <cell r="AD7" t="str">
            <v>SUDAH</v>
          </cell>
          <cell r="AE7" t="str">
            <v>SUDAH</v>
          </cell>
          <cell r="AM7" t="str">
            <v xml:space="preserve">0002076844667 </v>
          </cell>
          <cell r="AN7" t="str">
            <v>BU MBK</v>
          </cell>
          <cell r="AP7" t="str">
            <v>20082216050</v>
          </cell>
          <cell r="AQ7" t="str">
            <v xml:space="preserve">SUDAH </v>
          </cell>
          <cell r="AT7" t="str">
            <v>1671081201940013</v>
          </cell>
          <cell r="AU7" t="str">
            <v>SEUMUR HIDUP</v>
          </cell>
          <cell r="AV7" t="str">
            <v>ANDRI KURNIAWAN</v>
          </cell>
        </row>
        <row r="8">
          <cell r="C8" t="str">
            <v>1335</v>
          </cell>
          <cell r="D8" t="str">
            <v>MARDIANSYAH KOMARA</v>
          </cell>
          <cell r="E8" t="str">
            <v xml:space="preserve">MBK </v>
          </cell>
          <cell r="F8" t="str">
            <v>089669994561</v>
          </cell>
          <cell r="G8" t="str">
            <v>DRIVER</v>
          </cell>
          <cell r="K8" t="str">
            <v xml:space="preserve">PALEMBANG </v>
          </cell>
          <cell r="L8" t="str">
            <v xml:space="preserve">ANTERAJA </v>
          </cell>
          <cell r="M8" t="str">
            <v>JAKARTA 2</v>
          </cell>
          <cell r="N8">
            <v>44103</v>
          </cell>
          <cell r="O8" t="str">
            <v xml:space="preserve">LR PUTRA NO1836 RT 035/013 SEBERANG ULUN </v>
          </cell>
          <cell r="P8" t="str">
            <v>L</v>
          </cell>
          <cell r="Q8" t="str">
            <v xml:space="preserve">ISLAM </v>
          </cell>
          <cell r="R8" t="str">
            <v>L</v>
          </cell>
          <cell r="S8" t="str">
            <v xml:space="preserve">SMA </v>
          </cell>
          <cell r="T8" t="str">
            <v xml:space="preserve">PALEMBANG </v>
          </cell>
          <cell r="U8">
            <v>34787</v>
          </cell>
          <cell r="V8">
            <v>44378</v>
          </cell>
          <cell r="W8">
            <v>44469</v>
          </cell>
          <cell r="X8" t="str">
            <v>PKWT 2</v>
          </cell>
          <cell r="Z8" t="str">
            <v xml:space="preserve">0 Tahun  9 Bulan 24 Hari </v>
          </cell>
          <cell r="AA8" t="str">
            <v xml:space="preserve">BI </v>
          </cell>
          <cell r="AB8" t="str">
            <v>950311170790</v>
          </cell>
          <cell r="AC8">
            <v>45014</v>
          </cell>
          <cell r="AD8" t="str">
            <v>SUDAH</v>
          </cell>
          <cell r="AE8" t="str">
            <v>SUDAH</v>
          </cell>
          <cell r="AM8" t="str">
            <v>0001806035332</v>
          </cell>
          <cell r="AN8" t="str">
            <v>BU MBK</v>
          </cell>
          <cell r="AP8" t="str">
            <v>20082215698</v>
          </cell>
          <cell r="AQ8" t="str">
            <v xml:space="preserve">SUDAH </v>
          </cell>
          <cell r="AT8" t="str">
            <v>1671032903950003</v>
          </cell>
          <cell r="AU8" t="str">
            <v>SEUMUR HIDUP</v>
          </cell>
          <cell r="AV8" t="str">
            <v xml:space="preserve">MARDIANSYAH KOMARA </v>
          </cell>
        </row>
        <row r="9">
          <cell r="C9" t="str">
            <v>1336</v>
          </cell>
          <cell r="D9" t="str">
            <v xml:space="preserve">TRYERVANI </v>
          </cell>
          <cell r="E9" t="str">
            <v xml:space="preserve">MBK </v>
          </cell>
          <cell r="F9" t="str">
            <v>08996922670</v>
          </cell>
          <cell r="G9" t="str">
            <v>DRIVER</v>
          </cell>
          <cell r="K9" t="str">
            <v xml:space="preserve">PALEMBANG </v>
          </cell>
          <cell r="L9" t="str">
            <v xml:space="preserve">ANTERAJA </v>
          </cell>
          <cell r="M9" t="str">
            <v>JAKARTA 2</v>
          </cell>
          <cell r="N9">
            <v>44103</v>
          </cell>
          <cell r="O9" t="str">
            <v xml:space="preserve">JL ALAMSYAH RPN RT 004/001 DESA BUKIT BARU KEC ILIR BARAT 1 </v>
          </cell>
          <cell r="P9" t="str">
            <v>L</v>
          </cell>
          <cell r="Q9" t="str">
            <v xml:space="preserve">ISLAM </v>
          </cell>
          <cell r="R9" t="str">
            <v>L</v>
          </cell>
          <cell r="S9" t="str">
            <v xml:space="preserve">SMP </v>
          </cell>
          <cell r="T9" t="str">
            <v xml:space="preserve">PALEMBANG </v>
          </cell>
          <cell r="U9">
            <v>35985</v>
          </cell>
          <cell r="V9">
            <v>44378</v>
          </cell>
          <cell r="W9">
            <v>44469</v>
          </cell>
          <cell r="X9" t="str">
            <v>PKWT 2</v>
          </cell>
          <cell r="Z9" t="str">
            <v xml:space="preserve">0 Tahun  9 Bulan 24 Hari </v>
          </cell>
          <cell r="AA9" t="str">
            <v>A</v>
          </cell>
          <cell r="AB9" t="str">
            <v>1117180801849</v>
          </cell>
          <cell r="AC9">
            <v>45116</v>
          </cell>
          <cell r="AD9" t="str">
            <v>SUDAH</v>
          </cell>
          <cell r="AE9" t="str">
            <v>SUDAH</v>
          </cell>
          <cell r="AM9" t="str">
            <v>0001382267349</v>
          </cell>
          <cell r="AN9" t="str">
            <v>BU MBK</v>
          </cell>
          <cell r="AP9" t="str">
            <v>20082215797</v>
          </cell>
          <cell r="AQ9" t="str">
            <v xml:space="preserve">SUDAH </v>
          </cell>
          <cell r="AT9" t="str">
            <v>1671040907980004</v>
          </cell>
          <cell r="AU9" t="str">
            <v>SEUMUR HIDUP</v>
          </cell>
          <cell r="AV9" t="str">
            <v xml:space="preserve">TRYERVANI </v>
          </cell>
        </row>
        <row r="10">
          <cell r="C10" t="str">
            <v>1407</v>
          </cell>
          <cell r="D10" t="str">
            <v xml:space="preserve">INDRA MULYAWAN </v>
          </cell>
          <cell r="E10" t="str">
            <v xml:space="preserve">MBK </v>
          </cell>
          <cell r="F10" t="str">
            <v>085108022009</v>
          </cell>
          <cell r="G10" t="str">
            <v>DRIVER</v>
          </cell>
          <cell r="K10" t="str">
            <v xml:space="preserve">PALEMBANG </v>
          </cell>
          <cell r="L10" t="str">
            <v xml:space="preserve">ANTERAJA </v>
          </cell>
          <cell r="M10" t="str">
            <v>JAKARTA 2</v>
          </cell>
          <cell r="N10">
            <v>44123</v>
          </cell>
          <cell r="O10" t="str">
            <v xml:space="preserve">JL MAKRAYU LR MASJID ASSALAM NO.37 A RT 053/015 DESA 30 ILIR KEC ILIR BARAT </v>
          </cell>
          <cell r="P10" t="str">
            <v>K</v>
          </cell>
          <cell r="Q10" t="str">
            <v xml:space="preserve">ISLAM </v>
          </cell>
          <cell r="R10" t="str">
            <v>L</v>
          </cell>
          <cell r="S10" t="str">
            <v xml:space="preserve">SMA </v>
          </cell>
          <cell r="T10" t="str">
            <v xml:space="preserve">PALEMBANG </v>
          </cell>
          <cell r="U10">
            <v>30042</v>
          </cell>
          <cell r="V10">
            <v>44348</v>
          </cell>
          <cell r="W10">
            <v>44439</v>
          </cell>
          <cell r="X10" t="str">
            <v>PKWT 1</v>
          </cell>
          <cell r="Z10" t="str">
            <v xml:space="preserve">0 Tahun  9 Bulan 4 Hari </v>
          </cell>
          <cell r="AA10" t="str">
            <v>A</v>
          </cell>
          <cell r="AB10" t="str">
            <v>11178204000126</v>
          </cell>
          <cell r="AC10">
            <v>45746</v>
          </cell>
          <cell r="AD10" t="str">
            <v>SUDAH</v>
          </cell>
          <cell r="AE10" t="str">
            <v>SUDAH</v>
          </cell>
          <cell r="AM10" t="str">
            <v>0001835615259</v>
          </cell>
          <cell r="AN10" t="str">
            <v>BU MBK</v>
          </cell>
          <cell r="AP10" t="str">
            <v>20092336138</v>
          </cell>
          <cell r="AQ10" t="str">
            <v xml:space="preserve">SUDAH </v>
          </cell>
          <cell r="AT10" t="str">
            <v>1671010104820004</v>
          </cell>
          <cell r="AU10" t="str">
            <v>SEUMUR HIDUP</v>
          </cell>
          <cell r="AV10" t="str">
            <v xml:space="preserve">INDRA MULYAWAN </v>
          </cell>
        </row>
        <row r="11">
          <cell r="C11" t="str">
            <v>1452</v>
          </cell>
          <cell r="D11" t="str">
            <v xml:space="preserve">RIO ABRAHAM ISMAIL </v>
          </cell>
          <cell r="E11" t="str">
            <v xml:space="preserve">MBK </v>
          </cell>
          <cell r="F11" t="str">
            <v>082129980001</v>
          </cell>
          <cell r="G11" t="str">
            <v>DRIVER</v>
          </cell>
          <cell r="K11" t="str">
            <v xml:space="preserve">PALEMBANG </v>
          </cell>
          <cell r="L11" t="str">
            <v xml:space="preserve">ANTERAJA </v>
          </cell>
          <cell r="M11" t="str">
            <v>JAKARTA 2</v>
          </cell>
          <cell r="N11">
            <v>44165</v>
          </cell>
          <cell r="O11" t="str">
            <v xml:space="preserve">JL RW MONGISIDI LR ANGGADA NO 118 RT 008/002 DESA KALIDONI KEC KALIDONI </v>
          </cell>
          <cell r="P11" t="str">
            <v>L</v>
          </cell>
          <cell r="Q11" t="str">
            <v xml:space="preserve">ISLAM </v>
          </cell>
          <cell r="R11" t="str">
            <v>L</v>
          </cell>
          <cell r="S11" t="str">
            <v xml:space="preserve">SMA </v>
          </cell>
          <cell r="T11" t="str">
            <v xml:space="preserve">PALEMBANG </v>
          </cell>
          <cell r="U11">
            <v>32028</v>
          </cell>
          <cell r="V11">
            <v>44378</v>
          </cell>
          <cell r="W11">
            <v>44469</v>
          </cell>
          <cell r="X11" t="str">
            <v>PKWT 1</v>
          </cell>
          <cell r="Z11" t="str">
            <v xml:space="preserve">0 Tahun  7 Bulan 23 Hari </v>
          </cell>
          <cell r="AA11" t="str">
            <v>A</v>
          </cell>
          <cell r="AB11" t="str">
            <v>870911171661</v>
          </cell>
          <cell r="AC11">
            <v>45543</v>
          </cell>
          <cell r="AM11" t="str">
            <v>0001382167337</v>
          </cell>
          <cell r="AN11" t="str">
            <v xml:space="preserve">BU LAIN </v>
          </cell>
          <cell r="AP11" t="str">
            <v>21004400608</v>
          </cell>
          <cell r="AQ11" t="str">
            <v xml:space="preserve">SUDAH </v>
          </cell>
          <cell r="AT11" t="str">
            <v>1671100809870006</v>
          </cell>
          <cell r="AU11" t="str">
            <v>SEUMUR HIDUP</v>
          </cell>
          <cell r="AV11" t="str">
            <v xml:space="preserve">RIO ABRAHAM ISMAIL </v>
          </cell>
        </row>
        <row r="12">
          <cell r="C12" t="str">
            <v>1453</v>
          </cell>
          <cell r="D12" t="str">
            <v xml:space="preserve">TRIWIBOWO ROMADHON </v>
          </cell>
          <cell r="E12" t="str">
            <v xml:space="preserve">MBK </v>
          </cell>
          <cell r="F12" t="str">
            <v>085896462005</v>
          </cell>
          <cell r="G12" t="str">
            <v>DRIVER</v>
          </cell>
          <cell r="K12" t="str">
            <v xml:space="preserve">PALEMBANG </v>
          </cell>
          <cell r="L12" t="str">
            <v xml:space="preserve">ANTERAJA </v>
          </cell>
          <cell r="M12" t="str">
            <v>JAKARTA 2</v>
          </cell>
          <cell r="N12">
            <v>44175</v>
          </cell>
          <cell r="O12" t="str">
            <v>:Jln Sriwijaya Blok E1 No.05 Rt/Rw 052/021 Kode Pos 30163 Komplek Pusri Borang Palembang</v>
          </cell>
          <cell r="P12" t="str">
            <v>K</v>
          </cell>
          <cell r="Q12" t="str">
            <v xml:space="preserve">ISLAM </v>
          </cell>
          <cell r="R12" t="str">
            <v>L</v>
          </cell>
          <cell r="S12" t="str">
            <v xml:space="preserve">SMA </v>
          </cell>
          <cell r="T12" t="str">
            <v xml:space="preserve">PALEMBANG </v>
          </cell>
          <cell r="U12">
            <v>31906</v>
          </cell>
          <cell r="V12">
            <v>44378</v>
          </cell>
          <cell r="W12">
            <v>44469</v>
          </cell>
          <cell r="X12" t="str">
            <v>PKWT 1</v>
          </cell>
          <cell r="Z12" t="str">
            <v xml:space="preserve">0 Tahun  7 Bulan 13 Hari </v>
          </cell>
          <cell r="AA12" t="str">
            <v>A</v>
          </cell>
          <cell r="AB12" t="str">
            <v>870511171643</v>
          </cell>
          <cell r="AC12">
            <v>44690</v>
          </cell>
          <cell r="AD12" t="str">
            <v>SUDAH</v>
          </cell>
          <cell r="AE12" t="str">
            <v xml:space="preserve">BELUM </v>
          </cell>
          <cell r="AM12" t="str">
            <v>0001383492093</v>
          </cell>
          <cell r="AN12" t="str">
            <v>PEKERJA MANDIRI</v>
          </cell>
          <cell r="AP12" t="str">
            <v>21004400566</v>
          </cell>
          <cell r="AQ12" t="str">
            <v xml:space="preserve">SUDAH </v>
          </cell>
          <cell r="AT12" t="str">
            <v>1671080905870006</v>
          </cell>
          <cell r="AU12" t="str">
            <v>SEUMUR HIDUP</v>
          </cell>
          <cell r="AV12" t="str">
            <v xml:space="preserve">TRIWIBOWO ROMADHON </v>
          </cell>
        </row>
        <row r="13">
          <cell r="C13" t="str">
            <v>1672</v>
          </cell>
          <cell r="D13" t="str">
            <v xml:space="preserve">HARIANSYAH </v>
          </cell>
          <cell r="E13" t="str">
            <v xml:space="preserve">MBK </v>
          </cell>
          <cell r="F13" t="str">
            <v>082312131010</v>
          </cell>
          <cell r="G13" t="str">
            <v>DRIVER</v>
          </cell>
          <cell r="K13" t="str">
            <v xml:space="preserve">PALEMBANG </v>
          </cell>
          <cell r="L13" t="str">
            <v xml:space="preserve">ANTERAJA </v>
          </cell>
          <cell r="M13" t="str">
            <v>JAKARTA 2</v>
          </cell>
          <cell r="N13">
            <v>44175</v>
          </cell>
          <cell r="O13" t="str">
            <v>gasing rt 06 rw 03 no 09.talang kelapa,banyuasin sumsel</v>
          </cell>
          <cell r="P13" t="str">
            <v>K</v>
          </cell>
          <cell r="Q13" t="str">
            <v xml:space="preserve">ISLAM </v>
          </cell>
          <cell r="R13" t="str">
            <v>L</v>
          </cell>
          <cell r="S13" t="str">
            <v xml:space="preserve">SMA </v>
          </cell>
          <cell r="T13" t="str">
            <v>Bengkulu</v>
          </cell>
          <cell r="U13">
            <v>29843</v>
          </cell>
          <cell r="V13">
            <v>44378</v>
          </cell>
          <cell r="W13">
            <v>44469</v>
          </cell>
          <cell r="X13" t="str">
            <v>PKWT 1</v>
          </cell>
          <cell r="Z13" t="str">
            <v xml:space="preserve">0 Tahun  7 Bulan 13 Hari </v>
          </cell>
          <cell r="AA13" t="str">
            <v xml:space="preserve">BI </v>
          </cell>
          <cell r="AB13" t="str">
            <v>810911171693</v>
          </cell>
          <cell r="AC13">
            <v>44818</v>
          </cell>
          <cell r="AD13" t="str">
            <v xml:space="preserve">BELUM </v>
          </cell>
          <cell r="AE13" t="str">
            <v xml:space="preserve">BELUM </v>
          </cell>
          <cell r="AM13" t="str">
            <v>0001852770418</v>
          </cell>
          <cell r="AN13" t="str">
            <v>BU MBK</v>
          </cell>
          <cell r="AP13" t="str">
            <v>21011321730</v>
          </cell>
          <cell r="AQ13" t="str">
            <v xml:space="preserve">SUDAH </v>
          </cell>
          <cell r="AT13" t="str">
            <v>1607101409810005</v>
          </cell>
          <cell r="AU13" t="str">
            <v>SEUMUR HIDUP</v>
          </cell>
          <cell r="AV13" t="str">
            <v xml:space="preserve">HARIANSYAH </v>
          </cell>
        </row>
        <row r="14">
          <cell r="C14" t="str">
            <v>1673</v>
          </cell>
          <cell r="D14" t="str">
            <v xml:space="preserve">ARI SAPUTRA </v>
          </cell>
          <cell r="E14" t="str">
            <v xml:space="preserve">MBK </v>
          </cell>
          <cell r="F14" t="str">
            <v>085369133360</v>
          </cell>
          <cell r="G14" t="str">
            <v>DRIVER</v>
          </cell>
          <cell r="K14" t="str">
            <v xml:space="preserve">PALEMBANG </v>
          </cell>
          <cell r="L14" t="str">
            <v xml:space="preserve">ANTERAJA </v>
          </cell>
          <cell r="M14" t="str">
            <v>JAKARTA 2</v>
          </cell>
          <cell r="N14">
            <v>44175</v>
          </cell>
          <cell r="O14" t="str">
            <v xml:space="preserve"> lorong rukun 1 no38 rt30 rw007 kelurahan 14ulu kecamatan sebrang ulu II</v>
          </cell>
          <cell r="P14" t="str">
            <v>K</v>
          </cell>
          <cell r="Q14" t="str">
            <v xml:space="preserve">ISLAM </v>
          </cell>
          <cell r="R14" t="str">
            <v>L</v>
          </cell>
          <cell r="S14" t="str">
            <v xml:space="preserve">SMA </v>
          </cell>
          <cell r="T14" t="str">
            <v xml:space="preserve">PALEMBANG </v>
          </cell>
          <cell r="U14">
            <v>36121</v>
          </cell>
          <cell r="V14">
            <v>44378</v>
          </cell>
          <cell r="W14">
            <v>44469</v>
          </cell>
          <cell r="X14" t="str">
            <v>PKWT 1</v>
          </cell>
          <cell r="Z14" t="str">
            <v xml:space="preserve">0 Tahun  7 Bulan 13 Hari </v>
          </cell>
          <cell r="AA14" t="str">
            <v>A</v>
          </cell>
          <cell r="AB14" t="str">
            <v>981111170044</v>
          </cell>
          <cell r="AC14">
            <v>45618</v>
          </cell>
          <cell r="AD14" t="str">
            <v xml:space="preserve">BELUM </v>
          </cell>
          <cell r="AE14" t="str">
            <v xml:space="preserve">BELUM </v>
          </cell>
          <cell r="AM14" t="str">
            <v>0000026501984</v>
          </cell>
          <cell r="AN14" t="str">
            <v xml:space="preserve">BU LAIN </v>
          </cell>
          <cell r="AP14" t="str">
            <v>21011321862</v>
          </cell>
          <cell r="AQ14" t="str">
            <v xml:space="preserve">SUDAH </v>
          </cell>
          <cell r="AT14" t="str">
            <v>1671032211980005</v>
          </cell>
          <cell r="AU14" t="str">
            <v>SEUMUR HIDUP</v>
          </cell>
          <cell r="AV14" t="str">
            <v xml:space="preserve">ARI SAPUTRA </v>
          </cell>
        </row>
        <row r="15">
          <cell r="C15" t="str">
            <v>1674</v>
          </cell>
          <cell r="D15" t="str">
            <v xml:space="preserve">RACHMATULLAH PUTRA </v>
          </cell>
          <cell r="E15" t="str">
            <v xml:space="preserve">MBK </v>
          </cell>
          <cell r="F15" t="str">
            <v>081296496414</v>
          </cell>
          <cell r="G15" t="str">
            <v>DRIVER</v>
          </cell>
          <cell r="K15" t="str">
            <v xml:space="preserve">PALEMBANG </v>
          </cell>
          <cell r="L15" t="str">
            <v xml:space="preserve">ANTERAJA </v>
          </cell>
          <cell r="M15" t="str">
            <v>JAKARTA 2</v>
          </cell>
          <cell r="N15">
            <v>44175</v>
          </cell>
          <cell r="O15" t="str">
            <v>Jl.bali c4 no.14 Komp.pusri borang</v>
          </cell>
          <cell r="P15" t="str">
            <v>K</v>
          </cell>
          <cell r="Q15" t="str">
            <v xml:space="preserve">ISLAM </v>
          </cell>
          <cell r="R15" t="str">
            <v>L</v>
          </cell>
          <cell r="S15" t="str">
            <v xml:space="preserve">SMA </v>
          </cell>
          <cell r="T15" t="str">
            <v xml:space="preserve">PALEMBANG </v>
          </cell>
          <cell r="U15" t="str">
            <v>22mei1989</v>
          </cell>
          <cell r="V15">
            <v>44378</v>
          </cell>
          <cell r="W15">
            <v>44469</v>
          </cell>
          <cell r="X15" t="str">
            <v>PKWT 1</v>
          </cell>
          <cell r="Z15" t="str">
            <v xml:space="preserve">0 Tahun  7 Bulan 13 Hari </v>
          </cell>
          <cell r="AA15" t="str">
            <v>A</v>
          </cell>
          <cell r="AB15" t="str">
            <v>890511170535</v>
          </cell>
          <cell r="AC15">
            <v>45799</v>
          </cell>
          <cell r="AD15" t="str">
            <v xml:space="preserve">BELUM </v>
          </cell>
          <cell r="AE15" t="str">
            <v xml:space="preserve">BELUM </v>
          </cell>
          <cell r="AM15" t="str">
            <v>0001265196655</v>
          </cell>
          <cell r="AN15" t="str">
            <v>BU MBK</v>
          </cell>
          <cell r="AP15" t="str">
            <v>21011321896</v>
          </cell>
          <cell r="AQ15" t="str">
            <v xml:space="preserve">SUDAH </v>
          </cell>
          <cell r="AT15" t="str">
            <v>1671082205890006</v>
          </cell>
          <cell r="AU15" t="str">
            <v>SEUMUR HIDUP</v>
          </cell>
          <cell r="AV15" t="str">
            <v xml:space="preserve">RACHMATULLAH PUTRA </v>
          </cell>
        </row>
        <row r="16">
          <cell r="C16" t="str">
            <v>1675</v>
          </cell>
          <cell r="D16" t="str">
            <v xml:space="preserve">HENDRA WIJAYA </v>
          </cell>
          <cell r="E16" t="str">
            <v xml:space="preserve">MBK </v>
          </cell>
          <cell r="F16" t="str">
            <v>081995610152</v>
          </cell>
          <cell r="G16" t="str">
            <v>DRIVER</v>
          </cell>
          <cell r="K16" t="str">
            <v xml:space="preserve">PALEMBANG </v>
          </cell>
          <cell r="L16" t="str">
            <v xml:space="preserve">ANTERAJA </v>
          </cell>
          <cell r="M16" t="str">
            <v>JAKARTA 2</v>
          </cell>
          <cell r="N16">
            <v>44175</v>
          </cell>
          <cell r="O16" t="str">
            <v xml:space="preserve"> Jl. Kopral Daud No 2118 RT 31 RW 08</v>
          </cell>
          <cell r="P16" t="str">
            <v>K</v>
          </cell>
          <cell r="Q16" t="str">
            <v xml:space="preserve">ISLAM </v>
          </cell>
          <cell r="R16" t="str">
            <v>L</v>
          </cell>
          <cell r="S16" t="str">
            <v xml:space="preserve">SMA </v>
          </cell>
          <cell r="T16" t="str">
            <v xml:space="preserve">PALEMBANG </v>
          </cell>
          <cell r="U16">
            <v>32678</v>
          </cell>
          <cell r="V16">
            <v>44378</v>
          </cell>
          <cell r="W16">
            <v>44469</v>
          </cell>
          <cell r="X16" t="str">
            <v>PKWT 1</v>
          </cell>
          <cell r="Z16" t="str">
            <v xml:space="preserve">0 Tahun  7 Bulan 13 Hari </v>
          </cell>
          <cell r="AA16" t="str">
            <v>A</v>
          </cell>
          <cell r="AB16" t="str">
            <v>890611171818</v>
          </cell>
          <cell r="AC16">
            <v>45462</v>
          </cell>
          <cell r="AD16" t="str">
            <v xml:space="preserve">BELUM </v>
          </cell>
          <cell r="AE16" t="str">
            <v xml:space="preserve">BELUM </v>
          </cell>
          <cell r="AM16" t="str">
            <v>0002199265378</v>
          </cell>
          <cell r="AN16" t="str">
            <v>PEKERJA MANDIRI</v>
          </cell>
          <cell r="AP16" t="str">
            <v>21011321896</v>
          </cell>
          <cell r="AQ16" t="str">
            <v xml:space="preserve">SUDAH </v>
          </cell>
          <cell r="AT16" t="str">
            <v>1671051906890003</v>
          </cell>
          <cell r="AU16" t="str">
            <v>SEUMUR HIDUP</v>
          </cell>
          <cell r="AV16" t="str">
            <v xml:space="preserve">HENDRA WIJAYA </v>
          </cell>
        </row>
        <row r="17">
          <cell r="C17" t="str">
            <v>1796</v>
          </cell>
          <cell r="D17" t="str">
            <v>PIRMANSAH</v>
          </cell>
          <cell r="E17" t="str">
            <v xml:space="preserve">MBK </v>
          </cell>
          <cell r="F17" t="str">
            <v>082370477357</v>
          </cell>
          <cell r="G17" t="str">
            <v>DRIVER</v>
          </cell>
          <cell r="K17" t="str">
            <v xml:space="preserve">PALEMBANG </v>
          </cell>
          <cell r="L17" t="str">
            <v xml:space="preserve">ANTERAJA </v>
          </cell>
          <cell r="M17" t="str">
            <v>JAKARTA 2</v>
          </cell>
          <cell r="N17">
            <v>44230</v>
          </cell>
          <cell r="O17" t="str">
            <v xml:space="preserve">LR MASAWA DARAT NO. 358 RT 9/4 KEL. 13 ILIR KEC. ILIR TIMUR PALEMBANG </v>
          </cell>
          <cell r="P17" t="str">
            <v>K</v>
          </cell>
          <cell r="Q17" t="str">
            <v xml:space="preserve">ISLAM </v>
          </cell>
          <cell r="R17" t="str">
            <v>L</v>
          </cell>
          <cell r="S17" t="str">
            <v xml:space="preserve">SMA </v>
          </cell>
          <cell r="T17" t="str">
            <v xml:space="preserve">PALEMBANG </v>
          </cell>
          <cell r="U17">
            <v>31447</v>
          </cell>
          <cell r="V17">
            <v>44348</v>
          </cell>
          <cell r="W17">
            <v>44439</v>
          </cell>
          <cell r="X17" t="str">
            <v xml:space="preserve">PHL </v>
          </cell>
          <cell r="Z17" t="str">
            <v xml:space="preserve">0 Tahun  5 Bulan 20 Hari </v>
          </cell>
          <cell r="AA17" t="str">
            <v>A</v>
          </cell>
          <cell r="AB17" t="str">
            <v>11178602000188</v>
          </cell>
          <cell r="AC17">
            <v>45758</v>
          </cell>
          <cell r="AD17" t="str">
            <v xml:space="preserve">BELUM </v>
          </cell>
          <cell r="AE17" t="str">
            <v xml:space="preserve">BELUM </v>
          </cell>
          <cell r="AM17" t="str">
            <v>0002672528027</v>
          </cell>
          <cell r="AN17" t="str">
            <v>PBI APBD</v>
          </cell>
          <cell r="AQ17" t="str">
            <v>ON PROGRESS</v>
          </cell>
          <cell r="AT17" t="str">
            <v>1671050402860009</v>
          </cell>
          <cell r="AU17" t="str">
            <v>SEUMUR HIDUP</v>
          </cell>
        </row>
        <row r="18">
          <cell r="C18" t="str">
            <v>1927</v>
          </cell>
          <cell r="D18" t="str">
            <v>HENDRA KURNIAWAN</v>
          </cell>
          <cell r="E18" t="str">
            <v xml:space="preserve">MBK </v>
          </cell>
          <cell r="F18" t="str">
            <v>081377615851</v>
          </cell>
          <cell r="G18" t="str">
            <v>DRIVER</v>
          </cell>
          <cell r="K18" t="str">
            <v xml:space="preserve">PALEMBANG </v>
          </cell>
          <cell r="L18" t="str">
            <v xml:space="preserve">ANTERAJA </v>
          </cell>
          <cell r="M18" t="str">
            <v>JAKARTA 2</v>
          </cell>
          <cell r="N18">
            <v>44264</v>
          </cell>
          <cell r="O18" t="str">
            <v>JL. TEGAL BINANGUN LORONG TALANG PETAI NO. 677 RT 031/05 PLAJU DARAT PALEMBANG</v>
          </cell>
          <cell r="P18" t="str">
            <v>K</v>
          </cell>
          <cell r="Q18" t="str">
            <v xml:space="preserve">ISLAM </v>
          </cell>
          <cell r="R18" t="str">
            <v>L</v>
          </cell>
          <cell r="S18" t="str">
            <v xml:space="preserve">SMA </v>
          </cell>
          <cell r="T18" t="str">
            <v>SOLOK</v>
          </cell>
          <cell r="U18">
            <v>30080</v>
          </cell>
          <cell r="V18">
            <v>44348</v>
          </cell>
          <cell r="W18">
            <v>44439</v>
          </cell>
          <cell r="X18" t="str">
            <v>PKWT 2</v>
          </cell>
          <cell r="Z18" t="str">
            <v xml:space="preserve">0 Tahun  4 Bulan 14 Hari </v>
          </cell>
          <cell r="AA18" t="str">
            <v>A</v>
          </cell>
          <cell r="AB18" t="str">
            <v>820513252037</v>
          </cell>
          <cell r="AC18">
            <v>44690</v>
          </cell>
          <cell r="AM18" t="str">
            <v>0001509755343</v>
          </cell>
          <cell r="AN18" t="str">
            <v>BU MBK</v>
          </cell>
          <cell r="AT18" t="str">
            <v>3201020905820001</v>
          </cell>
          <cell r="AU18" t="str">
            <v>SEUMUR HIDUP</v>
          </cell>
          <cell r="AV18" t="str">
            <v>HENDRA KURNIAWAN</v>
          </cell>
        </row>
        <row r="19">
          <cell r="C19">
            <v>2169</v>
          </cell>
          <cell r="D19" t="str">
            <v>MUCHAMAD RIFAI</v>
          </cell>
          <cell r="E19" t="str">
            <v xml:space="preserve">MBK </v>
          </cell>
          <cell r="F19" t="str">
            <v>081368899184</v>
          </cell>
          <cell r="G19" t="str">
            <v>DRIVER</v>
          </cell>
          <cell r="K19" t="str">
            <v>PALEMBANG</v>
          </cell>
          <cell r="L19" t="str">
            <v>ANTERAJA</v>
          </cell>
          <cell r="M19" t="str">
            <v>JAKARTA 2</v>
          </cell>
          <cell r="N19">
            <v>44313</v>
          </cell>
          <cell r="O19" t="str">
            <v>JL. SEI RENDANG NO. 264 RT 05/02 PALEMBANG</v>
          </cell>
          <cell r="P19" t="str">
            <v>K2</v>
          </cell>
          <cell r="Q19" t="str">
            <v>ISLAM</v>
          </cell>
          <cell r="R19" t="str">
            <v>L</v>
          </cell>
          <cell r="S19" t="str">
            <v xml:space="preserve">SMA </v>
          </cell>
          <cell r="T19" t="str">
            <v>PALEMBANG</v>
          </cell>
          <cell r="U19">
            <v>30896</v>
          </cell>
          <cell r="V19">
            <v>44313</v>
          </cell>
          <cell r="W19">
            <v>44408</v>
          </cell>
          <cell r="X19" t="str">
            <v>PKWT 1</v>
          </cell>
          <cell r="Z19" t="str">
            <v xml:space="preserve">0 Tahun  2 Bulan 26 Hari </v>
          </cell>
          <cell r="AA19" t="str">
            <v>BI</v>
          </cell>
          <cell r="AB19" t="str">
            <v>840811170880</v>
          </cell>
          <cell r="AC19">
            <v>44410</v>
          </cell>
          <cell r="AM19" t="str">
            <v>0001145473571</v>
          </cell>
          <cell r="AN19" t="str">
            <v>BU MBK</v>
          </cell>
          <cell r="AT19" t="str">
            <v>1671050208840003</v>
          </cell>
          <cell r="AU19" t="str">
            <v>SEUMUR HIDUP</v>
          </cell>
          <cell r="AV19" t="str">
            <v>MUCHAMAD RIFAI</v>
          </cell>
        </row>
        <row r="20">
          <cell r="C20">
            <v>2170</v>
          </cell>
          <cell r="D20" t="str">
            <v>BAGUS PRAYODI</v>
          </cell>
          <cell r="E20" t="str">
            <v xml:space="preserve">MBK </v>
          </cell>
          <cell r="F20" t="str">
            <v>085768158035</v>
          </cell>
          <cell r="G20" t="str">
            <v>DRIVER</v>
          </cell>
          <cell r="K20" t="str">
            <v>PALEMBANG</v>
          </cell>
          <cell r="L20" t="str">
            <v>ANTERAJA</v>
          </cell>
          <cell r="M20" t="str">
            <v>JAKARTA 2</v>
          </cell>
          <cell r="N20">
            <v>44314</v>
          </cell>
          <cell r="O20" t="str">
            <v>JL. BAMBANG UTOYO IR KERUKUNAN II NO. 69</v>
          </cell>
          <cell r="P20" t="str">
            <v>K</v>
          </cell>
          <cell r="Q20" t="str">
            <v>ISLAM</v>
          </cell>
          <cell r="R20" t="str">
            <v>L</v>
          </cell>
          <cell r="S20" t="str">
            <v xml:space="preserve">SMA </v>
          </cell>
          <cell r="T20" t="str">
            <v>PALEMBANG</v>
          </cell>
          <cell r="U20">
            <v>34312</v>
          </cell>
          <cell r="V20">
            <v>44314</v>
          </cell>
          <cell r="W20">
            <v>44408</v>
          </cell>
          <cell r="X20" t="str">
            <v>PKWT 1</v>
          </cell>
          <cell r="Z20" t="str">
            <v xml:space="preserve">0 Tahun  2 Bulan 25 Hari </v>
          </cell>
          <cell r="AA20" t="str">
            <v>BI</v>
          </cell>
          <cell r="AB20" t="str">
            <v>11179312000424</v>
          </cell>
          <cell r="AC20">
            <v>46222</v>
          </cell>
          <cell r="AM20" t="str">
            <v>0000326087381</v>
          </cell>
          <cell r="AN20" t="str">
            <v>PBI APBD</v>
          </cell>
          <cell r="AT20" t="str">
            <v>1671060912930004</v>
          </cell>
          <cell r="AU20" t="str">
            <v>SEUMUR HIDUP</v>
          </cell>
          <cell r="AV20" t="str">
            <v>BAGUS PRAYODI</v>
          </cell>
        </row>
        <row r="21">
          <cell r="C21">
            <v>2171</v>
          </cell>
          <cell r="D21" t="str">
            <v>EKA MARDIANSYAH</v>
          </cell>
          <cell r="E21" t="str">
            <v xml:space="preserve">MBK </v>
          </cell>
          <cell r="F21" t="str">
            <v>082176155881</v>
          </cell>
          <cell r="G21" t="str">
            <v>DRIVER</v>
          </cell>
          <cell r="K21" t="str">
            <v>PALEMBANG</v>
          </cell>
          <cell r="L21" t="str">
            <v>ANTERAJA</v>
          </cell>
          <cell r="M21" t="str">
            <v>JAKARTA 2</v>
          </cell>
          <cell r="N21">
            <v>44316</v>
          </cell>
          <cell r="O21" t="str">
            <v>LRG TANJUNG BURUNG NO. 1338 RT 027/009 KEL. 30 ILIR KEC. ILIR BARAT II</v>
          </cell>
          <cell r="P21" t="str">
            <v>L</v>
          </cell>
          <cell r="Q21" t="str">
            <v>ISLAM</v>
          </cell>
          <cell r="R21" t="str">
            <v>L</v>
          </cell>
          <cell r="S21" t="str">
            <v xml:space="preserve">SMA </v>
          </cell>
          <cell r="T21" t="str">
            <v>PALEMBANG</v>
          </cell>
          <cell r="U21">
            <v>30398</v>
          </cell>
          <cell r="V21">
            <v>44316</v>
          </cell>
          <cell r="W21">
            <v>44408</v>
          </cell>
          <cell r="X21" t="str">
            <v>PKWT 1</v>
          </cell>
          <cell r="Z21" t="str">
            <v xml:space="preserve">0 Tahun  2 Bulan 23 Hari </v>
          </cell>
          <cell r="AA21" t="str">
            <v>BI</v>
          </cell>
          <cell r="AB21" t="str">
            <v>11178303000572</v>
          </cell>
          <cell r="AC21">
            <v>46222</v>
          </cell>
          <cell r="AM21" t="str">
            <v>0001426028229</v>
          </cell>
          <cell r="AN21" t="str">
            <v>MANDIRI</v>
          </cell>
          <cell r="AT21" t="str">
            <v>1671012303830007</v>
          </cell>
          <cell r="AU21" t="str">
            <v>SEUMUR HIDUP</v>
          </cell>
        </row>
        <row r="22">
          <cell r="C22" t="str">
            <v>2315</v>
          </cell>
          <cell r="D22" t="str">
            <v>BAMBANG SULISTIO</v>
          </cell>
          <cell r="E22" t="str">
            <v xml:space="preserve">MBK </v>
          </cell>
          <cell r="F22" t="str">
            <v>085271776568</v>
          </cell>
          <cell r="J22" t="str">
            <v>DISPATCHER</v>
          </cell>
          <cell r="K22" t="str">
            <v>PALEMBANG</v>
          </cell>
          <cell r="L22" t="str">
            <v>ANTERAJA</v>
          </cell>
          <cell r="M22" t="str">
            <v>JAKARTA 2</v>
          </cell>
          <cell r="N22">
            <v>44335</v>
          </cell>
          <cell r="O22" t="str">
            <v>JL. HM. ASYIQ AQIL KM. 16 PERUMAHAN GRIYA CITRA SUKAJADI BLOK C. 19 RT 096/017 SUKAJADI TALANG KELAPA BANYUASIN</v>
          </cell>
          <cell r="P22" t="str">
            <v>K1</v>
          </cell>
          <cell r="Q22" t="str">
            <v>ISLAM</v>
          </cell>
          <cell r="R22" t="str">
            <v>L</v>
          </cell>
          <cell r="S22" t="str">
            <v xml:space="preserve">SMA </v>
          </cell>
          <cell r="T22" t="str">
            <v>BANDAR JAYA</v>
          </cell>
          <cell r="U22">
            <v>32869</v>
          </cell>
          <cell r="V22">
            <v>44335</v>
          </cell>
          <cell r="W22">
            <v>44439</v>
          </cell>
          <cell r="X22" t="str">
            <v>PKWT 1</v>
          </cell>
          <cell r="Z22" t="str">
            <v xml:space="preserve">0 Tahun  2 Bulan 4 Hari </v>
          </cell>
          <cell r="AA22" t="str">
            <v>NON DRIVER</v>
          </cell>
          <cell r="AB22" t="str">
            <v>NON DRIVER</v>
          </cell>
          <cell r="AC22" t="str">
            <v>NON DRIVER</v>
          </cell>
          <cell r="AM22" t="str">
            <v>0001632587073</v>
          </cell>
          <cell r="AN22" t="str">
            <v>BU MBK</v>
          </cell>
          <cell r="AT22" t="str">
            <v>1606012712890002</v>
          </cell>
          <cell r="AU22" t="str">
            <v>SEUMUR HIDUP</v>
          </cell>
          <cell r="AV22" t="str">
            <v>BAMBANG SULISTIO</v>
          </cell>
        </row>
        <row r="23">
          <cell r="C23" t="str">
            <v>2355</v>
          </cell>
          <cell r="D23" t="str">
            <v>RUDI MULYANTO</v>
          </cell>
          <cell r="E23" t="str">
            <v xml:space="preserve">MBK </v>
          </cell>
          <cell r="F23" t="str">
            <v>082374315444</v>
          </cell>
          <cell r="G23" t="str">
            <v>DRIVER</v>
          </cell>
          <cell r="K23" t="str">
            <v>PALEMBANG</v>
          </cell>
          <cell r="L23" t="str">
            <v>ANTERAJA</v>
          </cell>
          <cell r="M23" t="str">
            <v>JAKARTA 2</v>
          </cell>
          <cell r="N23">
            <v>44336</v>
          </cell>
          <cell r="O23" t="str">
            <v>JL. TALANG BULUH RT 28/06 KM. 18 KEL. SUKAMORO KEC. TALPA</v>
          </cell>
          <cell r="P23" t="str">
            <v>KI</v>
          </cell>
          <cell r="Q23" t="str">
            <v>ISLAM</v>
          </cell>
          <cell r="R23" t="str">
            <v>L</v>
          </cell>
          <cell r="S23" t="str">
            <v xml:space="preserve">SMA </v>
          </cell>
          <cell r="T23" t="str">
            <v>SUKAMORO</v>
          </cell>
          <cell r="U23">
            <v>32939</v>
          </cell>
          <cell r="V23">
            <v>44336</v>
          </cell>
          <cell r="W23">
            <v>44439</v>
          </cell>
          <cell r="X23" t="str">
            <v>PKWT 1</v>
          </cell>
          <cell r="AA23" t="str">
            <v>A</v>
          </cell>
          <cell r="AB23" t="str">
            <v>1127900300006</v>
          </cell>
          <cell r="AC23">
            <v>45720</v>
          </cell>
          <cell r="AM23" t="str">
            <v>0001861475409</v>
          </cell>
          <cell r="AN23" t="str">
            <v>MANDIRI</v>
          </cell>
          <cell r="AT23" t="str">
            <v>1607100703900006</v>
          </cell>
          <cell r="AU23" t="str">
            <v>SEUMUR HIDUP</v>
          </cell>
          <cell r="AV23" t="str">
            <v>MAY SYARASWATI N</v>
          </cell>
        </row>
        <row r="24">
          <cell r="C24" t="str">
            <v>2394</v>
          </cell>
          <cell r="D24" t="str">
            <v>M RIZAL</v>
          </cell>
          <cell r="E24" t="str">
            <v xml:space="preserve">MBK </v>
          </cell>
          <cell r="F24" t="str">
            <v>081274404867</v>
          </cell>
          <cell r="G24" t="str">
            <v>DRIVER</v>
          </cell>
          <cell r="K24" t="str">
            <v>PALEMBANG</v>
          </cell>
          <cell r="L24" t="str">
            <v>ANTERAJA</v>
          </cell>
          <cell r="M24" t="str">
            <v>JAKARTA 2</v>
          </cell>
          <cell r="N24">
            <v>44337</v>
          </cell>
          <cell r="O24" t="str">
            <v>JL. REMIFA NO. 548 RT 014/003 KEL. OGAN BARU KEC. KERTAPATI KOTA PALEMBANG</v>
          </cell>
          <cell r="P24" t="str">
            <v>L</v>
          </cell>
          <cell r="Q24" t="str">
            <v>ISLAM</v>
          </cell>
          <cell r="R24" t="str">
            <v>L</v>
          </cell>
          <cell r="S24" t="str">
            <v xml:space="preserve">SMA </v>
          </cell>
          <cell r="T24" t="str">
            <v>PALEMBANG</v>
          </cell>
          <cell r="U24">
            <v>28686</v>
          </cell>
          <cell r="V24">
            <v>44337</v>
          </cell>
          <cell r="W24">
            <v>44439</v>
          </cell>
          <cell r="X24" t="str">
            <v>PKWT 1</v>
          </cell>
          <cell r="Z24" t="str">
            <v xml:space="preserve">0 Tahun  2 Bulan 2 Hari </v>
          </cell>
          <cell r="AA24" t="str">
            <v>BI UMUM</v>
          </cell>
          <cell r="AB24" t="str">
            <v>780711171712</v>
          </cell>
          <cell r="AC24">
            <v>44392</v>
          </cell>
          <cell r="AM24" t="str">
            <v>0002672382598</v>
          </cell>
          <cell r="AN24" t="str">
            <v>PBI</v>
          </cell>
          <cell r="AT24" t="str">
            <v>1671131507780001</v>
          </cell>
          <cell r="AU24" t="str">
            <v>SEUMUR HIDUP</v>
          </cell>
        </row>
        <row r="25">
          <cell r="C25" t="str">
            <v>2369</v>
          </cell>
          <cell r="D25" t="str">
            <v>KGS M BADARUDIN</v>
          </cell>
          <cell r="E25" t="str">
            <v xml:space="preserve">MBK </v>
          </cell>
          <cell r="F25" t="str">
            <v>088268363885</v>
          </cell>
          <cell r="G25" t="str">
            <v>DRIVER</v>
          </cell>
          <cell r="K25" t="str">
            <v>PALEMBANG</v>
          </cell>
          <cell r="L25" t="str">
            <v>ANTERAJA</v>
          </cell>
          <cell r="M25" t="str">
            <v>JAKARTA 2</v>
          </cell>
          <cell r="N25">
            <v>44340</v>
          </cell>
          <cell r="O25" t="str">
            <v>JL. SAYANGAN LRG GUBAH LAUT NO. 38 RT 005/002</v>
          </cell>
          <cell r="P25" t="str">
            <v>K2</v>
          </cell>
          <cell r="Q25" t="str">
            <v>ISLAM</v>
          </cell>
          <cell r="R25" t="str">
            <v>L</v>
          </cell>
          <cell r="S25" t="str">
            <v xml:space="preserve">SMA </v>
          </cell>
          <cell r="T25" t="str">
            <v>PALEMBANG</v>
          </cell>
          <cell r="U25">
            <v>31523</v>
          </cell>
          <cell r="V25">
            <v>44340</v>
          </cell>
          <cell r="W25">
            <v>44439</v>
          </cell>
          <cell r="X25" t="str">
            <v>PKWT 1</v>
          </cell>
          <cell r="Z25" t="str">
            <v xml:space="preserve">0 Tahun  1 Bulan 29 Hari </v>
          </cell>
          <cell r="AA25" t="str">
            <v>A</v>
          </cell>
          <cell r="AB25" t="str">
            <v>11178604000199</v>
          </cell>
          <cell r="AC25">
            <v>45768</v>
          </cell>
          <cell r="AM25" t="str">
            <v>0001851176924</v>
          </cell>
          <cell r="AN25" t="str">
            <v>MANDIRI</v>
          </cell>
          <cell r="AT25" t="str">
            <v>16710521048600005</v>
          </cell>
          <cell r="AU25" t="str">
            <v>SEUMUR HIDUP</v>
          </cell>
          <cell r="AV25" t="str">
            <v>KGS M BADARUDIN</v>
          </cell>
        </row>
        <row r="26">
          <cell r="C26" t="str">
            <v>2395</v>
          </cell>
          <cell r="D26" t="str">
            <v>SANDI</v>
          </cell>
          <cell r="E26" t="str">
            <v xml:space="preserve">MBK </v>
          </cell>
          <cell r="F26" t="str">
            <v>083192575276</v>
          </cell>
          <cell r="G26" t="str">
            <v>DRIVER</v>
          </cell>
          <cell r="K26" t="str">
            <v>PALEMBANG</v>
          </cell>
          <cell r="L26" t="str">
            <v>ANTERAJA</v>
          </cell>
          <cell r="M26" t="str">
            <v>JAKARTA 2</v>
          </cell>
          <cell r="N26">
            <v>44343</v>
          </cell>
          <cell r="O26" t="str">
            <v>JL. JEND SUDIRMAN RT 010/003 TG PANDAN BELITUNG</v>
          </cell>
          <cell r="P26" t="str">
            <v>L</v>
          </cell>
          <cell r="Q26" t="str">
            <v>ISLAM</v>
          </cell>
          <cell r="R26" t="str">
            <v>L</v>
          </cell>
          <cell r="S26" t="str">
            <v xml:space="preserve">SMA </v>
          </cell>
          <cell r="T26" t="str">
            <v>PALEMBANG</v>
          </cell>
          <cell r="U26">
            <v>34167</v>
          </cell>
          <cell r="V26">
            <v>44343</v>
          </cell>
          <cell r="W26">
            <v>44439</v>
          </cell>
          <cell r="X26" t="str">
            <v>PKWT 1</v>
          </cell>
          <cell r="Z26" t="str">
            <v xml:space="preserve">0 Tahun  1 Bulan 26 Hari </v>
          </cell>
          <cell r="AA26" t="str">
            <v>A</v>
          </cell>
          <cell r="AB26" t="str">
            <v>930711250114</v>
          </cell>
          <cell r="AC26">
            <v>44394</v>
          </cell>
          <cell r="AM26" t="str">
            <v>0000325429334</v>
          </cell>
          <cell r="AN26" t="str">
            <v>PBI</v>
          </cell>
          <cell r="AT26" t="str">
            <v>1671081707930005</v>
          </cell>
          <cell r="AU26" t="str">
            <v>SEUMUR HIDUP</v>
          </cell>
        </row>
        <row r="27">
          <cell r="C27" t="str">
            <v>2414</v>
          </cell>
          <cell r="D27" t="str">
            <v>DIKO PARIANTO</v>
          </cell>
          <cell r="E27" t="str">
            <v xml:space="preserve">MBK </v>
          </cell>
          <cell r="F27" t="str">
            <v>08980866820</v>
          </cell>
          <cell r="G27" t="str">
            <v>DRIVER</v>
          </cell>
          <cell r="K27" t="str">
            <v>PALEMBANG</v>
          </cell>
          <cell r="L27" t="str">
            <v>ANTERAJA</v>
          </cell>
          <cell r="M27" t="str">
            <v>JAKARTA 2</v>
          </cell>
          <cell r="N27">
            <v>44346</v>
          </cell>
          <cell r="O27" t="str">
            <v>JL. A YANI LR AMILIN NO 992 TANGGA TANGKAT PALEMBANG</v>
          </cell>
          <cell r="P27" t="str">
            <v>L</v>
          </cell>
          <cell r="Q27" t="str">
            <v>ISLAM</v>
          </cell>
          <cell r="R27" t="str">
            <v>L</v>
          </cell>
          <cell r="S27" t="str">
            <v xml:space="preserve">SMA </v>
          </cell>
          <cell r="T27" t="str">
            <v>PALEMBANG</v>
          </cell>
          <cell r="U27">
            <v>33706</v>
          </cell>
          <cell r="V27">
            <v>44346</v>
          </cell>
          <cell r="W27">
            <v>44439</v>
          </cell>
          <cell r="X27" t="str">
            <v>PKWT 1</v>
          </cell>
          <cell r="Z27" t="str">
            <v xml:space="preserve">0 Tahun  1 Bulan 23 Hari </v>
          </cell>
          <cell r="AA27" t="str">
            <v>BI umum</v>
          </cell>
          <cell r="AB27" t="str">
            <v>25269204000300</v>
          </cell>
          <cell r="AC27">
            <v>46051</v>
          </cell>
          <cell r="AM27" t="str">
            <v>0001455015161</v>
          </cell>
          <cell r="AN27" t="str">
            <v>BU MBK</v>
          </cell>
          <cell r="AT27" t="str">
            <v>1671031204920004</v>
          </cell>
          <cell r="AU27" t="str">
            <v>SEUMUR HIDUP</v>
          </cell>
        </row>
        <row r="28">
          <cell r="C28" t="str">
            <v>2515</v>
          </cell>
          <cell r="D28" t="str">
            <v>SETIO PRABOWO</v>
          </cell>
          <cell r="E28" t="str">
            <v xml:space="preserve">MBK </v>
          </cell>
          <cell r="G28" t="str">
            <v>DRIVER</v>
          </cell>
          <cell r="K28" t="str">
            <v>PALEMBANG</v>
          </cell>
          <cell r="L28" t="str">
            <v>ANTERAJA</v>
          </cell>
          <cell r="M28" t="str">
            <v>JAKARTA 2</v>
          </cell>
          <cell r="N28">
            <v>44361</v>
          </cell>
          <cell r="O28" t="str">
            <v>LR. KEBANGKAN NO. 235 RT 011/003 KEL. 9 ILIR KEC. ILIR TIMUR TIGA KOTA PALEMBANG</v>
          </cell>
          <cell r="P28" t="str">
            <v>K</v>
          </cell>
          <cell r="Q28" t="str">
            <v>ISLAM</v>
          </cell>
          <cell r="R28" t="str">
            <v>L</v>
          </cell>
          <cell r="S28" t="str">
            <v xml:space="preserve">SMA </v>
          </cell>
          <cell r="T28" t="str">
            <v>PURWOREJO</v>
          </cell>
          <cell r="U28">
            <v>30794</v>
          </cell>
          <cell r="V28">
            <v>44361</v>
          </cell>
          <cell r="W28">
            <v>44439</v>
          </cell>
          <cell r="X28" t="str">
            <v>PKWT 1</v>
          </cell>
          <cell r="Z28" t="str">
            <v xml:space="preserve">0 Tahun  1 Bulan 9 Hari </v>
          </cell>
          <cell r="AA28" t="str">
            <v>BI UMUM</v>
          </cell>
          <cell r="AB28" t="str">
            <v>25268204000090</v>
          </cell>
          <cell r="AC28">
            <v>45740</v>
          </cell>
          <cell r="AM28" t="str">
            <v>0001806010762</v>
          </cell>
          <cell r="AN28" t="str">
            <v>PBI</v>
          </cell>
          <cell r="AT28" t="str">
            <v>1671062204820016</v>
          </cell>
          <cell r="AU28" t="str">
            <v>SEUMUR HIDUP</v>
          </cell>
        </row>
        <row r="29">
          <cell r="C29" t="str">
            <v>2588</v>
          </cell>
          <cell r="D29" t="str">
            <v>HERMANSYAH</v>
          </cell>
          <cell r="E29" t="str">
            <v xml:space="preserve">MBK </v>
          </cell>
          <cell r="G29" t="str">
            <v>DRIVER</v>
          </cell>
          <cell r="K29" t="str">
            <v>PALEMBANG</v>
          </cell>
          <cell r="L29" t="str">
            <v>ANTERAJA</v>
          </cell>
          <cell r="M29" t="str">
            <v>JAKARTA 2</v>
          </cell>
          <cell r="N29">
            <v>44383</v>
          </cell>
          <cell r="O29" t="str">
            <v>KAMPUS BLOK DD NO. 5 RT 022/006 KEL. LOROK PAKJO KEC. ILIR BARAT I KOTA PALEMBANG</v>
          </cell>
          <cell r="P29" t="str">
            <v>K</v>
          </cell>
          <cell r="Q29" t="str">
            <v>ISLAM</v>
          </cell>
          <cell r="R29" t="str">
            <v>L</v>
          </cell>
          <cell r="S29" t="str">
            <v>SMA</v>
          </cell>
          <cell r="T29" t="str">
            <v>PALEMBANG</v>
          </cell>
          <cell r="U29">
            <v>29954</v>
          </cell>
          <cell r="V29">
            <v>44383</v>
          </cell>
          <cell r="W29">
            <v>44408</v>
          </cell>
          <cell r="X29" t="str">
            <v xml:space="preserve">PHL </v>
          </cell>
          <cell r="Z29" t="str">
            <v xml:space="preserve">0 Tahun  0 Bulan 17 Hari </v>
          </cell>
          <cell r="AA29" t="str">
            <v>BI</v>
          </cell>
          <cell r="AB29" t="str">
            <v>11178201000273</v>
          </cell>
          <cell r="AC29">
            <v>46020</v>
          </cell>
          <cell r="AM29" t="str">
            <v>0001327374527</v>
          </cell>
          <cell r="AN29" t="str">
            <v>BU MBK</v>
          </cell>
          <cell r="AT29" t="str">
            <v>167104031820005</v>
          </cell>
          <cell r="AU29" t="str">
            <v>SEUMUR HIDUP</v>
          </cell>
          <cell r="AV29" t="str">
            <v>HERMANSYAH</v>
          </cell>
        </row>
      </sheetData>
      <sheetData sheetId="80">
        <row r="7">
          <cell r="C7" t="str">
            <v>1337</v>
          </cell>
          <cell r="D7" t="str">
            <v>DAYAT</v>
          </cell>
          <cell r="E7" t="str">
            <v xml:space="preserve">MBK </v>
          </cell>
          <cell r="F7" t="str">
            <v>08993087377</v>
          </cell>
          <cell r="G7" t="str">
            <v>DRIVER</v>
          </cell>
          <cell r="K7" t="str">
            <v xml:space="preserve">LAMPUNG </v>
          </cell>
          <cell r="L7" t="str">
            <v xml:space="preserve">ANTERAJA </v>
          </cell>
          <cell r="M7" t="str">
            <v>JAKARTA 2</v>
          </cell>
          <cell r="N7">
            <v>44111</v>
          </cell>
          <cell r="O7" t="str">
            <v xml:space="preserve">JL IMAM BONJOL GG BUNGURUK II RT 001/00 LANGKAPURA BARU KEC LANGKAPURA </v>
          </cell>
          <cell r="P7" t="str">
            <v>L</v>
          </cell>
          <cell r="Q7" t="str">
            <v>ISLAM</v>
          </cell>
          <cell r="R7" t="str">
            <v>L</v>
          </cell>
          <cell r="T7" t="str">
            <v xml:space="preserve">LAMPUNG </v>
          </cell>
          <cell r="U7">
            <v>31272</v>
          </cell>
          <cell r="V7">
            <v>44378</v>
          </cell>
          <cell r="W7">
            <v>44469</v>
          </cell>
          <cell r="X7" t="str">
            <v>PKWT 2</v>
          </cell>
          <cell r="Z7" t="str">
            <v>BI UMUM</v>
          </cell>
          <cell r="AA7" t="str">
            <v>25269508000378</v>
          </cell>
          <cell r="AB7">
            <v>45988</v>
          </cell>
          <cell r="AM7" t="str">
            <v>0002791708244</v>
          </cell>
          <cell r="AN7" t="str">
            <v>PBI</v>
          </cell>
          <cell r="AP7" t="str">
            <v>20082216035</v>
          </cell>
          <cell r="AQ7" t="str">
            <v>SUDAH</v>
          </cell>
          <cell r="AT7" t="str">
            <v>1871131308950006</v>
          </cell>
          <cell r="AU7" t="str">
            <v>SEUMUR HIDUP</v>
          </cell>
          <cell r="AV7" t="str">
            <v>DAYAT</v>
          </cell>
          <cell r="AW7" t="str">
            <v xml:space="preserve">BCA </v>
          </cell>
          <cell r="AX7" t="str">
            <v>8905714470</v>
          </cell>
        </row>
        <row r="8">
          <cell r="C8" t="str">
            <v>1338</v>
          </cell>
          <cell r="D8" t="str">
            <v xml:space="preserve">DODY FIRMANSYAH </v>
          </cell>
          <cell r="E8" t="str">
            <v xml:space="preserve">MBK </v>
          </cell>
          <cell r="F8" t="str">
            <v>083802001225</v>
          </cell>
          <cell r="G8" t="str">
            <v>DRIVER</v>
          </cell>
          <cell r="K8" t="str">
            <v xml:space="preserve">LAMPUNG </v>
          </cell>
          <cell r="L8" t="str">
            <v xml:space="preserve">ANTERAJA </v>
          </cell>
          <cell r="M8" t="str">
            <v>JAKARTA 2</v>
          </cell>
          <cell r="N8">
            <v>44111</v>
          </cell>
          <cell r="O8" t="str">
            <v xml:space="preserve">JL ASTER II NO.9 RT 003/001 DESA RAWA LAUT KEC ENGGAL </v>
          </cell>
          <cell r="P8" t="str">
            <v>L</v>
          </cell>
          <cell r="Q8" t="str">
            <v>ISLAM</v>
          </cell>
          <cell r="R8" t="str">
            <v>L</v>
          </cell>
          <cell r="T8" t="str">
            <v xml:space="preserve">T.KARANG </v>
          </cell>
          <cell r="U8">
            <v>36667</v>
          </cell>
          <cell r="V8">
            <v>44378</v>
          </cell>
          <cell r="W8">
            <v>44469</v>
          </cell>
          <cell r="X8" t="str">
            <v>PKWT 2</v>
          </cell>
          <cell r="Z8" t="str">
            <v>A</v>
          </cell>
          <cell r="AA8" t="str">
            <v>2526160801387</v>
          </cell>
          <cell r="AB8">
            <v>45067</v>
          </cell>
          <cell r="AM8" t="str">
            <v>0000203640456</v>
          </cell>
          <cell r="AN8" t="str">
            <v>BU MBK</v>
          </cell>
          <cell r="AP8" t="str">
            <v>20082216209</v>
          </cell>
          <cell r="AQ8" t="str">
            <v>SUDAH</v>
          </cell>
          <cell r="AT8" t="str">
            <v>1871052105000004</v>
          </cell>
          <cell r="AU8" t="str">
            <v>SEUMUR HIDUP</v>
          </cell>
          <cell r="AV8" t="str">
            <v xml:space="preserve">DODY FIRMANSYAH </v>
          </cell>
          <cell r="AW8" t="str">
            <v xml:space="preserve">BCA </v>
          </cell>
          <cell r="AX8" t="str">
            <v>8905598879</v>
          </cell>
        </row>
        <row r="9">
          <cell r="C9" t="str">
            <v>1455</v>
          </cell>
          <cell r="D9" t="str">
            <v xml:space="preserve">BONDAN MARTADINATA </v>
          </cell>
          <cell r="E9" t="str">
            <v xml:space="preserve">MBK </v>
          </cell>
          <cell r="F9" t="str">
            <v>089696375725</v>
          </cell>
          <cell r="G9" t="str">
            <v>DRIVER</v>
          </cell>
          <cell r="K9" t="str">
            <v xml:space="preserve">LAMPUNG </v>
          </cell>
          <cell r="L9" t="str">
            <v xml:space="preserve">ANTERAJA </v>
          </cell>
          <cell r="M9" t="str">
            <v>JAKARTA 2</v>
          </cell>
          <cell r="N9">
            <v>44174</v>
          </cell>
          <cell r="O9" t="str">
            <v xml:space="preserve">JL M.ALI LK I RT 002/00 DESA KEDAUNG KEC KEMILING </v>
          </cell>
          <cell r="P9" t="str">
            <v>K</v>
          </cell>
          <cell r="Q9" t="str">
            <v>ISLAM</v>
          </cell>
          <cell r="R9" t="str">
            <v>L</v>
          </cell>
          <cell r="S9" t="str">
            <v xml:space="preserve">SMA </v>
          </cell>
          <cell r="T9" t="str">
            <v xml:space="preserve">BANDAR LAMPUNG </v>
          </cell>
          <cell r="U9">
            <v>34421</v>
          </cell>
          <cell r="V9">
            <v>44378</v>
          </cell>
          <cell r="W9">
            <v>44469</v>
          </cell>
          <cell r="X9" t="str">
            <v>PKWT 1</v>
          </cell>
          <cell r="Z9" t="str">
            <v xml:space="preserve">BII UMUM </v>
          </cell>
          <cell r="AA9" t="str">
            <v>940325262690</v>
          </cell>
          <cell r="AB9">
            <v>44648</v>
          </cell>
          <cell r="AM9" t="str">
            <v>0001180882721</v>
          </cell>
          <cell r="AN9" t="str">
            <v>BU MBK</v>
          </cell>
          <cell r="AP9" t="str">
            <v>21004400707</v>
          </cell>
          <cell r="AQ9" t="str">
            <v>SUDAH</v>
          </cell>
          <cell r="AT9" t="str">
            <v>1871012805930004</v>
          </cell>
          <cell r="AU9" t="str">
            <v>SEUMUR HIDUP</v>
          </cell>
          <cell r="AV9" t="str">
            <v xml:space="preserve">BONDAN MARTADINATA </v>
          </cell>
          <cell r="AW9" t="str">
            <v xml:space="preserve">BRI </v>
          </cell>
          <cell r="AX9" t="str">
            <v>207701008984508</v>
          </cell>
        </row>
        <row r="10">
          <cell r="C10" t="str">
            <v>1885</v>
          </cell>
          <cell r="D10" t="str">
            <v>DORI SUTRISNO</v>
          </cell>
          <cell r="E10" t="str">
            <v xml:space="preserve">MBK </v>
          </cell>
          <cell r="F10" t="str">
            <v>0895364644211</v>
          </cell>
          <cell r="G10" t="str">
            <v>DRIVER</v>
          </cell>
          <cell r="K10" t="str">
            <v xml:space="preserve">LAMPUNG </v>
          </cell>
          <cell r="L10" t="str">
            <v xml:space="preserve">ANTERAJA </v>
          </cell>
          <cell r="M10" t="str">
            <v>JAKARTA 2</v>
          </cell>
          <cell r="N10">
            <v>44250</v>
          </cell>
          <cell r="O10" t="str">
            <v>JL. BLORA NO. 29A SEGALA MIDER</v>
          </cell>
          <cell r="P10" t="str">
            <v>K2</v>
          </cell>
          <cell r="Q10" t="str">
            <v>ISLAM</v>
          </cell>
          <cell r="R10" t="str">
            <v>L</v>
          </cell>
          <cell r="S10" t="str">
            <v xml:space="preserve">SMA </v>
          </cell>
          <cell r="T10" t="str">
            <v xml:space="preserve">BANDAR LAMPUNG </v>
          </cell>
          <cell r="U10">
            <v>33519</v>
          </cell>
          <cell r="V10">
            <v>44348</v>
          </cell>
          <cell r="W10">
            <v>44439</v>
          </cell>
          <cell r="X10" t="str">
            <v>PKWT 2</v>
          </cell>
          <cell r="Z10" t="str">
            <v>BI UMUM</v>
          </cell>
          <cell r="AA10" t="str">
            <v>25269110000174</v>
          </cell>
          <cell r="AB10">
            <v>45826</v>
          </cell>
          <cell r="AM10" t="str">
            <v>0003071665214</v>
          </cell>
          <cell r="AN10" t="str">
            <v>BU MBK</v>
          </cell>
          <cell r="AQ10" t="str">
            <v>ON PROGRESS</v>
          </cell>
          <cell r="AT10" t="str">
            <v>1871080806920002</v>
          </cell>
          <cell r="AU10" t="str">
            <v>SEUMUR HIDUP</v>
          </cell>
        </row>
        <row r="11">
          <cell r="C11" t="str">
            <v>2354</v>
          </cell>
          <cell r="D11" t="str">
            <v>AFIT FREZA FAINAKA</v>
          </cell>
          <cell r="E11" t="str">
            <v xml:space="preserve">MBK </v>
          </cell>
          <cell r="F11" t="str">
            <v>081373792021</v>
          </cell>
          <cell r="G11" t="str">
            <v>DRIVER</v>
          </cell>
          <cell r="K11" t="str">
            <v>LAMPUNG</v>
          </cell>
          <cell r="L11" t="str">
            <v>ANTERAJA</v>
          </cell>
          <cell r="M11" t="str">
            <v>JAKARTA 2</v>
          </cell>
          <cell r="N11">
            <v>44336</v>
          </cell>
          <cell r="O11" t="str">
            <v>SIDOHARJO 1 DESA NEGARA RATU KEC. NATAR KAB. LAMPUNG SELATAN</v>
          </cell>
          <cell r="R11" t="str">
            <v>L</v>
          </cell>
          <cell r="S11" t="str">
            <v>SMA</v>
          </cell>
          <cell r="T11" t="str">
            <v>T. KARANG</v>
          </cell>
          <cell r="U11">
            <v>35534</v>
          </cell>
          <cell r="V11">
            <v>44336</v>
          </cell>
          <cell r="W11">
            <v>44439</v>
          </cell>
          <cell r="X11" t="str">
            <v>PKWT 1</v>
          </cell>
          <cell r="AA11" t="str">
            <v>BI UMUM</v>
          </cell>
          <cell r="AB11" t="str">
            <v>25269704000946</v>
          </cell>
          <cell r="AC11">
            <v>46126</v>
          </cell>
          <cell r="AM11" t="str">
            <v>0002751090759</v>
          </cell>
          <cell r="AN11" t="str">
            <v>BU LAIN</v>
          </cell>
          <cell r="AT11" t="str">
            <v>1801041404970012</v>
          </cell>
          <cell r="AU11" t="str">
            <v>SEUMUR HIDUP</v>
          </cell>
          <cell r="AV11" t="str">
            <v>AFIT FREZA FAINAKA</v>
          </cell>
          <cell r="AW11" t="str">
            <v>MANDIRI</v>
          </cell>
          <cell r="AX11" t="str">
            <v>1140021521771</v>
          </cell>
        </row>
        <row r="12">
          <cell r="C12" t="str">
            <v>2356</v>
          </cell>
          <cell r="D12" t="str">
            <v>WAHYU GUNAWAN</v>
          </cell>
          <cell r="E12" t="str">
            <v xml:space="preserve">MBK </v>
          </cell>
          <cell r="F12" t="str">
            <v>0895619370365</v>
          </cell>
          <cell r="G12" t="str">
            <v>DRIVER</v>
          </cell>
          <cell r="K12" t="str">
            <v>LAMPUNG</v>
          </cell>
          <cell r="L12" t="str">
            <v>ANTERAJA</v>
          </cell>
          <cell r="M12" t="str">
            <v>JAKARTA 2</v>
          </cell>
          <cell r="N12">
            <v>44336</v>
          </cell>
          <cell r="O12" t="str">
            <v>JL. HM. SALIM LK 1 RT 003 KEL. WAYLUNIK KEC. PANJANG</v>
          </cell>
          <cell r="R12" t="str">
            <v>L</v>
          </cell>
          <cell r="S12" t="str">
            <v>SMA</v>
          </cell>
          <cell r="T12" t="str">
            <v>PANJANG</v>
          </cell>
          <cell r="U12">
            <v>34098</v>
          </cell>
          <cell r="V12">
            <v>44336</v>
          </cell>
          <cell r="W12">
            <v>44439</v>
          </cell>
          <cell r="X12" t="str">
            <v>PKWT 1</v>
          </cell>
          <cell r="AA12" t="str">
            <v>BI UMUM</v>
          </cell>
          <cell r="AB12" t="str">
            <v>930525267904</v>
          </cell>
          <cell r="AC12">
            <v>44690</v>
          </cell>
          <cell r="AM12" t="str">
            <v>0000358564588</v>
          </cell>
          <cell r="AN12" t="str">
            <v xml:space="preserve">PBI </v>
          </cell>
          <cell r="AT12" t="str">
            <v>1871070905930010</v>
          </cell>
          <cell r="AU12" t="str">
            <v>SEUMUR HIDUP</v>
          </cell>
          <cell r="AV12" t="str">
            <v>ALI BASANAH</v>
          </cell>
          <cell r="AW12" t="str">
            <v>MANDIRI</v>
          </cell>
          <cell r="AX12" t="str">
            <v>1140004686047</v>
          </cell>
        </row>
      </sheetData>
      <sheetData sheetId="81">
        <row r="7">
          <cell r="C7" t="str">
            <v>1355</v>
          </cell>
          <cell r="D7" t="str">
            <v xml:space="preserve">ACEP WIDODO </v>
          </cell>
          <cell r="E7" t="str">
            <v xml:space="preserve">MBK </v>
          </cell>
          <cell r="F7" t="str">
            <v>081324648379</v>
          </cell>
          <cell r="G7" t="str">
            <v>DRIVER</v>
          </cell>
          <cell r="K7" t="str">
            <v xml:space="preserve">JAMBI </v>
          </cell>
          <cell r="L7" t="str">
            <v xml:space="preserve">ANTERAJA </v>
          </cell>
          <cell r="M7" t="str">
            <v>JAKARTA 2</v>
          </cell>
          <cell r="N7">
            <v>44109</v>
          </cell>
          <cell r="O7" t="str">
            <v xml:space="preserve">KALIBATAS RT 014/002 DESA PEMATANG GAJAH KEC JAMBI LUAR KOTA </v>
          </cell>
          <cell r="P7" t="str">
            <v>K</v>
          </cell>
          <cell r="Q7" t="str">
            <v>ISLAM</v>
          </cell>
          <cell r="R7" t="str">
            <v>L</v>
          </cell>
          <cell r="T7" t="str">
            <v xml:space="preserve">PULAU BETUNG </v>
          </cell>
          <cell r="U7">
            <v>32469</v>
          </cell>
          <cell r="V7">
            <v>44378</v>
          </cell>
          <cell r="W7">
            <v>44469</v>
          </cell>
          <cell r="X7" t="str">
            <v>PKWT 2</v>
          </cell>
          <cell r="Z7" t="str">
            <v xml:space="preserve">0 Tahun  9 Bulan 18 Hari </v>
          </cell>
          <cell r="AA7" t="str">
            <v xml:space="preserve">A </v>
          </cell>
          <cell r="AB7" t="str">
            <v>8811273410001</v>
          </cell>
          <cell r="AC7">
            <v>43791</v>
          </cell>
          <cell r="AM7" t="str">
            <v>0001857427018</v>
          </cell>
          <cell r="AN7" t="str">
            <v>BU MBK</v>
          </cell>
          <cell r="AP7" t="str">
            <v>20082216027</v>
          </cell>
          <cell r="AQ7" t="str">
            <v>SUDAH</v>
          </cell>
          <cell r="AT7" t="str">
            <v>1504052211880002</v>
          </cell>
          <cell r="AU7" t="str">
            <v xml:space="preserve">SEUMUR HIDUP </v>
          </cell>
          <cell r="AV7" t="str">
            <v>ACEP WIDODO</v>
          </cell>
          <cell r="AW7" t="str">
            <v xml:space="preserve">BCA </v>
          </cell>
          <cell r="AX7" t="str">
            <v>7870207764</v>
          </cell>
        </row>
        <row r="8">
          <cell r="C8" t="str">
            <v>1456</v>
          </cell>
          <cell r="D8" t="str">
            <v xml:space="preserve">YANDRA PRATIKTO </v>
          </cell>
          <cell r="E8" t="str">
            <v xml:space="preserve">MBK </v>
          </cell>
          <cell r="F8" t="str">
            <v>085789223344</v>
          </cell>
          <cell r="G8" t="str">
            <v>DRIVER</v>
          </cell>
          <cell r="K8" t="str">
            <v xml:space="preserve">JAMBI </v>
          </cell>
          <cell r="L8" t="str">
            <v xml:space="preserve">ANTERAJA </v>
          </cell>
          <cell r="M8" t="str">
            <v>JAKARTA 2</v>
          </cell>
          <cell r="N8">
            <v>44150</v>
          </cell>
          <cell r="O8" t="str">
            <v xml:space="preserve">KOMP KEHUTANAN JL GOLF-1 NO.98 RT 023/ DESA PEMATANG SULUR KEC TELANAIPURA </v>
          </cell>
          <cell r="P8" t="str">
            <v>L</v>
          </cell>
          <cell r="Q8" t="str">
            <v>ISLAM</v>
          </cell>
          <cell r="R8" t="str">
            <v>L</v>
          </cell>
          <cell r="T8" t="str">
            <v xml:space="preserve">SUNGAI PENUH </v>
          </cell>
          <cell r="U8">
            <v>34702</v>
          </cell>
          <cell r="V8">
            <v>44348</v>
          </cell>
          <cell r="W8">
            <v>44438</v>
          </cell>
          <cell r="X8" t="str">
            <v>PKWT 1</v>
          </cell>
          <cell r="Z8" t="str">
            <v xml:space="preserve">0 Tahun  8 Bulan 8 Hari </v>
          </cell>
          <cell r="AA8" t="str">
            <v xml:space="preserve">BI </v>
          </cell>
          <cell r="AB8" t="str">
            <v>27339501000071</v>
          </cell>
          <cell r="AC8">
            <v>45974</v>
          </cell>
          <cell r="AM8" t="str">
            <v>0003059767653</v>
          </cell>
          <cell r="AN8" t="str">
            <v>BU MBK</v>
          </cell>
          <cell r="AP8" t="str">
            <v>21004400855</v>
          </cell>
          <cell r="AQ8" t="str">
            <v>SUDAH</v>
          </cell>
          <cell r="AT8" t="str">
            <v>1571010301950041</v>
          </cell>
          <cell r="AU8" t="str">
            <v xml:space="preserve">SEUMUR HIDUP </v>
          </cell>
          <cell r="AV8" t="str">
            <v xml:space="preserve">YANDRA PRATIKTO </v>
          </cell>
          <cell r="AW8" t="str">
            <v xml:space="preserve">BCA </v>
          </cell>
          <cell r="AX8" t="str">
            <v>7870669539</v>
          </cell>
        </row>
        <row r="9">
          <cell r="C9" t="str">
            <v>2099</v>
          </cell>
          <cell r="D9" t="str">
            <v>TRI RINALDY</v>
          </cell>
          <cell r="E9" t="str">
            <v>MBK</v>
          </cell>
          <cell r="F9" t="str">
            <v>085266064066</v>
          </cell>
          <cell r="G9" t="str">
            <v>DRIVER</v>
          </cell>
          <cell r="K9" t="str">
            <v>JAMBI</v>
          </cell>
          <cell r="L9" t="str">
            <v>ANTERAJA</v>
          </cell>
          <cell r="M9" t="str">
            <v>JAKARTA 2</v>
          </cell>
          <cell r="N9">
            <v>44299</v>
          </cell>
          <cell r="O9" t="str">
            <v>PERUMAHAN MENDALO VALLEY BLOK V NO. 25</v>
          </cell>
          <cell r="P9" t="str">
            <v>K1</v>
          </cell>
          <cell r="Q9" t="str">
            <v>ISLAM</v>
          </cell>
          <cell r="R9" t="str">
            <v>L</v>
          </cell>
          <cell r="T9" t="str">
            <v>ALAHAN PANJANG</v>
          </cell>
          <cell r="U9">
            <v>33947</v>
          </cell>
          <cell r="V9">
            <v>44378</v>
          </cell>
          <cell r="W9">
            <v>44469</v>
          </cell>
          <cell r="X9" t="str">
            <v>PKWT 2</v>
          </cell>
          <cell r="Z9" t="str">
            <v xml:space="preserve">0 Tahun  3 Bulan 10 Hari </v>
          </cell>
          <cell r="AA9" t="str">
            <v>A</v>
          </cell>
          <cell r="AB9" t="str">
            <v>27739212000026</v>
          </cell>
          <cell r="AC9">
            <v>45690</v>
          </cell>
          <cell r="AM9" t="str">
            <v>0002903529835</v>
          </cell>
          <cell r="AN9" t="str">
            <v>BU MBK</v>
          </cell>
          <cell r="AT9" t="str">
            <v>1571070912920161</v>
          </cell>
          <cell r="AU9" t="str">
            <v>SEUMUR HIDUP</v>
          </cell>
          <cell r="AV9" t="str">
            <v>TRI RINALDY</v>
          </cell>
          <cell r="AW9" t="str">
            <v>BCA</v>
          </cell>
          <cell r="AX9" t="str">
            <v>7870623024</v>
          </cell>
        </row>
        <row r="10">
          <cell r="C10" t="str">
            <v>2100</v>
          </cell>
          <cell r="D10" t="str">
            <v>M FITRA ADITYAWARMAN</v>
          </cell>
          <cell r="E10" t="str">
            <v>MBK</v>
          </cell>
          <cell r="F10" t="str">
            <v>082262283549</v>
          </cell>
          <cell r="G10" t="str">
            <v>DRIVER</v>
          </cell>
          <cell r="K10" t="str">
            <v>JAMBI</v>
          </cell>
          <cell r="L10" t="str">
            <v>ANTERAJA</v>
          </cell>
          <cell r="M10" t="str">
            <v>JAKARTA 2</v>
          </cell>
          <cell r="N10">
            <v>44299</v>
          </cell>
          <cell r="O10" t="str">
            <v>DUSUN SIMPANG ABADI KEC. BETARA KAB. TANJABBAR</v>
          </cell>
          <cell r="P10" t="str">
            <v>K1</v>
          </cell>
          <cell r="Q10" t="str">
            <v>ISLAM</v>
          </cell>
          <cell r="R10" t="str">
            <v>L</v>
          </cell>
          <cell r="T10" t="str">
            <v>BEKASI</v>
          </cell>
          <cell r="U10">
            <v>32471</v>
          </cell>
          <cell r="V10">
            <v>44378</v>
          </cell>
          <cell r="W10">
            <v>44469</v>
          </cell>
          <cell r="X10" t="str">
            <v>PKWT 2</v>
          </cell>
          <cell r="Z10" t="str">
            <v xml:space="preserve">0 Tahun  3 Bulan 10 Hari </v>
          </cell>
          <cell r="AA10" t="str">
            <v>BI UMUM</v>
          </cell>
          <cell r="AB10" t="str">
            <v>881127404755</v>
          </cell>
          <cell r="AC10">
            <v>45254</v>
          </cell>
          <cell r="AM10" t="str">
            <v>0002757367269</v>
          </cell>
          <cell r="AN10" t="str">
            <v>PBI</v>
          </cell>
          <cell r="AT10" t="str">
            <v>1506042411880002</v>
          </cell>
          <cell r="AU10" t="str">
            <v>SEUMUR HIDUP</v>
          </cell>
          <cell r="AV10" t="str">
            <v>M FITRA ADITYAWARMAN</v>
          </cell>
          <cell r="AW10" t="str">
            <v>BCA</v>
          </cell>
          <cell r="AX10" t="str">
            <v>7870791814</v>
          </cell>
        </row>
        <row r="11">
          <cell r="C11" t="str">
            <v>2101</v>
          </cell>
          <cell r="D11" t="str">
            <v>M RIYAN GUSRIZA</v>
          </cell>
          <cell r="E11" t="str">
            <v>MBK</v>
          </cell>
          <cell r="F11" t="str">
            <v>085287226362</v>
          </cell>
          <cell r="G11" t="str">
            <v>DRIVER</v>
          </cell>
          <cell r="K11" t="str">
            <v>JAMBI</v>
          </cell>
          <cell r="L11" t="str">
            <v>ANTERAJA</v>
          </cell>
          <cell r="M11" t="str">
            <v>JAKARTA 2</v>
          </cell>
          <cell r="N11">
            <v>44299</v>
          </cell>
          <cell r="O11" t="str">
            <v>PERUMAHAN AUR DURI INDAH</v>
          </cell>
          <cell r="P11" t="str">
            <v>L</v>
          </cell>
          <cell r="Q11" t="str">
            <v>ISLAM</v>
          </cell>
          <cell r="R11" t="str">
            <v>L</v>
          </cell>
          <cell r="T11" t="str">
            <v>JAMBI</v>
          </cell>
          <cell r="U11">
            <v>34932</v>
          </cell>
          <cell r="V11">
            <v>44378</v>
          </cell>
          <cell r="W11">
            <v>44469</v>
          </cell>
          <cell r="X11" t="str">
            <v>PKWT 2</v>
          </cell>
          <cell r="Z11" t="str">
            <v xml:space="preserve">0 Tahun  3 Bulan 10 Hari </v>
          </cell>
          <cell r="AA11" t="str">
            <v>A</v>
          </cell>
          <cell r="AB11" t="str">
            <v>2733180701857</v>
          </cell>
          <cell r="AC11">
            <v>45159</v>
          </cell>
          <cell r="AM11" t="str">
            <v>0001261591683</v>
          </cell>
          <cell r="AN11" t="str">
            <v>BU MBK</v>
          </cell>
          <cell r="AT11" t="str">
            <v>1571012108950102</v>
          </cell>
          <cell r="AU11" t="str">
            <v>SEUMUR HIDUP</v>
          </cell>
          <cell r="AV11" t="str">
            <v>M RIYAN GUSRIZA</v>
          </cell>
          <cell r="AW11" t="str">
            <v>BCA</v>
          </cell>
          <cell r="AX11" t="str">
            <v>8190655301</v>
          </cell>
        </row>
        <row r="12">
          <cell r="C12">
            <v>2138</v>
          </cell>
          <cell r="D12" t="str">
            <v>SUPRIADI</v>
          </cell>
          <cell r="E12" t="str">
            <v>MBK</v>
          </cell>
          <cell r="F12">
            <v>85266630837</v>
          </cell>
          <cell r="G12" t="str">
            <v>DRIVER</v>
          </cell>
          <cell r="K12" t="str">
            <v>JAMBI</v>
          </cell>
          <cell r="L12" t="str">
            <v>ANTERAJA</v>
          </cell>
          <cell r="M12" t="str">
            <v>JAKARTA 2</v>
          </cell>
          <cell r="N12">
            <v>44305</v>
          </cell>
          <cell r="O12" t="str">
            <v>PERUM PTPN VI</v>
          </cell>
          <cell r="P12" t="str">
            <v>K1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TAPSEL</v>
          </cell>
          <cell r="U12">
            <v>32504</v>
          </cell>
          <cell r="V12">
            <v>44305</v>
          </cell>
          <cell r="W12">
            <v>44408</v>
          </cell>
          <cell r="X12" t="str">
            <v>PKWT 1</v>
          </cell>
          <cell r="Z12" t="str">
            <v xml:space="preserve">0 Tahun  3 Bulan 4 Hari </v>
          </cell>
          <cell r="AA12" t="str">
            <v>A</v>
          </cell>
          <cell r="AB12" t="str">
            <v>881227404669</v>
          </cell>
          <cell r="AC12">
            <v>45653</v>
          </cell>
          <cell r="AM12" t="str">
            <v>0001685089361</v>
          </cell>
          <cell r="AN12" t="str">
            <v>MANDIRI</v>
          </cell>
          <cell r="AT12" t="str">
            <v>1505012712880001</v>
          </cell>
          <cell r="AU12" t="str">
            <v>SEUMUR HIDUP</v>
          </cell>
          <cell r="AV12" t="str">
            <v>SUPRIADI</v>
          </cell>
          <cell r="AW12" t="str">
            <v>BCA</v>
          </cell>
          <cell r="AX12" t="str">
            <v>7870793591</v>
          </cell>
        </row>
      </sheetData>
      <sheetData sheetId="82">
        <row r="7">
          <cell r="C7" t="str">
            <v>1339</v>
          </cell>
          <cell r="D7" t="str">
            <v xml:space="preserve">DEDI ASTRIADI </v>
          </cell>
          <cell r="E7" t="str">
            <v>MBK</v>
          </cell>
          <cell r="F7" t="str">
            <v>085705774592</v>
          </cell>
          <cell r="G7" t="str">
            <v>DRIVER</v>
          </cell>
          <cell r="K7" t="str">
            <v xml:space="preserve">PONTIANAK </v>
          </cell>
          <cell r="L7" t="str">
            <v xml:space="preserve">ANTERAJA </v>
          </cell>
          <cell r="M7" t="str">
            <v>JAKARTA 2</v>
          </cell>
          <cell r="N7">
            <v>44111</v>
          </cell>
          <cell r="O7" t="str">
            <v xml:space="preserve">JL ADI SUCIPTO PARIT BUGIS RT 001/005 ARANG LIMBUNG SUNGAI RAYA KAB KUBU RAYA </v>
          </cell>
          <cell r="P7" t="str">
            <v>K2</v>
          </cell>
          <cell r="Q7" t="str">
            <v xml:space="preserve">ISLAM </v>
          </cell>
          <cell r="R7" t="str">
            <v>L</v>
          </cell>
          <cell r="S7" t="str">
            <v>SMA</v>
          </cell>
          <cell r="T7" t="str">
            <v xml:space="preserve">PONTIANAK </v>
          </cell>
          <cell r="U7">
            <v>32844</v>
          </cell>
          <cell r="V7">
            <v>44378</v>
          </cell>
          <cell r="W7">
            <v>44469</v>
          </cell>
          <cell r="X7" t="str">
            <v>PKWT 2</v>
          </cell>
          <cell r="Z7" t="str">
            <v xml:space="preserve">0 Tahun  9 Bulan 16 Hari </v>
          </cell>
          <cell r="AA7" t="str">
            <v xml:space="preserve">BII </v>
          </cell>
          <cell r="AB7" t="str">
            <v>10148912001202</v>
          </cell>
          <cell r="AC7">
            <v>45594</v>
          </cell>
          <cell r="AM7" t="str">
            <v>0002141251029</v>
          </cell>
          <cell r="AN7" t="str">
            <v xml:space="preserve">BU MBK </v>
          </cell>
          <cell r="AP7" t="str">
            <v>20092336146</v>
          </cell>
          <cell r="AQ7" t="str">
            <v>sudah</v>
          </cell>
          <cell r="AT7" t="str">
            <v>6102080212890001</v>
          </cell>
        </row>
        <row r="8">
          <cell r="C8" t="str">
            <v>1340</v>
          </cell>
          <cell r="D8" t="str">
            <v xml:space="preserve">ANDI YAHYA GAUTAMA </v>
          </cell>
          <cell r="E8" t="str">
            <v>MBK</v>
          </cell>
          <cell r="F8" t="str">
            <v>082352868690</v>
          </cell>
          <cell r="G8" t="str">
            <v>DRIVER</v>
          </cell>
          <cell r="K8" t="str">
            <v xml:space="preserve">PONTIANAK </v>
          </cell>
          <cell r="L8" t="str">
            <v xml:space="preserve">ANTERAJA </v>
          </cell>
          <cell r="M8" t="str">
            <v>JAKARTA 2</v>
          </cell>
          <cell r="N8">
            <v>44111</v>
          </cell>
          <cell r="O8" t="str">
            <v xml:space="preserve">JLN UJUNG PANDANG RT 015/005 DESA KALIMAS KEC SUNGAI KAKAP </v>
          </cell>
          <cell r="P8" t="str">
            <v>K</v>
          </cell>
          <cell r="Q8" t="str">
            <v xml:space="preserve">ISLAM </v>
          </cell>
          <cell r="R8" t="str">
            <v>L</v>
          </cell>
          <cell r="S8" t="str">
            <v xml:space="preserve">SMK </v>
          </cell>
          <cell r="T8" t="str">
            <v xml:space="preserve">TELUK PAKEDAI </v>
          </cell>
          <cell r="U8">
            <v>32909</v>
          </cell>
          <cell r="V8">
            <v>44378</v>
          </cell>
          <cell r="W8">
            <v>44469</v>
          </cell>
          <cell r="X8" t="str">
            <v>PKWT 2</v>
          </cell>
          <cell r="Z8" t="str">
            <v xml:space="preserve">0 Tahun  9 Bulan 16 Hari </v>
          </cell>
          <cell r="AA8" t="str">
            <v xml:space="preserve">BI </v>
          </cell>
          <cell r="AB8" t="str">
            <v>10149002000051</v>
          </cell>
          <cell r="AC8">
            <v>45715</v>
          </cell>
          <cell r="AM8" t="str">
            <v>0003055057931</v>
          </cell>
          <cell r="AN8" t="str">
            <v xml:space="preserve">BU MBK </v>
          </cell>
          <cell r="AP8" t="str">
            <v>20092336070</v>
          </cell>
          <cell r="AQ8" t="str">
            <v>sudah</v>
          </cell>
          <cell r="AT8" t="str">
            <v>6112080502900002</v>
          </cell>
        </row>
        <row r="9">
          <cell r="C9" t="str">
            <v>1457</v>
          </cell>
          <cell r="D9" t="str">
            <v xml:space="preserve">TONY HARYANTO </v>
          </cell>
          <cell r="E9" t="str">
            <v>MBK</v>
          </cell>
          <cell r="F9" t="str">
            <v>081258790550</v>
          </cell>
          <cell r="G9" t="str">
            <v>DRIVER</v>
          </cell>
          <cell r="K9" t="str">
            <v>PONTIANAK</v>
          </cell>
          <cell r="L9" t="str">
            <v xml:space="preserve">ANTERAJA </v>
          </cell>
          <cell r="M9" t="str">
            <v>JAKARTA 2</v>
          </cell>
          <cell r="N9">
            <v>44152</v>
          </cell>
          <cell r="O9" t="str">
            <v xml:space="preserve">SUNGAI DURIAN RT 011/003 DESA LIMBUNG KEC SUNGAI RAYA </v>
          </cell>
          <cell r="P9" t="str">
            <v>K</v>
          </cell>
          <cell r="Q9" t="str">
            <v xml:space="preserve">ISLAM </v>
          </cell>
          <cell r="R9" t="str">
            <v>L</v>
          </cell>
          <cell r="S9" t="str">
            <v xml:space="preserve">SMA </v>
          </cell>
          <cell r="T9" t="str">
            <v xml:space="preserve">SUNGAI KERAN </v>
          </cell>
          <cell r="U9">
            <v>29642</v>
          </cell>
          <cell r="V9">
            <v>44378</v>
          </cell>
          <cell r="W9">
            <v>44469</v>
          </cell>
          <cell r="X9" t="str">
            <v>PKWT 1</v>
          </cell>
          <cell r="Z9" t="str">
            <v xml:space="preserve">0 Tahun  8 Bulan 6 Hari </v>
          </cell>
          <cell r="AA9" t="str">
            <v xml:space="preserve">BII </v>
          </cell>
          <cell r="AB9" t="str">
            <v>10148102001030</v>
          </cell>
          <cell r="AC9">
            <v>45594</v>
          </cell>
          <cell r="AD9" t="str">
            <v>BELUM</v>
          </cell>
          <cell r="AM9" t="str">
            <v>0001630465942</v>
          </cell>
          <cell r="AN9" t="str">
            <v xml:space="preserve">BU MBK </v>
          </cell>
          <cell r="AP9" t="str">
            <v>21004400954</v>
          </cell>
          <cell r="AQ9" t="str">
            <v>sudah</v>
          </cell>
          <cell r="AT9" t="str">
            <v>6112012802810008</v>
          </cell>
        </row>
        <row r="10">
          <cell r="C10">
            <v>2140</v>
          </cell>
          <cell r="D10" t="str">
            <v>EGI PRAMANA</v>
          </cell>
          <cell r="E10" t="str">
            <v>MBK</v>
          </cell>
          <cell r="F10">
            <v>89692880677</v>
          </cell>
          <cell r="G10" t="str">
            <v>DRIVER</v>
          </cell>
          <cell r="K10" t="str">
            <v>PONTIANAK</v>
          </cell>
          <cell r="L10" t="str">
            <v>ANTERAJA</v>
          </cell>
          <cell r="M10" t="str">
            <v>JAKARTA 2</v>
          </cell>
          <cell r="N10">
            <v>44305</v>
          </cell>
          <cell r="O10" t="str">
            <v>GG. CEMPAKA PUTIH DALAM RT 005/003 KEL. PARITBARU KEC. SUNGAI RAYA KAB. KUBU RAYA</v>
          </cell>
          <cell r="P10" t="str">
            <v>K1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SEI RAYA</v>
          </cell>
          <cell r="U10">
            <v>34696</v>
          </cell>
          <cell r="V10">
            <v>44305</v>
          </cell>
          <cell r="W10">
            <v>44408</v>
          </cell>
          <cell r="X10" t="str">
            <v>PKWT 1</v>
          </cell>
          <cell r="Z10" t="str">
            <v xml:space="preserve">0 Tahun  3 Bulan 4 Hari </v>
          </cell>
          <cell r="AA10" t="str">
            <v>BI</v>
          </cell>
          <cell r="AB10" t="str">
            <v>10149412000031</v>
          </cell>
          <cell r="AC10">
            <v>45984</v>
          </cell>
          <cell r="AM10" t="str">
            <v>0001480045678</v>
          </cell>
          <cell r="AN10" t="str">
            <v xml:space="preserve">BU MBK </v>
          </cell>
          <cell r="AT10" t="str">
            <v>6112012812940008</v>
          </cell>
        </row>
        <row r="11">
          <cell r="C11">
            <v>2141</v>
          </cell>
          <cell r="D11" t="str">
            <v>MUHAMMAD ARI SANDI</v>
          </cell>
          <cell r="E11" t="str">
            <v>MBK</v>
          </cell>
          <cell r="F11">
            <v>85750078202</v>
          </cell>
          <cell r="G11" t="str">
            <v>DRIVER</v>
          </cell>
          <cell r="K11" t="str">
            <v>PONTIANAK</v>
          </cell>
          <cell r="L11" t="str">
            <v>ANTERAJA</v>
          </cell>
          <cell r="M11" t="str">
            <v>JAKARTA 2</v>
          </cell>
          <cell r="N11">
            <v>44305</v>
          </cell>
          <cell r="O11" t="str">
            <v>DUSUN WONOSARI RT 005/002 KEL. TEBANG KACANG KEC. SUNGAI RAYA</v>
          </cell>
          <cell r="P11" t="str">
            <v>L</v>
          </cell>
          <cell r="Q11" t="str">
            <v>ISLAM</v>
          </cell>
          <cell r="R11" t="str">
            <v>L</v>
          </cell>
          <cell r="S11" t="str">
            <v>SMA</v>
          </cell>
          <cell r="T11" t="str">
            <v>AMBANGAN</v>
          </cell>
          <cell r="U11">
            <v>35852</v>
          </cell>
          <cell r="V11">
            <v>44305</v>
          </cell>
          <cell r="W11">
            <v>44408</v>
          </cell>
          <cell r="X11" t="str">
            <v>PKWT 1</v>
          </cell>
          <cell r="Z11" t="str">
            <v xml:space="preserve">0 Tahun  3 Bulan 4 Hari </v>
          </cell>
          <cell r="AA11" t="str">
            <v>BI</v>
          </cell>
          <cell r="AB11" t="str">
            <v>1014170101949</v>
          </cell>
          <cell r="AC11">
            <v>44983</v>
          </cell>
          <cell r="AM11" t="str">
            <v>0002283663677</v>
          </cell>
          <cell r="AN11" t="str">
            <v xml:space="preserve">BU MBK </v>
          </cell>
          <cell r="AT11" t="str">
            <v>6112012602980006</v>
          </cell>
        </row>
        <row r="12">
          <cell r="C12" t="str">
            <v>2582</v>
          </cell>
          <cell r="D12" t="str">
            <v>ABDUL KARIM</v>
          </cell>
          <cell r="E12" t="str">
            <v>MBK</v>
          </cell>
          <cell r="F12" t="str">
            <v>089669679728</v>
          </cell>
          <cell r="G12" t="str">
            <v>DRIVER</v>
          </cell>
          <cell r="K12" t="str">
            <v>PONTIANAK</v>
          </cell>
          <cell r="L12" t="str">
            <v>ANTERAJA</v>
          </cell>
          <cell r="M12" t="str">
            <v>JAKARTA 2</v>
          </cell>
          <cell r="N12">
            <v>44378</v>
          </cell>
          <cell r="O12" t="str">
            <v>JL. PARIT DEMANG GG. PARIT DEMANG I RT 002/008 KEL. PARIT TOKAYA KEC. PONTIANAK SELATAN KOTA PONTIANAK</v>
          </cell>
          <cell r="P12" t="str">
            <v>K2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PONTIANAK</v>
          </cell>
          <cell r="U12">
            <v>34074</v>
          </cell>
          <cell r="V12">
            <v>44378</v>
          </cell>
          <cell r="W12">
            <v>44469</v>
          </cell>
          <cell r="X12" t="str">
            <v>PKWT 1</v>
          </cell>
          <cell r="AA12" t="str">
            <v>BI</v>
          </cell>
          <cell r="AB12" t="str">
            <v>930410141705</v>
          </cell>
          <cell r="AC12">
            <v>45031</v>
          </cell>
          <cell r="AM12" t="str">
            <v>0001826694988</v>
          </cell>
          <cell r="AN12" t="str">
            <v xml:space="preserve">BU MBK </v>
          </cell>
          <cell r="AT12" t="str">
            <v>6171021504930006</v>
          </cell>
        </row>
      </sheetData>
      <sheetData sheetId="83"/>
      <sheetData sheetId="84"/>
      <sheetData sheetId="85">
        <row r="7">
          <cell r="C7" t="str">
            <v>1733</v>
          </cell>
          <cell r="D7" t="str">
            <v>ARIF MASHURI</v>
          </cell>
          <cell r="E7" t="str">
            <v>MBK</v>
          </cell>
          <cell r="F7" t="str">
            <v>085349869325</v>
          </cell>
          <cell r="G7" t="str">
            <v>DRIVER</v>
          </cell>
          <cell r="K7" t="str">
            <v xml:space="preserve">BANJARMASIN </v>
          </cell>
          <cell r="L7" t="str">
            <v>ANTERAJA BANJARMASIN</v>
          </cell>
          <cell r="M7" t="str">
            <v>JAKARTA 2</v>
          </cell>
          <cell r="N7">
            <v>44209</v>
          </cell>
          <cell r="O7" t="str">
            <v>JL. ANJIR TALARAN KM. 5,5 RT 001/001 MARABAHAN BATOLA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ANTAR BARU</v>
          </cell>
          <cell r="U7">
            <v>34291</v>
          </cell>
          <cell r="V7">
            <v>44378</v>
          </cell>
          <cell r="W7">
            <v>44408</v>
          </cell>
          <cell r="X7" t="str">
            <v>PHL</v>
          </cell>
          <cell r="Z7" t="str">
            <v xml:space="preserve">0 Tahun  6 Bulan 10 Hari </v>
          </cell>
          <cell r="AA7" t="str">
            <v>BII</v>
          </cell>
          <cell r="AB7" t="str">
            <v>1832190100009</v>
          </cell>
          <cell r="AC7">
            <v>45614</v>
          </cell>
          <cell r="AM7" t="str">
            <v>0002451036508</v>
          </cell>
          <cell r="AN7" t="str">
            <v xml:space="preserve">BU MBK </v>
          </cell>
          <cell r="AO7" t="str">
            <v>21011321755</v>
          </cell>
          <cell r="AP7" t="str">
            <v>SUDAH</v>
          </cell>
          <cell r="AT7" t="str">
            <v>6304151811930002</v>
          </cell>
          <cell r="AU7" t="str">
            <v>SEUMUR HIDUP</v>
          </cell>
          <cell r="AV7" t="str">
            <v>ARIF MASHURI</v>
          </cell>
          <cell r="AW7" t="str">
            <v>BCA</v>
          </cell>
          <cell r="AX7" t="str">
            <v>7820521352</v>
          </cell>
          <cell r="AY7" t="str">
            <v xml:space="preserve">0 Tahun  0 Bulan 1 Hari </v>
          </cell>
        </row>
        <row r="8">
          <cell r="C8" t="str">
            <v>1775</v>
          </cell>
          <cell r="D8" t="str">
            <v>PARWOKO</v>
          </cell>
          <cell r="E8" t="str">
            <v>MBK</v>
          </cell>
          <cell r="F8" t="str">
            <v>085389687373</v>
          </cell>
          <cell r="G8" t="str">
            <v>DRIVER</v>
          </cell>
          <cell r="K8" t="str">
            <v xml:space="preserve">BANJARMASIN </v>
          </cell>
          <cell r="L8" t="str">
            <v>ANTERAJA BANJARMASIN</v>
          </cell>
          <cell r="M8" t="str">
            <v>JAKARTA 2</v>
          </cell>
          <cell r="N8">
            <v>44209</v>
          </cell>
          <cell r="O8" t="str">
            <v>JL. GOLF KOMP WELLA MANDIRI BLOK BI NO. 68 RT 015/003 DS. SYAMSUDIN NOOR KEC. LANDASAN ULIN</v>
          </cell>
          <cell r="P8" t="str">
            <v>K2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BANJARMASIN</v>
          </cell>
          <cell r="U8">
            <v>32399</v>
          </cell>
          <cell r="V8">
            <v>44378</v>
          </cell>
          <cell r="W8">
            <v>44408</v>
          </cell>
          <cell r="X8" t="str">
            <v>PHL</v>
          </cell>
          <cell r="Z8" t="str">
            <v xml:space="preserve">0 Tahun  6 Bulan 10 Hari </v>
          </cell>
          <cell r="AA8" t="str">
            <v>BI</v>
          </cell>
          <cell r="AB8" t="str">
            <v>880918151093</v>
          </cell>
          <cell r="AC8">
            <v>45182</v>
          </cell>
          <cell r="AM8" t="str">
            <v>0002508012448</v>
          </cell>
          <cell r="AN8" t="str">
            <v xml:space="preserve">BU MBK </v>
          </cell>
          <cell r="AT8" t="str">
            <v>6371051309880004</v>
          </cell>
          <cell r="AU8" t="str">
            <v>SEUMUR HIDUP</v>
          </cell>
          <cell r="AV8" t="str">
            <v>PARWOKO</v>
          </cell>
          <cell r="AW8" t="str">
            <v>BCA</v>
          </cell>
          <cell r="AX8" t="str">
            <v>7895551929</v>
          </cell>
          <cell r="AY8" t="str">
            <v xml:space="preserve">1 Tahun  0 Bulan 1 Hari </v>
          </cell>
        </row>
        <row r="9">
          <cell r="C9" t="str">
            <v>2372</v>
          </cell>
          <cell r="D9" t="str">
            <v>ANASRULLAH</v>
          </cell>
          <cell r="E9" t="str">
            <v>MBK</v>
          </cell>
          <cell r="F9" t="str">
            <v>085787675876</v>
          </cell>
          <cell r="G9" t="str">
            <v>DRIVER</v>
          </cell>
          <cell r="K9" t="str">
            <v>BANJARMASIN</v>
          </cell>
          <cell r="L9" t="str">
            <v>ANTERAJA</v>
          </cell>
          <cell r="M9" t="str">
            <v>JAKARTA 2</v>
          </cell>
          <cell r="N9">
            <v>44335</v>
          </cell>
          <cell r="O9" t="str">
            <v>JL. ALALAK UTARA RT 007/001 KEL. ALALAK UTARA KEC. BANJARMASIN UTARA KOTA BANJARMASIN</v>
          </cell>
          <cell r="P9" t="str">
            <v>K2</v>
          </cell>
          <cell r="Q9" t="str">
            <v>ISLAM</v>
          </cell>
          <cell r="R9" t="str">
            <v>L</v>
          </cell>
          <cell r="S9" t="str">
            <v>SMP</v>
          </cell>
          <cell r="T9" t="str">
            <v>BANJARMASIN</v>
          </cell>
          <cell r="U9">
            <v>32967</v>
          </cell>
          <cell r="V9">
            <v>44335</v>
          </cell>
          <cell r="W9">
            <v>44439</v>
          </cell>
          <cell r="X9" t="str">
            <v>PKWT 1</v>
          </cell>
          <cell r="Z9" t="str">
            <v xml:space="preserve">0 Tahun  2 Bulan 4 Hari </v>
          </cell>
          <cell r="AA9" t="str">
            <v>BI umum</v>
          </cell>
          <cell r="AB9" t="str">
            <v>900418150031</v>
          </cell>
          <cell r="AC9">
            <v>45386</v>
          </cell>
          <cell r="AH9" t="str">
            <v>SUDAH</v>
          </cell>
          <cell r="AI9">
            <v>44335</v>
          </cell>
          <cell r="AK9" t="str">
            <v>IN CLASS</v>
          </cell>
          <cell r="AL9">
            <v>95</v>
          </cell>
          <cell r="AM9" t="str">
            <v>0002431312119</v>
          </cell>
          <cell r="AN9" t="str">
            <v xml:space="preserve">BU MBK </v>
          </cell>
          <cell r="AT9" t="str">
            <v>6371040404900013</v>
          </cell>
          <cell r="AU9" t="str">
            <v>SEUMUR HIDUP</v>
          </cell>
          <cell r="AV9" t="str">
            <v>ANASRULLAH</v>
          </cell>
          <cell r="AW9" t="str">
            <v>BCA</v>
          </cell>
          <cell r="AX9">
            <v>8275410205</v>
          </cell>
        </row>
        <row r="10">
          <cell r="C10" t="str">
            <v>2545</v>
          </cell>
          <cell r="D10" t="str">
            <v>TARMIJI</v>
          </cell>
          <cell r="E10" t="str">
            <v>MBK</v>
          </cell>
          <cell r="F10" t="str">
            <v>082152129244</v>
          </cell>
          <cell r="G10" t="str">
            <v>DRIVER</v>
          </cell>
          <cell r="K10" t="str">
            <v>BANJARMASIN</v>
          </cell>
          <cell r="L10" t="str">
            <v>ANTERAJA</v>
          </cell>
          <cell r="M10" t="str">
            <v>JAKARTA 2</v>
          </cell>
          <cell r="N10">
            <v>44375</v>
          </cell>
          <cell r="O10" t="str">
            <v>JELAPAT BARU RT 008/000 KEL. JELAPAT BARU KEC.TAMBAN KAB. BARITO KUALA</v>
          </cell>
          <cell r="P10" t="str">
            <v>K1</v>
          </cell>
          <cell r="Q10" t="str">
            <v>ISLAM</v>
          </cell>
          <cell r="R10" t="str">
            <v>L</v>
          </cell>
          <cell r="S10" t="str">
            <v>SMP</v>
          </cell>
          <cell r="T10" t="str">
            <v>BANJARMASIN</v>
          </cell>
          <cell r="U10">
            <v>31796</v>
          </cell>
          <cell r="V10">
            <v>44375</v>
          </cell>
          <cell r="W10">
            <v>44469</v>
          </cell>
          <cell r="X10" t="str">
            <v>PKWT 1</v>
          </cell>
          <cell r="Z10" t="str">
            <v xml:space="preserve">0 Tahun  0 Bulan 25 Hari </v>
          </cell>
          <cell r="AA10" t="str">
            <v>BI</v>
          </cell>
          <cell r="AB10" t="str">
            <v>870118150051</v>
          </cell>
          <cell r="AC10">
            <v>45310</v>
          </cell>
          <cell r="AM10" t="str">
            <v>0003091810241</v>
          </cell>
          <cell r="AN10" t="str">
            <v xml:space="preserve">BU MBK </v>
          </cell>
          <cell r="AT10" t="str">
            <v>6371041901870010</v>
          </cell>
          <cell r="AU10" t="str">
            <v>SEUMUR HIDUP</v>
          </cell>
        </row>
      </sheetData>
      <sheetData sheetId="86">
        <row r="7">
          <cell r="C7" t="str">
            <v>2474</v>
          </cell>
          <cell r="D7" t="str">
            <v>ALBA JAKA ROMARA</v>
          </cell>
          <cell r="E7" t="str">
            <v>PT. MBK</v>
          </cell>
          <cell r="F7" t="str">
            <v>082213548799/087714665599</v>
          </cell>
          <cell r="G7" t="str">
            <v>DRIVER</v>
          </cell>
          <cell r="K7" t="str">
            <v>PALANGKARAYA</v>
          </cell>
          <cell r="L7" t="str">
            <v>ANTERAJA</v>
          </cell>
          <cell r="M7" t="str">
            <v>JAKARTA 2</v>
          </cell>
          <cell r="N7">
            <v>44354</v>
          </cell>
          <cell r="O7" t="str">
            <v>JL. DIPENOGORO GG. BERUANG RT 017/000 KEL. SIDOREJO KEC. ARUT SELATAN KAB. KOTA WARINGIN BARAT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KUALA KUAYAN</v>
          </cell>
          <cell r="U7">
            <v>36172</v>
          </cell>
          <cell r="V7">
            <v>44354</v>
          </cell>
          <cell r="W7">
            <v>44439</v>
          </cell>
          <cell r="X7" t="str">
            <v>PKWT 1</v>
          </cell>
          <cell r="Z7" t="str">
            <v xml:space="preserve">0 Tahun  1 Bulan 16 Hari </v>
          </cell>
          <cell r="AA7" t="str">
            <v>BI</v>
          </cell>
          <cell r="AB7" t="str">
            <v>23289901000004</v>
          </cell>
          <cell r="AC7">
            <v>45583</v>
          </cell>
          <cell r="AM7" t="str">
            <v>0002921494127</v>
          </cell>
          <cell r="AN7" t="str">
            <v>BU MBK</v>
          </cell>
          <cell r="AT7" t="str">
            <v>6207021201990002</v>
          </cell>
          <cell r="AU7" t="str">
            <v>SEUMUR HIDUP</v>
          </cell>
        </row>
        <row r="8">
          <cell r="C8" t="str">
            <v>2517</v>
          </cell>
          <cell r="D8" t="str">
            <v>LOKMAN</v>
          </cell>
          <cell r="E8" t="str">
            <v>PT. MBK</v>
          </cell>
          <cell r="F8" t="str">
            <v>082350594419</v>
          </cell>
          <cell r="G8" t="str">
            <v>DRIVER</v>
          </cell>
          <cell r="K8" t="str">
            <v>PALANGKARAYA</v>
          </cell>
          <cell r="L8" t="str">
            <v>ANTERAJA</v>
          </cell>
          <cell r="M8" t="str">
            <v>JAKARTA 2</v>
          </cell>
          <cell r="N8">
            <v>44363</v>
          </cell>
          <cell r="O8" t="str">
            <v>JL. BANDENG III NO. 01 RT 004/008 KEL. BUKIT TUNGGAL KEC. JEKAN RAYA KOTA PALANGKA RAYA</v>
          </cell>
          <cell r="P8" t="str">
            <v>K1</v>
          </cell>
          <cell r="Q8" t="str">
            <v>ISLAM</v>
          </cell>
          <cell r="R8" t="str">
            <v>L</v>
          </cell>
          <cell r="S8" t="str">
            <v>SMP</v>
          </cell>
          <cell r="T8" t="str">
            <v>MURUNG KERAMAT</v>
          </cell>
          <cell r="U8">
            <v>32719</v>
          </cell>
          <cell r="V8">
            <v>44363</v>
          </cell>
          <cell r="W8">
            <v>44439</v>
          </cell>
          <cell r="X8" t="str">
            <v>PKWT 1</v>
          </cell>
          <cell r="Z8" t="str">
            <v xml:space="preserve">0 Tahun  1 Bulan 7 Hari </v>
          </cell>
          <cell r="AA8" t="str">
            <v>BI UMUM</v>
          </cell>
          <cell r="AB8" t="str">
            <v>890723240151</v>
          </cell>
          <cell r="AC8">
            <v>45137</v>
          </cell>
          <cell r="AM8" t="str">
            <v>0001978857538</v>
          </cell>
          <cell r="AN8" t="str">
            <v>PBI</v>
          </cell>
          <cell r="AT8" t="str">
            <v>6203013007890003</v>
          </cell>
          <cell r="AU8" t="str">
            <v>SEUMUR HIDUP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RUARI"/>
      <sheetName val="MARET"/>
      <sheetName val="APRIL"/>
      <sheetName val="MEI"/>
      <sheetName val="JULI"/>
      <sheetName val="JULI (2)"/>
    </sheetNames>
    <sheetDataSet>
      <sheetData sheetId="0"/>
      <sheetData sheetId="1"/>
      <sheetData sheetId="2"/>
      <sheetData sheetId="3"/>
      <sheetData sheetId="4"/>
      <sheetData sheetId="5"/>
      <sheetData sheetId="6">
        <row r="223">
          <cell r="B223" t="str">
            <v>1999</v>
          </cell>
          <cell r="C223" t="str">
            <v>MUHAMAD RICKY BAYANU</v>
          </cell>
          <cell r="D223" t="str">
            <v>MANADO</v>
          </cell>
        </row>
        <row r="224">
          <cell r="B224" t="str">
            <v>1938</v>
          </cell>
          <cell r="C224" t="str">
            <v>RINOL IDRIS</v>
          </cell>
          <cell r="D224" t="str">
            <v>MANADO</v>
          </cell>
        </row>
        <row r="225">
          <cell r="B225" t="str">
            <v>0623</v>
          </cell>
          <cell r="C225" t="str">
            <v>MUHAMMAD FACRI KAMALUDIN</v>
          </cell>
          <cell r="D225" t="str">
            <v>MANADO</v>
          </cell>
        </row>
        <row r="226">
          <cell r="B226" t="str">
            <v>0628</v>
          </cell>
          <cell r="C226" t="str">
            <v>ANCE GUNENA</v>
          </cell>
          <cell r="D226" t="str">
            <v>MANADO</v>
          </cell>
        </row>
        <row r="227">
          <cell r="B227" t="str">
            <v>1406</v>
          </cell>
          <cell r="C227" t="str">
            <v>ROMMY R.LANGKUN</v>
          </cell>
          <cell r="D227" t="str">
            <v>MANADO</v>
          </cell>
        </row>
        <row r="228">
          <cell r="B228" t="str">
            <v>1795</v>
          </cell>
          <cell r="C228" t="str">
            <v>HAYKRI LUKAS BOYOH</v>
          </cell>
          <cell r="D228" t="str">
            <v>MANADO</v>
          </cell>
        </row>
        <row r="229">
          <cell r="B229" t="str">
            <v>1937</v>
          </cell>
          <cell r="C229" t="str">
            <v>ROYKE ANDRECHA BIDULE</v>
          </cell>
          <cell r="D229" t="str">
            <v>MANADO</v>
          </cell>
        </row>
        <row r="230">
          <cell r="B230" t="str">
            <v>0612</v>
          </cell>
          <cell r="C230" t="str">
            <v>YAHYA MAMONTO</v>
          </cell>
          <cell r="D230" t="str">
            <v>MANADO</v>
          </cell>
        </row>
        <row r="231">
          <cell r="B231" t="str">
            <v>2353</v>
          </cell>
          <cell r="C231" t="str">
            <v>JOTAN RINCAS PANAMBA</v>
          </cell>
          <cell r="D231" t="str">
            <v>MANADO</v>
          </cell>
        </row>
        <row r="257">
          <cell r="B257" t="str">
            <v>2517</v>
          </cell>
          <cell r="C257" t="str">
            <v>LOKMAN</v>
          </cell>
          <cell r="D257" t="str">
            <v>PALANGKARAYA</v>
          </cell>
          <cell r="E257" t="str">
            <v>ANTERAJA</v>
          </cell>
          <cell r="F257" t="str">
            <v>PBI</v>
          </cell>
        </row>
        <row r="258">
          <cell r="B258">
            <v>2171</v>
          </cell>
          <cell r="C258" t="str">
            <v>EKA MARDIANSYAH</v>
          </cell>
          <cell r="D258" t="str">
            <v>PALEMBANG</v>
          </cell>
          <cell r="E258" t="str">
            <v>ANTERAJA</v>
          </cell>
          <cell r="F258" t="str">
            <v>MANDIRI</v>
          </cell>
        </row>
        <row r="259">
          <cell r="B259" t="str">
            <v>2355</v>
          </cell>
          <cell r="C259" t="str">
            <v>RUDI MULYANTO</v>
          </cell>
          <cell r="D259" t="str">
            <v>PALEMBANG</v>
          </cell>
          <cell r="E259" t="str">
            <v>ANTERAJA</v>
          </cell>
          <cell r="F259" t="str">
            <v>MANDIRI</v>
          </cell>
        </row>
        <row r="260">
          <cell r="B260" t="str">
            <v>2369</v>
          </cell>
          <cell r="C260" t="str">
            <v>KGS M BADARUDIN</v>
          </cell>
          <cell r="D260" t="str">
            <v>PALEMBANG</v>
          </cell>
          <cell r="E260" t="str">
            <v>ANTERAJA</v>
          </cell>
          <cell r="F260" t="str">
            <v>MANDIRI</v>
          </cell>
        </row>
        <row r="261">
          <cell r="B261" t="str">
            <v>2394</v>
          </cell>
          <cell r="C261" t="str">
            <v>M RIZAL</v>
          </cell>
          <cell r="D261" t="str">
            <v>PALEMBANG</v>
          </cell>
          <cell r="E261" t="str">
            <v>ANTERAJA</v>
          </cell>
          <cell r="F261" t="str">
            <v>PBI</v>
          </cell>
        </row>
        <row r="262">
          <cell r="B262" t="str">
            <v>2395</v>
          </cell>
          <cell r="C262" t="str">
            <v>SANDI</v>
          </cell>
          <cell r="D262" t="str">
            <v>PALEMBANG</v>
          </cell>
          <cell r="E262" t="str">
            <v>ANTERAJA</v>
          </cell>
          <cell r="F262" t="str">
            <v>PBI</v>
          </cell>
        </row>
        <row r="263">
          <cell r="B263" t="str">
            <v>2515</v>
          </cell>
          <cell r="C263" t="str">
            <v>SETIO PRABOWO</v>
          </cell>
          <cell r="D263" t="str">
            <v>PALEMBANG</v>
          </cell>
          <cell r="E263" t="str">
            <v>ANTERAJA</v>
          </cell>
          <cell r="F263" t="str">
            <v>PBI</v>
          </cell>
        </row>
        <row r="264">
          <cell r="B264">
            <v>2170</v>
          </cell>
          <cell r="C264" t="str">
            <v>BAGUS PRAYODI</v>
          </cell>
          <cell r="D264" t="str">
            <v>PALEMBANG</v>
          </cell>
          <cell r="E264" t="str">
            <v>ANTERAJA</v>
          </cell>
          <cell r="F264" t="str">
            <v>PBI APBD</v>
          </cell>
        </row>
        <row r="265">
          <cell r="B265" t="str">
            <v>1452</v>
          </cell>
          <cell r="C265" t="str">
            <v xml:space="preserve">RIO ABRAHAM ISMAIL </v>
          </cell>
          <cell r="D265" t="str">
            <v xml:space="preserve">PALEMBANG </v>
          </cell>
          <cell r="E265" t="str">
            <v xml:space="preserve">ANTERAJA </v>
          </cell>
          <cell r="F265" t="str">
            <v xml:space="preserve">BU LAIN </v>
          </cell>
        </row>
        <row r="266">
          <cell r="B266" t="str">
            <v>1673</v>
          </cell>
          <cell r="C266" t="str">
            <v xml:space="preserve">ARI SAPUTRA </v>
          </cell>
          <cell r="D266" t="str">
            <v xml:space="preserve">PALEMBANG </v>
          </cell>
          <cell r="E266" t="str">
            <v xml:space="preserve">ANTERAJA </v>
          </cell>
          <cell r="F266" t="str">
            <v xml:space="preserve">BU LAIN </v>
          </cell>
        </row>
        <row r="267">
          <cell r="B267" t="str">
            <v>1796</v>
          </cell>
          <cell r="C267" t="str">
            <v>PIRMANSAH</v>
          </cell>
          <cell r="D267" t="str">
            <v xml:space="preserve">PALEMBANG </v>
          </cell>
          <cell r="E267" t="str">
            <v xml:space="preserve">ANTERAJA </v>
          </cell>
          <cell r="F267" t="str">
            <v>PBI APBD</v>
          </cell>
        </row>
        <row r="268">
          <cell r="B268" t="str">
            <v>1453</v>
          </cell>
          <cell r="C268" t="str">
            <v xml:space="preserve">TRIWIBOWO ROMADHON </v>
          </cell>
          <cell r="D268" t="str">
            <v xml:space="preserve">PALEMBANG </v>
          </cell>
          <cell r="E268" t="str">
            <v xml:space="preserve">ANTERAJA </v>
          </cell>
          <cell r="F268" t="str">
            <v>PEKERJA MANDIRI</v>
          </cell>
        </row>
        <row r="269">
          <cell r="B269" t="str">
            <v>1675</v>
          </cell>
          <cell r="C269" t="str">
            <v xml:space="preserve">HENDRA WIJAYA </v>
          </cell>
          <cell r="D269" t="str">
            <v xml:space="preserve">PALEMBANG </v>
          </cell>
          <cell r="E269" t="str">
            <v xml:space="preserve">ANTERAJA </v>
          </cell>
          <cell r="F269" t="str">
            <v>PEKERJA MANDIRI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/>
  <dimension ref="A1:BN105"/>
  <sheetViews>
    <sheetView tabSelected="1" zoomScale="85" zoomScaleNormal="85" workbookViewId="0">
      <pane xSplit="7" ySplit="6" topLeftCell="AL83" activePane="bottomRight" state="frozen"/>
      <selection pane="topRight"/>
      <selection pane="bottomLeft"/>
      <selection pane="bottomRight" activeCell="AZ93" sqref="AZ93"/>
    </sheetView>
  </sheetViews>
  <sheetFormatPr defaultColWidth="9" defaultRowHeight="12"/>
  <cols>
    <col min="1" max="1" width="4.85546875" customWidth="1" style="224"/>
    <col min="2" max="2" width="7" customWidth="1" style="225"/>
    <col min="3" max="3" width="24.85546875" customWidth="1" style="226"/>
    <col min="4" max="4" width="17.85546875" customWidth="1" style="225"/>
    <col min="5" max="5" hidden="1" width="15.42578125" customWidth="1" style="225"/>
    <col min="6" max="6" hidden="1" width="7.7109375" customWidth="1" style="225"/>
    <col min="7" max="7" bestFit="1" width="10.7109375" customWidth="1" style="227"/>
    <col min="8" max="8" bestFit="1" width="13.28515625" customWidth="1" style="224"/>
    <col min="9" max="9" bestFit="1" width="11.140625" customWidth="1" style="224"/>
    <col min="10" max="10" bestFit="1" width="9.140625" customWidth="1" style="224"/>
    <col min="11" max="11" bestFit="1" width="9" customWidth="1" style="224"/>
    <col min="12" max="12" bestFit="1" width="10.7109375" customWidth="1" style="227"/>
    <col min="13" max="13" bestFit="1" width="10.7109375" customWidth="1" style="224"/>
    <col min="14" max="14" bestFit="1" width="9.85546875" customWidth="1" style="224"/>
    <col min="15" max="16" bestFit="1" width="9" customWidth="1" style="224"/>
    <col min="17" max="17" bestFit="1" width="10.7109375" customWidth="1" style="224"/>
    <col min="18" max="18" bestFit="1" width="9" customWidth="1" style="224"/>
    <col min="19" max="19" bestFit="1" width="10.7109375" customWidth="1" style="224"/>
    <col min="20" max="20" bestFit="1" width="8.7109375" customWidth="1" style="225"/>
    <col min="21" max="21" width="9.140625" customWidth="1" style="225"/>
    <col min="22" max="22" width="7" customWidth="1" style="223"/>
    <col min="23" max="23" width="7" customWidth="1" style="491"/>
    <col min="24" max="24" width="7" customWidth="1" style="230"/>
    <col min="25" max="25" width="7" customWidth="1" style="224"/>
    <col min="26" max="26" bestFit="1" width="4.42578125" customWidth="1" style="224"/>
    <col min="27" max="27" bestFit="1" width="22.85546875" customWidth="1" style="224"/>
    <col min="28" max="28" bestFit="1" width="7" customWidth="1" style="224"/>
    <col min="29" max="29" bestFit="1" width="11.28515625" customWidth="1" style="224"/>
    <col min="30" max="30" bestFit="1" width="10.7109375" customWidth="1" style="227"/>
    <col min="31" max="31" bestFit="1" width="12" customWidth="1" style="227"/>
    <col min="32" max="32" bestFit="1" width="8.7109375" customWidth="1" style="227"/>
    <col min="33" max="33" bestFit="1" width="10" customWidth="1" style="224"/>
    <col min="34" max="34" bestFit="1" width="6.5703125" customWidth="1" style="224"/>
    <col min="35" max="35" bestFit="1" width="10.42578125" customWidth="1" style="224"/>
    <col min="36" max="36" bestFit="1" width="8.5703125" customWidth="1" style="224"/>
    <col min="37" max="37" bestFit="1" width="14" customWidth="1" style="224"/>
    <col min="38" max="38" width="9" customWidth="1" style="224"/>
    <col min="39" max="39" bestFit="1" width="3" customWidth="1" style="224"/>
    <col min="40" max="40" bestFit="1" width="4.42578125" customWidth="1" style="224"/>
    <col min="41" max="41" bestFit="1" width="24.5703125" customWidth="1" style="224"/>
    <col min="42" max="42" width="15.5703125" customWidth="1" style="224"/>
    <col min="43" max="66" width="9" customWidth="1" style="223"/>
    <col min="67" max="16384" width="9" customWidth="1" style="224"/>
  </cols>
  <sheetData>
    <row r="1" ht="12.75" s="220" customFormat="1">
      <c r="A1" s="228" t="s">
        <v>34</v>
      </c>
      <c r="B1" s="229"/>
      <c r="C1" s="230"/>
      <c r="D1" s="231"/>
      <c r="E1" s="231"/>
      <c r="F1" s="231"/>
      <c r="G1" s="232"/>
      <c r="L1" s="423"/>
      <c r="M1" s="423"/>
      <c r="N1" s="423"/>
      <c r="O1" s="423"/>
      <c r="T1" s="231"/>
      <c r="U1" s="229"/>
      <c r="W1" s="500"/>
      <c r="X1" s="276"/>
      <c r="Y1" s="570"/>
      <c r="Z1" s="570"/>
      <c r="AA1" s="570"/>
      <c r="AB1" s="570"/>
      <c r="AC1" s="570"/>
      <c r="AD1" s="227"/>
      <c r="AE1" s="227"/>
      <c r="AF1" s="227"/>
      <c r="AG1" s="571"/>
      <c r="AH1" s="570"/>
      <c r="AI1" s="570"/>
      <c r="AJ1" s="570"/>
      <c r="AK1" s="570"/>
      <c r="AL1" s="570"/>
      <c r="AM1" s="570"/>
      <c r="AN1" s="570"/>
      <c r="AO1" s="570"/>
      <c r="AP1" s="570"/>
    </row>
    <row r="2" ht="12.75" s="220" customFormat="1">
      <c r="A2" s="228" t="s">
        <v>247</v>
      </c>
      <c r="B2" s="233"/>
      <c r="C2" s="234"/>
      <c r="D2" s="233"/>
      <c r="E2" s="233"/>
      <c r="F2" s="233"/>
      <c r="G2" s="235"/>
      <c r="H2" s="236"/>
      <c r="I2" s="236"/>
      <c r="J2" s="236"/>
      <c r="K2" s="236"/>
      <c r="L2" s="422"/>
      <c r="M2" s="422"/>
      <c r="N2" s="422"/>
      <c r="O2" s="422"/>
      <c r="P2" s="236"/>
      <c r="Q2" s="236"/>
      <c r="R2" s="236"/>
      <c r="S2" s="236"/>
      <c r="T2" s="233"/>
      <c r="U2" s="233"/>
      <c r="W2" s="500"/>
      <c r="X2" s="276"/>
      <c r="Y2" s="570"/>
      <c r="Z2" s="570"/>
      <c r="AA2" s="570"/>
      <c r="AB2" s="570"/>
      <c r="AC2" s="570"/>
      <c r="AD2" s="227"/>
      <c r="AE2" s="227"/>
      <c r="AF2" s="227"/>
      <c r="AG2" s="571"/>
      <c r="AH2" s="570"/>
      <c r="AI2" s="570"/>
      <c r="AJ2" s="570"/>
      <c r="AK2" s="570"/>
      <c r="AL2" s="570"/>
      <c r="AM2" s="570"/>
      <c r="AN2" s="570"/>
      <c r="AO2" s="570"/>
      <c r="AP2" s="570"/>
    </row>
    <row r="3" ht="12.75" s="220" customFormat="1">
      <c r="A3" s="228" t="s">
        <v>248</v>
      </c>
      <c r="B3" s="229"/>
      <c r="C3" s="230"/>
      <c r="D3" s="231"/>
      <c r="E3" s="231"/>
      <c r="F3" s="233"/>
      <c r="G3" s="235"/>
      <c r="H3" s="365"/>
      <c r="I3" s="365"/>
      <c r="L3" s="423"/>
      <c r="M3" s="423"/>
      <c r="N3" s="423"/>
      <c r="O3" s="423"/>
      <c r="Q3" s="232"/>
      <c r="T3" s="231"/>
      <c r="U3" s="229"/>
      <c r="W3" s="500"/>
      <c r="X3" s="276"/>
      <c r="Y3" s="570"/>
      <c r="Z3" s="570"/>
      <c r="AA3" s="570"/>
      <c r="AB3" s="570"/>
      <c r="AC3" s="570"/>
      <c r="AD3" s="227"/>
      <c r="AE3" s="227"/>
      <c r="AF3" s="227"/>
      <c r="AG3" s="571"/>
      <c r="AH3" s="570"/>
      <c r="AI3" s="570"/>
      <c r="AJ3" s="570"/>
      <c r="AK3" s="570"/>
      <c r="AL3" s="570"/>
      <c r="AM3" s="570"/>
      <c r="AN3" s="570"/>
      <c r="AO3" s="570"/>
      <c r="AP3" s="570"/>
    </row>
    <row r="4" s="220" customFormat="1">
      <c r="A4" s="237"/>
      <c r="B4" s="229"/>
      <c r="C4" s="230"/>
      <c r="D4" s="231"/>
      <c r="E4" s="231"/>
      <c r="F4" s="233"/>
      <c r="G4" s="492">
        <v>2877448</v>
      </c>
      <c r="H4" s="365"/>
      <c r="I4" s="365"/>
      <c r="L4" s="423"/>
      <c r="M4" s="423"/>
      <c r="N4" s="423"/>
      <c r="O4" s="423"/>
      <c r="T4" s="231"/>
      <c r="U4" s="229"/>
      <c r="W4" s="500"/>
      <c r="X4" s="276"/>
      <c r="Y4" s="570"/>
      <c r="Z4" s="570"/>
      <c r="AA4" s="570"/>
      <c r="AB4" s="570"/>
      <c r="AC4" s="570"/>
      <c r="AD4" s="572">
        <f>+G4</f>
        <v>2877448</v>
      </c>
      <c r="AE4" s="227"/>
      <c r="AF4" s="227"/>
      <c r="AG4" s="571"/>
      <c r="AH4" s="573"/>
      <c r="AI4" s="570"/>
      <c r="AJ4" s="570"/>
      <c r="AK4" s="570"/>
      <c r="AL4" s="570"/>
      <c r="AM4" s="570"/>
      <c r="AN4" s="570"/>
      <c r="AO4" s="570"/>
      <c r="AP4" s="570"/>
    </row>
    <row r="5" s="220" customFormat="1">
      <c r="A5" s="237"/>
      <c r="B5" s="229"/>
      <c r="C5" s="230"/>
      <c r="D5" s="231"/>
      <c r="E5" s="231"/>
      <c r="F5" s="233"/>
      <c r="G5" s="375"/>
      <c r="H5" s="365"/>
      <c r="I5" s="365"/>
      <c r="L5" s="423"/>
      <c r="M5" s="423"/>
      <c r="N5" s="423"/>
      <c r="O5" s="423"/>
      <c r="T5" s="231"/>
      <c r="U5" s="229"/>
      <c r="W5" s="500"/>
      <c r="X5" s="276"/>
      <c r="Y5" s="570"/>
      <c r="Z5" s="570"/>
      <c r="AA5" s="570" t="str">
        <f>+E7</f>
        <v>BANJAR MASIN</v>
      </c>
      <c r="AB5" s="570"/>
      <c r="AC5" s="570"/>
      <c r="AD5" s="574"/>
      <c r="AE5" s="227"/>
      <c r="AF5" s="227"/>
      <c r="AG5" s="571"/>
      <c r="AH5" s="570"/>
      <c r="AI5" s="570"/>
      <c r="AJ5" s="570"/>
      <c r="AK5" s="570"/>
      <c r="AL5" s="570"/>
      <c r="AM5" s="570"/>
      <c r="AN5" s="570"/>
      <c r="AO5" s="570" t="str">
        <f ref="AO5:AO68" t="shared" si="0">+AA5</f>
        <v>BANJAR MASIN</v>
      </c>
      <c r="AP5" s="570"/>
    </row>
    <row r="6" ht="33.75" customHeight="1" s="221" customFormat="1">
      <c r="A6" s="324" t="s">
        <v>36</v>
      </c>
      <c r="B6" s="325" t="s">
        <v>37</v>
      </c>
      <c r="C6" s="325" t="s">
        <v>38</v>
      </c>
      <c r="D6" s="325" t="s">
        <v>39</v>
      </c>
      <c r="E6" s="325" t="s">
        <v>40</v>
      </c>
      <c r="F6" s="326" t="s">
        <v>41</v>
      </c>
      <c r="G6" s="327" t="s">
        <v>42</v>
      </c>
      <c r="H6" s="328" t="s">
        <v>43</v>
      </c>
      <c r="I6" s="255" t="s">
        <v>44</v>
      </c>
      <c r="J6" s="255" t="s">
        <v>45</v>
      </c>
      <c r="K6" s="341" t="s">
        <v>249</v>
      </c>
      <c r="L6" s="341" t="s">
        <v>47</v>
      </c>
      <c r="M6" s="257" t="s">
        <v>48</v>
      </c>
      <c r="N6" s="424" t="s">
        <v>49</v>
      </c>
      <c r="O6" s="425" t="s">
        <v>51</v>
      </c>
      <c r="P6" s="257" t="s">
        <v>52</v>
      </c>
      <c r="Q6" s="348" t="s">
        <v>53</v>
      </c>
      <c r="R6" s="349" t="s">
        <v>54</v>
      </c>
      <c r="S6" s="349" t="s">
        <v>55</v>
      </c>
      <c r="T6" s="349" t="s">
        <v>56</v>
      </c>
      <c r="U6" s="350" t="s">
        <v>57</v>
      </c>
      <c r="V6" s="444"/>
      <c r="W6" s="501"/>
      <c r="X6" s="502"/>
      <c r="Y6" s="575" t="s">
        <v>10</v>
      </c>
      <c r="Z6" s="576" t="s">
        <v>4</v>
      </c>
      <c r="AA6" s="577" t="s">
        <v>5</v>
      </c>
      <c r="AB6" s="577" t="s">
        <v>58</v>
      </c>
      <c r="AC6" s="577" t="s">
        <v>59</v>
      </c>
      <c r="AD6" s="578" t="s">
        <v>60</v>
      </c>
      <c r="AE6" s="578" t="s">
        <v>61</v>
      </c>
      <c r="AF6" s="578" t="s">
        <v>62</v>
      </c>
      <c r="AG6" s="577" t="s">
        <v>63</v>
      </c>
      <c r="AH6" s="577" t="s">
        <v>64</v>
      </c>
      <c r="AI6" s="579" t="s">
        <v>65</v>
      </c>
      <c r="AJ6" s="579" t="s">
        <v>66</v>
      </c>
      <c r="AK6" s="579" t="s">
        <v>65</v>
      </c>
      <c r="AL6" s="580"/>
      <c r="AM6" s="581" t="str">
        <f ref="AM6:AN28" t="shared" si="1">+Y6</f>
        <v>NO</v>
      </c>
      <c r="AN6" s="582" t="str">
        <f t="shared" si="1"/>
        <v>NIK</v>
      </c>
      <c r="AO6" s="583" t="str">
        <f t="shared" si="0"/>
        <v>NAMA</v>
      </c>
      <c r="AP6" s="584" t="s">
        <v>8</v>
      </c>
      <c r="AQ6" s="444"/>
      <c r="AR6" s="444"/>
      <c r="AS6" s="444"/>
      <c r="AT6" s="444"/>
      <c r="AU6" s="444"/>
      <c r="AV6" s="444"/>
      <c r="AW6" s="444"/>
      <c r="AX6" s="444"/>
      <c r="AY6" s="444"/>
      <c r="AZ6" s="444"/>
      <c r="BA6" s="444"/>
      <c r="BB6" s="444"/>
      <c r="BC6" s="444"/>
      <c r="BD6" s="444"/>
      <c r="BE6" s="444"/>
      <c r="BF6" s="444"/>
      <c r="BG6" s="444"/>
      <c r="BH6" s="444"/>
      <c r="BI6" s="444"/>
      <c r="BJ6" s="444"/>
      <c r="BK6" s="444"/>
      <c r="BL6" s="444"/>
      <c r="BM6" s="444"/>
      <c r="BN6" s="444"/>
    </row>
    <row r="7" ht="18" customHeight="1" s="223" customFormat="1">
      <c r="A7" s="493" t="s">
        <v>67</v>
      </c>
      <c r="B7" s="537" t="s">
        <v>250</v>
      </c>
      <c r="C7" s="494" t="s">
        <v>20</v>
      </c>
      <c r="D7" s="408" t="s">
        <v>69</v>
      </c>
      <c r="E7" s="408" t="s">
        <v>251</v>
      </c>
      <c r="F7" s="408" t="s">
        <v>71</v>
      </c>
      <c r="G7" s="407">
        <f>2877448</f>
        <v>2877448</v>
      </c>
      <c r="H7" s="260">
        <f>+$G$4*4.89%</f>
        <v>140707.2072</v>
      </c>
      <c r="I7" s="260">
        <f>+$G$4*4%</f>
        <v>115097.92</v>
      </c>
      <c r="J7" s="260">
        <f>+$G$4*2%</f>
        <v>57548.96</v>
      </c>
      <c r="K7" s="260">
        <v>1667</v>
      </c>
      <c r="L7" s="293">
        <f>SUM(G7:K7)</f>
        <v>3192469.0872</v>
      </c>
      <c r="M7" s="293">
        <f ref="M7:M13" t="shared" si="2">+L7*8%</f>
        <v>255397.526976</v>
      </c>
      <c r="N7" s="293"/>
      <c r="O7" s="293">
        <f>25*10000</f>
        <v>250000</v>
      </c>
      <c r="P7" s="373">
        <v>997959</v>
      </c>
      <c r="Q7" s="296">
        <f ref="Q7:Q13" t="shared" si="3">SUM(L7:P7)</f>
        <v>4695825.614176</v>
      </c>
      <c r="R7" s="296">
        <f ref="R7:R13" t="shared" si="4">M7*0.1</f>
        <v>25539.7526976</v>
      </c>
      <c r="S7" s="297">
        <f ref="S7:S13" t="shared" si="5">Q7+R7</f>
        <v>4721365.3668736</v>
      </c>
      <c r="T7" s="503">
        <v>44317</v>
      </c>
      <c r="U7" s="504">
        <v>44408</v>
      </c>
      <c r="W7" s="505"/>
      <c r="X7" s="230"/>
      <c r="Y7" s="585">
        <f>+A7</f>
        <v>1</v>
      </c>
      <c r="Z7" s="586" t="str">
        <f>+B7</f>
        <v>0114</v>
      </c>
      <c r="AA7" s="587" t="str">
        <f>+C7</f>
        <v>RISWAN</v>
      </c>
      <c r="AB7" s="586" t="str">
        <f>+VLOOKUP(B7,'[1]BANJARMASIN SAT'!$C$7:$AG$88,14,0)</f>
        <v>K</v>
      </c>
      <c r="AC7" s="588">
        <f>+G7+N7+O7+P7</f>
        <v>4125407</v>
      </c>
      <c r="AD7" s="589">
        <f>$AD$4*2%</f>
        <v>57548.96</v>
      </c>
      <c r="AE7" s="589">
        <f>$AD$4*1%</f>
        <v>28774.48</v>
      </c>
      <c r="AF7" s="589">
        <f>$AD$4*1%</f>
        <v>28774.48</v>
      </c>
      <c r="AG7" s="588">
        <f ref="AG7:AG70" t="shared" si="6">(AC7-AD7-AE7-AF7)-IF(AB7="L",4500000,IF(AB7="K",4875000,IF(AB7="K1",5250000,IF(AB7="K2",5625000,IF(AB7="K3",6000000)))))</f>
        <v>-864690.9199999999</v>
      </c>
      <c r="AH7" s="588">
        <f>+IF(AG7&gt;1,AG7*5%,0)</f>
        <v>0</v>
      </c>
      <c r="AI7" s="590">
        <f ref="AI7:AI70" t="shared" si="7">+AC7-AD7-AE7-AF7-AH7</f>
        <v>4010309.08</v>
      </c>
      <c r="AJ7" s="591"/>
      <c r="AK7" s="592">
        <f>+AI7-AJ7</f>
        <v>4010309.08</v>
      </c>
      <c r="AL7" s="593"/>
      <c r="AM7" s="594">
        <f t="shared" si="1"/>
        <v>1</v>
      </c>
      <c r="AN7" s="595" t="str">
        <f t="shared" si="1"/>
        <v>0114</v>
      </c>
      <c r="AO7" s="596" t="str">
        <f t="shared" si="0"/>
        <v>RISWAN</v>
      </c>
      <c r="AP7" s="597">
        <f>+AK7</f>
        <v>4010309.08</v>
      </c>
      <c r="AQ7" s="223">
        <f>+VLOOKUP(C7,'[2]BANK DRIVER'!$C$439:$G$521,5,0)</f>
        <v>4010309.08</v>
      </c>
    </row>
    <row r="8" ht="18" customHeight="1" s="223" customFormat="1">
      <c r="A8" s="493" t="s">
        <v>67</v>
      </c>
      <c r="B8" s="537" t="s">
        <v>252</v>
      </c>
      <c r="C8" s="494" t="s">
        <v>22</v>
      </c>
      <c r="D8" s="408" t="s">
        <v>253</v>
      </c>
      <c r="E8" s="408" t="s">
        <v>251</v>
      </c>
      <c r="F8" s="408" t="s">
        <v>71</v>
      </c>
      <c r="G8" s="407">
        <f ref="G8:G14" t="shared" si="8">2877448</f>
        <v>2877448</v>
      </c>
      <c r="H8" s="260">
        <f ref="H8:H13" t="shared" si="9">+$G$4*4.89%</f>
        <v>140707.2072</v>
      </c>
      <c r="I8" s="260">
        <f ref="I8:I13" t="shared" si="10">+$G$4*4%</f>
        <v>115097.92</v>
      </c>
      <c r="J8" s="260">
        <f ref="J8:J13" t="shared" si="11">+$G$4*2%</f>
        <v>57548.96</v>
      </c>
      <c r="K8" s="260">
        <v>1667</v>
      </c>
      <c r="L8" s="293">
        <f ref="L8:L13" t="shared" si="12">SUM(G8:K8)</f>
        <v>3192469.0872</v>
      </c>
      <c r="M8" s="293">
        <f t="shared" si="2"/>
        <v>255397.526976</v>
      </c>
      <c r="N8" s="293"/>
      <c r="O8" s="293">
        <f>25*10000</f>
        <v>250000</v>
      </c>
      <c r="P8" s="373">
        <v>839949</v>
      </c>
      <c r="Q8" s="296">
        <f t="shared" si="3"/>
        <v>4537815.614176</v>
      </c>
      <c r="R8" s="296">
        <f t="shared" si="4"/>
        <v>25539.7526976</v>
      </c>
      <c r="S8" s="297">
        <f t="shared" si="5"/>
        <v>4563355.3668736</v>
      </c>
      <c r="T8" s="503">
        <v>44317</v>
      </c>
      <c r="U8" s="504">
        <v>44408</v>
      </c>
      <c r="W8" s="230"/>
      <c r="X8" s="230"/>
      <c r="Y8" s="585">
        <f ref="Y8:AA23" t="shared" si="13">+A8</f>
        <v>2</v>
      </c>
      <c r="Z8" s="586" t="str">
        <f t="shared" si="13"/>
        <v>0118</v>
      </c>
      <c r="AA8" s="587" t="str">
        <f t="shared" si="13"/>
        <v>DANI ZAKARIA</v>
      </c>
      <c r="AB8" s="586" t="str">
        <f>+VLOOKUP(B8,'[1]BANJARMASIN SAT'!$C$7:$AG$88,14,0)</f>
        <v>L</v>
      </c>
      <c r="AC8" s="588">
        <f ref="AC8:AC71" t="shared" si="14">+G8+N8+O8+P8</f>
        <v>3967397</v>
      </c>
      <c r="AD8" s="589">
        <f ref="AD8:AD71" t="shared" si="15">$AD$4*2%</f>
        <v>57548.96</v>
      </c>
      <c r="AE8" s="589">
        <f ref="AE8:AF29" t="shared" si="16">$AD$4*1%</f>
        <v>28774.48</v>
      </c>
      <c r="AF8" s="589">
        <f t="shared" si="16"/>
        <v>28774.48</v>
      </c>
      <c r="AG8" s="588">
        <f t="shared" si="6"/>
        <v>-647700.9199999999</v>
      </c>
      <c r="AH8" s="588">
        <f ref="AH8:AH71" t="shared" si="17">+IF(AG8&gt;1,AG8*5%,0)</f>
        <v>0</v>
      </c>
      <c r="AI8" s="590">
        <f t="shared" si="7"/>
        <v>3852299.08</v>
      </c>
      <c r="AJ8" s="591"/>
      <c r="AK8" s="592">
        <f ref="AK8:AK71" t="shared" si="18">+AI8-AJ8</f>
        <v>3852299.08</v>
      </c>
      <c r="AL8" s="593"/>
      <c r="AM8" s="594">
        <f t="shared" si="1"/>
        <v>2</v>
      </c>
      <c r="AN8" s="595" t="str">
        <f t="shared" si="1"/>
        <v>0118</v>
      </c>
      <c r="AO8" s="596" t="str">
        <f t="shared" si="0"/>
        <v>DANI ZAKARIA</v>
      </c>
      <c r="AP8" s="597">
        <f ref="AP8:AP71" t="shared" si="19">+AK8</f>
        <v>3852299.08</v>
      </c>
      <c r="AQ8" s="223">
        <f>+VLOOKUP(C8,'[2]BANK DRIVER'!$C$439:$G$521,5,0)</f>
        <v>3852299.08</v>
      </c>
    </row>
    <row r="9" ht="18" customHeight="1" s="223" customFormat="1">
      <c r="A9" s="493" t="s">
        <v>67</v>
      </c>
      <c r="B9" s="537" t="s">
        <v>254</v>
      </c>
      <c r="C9" s="495" t="s">
        <v>32</v>
      </c>
      <c r="D9" s="408" t="s">
        <v>77</v>
      </c>
      <c r="E9" s="408" t="s">
        <v>251</v>
      </c>
      <c r="F9" s="408" t="s">
        <v>71</v>
      </c>
      <c r="G9" s="407">
        <f t="shared" si="8"/>
        <v>2877448</v>
      </c>
      <c r="H9" s="260">
        <f t="shared" si="9"/>
        <v>140707.2072</v>
      </c>
      <c r="I9" s="260">
        <f t="shared" si="10"/>
        <v>115097.92</v>
      </c>
      <c r="J9" s="260">
        <f t="shared" si="11"/>
        <v>57548.96</v>
      </c>
      <c r="K9" s="260">
        <v>1667</v>
      </c>
      <c r="L9" s="293">
        <f t="shared" si="12"/>
        <v>3192469.0872</v>
      </c>
      <c r="M9" s="293">
        <f t="shared" si="2"/>
        <v>255397.526976</v>
      </c>
      <c r="N9" s="293"/>
      <c r="O9" s="293">
        <f>25*12000</f>
        <v>300000</v>
      </c>
      <c r="P9" s="373">
        <v>997959</v>
      </c>
      <c r="Q9" s="296">
        <f t="shared" si="3"/>
        <v>4745825.614176</v>
      </c>
      <c r="R9" s="296">
        <f t="shared" si="4"/>
        <v>25539.7526976</v>
      </c>
      <c r="S9" s="297">
        <f t="shared" si="5"/>
        <v>4771365.3668736</v>
      </c>
      <c r="T9" s="503">
        <v>44378</v>
      </c>
      <c r="U9" s="504">
        <v>44469</v>
      </c>
      <c r="W9" s="230"/>
      <c r="X9" s="230"/>
      <c r="Y9" s="585">
        <f t="shared" si="13"/>
        <v>3</v>
      </c>
      <c r="Z9" s="586" t="str">
        <f t="shared" si="13"/>
        <v>0265</v>
      </c>
      <c r="AA9" s="587" t="str">
        <f t="shared" si="13"/>
        <v>ANDES DEDY KURNIAWAN</v>
      </c>
      <c r="AB9" s="586" t="str">
        <f>+VLOOKUP(B9,'[1]BANJARMASIN SAT'!$C$7:$AG$88,14,0)</f>
        <v>K</v>
      </c>
      <c r="AC9" s="588">
        <f t="shared" si="14"/>
        <v>4175407</v>
      </c>
      <c r="AD9" s="589">
        <f t="shared" si="15"/>
        <v>57548.96</v>
      </c>
      <c r="AE9" s="589">
        <f t="shared" si="16"/>
        <v>28774.48</v>
      </c>
      <c r="AF9" s="589">
        <f t="shared" si="16"/>
        <v>28774.48</v>
      </c>
      <c r="AG9" s="588">
        <f t="shared" si="6"/>
        <v>-814690.9199999999</v>
      </c>
      <c r="AH9" s="588">
        <f t="shared" si="17"/>
        <v>0</v>
      </c>
      <c r="AI9" s="590">
        <f t="shared" si="7"/>
        <v>4060309.08</v>
      </c>
      <c r="AJ9" s="591"/>
      <c r="AK9" s="592">
        <f t="shared" si="18"/>
        <v>4060309.08</v>
      </c>
      <c r="AL9" s="593"/>
      <c r="AM9" s="594">
        <f t="shared" si="1"/>
        <v>3</v>
      </c>
      <c r="AN9" s="595" t="str">
        <f t="shared" si="1"/>
        <v>0265</v>
      </c>
      <c r="AO9" s="596" t="str">
        <f t="shared" si="0"/>
        <v>ANDES DEDY KURNIAWAN</v>
      </c>
      <c r="AP9" s="597">
        <f t="shared" si="19"/>
        <v>4060309.08</v>
      </c>
      <c r="AQ9" s="223">
        <f>+VLOOKUP(C9,'[2]BANK DRIVER'!$C$439:$G$521,5,0)</f>
        <v>4060309.08</v>
      </c>
    </row>
    <row r="10" ht="18" customHeight="1" s="223" customFormat="1">
      <c r="A10" s="493" t="s">
        <v>67</v>
      </c>
      <c r="B10" s="537" t="s">
        <v>255</v>
      </c>
      <c r="C10" s="495" t="s">
        <v>256</v>
      </c>
      <c r="D10" s="408" t="s">
        <v>77</v>
      </c>
      <c r="E10" s="408" t="s">
        <v>251</v>
      </c>
      <c r="F10" s="408" t="s">
        <v>71</v>
      </c>
      <c r="G10" s="407">
        <f t="shared" si="8"/>
        <v>2877448</v>
      </c>
      <c r="H10" s="260">
        <f t="shared" si="9"/>
        <v>140707.2072</v>
      </c>
      <c r="I10" s="260">
        <f t="shared" si="10"/>
        <v>115097.92</v>
      </c>
      <c r="J10" s="260">
        <f t="shared" si="11"/>
        <v>57548.96</v>
      </c>
      <c r="K10" s="260">
        <v>1667</v>
      </c>
      <c r="L10" s="293">
        <f t="shared" si="12"/>
        <v>3192469.0872</v>
      </c>
      <c r="M10" s="293">
        <f t="shared" si="2"/>
        <v>255397.526976</v>
      </c>
      <c r="N10" s="293"/>
      <c r="O10" s="293">
        <f>25*12000</f>
        <v>300000</v>
      </c>
      <c r="P10" s="373">
        <v>997959</v>
      </c>
      <c r="Q10" s="296">
        <f t="shared" si="3"/>
        <v>4745825.614176</v>
      </c>
      <c r="R10" s="296">
        <f t="shared" si="4"/>
        <v>25539.7526976</v>
      </c>
      <c r="S10" s="297">
        <f t="shared" si="5"/>
        <v>4771365.3668736</v>
      </c>
      <c r="T10" s="503">
        <v>44378</v>
      </c>
      <c r="U10" s="504">
        <v>44469</v>
      </c>
      <c r="W10" s="230"/>
      <c r="X10" s="230"/>
      <c r="Y10" s="585">
        <f t="shared" si="13"/>
        <v>4</v>
      </c>
      <c r="Z10" s="586" t="str">
        <f t="shared" si="13"/>
        <v>0238</v>
      </c>
      <c r="AA10" s="587" t="str">
        <f t="shared" si="13"/>
        <v>ACHMAT SYAH ARIFUDIN</v>
      </c>
      <c r="AB10" s="586" t="str">
        <f>+VLOOKUP(B10,'[1]BANJARMASIN SAT'!$C$7:$AG$88,14,0)</f>
        <v>L</v>
      </c>
      <c r="AC10" s="588">
        <f t="shared" si="14"/>
        <v>4175407</v>
      </c>
      <c r="AD10" s="589">
        <f t="shared" si="15"/>
        <v>57548.96</v>
      </c>
      <c r="AE10" s="589">
        <f t="shared" si="16"/>
        <v>28774.48</v>
      </c>
      <c r="AF10" s="589">
        <f t="shared" si="16"/>
        <v>28774.48</v>
      </c>
      <c r="AG10" s="588">
        <f t="shared" si="6"/>
        <v>-439690.9199999999</v>
      </c>
      <c r="AH10" s="588">
        <f t="shared" si="17"/>
        <v>0</v>
      </c>
      <c r="AI10" s="590">
        <f t="shared" si="7"/>
        <v>4060309.08</v>
      </c>
      <c r="AJ10" s="591"/>
      <c r="AK10" s="592">
        <f t="shared" si="18"/>
        <v>4060309.08</v>
      </c>
      <c r="AL10" s="593"/>
      <c r="AM10" s="594">
        <f t="shared" si="1"/>
        <v>4</v>
      </c>
      <c r="AN10" s="595" t="str">
        <f t="shared" si="1"/>
        <v>0238</v>
      </c>
      <c r="AO10" s="596" t="str">
        <f t="shared" si="0"/>
        <v>ACHMAT SYAH ARIFUDIN</v>
      </c>
      <c r="AP10" s="597">
        <f t="shared" si="19"/>
        <v>4060309.08</v>
      </c>
      <c r="AQ10" s="223">
        <f>+VLOOKUP(C10,'[2]BANK DRIVER'!$C$439:$G$521,5,0)</f>
        <v>4060309.08</v>
      </c>
    </row>
    <row r="11" ht="18" customHeight="1" s="223" customFormat="1">
      <c r="A11" s="493" t="s">
        <v>67</v>
      </c>
      <c r="B11" s="537" t="s">
        <v>257</v>
      </c>
      <c r="C11" s="494" t="s">
        <v>258</v>
      </c>
      <c r="D11" s="408" t="s">
        <v>86</v>
      </c>
      <c r="E11" s="408" t="s">
        <v>251</v>
      </c>
      <c r="F11" s="408" t="s">
        <v>71</v>
      </c>
      <c r="G11" s="407">
        <f t="shared" si="8"/>
        <v>2877448</v>
      </c>
      <c r="H11" s="260">
        <f t="shared" si="9"/>
        <v>140707.2072</v>
      </c>
      <c r="I11" s="260">
        <f t="shared" si="10"/>
        <v>115097.92</v>
      </c>
      <c r="J11" s="260">
        <f t="shared" si="11"/>
        <v>57548.96</v>
      </c>
      <c r="K11" s="260">
        <v>1667</v>
      </c>
      <c r="L11" s="293">
        <f t="shared" si="12"/>
        <v>3192469.0872</v>
      </c>
      <c r="M11" s="293">
        <f t="shared" si="2"/>
        <v>255397.526976</v>
      </c>
      <c r="N11" s="293"/>
      <c r="O11" s="293">
        <f>25*10000</f>
        <v>250000</v>
      </c>
      <c r="P11" s="373">
        <v>582143</v>
      </c>
      <c r="Q11" s="296">
        <f t="shared" si="3"/>
        <v>4280009.614176</v>
      </c>
      <c r="R11" s="296">
        <f t="shared" si="4"/>
        <v>25539.7526976</v>
      </c>
      <c r="S11" s="297">
        <f t="shared" si="5"/>
        <v>4305549.3668736</v>
      </c>
      <c r="T11" s="503">
        <v>44378</v>
      </c>
      <c r="U11" s="504">
        <v>44469</v>
      </c>
      <c r="W11" s="230"/>
      <c r="X11" s="230"/>
      <c r="Y11" s="585">
        <f t="shared" si="13"/>
        <v>5</v>
      </c>
      <c r="Z11" s="586" t="str">
        <f t="shared" si="13"/>
        <v>0129</v>
      </c>
      <c r="AA11" s="587" t="str">
        <f t="shared" si="13"/>
        <v>M. YUSRI</v>
      </c>
      <c r="AB11" s="586" t="str">
        <f>+VLOOKUP(B11,'[1]BANJARMASIN SAT'!$C$7:$AG$88,14,0)</f>
        <v>L</v>
      </c>
      <c r="AC11" s="588">
        <f t="shared" si="14"/>
        <v>3709591</v>
      </c>
      <c r="AD11" s="589">
        <f t="shared" si="15"/>
        <v>57548.96</v>
      </c>
      <c r="AE11" s="589">
        <f t="shared" si="16"/>
        <v>28774.48</v>
      </c>
      <c r="AF11" s="589">
        <f t="shared" si="16"/>
        <v>28774.48</v>
      </c>
      <c r="AG11" s="588">
        <f t="shared" si="6"/>
        <v>-905506.9199999999</v>
      </c>
      <c r="AH11" s="588">
        <f t="shared" si="17"/>
        <v>0</v>
      </c>
      <c r="AI11" s="590">
        <f t="shared" si="7"/>
        <v>3594493.08</v>
      </c>
      <c r="AJ11" s="591"/>
      <c r="AK11" s="592">
        <f t="shared" si="18"/>
        <v>3594493.08</v>
      </c>
      <c r="AL11" s="593"/>
      <c r="AM11" s="594">
        <f t="shared" si="1"/>
        <v>5</v>
      </c>
      <c r="AN11" s="595" t="str">
        <f t="shared" si="1"/>
        <v>0129</v>
      </c>
      <c r="AO11" s="596" t="str">
        <f t="shared" si="0"/>
        <v>M. YUSRI</v>
      </c>
      <c r="AP11" s="597">
        <f t="shared" si="19"/>
        <v>3594493.08</v>
      </c>
      <c r="AQ11" s="223">
        <f>+VLOOKUP(C11,'[2]BANK DRIVER'!$C$439:$G$521,5,0)</f>
        <v>3594493.08</v>
      </c>
    </row>
    <row r="12" ht="18" customHeight="1" s="223" customFormat="1">
      <c r="A12" s="493" t="s">
        <v>67</v>
      </c>
      <c r="B12" s="537" t="s">
        <v>259</v>
      </c>
      <c r="C12" s="495" t="s">
        <v>260</v>
      </c>
      <c r="D12" s="408" t="s">
        <v>261</v>
      </c>
      <c r="E12" s="408" t="s">
        <v>251</v>
      </c>
      <c r="F12" s="408" t="s">
        <v>71</v>
      </c>
      <c r="G12" s="407">
        <f t="shared" si="8"/>
        <v>2877448</v>
      </c>
      <c r="H12" s="260">
        <f t="shared" si="9"/>
        <v>140707.2072</v>
      </c>
      <c r="I12" s="260">
        <f t="shared" si="10"/>
        <v>115097.92</v>
      </c>
      <c r="J12" s="260">
        <f t="shared" si="11"/>
        <v>57548.96</v>
      </c>
      <c r="K12" s="260">
        <v>1667</v>
      </c>
      <c r="L12" s="293">
        <f t="shared" si="12"/>
        <v>3192469.0872</v>
      </c>
      <c r="M12" s="293">
        <f t="shared" si="2"/>
        <v>255397.526976</v>
      </c>
      <c r="N12" s="293"/>
      <c r="O12" s="293">
        <f>24*10000</f>
        <v>240000</v>
      </c>
      <c r="P12" s="373">
        <v>864898</v>
      </c>
      <c r="Q12" s="296">
        <f t="shared" si="3"/>
        <v>4552764.614176</v>
      </c>
      <c r="R12" s="296">
        <f t="shared" si="4"/>
        <v>25539.7526976</v>
      </c>
      <c r="S12" s="297">
        <f t="shared" si="5"/>
        <v>4578304.3668736</v>
      </c>
      <c r="T12" s="503">
        <v>44348</v>
      </c>
      <c r="U12" s="504">
        <v>44439</v>
      </c>
      <c r="W12" s="230"/>
      <c r="X12" s="230"/>
      <c r="Y12" s="585">
        <f t="shared" si="13"/>
        <v>6</v>
      </c>
      <c r="Z12" s="586" t="str">
        <f t="shared" si="13"/>
        <v>0984</v>
      </c>
      <c r="AA12" s="587" t="str">
        <f t="shared" si="13"/>
        <v>MUHAMMAD AHADI</v>
      </c>
      <c r="AB12" s="586" t="str">
        <f>+VLOOKUP(B12,'[1]BANJARMASIN SAT'!$C$7:$AG$88,14,0)</f>
        <v>L</v>
      </c>
      <c r="AC12" s="588">
        <f t="shared" si="14"/>
        <v>3982346</v>
      </c>
      <c r="AD12" s="589">
        <f t="shared" si="15"/>
        <v>57548.96</v>
      </c>
      <c r="AE12" s="589"/>
      <c r="AF12" s="589">
        <f t="shared" si="16"/>
        <v>28774.48</v>
      </c>
      <c r="AG12" s="588">
        <f t="shared" si="6"/>
        <v>-603977.44</v>
      </c>
      <c r="AH12" s="588">
        <f t="shared" si="17"/>
        <v>0</v>
      </c>
      <c r="AI12" s="590">
        <f t="shared" si="7"/>
        <v>3896022.56</v>
      </c>
      <c r="AJ12" s="591"/>
      <c r="AK12" s="592">
        <f t="shared" si="18"/>
        <v>3896022.56</v>
      </c>
      <c r="AL12" s="593"/>
      <c r="AM12" s="594">
        <f t="shared" si="1"/>
        <v>6</v>
      </c>
      <c r="AN12" s="595" t="str">
        <f t="shared" si="1"/>
        <v>0984</v>
      </c>
      <c r="AO12" s="596" t="str">
        <f t="shared" si="0"/>
        <v>MUHAMMAD AHADI</v>
      </c>
      <c r="AP12" s="597">
        <f t="shared" si="19"/>
        <v>3896022.56</v>
      </c>
      <c r="AQ12" s="223">
        <f>+VLOOKUP(C12,'[2]BANK DRIVER'!$C$439:$G$521,5,0)</f>
        <v>3896022.56</v>
      </c>
    </row>
    <row r="13" ht="18" customHeight="1" s="223" customFormat="1">
      <c r="A13" s="493" t="s">
        <v>67</v>
      </c>
      <c r="B13" s="314" t="s">
        <v>262</v>
      </c>
      <c r="C13" s="405" t="s">
        <v>263</v>
      </c>
      <c r="D13" s="314" t="s">
        <v>264</v>
      </c>
      <c r="E13" s="314" t="s">
        <v>251</v>
      </c>
      <c r="F13" s="314" t="s">
        <v>71</v>
      </c>
      <c r="G13" s="407">
        <f t="shared" si="8"/>
        <v>2877448</v>
      </c>
      <c r="H13" s="260">
        <f t="shared" si="9"/>
        <v>140707.2072</v>
      </c>
      <c r="I13" s="260">
        <f t="shared" si="10"/>
        <v>115097.92</v>
      </c>
      <c r="J13" s="260">
        <f t="shared" si="11"/>
        <v>57548.96</v>
      </c>
      <c r="K13" s="260">
        <v>1667</v>
      </c>
      <c r="L13" s="293">
        <f t="shared" si="12"/>
        <v>3192469.0872</v>
      </c>
      <c r="M13" s="385">
        <f t="shared" si="2"/>
        <v>255397.526976</v>
      </c>
      <c r="N13" s="293"/>
      <c r="O13" s="293">
        <f>25*10000</f>
        <v>250000</v>
      </c>
      <c r="P13" s="373">
        <v>582143</v>
      </c>
      <c r="Q13" s="272">
        <f t="shared" si="3"/>
        <v>4280009.614176</v>
      </c>
      <c r="R13" s="296">
        <f t="shared" si="4"/>
        <v>25539.7526976</v>
      </c>
      <c r="S13" s="273">
        <f t="shared" si="5"/>
        <v>4305549.3668736</v>
      </c>
      <c r="T13" s="503">
        <v>44378</v>
      </c>
      <c r="U13" s="504">
        <v>44469</v>
      </c>
      <c r="W13" s="230"/>
      <c r="X13" s="230"/>
      <c r="Y13" s="585">
        <f t="shared" si="13"/>
        <v>7</v>
      </c>
      <c r="Z13" s="586" t="str">
        <f t="shared" si="13"/>
        <v>1313</v>
      </c>
      <c r="AA13" s="587" t="str">
        <f t="shared" si="13"/>
        <v>MUHAMMAD AULIA </v>
      </c>
      <c r="AB13" s="586" t="str">
        <f>+VLOOKUP(B13,'[1]BANJARMASIN SAT'!$C$7:$AG$88,14,0)</f>
        <v>L</v>
      </c>
      <c r="AC13" s="588">
        <f t="shared" si="14"/>
        <v>3709591</v>
      </c>
      <c r="AD13" s="589">
        <f t="shared" si="15"/>
        <v>57548.96</v>
      </c>
      <c r="AE13" s="589">
        <f t="shared" si="16"/>
        <v>28774.48</v>
      </c>
      <c r="AF13" s="589">
        <f t="shared" si="16"/>
        <v>28774.48</v>
      </c>
      <c r="AG13" s="588">
        <f t="shared" si="6"/>
        <v>-905506.9199999999</v>
      </c>
      <c r="AH13" s="588">
        <f t="shared" si="17"/>
        <v>0</v>
      </c>
      <c r="AI13" s="590">
        <f t="shared" si="7"/>
        <v>3594493.08</v>
      </c>
      <c r="AJ13" s="591"/>
      <c r="AK13" s="592">
        <f t="shared" si="18"/>
        <v>3594493.08</v>
      </c>
      <c r="AL13" s="593"/>
      <c r="AM13" s="594">
        <f t="shared" si="1"/>
        <v>7</v>
      </c>
      <c r="AN13" s="595" t="str">
        <f t="shared" si="1"/>
        <v>1313</v>
      </c>
      <c r="AO13" s="596" t="str">
        <f t="shared" si="0"/>
        <v>MUHAMMAD AULIA </v>
      </c>
      <c r="AP13" s="597">
        <f t="shared" si="19"/>
        <v>3594493.08</v>
      </c>
      <c r="AQ13" s="223">
        <f>+VLOOKUP(C13,'[2]BANK DRIVER'!$C$439:$G$521,5,0)</f>
        <v>3594493.08</v>
      </c>
    </row>
    <row r="14" ht="18" customHeight="1" s="223" customFormat="1">
      <c r="A14" s="493" t="s">
        <v>67</v>
      </c>
      <c r="B14" s="314" t="s">
        <v>265</v>
      </c>
      <c r="C14" s="405" t="s">
        <v>266</v>
      </c>
      <c r="D14" s="314" t="s">
        <v>264</v>
      </c>
      <c r="E14" s="314" t="s">
        <v>251</v>
      </c>
      <c r="F14" s="314" t="s">
        <v>71</v>
      </c>
      <c r="G14" s="458">
        <f t="shared" si="8"/>
        <v>2877448</v>
      </c>
      <c r="H14" s="292">
        <f ref="H14:H86" t="shared" si="21">+$G$4*4.89%</f>
        <v>140707.2072</v>
      </c>
      <c r="I14" s="292">
        <f ref="I14:I86" t="shared" si="22">+$G$4*4%</f>
        <v>115097.92</v>
      </c>
      <c r="J14" s="292">
        <f ref="J14:J86" t="shared" si="23">+$G$4*2%</f>
        <v>57548.96</v>
      </c>
      <c r="K14" s="260">
        <v>15000</v>
      </c>
      <c r="L14" s="385">
        <f>SUM(G14:K14)</f>
        <v>3205802.0872</v>
      </c>
      <c r="M14" s="293">
        <f>+L14*8%</f>
        <v>256464.166976</v>
      </c>
      <c r="N14" s="261"/>
      <c r="O14" s="261">
        <f>25*10000</f>
        <v>250000</v>
      </c>
      <c r="P14" s="385">
        <v>582143</v>
      </c>
      <c r="Q14" s="272">
        <f>SUM(L14:P14)</f>
        <v>4294409.254176</v>
      </c>
      <c r="R14" s="296">
        <f>M14*0.1</f>
        <v>25646.4166976</v>
      </c>
      <c r="S14" s="273">
        <f>Q14+R14</f>
        <v>4320055.6708736</v>
      </c>
      <c r="T14" s="506">
        <v>44352</v>
      </c>
      <c r="U14" s="504">
        <v>44439</v>
      </c>
      <c r="V14" s="507"/>
      <c r="W14" s="230"/>
      <c r="X14" s="230"/>
      <c r="Y14" s="585">
        <f t="shared" si="13"/>
        <v>8</v>
      </c>
      <c r="Z14" s="586" t="str">
        <f t="shared" si="13"/>
        <v>2473</v>
      </c>
      <c r="AA14" s="587" t="str">
        <f t="shared" si="13"/>
        <v>MUHAIMIN</v>
      </c>
      <c r="AB14" s="586" t="str">
        <f>+VLOOKUP(B14,'[1]BANJARMASIN SAT'!$C$7:$AG$88,14,0)</f>
        <v>L</v>
      </c>
      <c r="AC14" s="588">
        <f t="shared" si="14"/>
        <v>3709591</v>
      </c>
      <c r="AD14" s="589">
        <f t="shared" si="15"/>
        <v>57548.96</v>
      </c>
      <c r="AE14" s="589">
        <f t="shared" si="16"/>
        <v>28774.48</v>
      </c>
      <c r="AF14" s="589">
        <f t="shared" si="16"/>
        <v>28774.48</v>
      </c>
      <c r="AG14" s="588">
        <f t="shared" si="6"/>
        <v>-905506.9199999999</v>
      </c>
      <c r="AH14" s="588">
        <f t="shared" si="17"/>
        <v>0</v>
      </c>
      <c r="AI14" s="590">
        <f t="shared" si="7"/>
        <v>3594493.08</v>
      </c>
      <c r="AJ14" s="591"/>
      <c r="AK14" s="592">
        <f t="shared" si="18"/>
        <v>3594493.08</v>
      </c>
      <c r="AL14" s="593"/>
      <c r="AM14" s="594">
        <f t="shared" si="1"/>
        <v>8</v>
      </c>
      <c r="AN14" s="595" t="str">
        <f t="shared" si="1"/>
        <v>2473</v>
      </c>
      <c r="AO14" s="596" t="str">
        <f t="shared" si="0"/>
        <v>MUHAIMIN</v>
      </c>
      <c r="AP14" s="597">
        <f t="shared" si="19"/>
        <v>3594493.08</v>
      </c>
      <c r="AQ14" s="223" t="e">
        <f>+VLOOKUP(C14,'[2]BANK DRIVER'!$C$439:$G$521,5,0)</f>
        <v>#N/A</v>
      </c>
    </row>
    <row r="15" ht="18" customHeight="1" s="397" customFormat="1">
      <c r="A15" s="493" t="s">
        <v>67</v>
      </c>
      <c r="B15" s="538" t="s">
        <v>267</v>
      </c>
      <c r="C15" s="497" t="s">
        <v>268</v>
      </c>
      <c r="D15" s="496" t="s">
        <v>95</v>
      </c>
      <c r="E15" s="496" t="s">
        <v>251</v>
      </c>
      <c r="F15" s="496" t="s">
        <v>71</v>
      </c>
      <c r="G15" s="407">
        <f ref="G15:G78" t="shared" si="29">2877448</f>
        <v>2877448</v>
      </c>
      <c r="H15" s="292">
        <f ref="H15:H46" t="shared" si="30">+$G$4*4.89%</f>
        <v>140707.2072</v>
      </c>
      <c r="I15" s="292">
        <f ref="I15:I46" t="shared" si="31">+$G$4*4%</f>
        <v>115097.92</v>
      </c>
      <c r="J15" s="292">
        <f ref="J15:J46" t="shared" si="32">+$G$4*2%</f>
        <v>57548.96</v>
      </c>
      <c r="K15" s="367">
        <v>15000</v>
      </c>
      <c r="L15" s="359">
        <f ref="L15:L78" t="shared" si="33">SUM(G15:K15)</f>
        <v>3205802.0872</v>
      </c>
      <c r="M15" s="261">
        <f ref="M15:M78" t="shared" si="34">+L15*8%</f>
        <v>256464.166976</v>
      </c>
      <c r="N15" s="359">
        <v>845000</v>
      </c>
      <c r="O15" s="261"/>
      <c r="P15" s="359"/>
      <c r="Q15" s="272">
        <f ref="Q15:Q78" t="shared" si="35">SUM(L15:P15)</f>
        <v>4307266.254176</v>
      </c>
      <c r="R15" s="362">
        <f ref="R15:R78" t="shared" si="36">M15*0.1</f>
        <v>25646.4166976</v>
      </c>
      <c r="S15" s="273">
        <f ref="S15:S78" t="shared" si="37">Q15+R15</f>
        <v>4332912.6708736</v>
      </c>
      <c r="T15" s="508">
        <v>44348</v>
      </c>
      <c r="U15" s="509">
        <v>44439</v>
      </c>
      <c r="V15" s="223"/>
      <c r="W15" s="230"/>
      <c r="X15" s="230"/>
      <c r="Y15" s="585">
        <f t="shared" si="13"/>
        <v>9</v>
      </c>
      <c r="Z15" s="586" t="str">
        <f t="shared" si="13"/>
        <v>0117</v>
      </c>
      <c r="AA15" s="587" t="str">
        <f t="shared" si="13"/>
        <v>BAHRUDIN</v>
      </c>
      <c r="AB15" s="586" t="str">
        <f>+VLOOKUP(B15,'[1]BANJARMASIN SAT'!$C$7:$AG$88,14,0)</f>
        <v>L</v>
      </c>
      <c r="AC15" s="588">
        <f t="shared" si="14"/>
        <v>3722448</v>
      </c>
      <c r="AD15" s="589">
        <f t="shared" si="15"/>
        <v>57548.96</v>
      </c>
      <c r="AE15" s="589">
        <f t="shared" si="16"/>
        <v>28774.48</v>
      </c>
      <c r="AF15" s="589">
        <f t="shared" si="16"/>
        <v>28774.48</v>
      </c>
      <c r="AG15" s="588">
        <f t="shared" si="6"/>
        <v>-892649.9199999999</v>
      </c>
      <c r="AH15" s="588">
        <f t="shared" si="17"/>
        <v>0</v>
      </c>
      <c r="AI15" s="590">
        <f t="shared" si="7"/>
        <v>3607350.08</v>
      </c>
      <c r="AJ15" s="591"/>
      <c r="AK15" s="592">
        <f t="shared" si="18"/>
        <v>3607350.08</v>
      </c>
      <c r="AL15" s="593"/>
      <c r="AM15" s="594">
        <f t="shared" si="1"/>
        <v>9</v>
      </c>
      <c r="AN15" s="595" t="str">
        <f t="shared" si="1"/>
        <v>0117</v>
      </c>
      <c r="AO15" s="596" t="str">
        <f t="shared" si="0"/>
        <v>BAHRUDIN</v>
      </c>
      <c r="AP15" s="597">
        <f t="shared" si="19"/>
        <v>3607350.08</v>
      </c>
      <c r="AQ15" s="223">
        <f>+VLOOKUP(C15,'[2]BANK DRIVER'!$C$439:$G$521,5,0)</f>
        <v>3607350.08</v>
      </c>
      <c r="AR15" s="223"/>
      <c r="AS15" s="223"/>
      <c r="AT15" s="223"/>
      <c r="AU15" s="223"/>
      <c r="AV15" s="223"/>
      <c r="AW15" s="223"/>
      <c r="AX15" s="223"/>
      <c r="AY15" s="223"/>
      <c r="AZ15" s="223"/>
      <c r="BA15" s="223"/>
      <c r="BB15" s="223"/>
      <c r="BC15" s="223"/>
      <c r="BD15" s="223"/>
      <c r="BE15" s="223"/>
      <c r="BF15" s="223"/>
      <c r="BG15" s="223"/>
      <c r="BH15" s="223"/>
      <c r="BI15" s="223"/>
      <c r="BJ15" s="223"/>
      <c r="BK15" s="223"/>
      <c r="BL15" s="223"/>
      <c r="BM15" s="223"/>
      <c r="BN15" s="223"/>
    </row>
    <row r="16" ht="18" customHeight="1" s="397" customFormat="1">
      <c r="A16" s="493" t="s">
        <v>67</v>
      </c>
      <c r="B16" s="539" t="s">
        <v>269</v>
      </c>
      <c r="C16" s="494" t="s">
        <v>270</v>
      </c>
      <c r="D16" s="366" t="s">
        <v>95</v>
      </c>
      <c r="E16" s="366" t="s">
        <v>251</v>
      </c>
      <c r="F16" s="366" t="s">
        <v>71</v>
      </c>
      <c r="G16" s="407">
        <f t="shared" si="29"/>
        <v>2877448</v>
      </c>
      <c r="H16" s="292">
        <f t="shared" si="30"/>
        <v>140707.2072</v>
      </c>
      <c r="I16" s="292">
        <f t="shared" si="31"/>
        <v>115097.92</v>
      </c>
      <c r="J16" s="292">
        <f t="shared" si="32"/>
        <v>57548.96</v>
      </c>
      <c r="K16" s="367">
        <v>15000</v>
      </c>
      <c r="L16" s="368">
        <f t="shared" si="33"/>
        <v>3205802.0872</v>
      </c>
      <c r="M16" s="293">
        <f t="shared" si="34"/>
        <v>256464.166976</v>
      </c>
      <c r="N16" s="359">
        <v>1177000</v>
      </c>
      <c r="O16" s="261"/>
      <c r="P16" s="368"/>
      <c r="Q16" s="272">
        <f t="shared" si="35"/>
        <v>4639266.254176</v>
      </c>
      <c r="R16" s="369">
        <f t="shared" si="36"/>
        <v>25646.4166976</v>
      </c>
      <c r="S16" s="273">
        <f t="shared" si="37"/>
        <v>4664912.6708736</v>
      </c>
      <c r="T16" s="508">
        <v>44348</v>
      </c>
      <c r="U16" s="509">
        <v>44439</v>
      </c>
      <c r="V16" s="223"/>
      <c r="W16" s="230"/>
      <c r="X16" s="230"/>
      <c r="Y16" s="585">
        <f t="shared" si="13"/>
        <v>10</v>
      </c>
      <c r="Z16" s="586" t="str">
        <f t="shared" si="13"/>
        <v>0119</v>
      </c>
      <c r="AA16" s="587" t="str">
        <f t="shared" si="13"/>
        <v>GATOT SUKOCO</v>
      </c>
      <c r="AB16" s="586" t="str">
        <f>+VLOOKUP(B16,'[1]BANJARMASIN SAT'!$C$7:$AG$88,14,0)</f>
        <v>K1</v>
      </c>
      <c r="AC16" s="588">
        <f t="shared" si="14"/>
        <v>4054448</v>
      </c>
      <c r="AD16" s="589">
        <f t="shared" si="15"/>
        <v>57548.96</v>
      </c>
      <c r="AE16" s="589"/>
      <c r="AF16" s="589">
        <f t="shared" si="16"/>
        <v>28774.48</v>
      </c>
      <c r="AG16" s="588">
        <f t="shared" si="6"/>
        <v>-1281875.44</v>
      </c>
      <c r="AH16" s="588">
        <f t="shared" si="17"/>
        <v>0</v>
      </c>
      <c r="AI16" s="590">
        <f t="shared" si="7"/>
        <v>3968124.56</v>
      </c>
      <c r="AJ16" s="591"/>
      <c r="AK16" s="592">
        <f t="shared" si="18"/>
        <v>3968124.56</v>
      </c>
      <c r="AL16" s="593"/>
      <c r="AM16" s="594">
        <f t="shared" si="1"/>
        <v>10</v>
      </c>
      <c r="AN16" s="595" t="str">
        <f t="shared" si="1"/>
        <v>0119</v>
      </c>
      <c r="AO16" s="596" t="str">
        <f t="shared" si="0"/>
        <v>GATOT SUKOCO</v>
      </c>
      <c r="AP16" s="597">
        <f t="shared" si="19"/>
        <v>3968124.56</v>
      </c>
      <c r="AQ16" s="223">
        <f>+VLOOKUP(C16,'[2]BANK DRIVER'!$C$439:$G$521,5,0)</f>
        <v>3968124.56</v>
      </c>
      <c r="AR16" s="223"/>
      <c r="AS16" s="223"/>
      <c r="AT16" s="223"/>
      <c r="AU16" s="223"/>
      <c r="AV16" s="223"/>
      <c r="AW16" s="223"/>
      <c r="AX16" s="223"/>
      <c r="AY16" s="223"/>
      <c r="AZ16" s="223"/>
      <c r="BA16" s="223"/>
      <c r="BB16" s="223"/>
      <c r="BC16" s="223"/>
      <c r="BD16" s="223"/>
      <c r="BE16" s="223"/>
      <c r="BF16" s="223"/>
      <c r="BG16" s="223"/>
      <c r="BH16" s="223"/>
      <c r="BI16" s="223"/>
      <c r="BJ16" s="223"/>
      <c r="BK16" s="223"/>
      <c r="BL16" s="223"/>
      <c r="BM16" s="223"/>
      <c r="BN16" s="223"/>
    </row>
    <row r="17" ht="18" customHeight="1" s="397" customFormat="1">
      <c r="A17" s="493" t="s">
        <v>67</v>
      </c>
      <c r="B17" s="539" t="s">
        <v>271</v>
      </c>
      <c r="C17" s="494" t="s">
        <v>272</v>
      </c>
      <c r="D17" s="366" t="s">
        <v>95</v>
      </c>
      <c r="E17" s="366" t="s">
        <v>251</v>
      </c>
      <c r="F17" s="366" t="s">
        <v>71</v>
      </c>
      <c r="G17" s="407">
        <f t="shared" si="29"/>
        <v>2877448</v>
      </c>
      <c r="H17" s="292">
        <f t="shared" si="30"/>
        <v>140707.2072</v>
      </c>
      <c r="I17" s="292">
        <f t="shared" si="31"/>
        <v>115097.92</v>
      </c>
      <c r="J17" s="292">
        <f t="shared" si="32"/>
        <v>57548.96</v>
      </c>
      <c r="K17" s="367">
        <v>15000</v>
      </c>
      <c r="L17" s="368">
        <f t="shared" si="33"/>
        <v>3205802.0872</v>
      </c>
      <c r="M17" s="293">
        <f t="shared" si="34"/>
        <v>256464.166976</v>
      </c>
      <c r="N17" s="359">
        <v>1216000</v>
      </c>
      <c r="O17" s="261"/>
      <c r="P17" s="368"/>
      <c r="Q17" s="272">
        <f t="shared" si="35"/>
        <v>4678266.254176</v>
      </c>
      <c r="R17" s="369">
        <f t="shared" si="36"/>
        <v>25646.4166976</v>
      </c>
      <c r="S17" s="273">
        <f t="shared" si="37"/>
        <v>4703912.6708736</v>
      </c>
      <c r="T17" s="510">
        <v>44348</v>
      </c>
      <c r="U17" s="511">
        <v>44439</v>
      </c>
      <c r="V17" s="223"/>
      <c r="W17" s="230"/>
      <c r="X17" s="230"/>
      <c r="Y17" s="585">
        <f t="shared" si="13"/>
        <v>11</v>
      </c>
      <c r="Z17" s="586" t="str">
        <f t="shared" si="13"/>
        <v>0122</v>
      </c>
      <c r="AA17" s="587" t="str">
        <f t="shared" si="13"/>
        <v>JAZULI</v>
      </c>
      <c r="AB17" s="586" t="str">
        <f>+VLOOKUP(B17,'[1]BANJARMASIN SAT'!$C$7:$AG$88,14,0)</f>
        <v>K</v>
      </c>
      <c r="AC17" s="588">
        <f t="shared" si="14"/>
        <v>4093448</v>
      </c>
      <c r="AD17" s="589">
        <f t="shared" si="15"/>
        <v>57548.96</v>
      </c>
      <c r="AE17" s="589">
        <f t="shared" si="16"/>
        <v>28774.48</v>
      </c>
      <c r="AF17" s="589">
        <f t="shared" si="16"/>
        <v>28774.48</v>
      </c>
      <c r="AG17" s="588">
        <f t="shared" si="6"/>
        <v>-896649.9199999999</v>
      </c>
      <c r="AH17" s="588">
        <f t="shared" si="17"/>
        <v>0</v>
      </c>
      <c r="AI17" s="590">
        <f t="shared" si="7"/>
        <v>3978350.08</v>
      </c>
      <c r="AJ17" s="591"/>
      <c r="AK17" s="592">
        <f t="shared" si="18"/>
        <v>3978350.08</v>
      </c>
      <c r="AL17" s="593"/>
      <c r="AM17" s="594">
        <f t="shared" si="1"/>
        <v>11</v>
      </c>
      <c r="AN17" s="595" t="str">
        <f t="shared" si="1"/>
        <v>0122</v>
      </c>
      <c r="AO17" s="596" t="str">
        <f t="shared" si="0"/>
        <v>JAZULI</v>
      </c>
      <c r="AP17" s="597">
        <f t="shared" si="19"/>
        <v>3978350.08</v>
      </c>
      <c r="AQ17" s="223">
        <f>+VLOOKUP(C17,'[2]BANK DRIVER'!$C$439:$G$521,5,0)</f>
        <v>3978350.08</v>
      </c>
      <c r="AR17" s="223"/>
      <c r="AS17" s="223"/>
      <c r="AT17" s="223"/>
      <c r="AU17" s="223"/>
      <c r="AV17" s="223"/>
      <c r="AW17" s="223"/>
      <c r="AX17" s="223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</row>
    <row r="18" ht="18" customHeight="1" s="397" customFormat="1">
      <c r="A18" s="493" t="s">
        <v>67</v>
      </c>
      <c r="B18" s="539" t="s">
        <v>273</v>
      </c>
      <c r="C18" s="494" t="s">
        <v>274</v>
      </c>
      <c r="D18" s="366" t="s">
        <v>95</v>
      </c>
      <c r="E18" s="366" t="s">
        <v>251</v>
      </c>
      <c r="F18" s="366" t="s">
        <v>71</v>
      </c>
      <c r="G18" s="407">
        <f t="shared" si="29"/>
        <v>2877448</v>
      </c>
      <c r="H18" s="292">
        <f t="shared" si="30"/>
        <v>140707.2072</v>
      </c>
      <c r="I18" s="292">
        <f t="shared" si="31"/>
        <v>115097.92</v>
      </c>
      <c r="J18" s="292">
        <f t="shared" si="32"/>
        <v>57548.96</v>
      </c>
      <c r="K18" s="367">
        <v>15000</v>
      </c>
      <c r="L18" s="368">
        <f t="shared" si="33"/>
        <v>3205802.0872</v>
      </c>
      <c r="M18" s="293">
        <f t="shared" si="34"/>
        <v>256464.166976</v>
      </c>
      <c r="N18" s="359">
        <v>1651000</v>
      </c>
      <c r="O18" s="261"/>
      <c r="P18" s="368"/>
      <c r="Q18" s="272">
        <f t="shared" si="35"/>
        <v>5113266.254176</v>
      </c>
      <c r="R18" s="369">
        <f t="shared" si="36"/>
        <v>25646.4166976</v>
      </c>
      <c r="S18" s="273">
        <f t="shared" si="37"/>
        <v>5138912.6708736</v>
      </c>
      <c r="T18" s="510">
        <v>44348</v>
      </c>
      <c r="U18" s="511">
        <v>44439</v>
      </c>
      <c r="V18" s="223"/>
      <c r="W18" s="230"/>
      <c r="X18" s="230"/>
      <c r="Y18" s="585">
        <f t="shared" si="13"/>
        <v>12</v>
      </c>
      <c r="Z18" s="586" t="str">
        <f t="shared" si="13"/>
        <v>0130</v>
      </c>
      <c r="AA18" s="587" t="str">
        <f t="shared" si="13"/>
        <v>MULKAN</v>
      </c>
      <c r="AB18" s="586" t="str">
        <f>+VLOOKUP(B18,'[1]BANJARMASIN SAT'!$C$7:$AG$88,14,0)</f>
        <v>K</v>
      </c>
      <c r="AC18" s="588">
        <f t="shared" si="14"/>
        <v>4528448</v>
      </c>
      <c r="AD18" s="589">
        <f t="shared" si="15"/>
        <v>57548.96</v>
      </c>
      <c r="AE18" s="589">
        <f t="shared" si="16"/>
        <v>28774.48</v>
      </c>
      <c r="AF18" s="589">
        <f t="shared" si="16"/>
        <v>28774.48</v>
      </c>
      <c r="AG18" s="588">
        <f t="shared" si="6"/>
        <v>-461649.92000000086</v>
      </c>
      <c r="AH18" s="588">
        <f t="shared" si="17"/>
        <v>0</v>
      </c>
      <c r="AI18" s="590">
        <f t="shared" si="7"/>
        <v>4413350.079999999</v>
      </c>
      <c r="AJ18" s="591"/>
      <c r="AK18" s="592">
        <f t="shared" si="18"/>
        <v>4413350.079999999</v>
      </c>
      <c r="AL18" s="593"/>
      <c r="AM18" s="594">
        <f t="shared" si="1"/>
        <v>12</v>
      </c>
      <c r="AN18" s="595" t="str">
        <f t="shared" si="1"/>
        <v>0130</v>
      </c>
      <c r="AO18" s="596" t="str">
        <f t="shared" si="0"/>
        <v>MULKAN</v>
      </c>
      <c r="AP18" s="597">
        <f t="shared" si="19"/>
        <v>4413350.079999999</v>
      </c>
      <c r="AQ18" s="223">
        <f>+VLOOKUP(C18,'[2]BANK DRIVER'!$C$439:$G$521,5,0)</f>
        <v>4413350.079999999</v>
      </c>
      <c r="AR18" s="223"/>
      <c r="AS18" s="223"/>
      <c r="AT18" s="223"/>
      <c r="AU18" s="223"/>
      <c r="AV18" s="223"/>
      <c r="AW18" s="223"/>
      <c r="AX18" s="223"/>
      <c r="AY18" s="223"/>
      <c r="AZ18" s="223"/>
      <c r="BA18" s="223"/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</row>
    <row r="19" ht="18" customHeight="1" s="397" customFormat="1">
      <c r="A19" s="311" t="s">
        <v>67</v>
      </c>
      <c r="B19" s="539" t="s">
        <v>275</v>
      </c>
      <c r="C19" s="494" t="s">
        <v>276</v>
      </c>
      <c r="D19" s="366" t="s">
        <v>95</v>
      </c>
      <c r="E19" s="366" t="s">
        <v>251</v>
      </c>
      <c r="F19" s="366" t="s">
        <v>71</v>
      </c>
      <c r="G19" s="407">
        <f t="shared" si="29"/>
        <v>2877448</v>
      </c>
      <c r="H19" s="292">
        <f t="shared" si="30"/>
        <v>140707.2072</v>
      </c>
      <c r="I19" s="292">
        <f t="shared" si="31"/>
        <v>115097.92</v>
      </c>
      <c r="J19" s="292">
        <f t="shared" si="32"/>
        <v>57548.96</v>
      </c>
      <c r="K19" s="367">
        <v>15000</v>
      </c>
      <c r="L19" s="368">
        <f t="shared" si="33"/>
        <v>3205802.0872</v>
      </c>
      <c r="M19" s="293">
        <f t="shared" si="34"/>
        <v>256464.166976</v>
      </c>
      <c r="N19" s="359">
        <v>1885000</v>
      </c>
      <c r="O19" s="261"/>
      <c r="P19" s="427"/>
      <c r="Q19" s="272">
        <f t="shared" si="35"/>
        <v>5347266.254176</v>
      </c>
      <c r="R19" s="369">
        <f t="shared" si="36"/>
        <v>25646.4166976</v>
      </c>
      <c r="S19" s="273">
        <f t="shared" si="37"/>
        <v>5372912.6708736</v>
      </c>
      <c r="T19" s="510">
        <v>44348</v>
      </c>
      <c r="U19" s="511">
        <v>44439</v>
      </c>
      <c r="V19" s="223"/>
      <c r="W19" s="230"/>
      <c r="X19" s="230"/>
      <c r="Y19" s="585">
        <f t="shared" si="13"/>
        <v>13</v>
      </c>
      <c r="Z19" s="586" t="str">
        <f t="shared" si="13"/>
        <v>0136</v>
      </c>
      <c r="AA19" s="587" t="str">
        <f t="shared" si="13"/>
        <v>RUSLI</v>
      </c>
      <c r="AB19" s="586" t="str">
        <f>+VLOOKUP(B19,'[1]BANJARMASIN SAT'!$C$7:$AG$88,14,0)</f>
        <v>K</v>
      </c>
      <c r="AC19" s="588">
        <f t="shared" si="14"/>
        <v>4762448</v>
      </c>
      <c r="AD19" s="589">
        <f t="shared" si="15"/>
        <v>57548.96</v>
      </c>
      <c r="AE19" s="589"/>
      <c r="AF19" s="589">
        <f t="shared" si="16"/>
        <v>28774.48</v>
      </c>
      <c r="AG19" s="588">
        <f t="shared" si="6"/>
        <v>-198875.4400000004</v>
      </c>
      <c r="AH19" s="588">
        <f t="shared" si="17"/>
        <v>0</v>
      </c>
      <c r="AI19" s="590">
        <f t="shared" si="7"/>
        <v>4676124.56</v>
      </c>
      <c r="AJ19" s="591"/>
      <c r="AK19" s="592">
        <f t="shared" si="18"/>
        <v>4676124.56</v>
      </c>
      <c r="AL19" s="593"/>
      <c r="AM19" s="594">
        <f t="shared" si="1"/>
        <v>13</v>
      </c>
      <c r="AN19" s="595" t="str">
        <f t="shared" si="1"/>
        <v>0136</v>
      </c>
      <c r="AO19" s="596" t="str">
        <f t="shared" si="0"/>
        <v>RUSLI</v>
      </c>
      <c r="AP19" s="597">
        <f t="shared" si="19"/>
        <v>4676124.56</v>
      </c>
      <c r="AQ19" s="223">
        <f>+VLOOKUP(C19,'[2]BANK DRIVER'!$C$439:$G$521,5,0)</f>
        <v>4676124.56</v>
      </c>
      <c r="AR19" s="223"/>
      <c r="AS19" s="223"/>
      <c r="AT19" s="223"/>
      <c r="AU19" s="223"/>
      <c r="AV19" s="223"/>
      <c r="AW19" s="223"/>
      <c r="AX19" s="223"/>
      <c r="AY19" s="223"/>
      <c r="AZ19" s="223"/>
      <c r="BA19" s="223"/>
      <c r="BB19" s="223"/>
      <c r="BC19" s="223"/>
      <c r="BD19" s="223"/>
      <c r="BE19" s="223"/>
      <c r="BF19" s="223"/>
      <c r="BG19" s="223"/>
      <c r="BH19" s="223"/>
      <c r="BI19" s="223"/>
      <c r="BJ19" s="223"/>
      <c r="BK19" s="223"/>
      <c r="BL19" s="223"/>
      <c r="BM19" s="223"/>
      <c r="BN19" s="223"/>
    </row>
    <row r="20" ht="18" customHeight="1" s="397" customFormat="1">
      <c r="A20" s="311" t="s">
        <v>67</v>
      </c>
      <c r="B20" s="539" t="s">
        <v>277</v>
      </c>
      <c r="C20" s="494" t="s">
        <v>278</v>
      </c>
      <c r="D20" s="366" t="s">
        <v>95</v>
      </c>
      <c r="E20" s="366" t="s">
        <v>251</v>
      </c>
      <c r="F20" s="366" t="s">
        <v>71</v>
      </c>
      <c r="G20" s="407">
        <f t="shared" si="29"/>
        <v>2877448</v>
      </c>
      <c r="H20" s="292">
        <f t="shared" si="30"/>
        <v>140707.2072</v>
      </c>
      <c r="I20" s="292">
        <f t="shared" si="31"/>
        <v>115097.92</v>
      </c>
      <c r="J20" s="292">
        <f t="shared" si="32"/>
        <v>57548.96</v>
      </c>
      <c r="K20" s="367">
        <v>15000</v>
      </c>
      <c r="L20" s="368">
        <f t="shared" si="33"/>
        <v>3205802.0872</v>
      </c>
      <c r="M20" s="293">
        <f t="shared" si="34"/>
        <v>256464.166976</v>
      </c>
      <c r="N20" s="359">
        <v>1274000</v>
      </c>
      <c r="O20" s="261"/>
      <c r="P20" s="427"/>
      <c r="Q20" s="272">
        <f t="shared" si="35"/>
        <v>4736266.254176</v>
      </c>
      <c r="R20" s="369">
        <f t="shared" si="36"/>
        <v>25646.4166976</v>
      </c>
      <c r="S20" s="273">
        <f t="shared" si="37"/>
        <v>4761912.6708736</v>
      </c>
      <c r="T20" s="510">
        <v>44348</v>
      </c>
      <c r="U20" s="510">
        <v>44439</v>
      </c>
      <c r="V20" s="223"/>
      <c r="W20" s="230"/>
      <c r="X20" s="230"/>
      <c r="Y20" s="585">
        <f t="shared" si="13"/>
        <v>14</v>
      </c>
      <c r="Z20" s="586" t="str">
        <f t="shared" si="13"/>
        <v>0137</v>
      </c>
      <c r="AA20" s="587" t="str">
        <f t="shared" si="13"/>
        <v>SIGIT AGUSTINUS PRASETIO</v>
      </c>
      <c r="AB20" s="586" t="str">
        <f>+VLOOKUP(B20,'[1]BANJARMASIN SAT'!$C$7:$AG$88,14,0)</f>
        <v>L</v>
      </c>
      <c r="AC20" s="588">
        <f t="shared" si="14"/>
        <v>4151448</v>
      </c>
      <c r="AD20" s="589">
        <f t="shared" si="15"/>
        <v>57548.96</v>
      </c>
      <c r="AE20" s="589"/>
      <c r="AF20" s="589">
        <f t="shared" si="16"/>
        <v>28774.48</v>
      </c>
      <c r="AG20" s="588">
        <f t="shared" si="6"/>
        <v>-434875.43999999994</v>
      </c>
      <c r="AH20" s="588">
        <f t="shared" si="17"/>
        <v>0</v>
      </c>
      <c r="AI20" s="590">
        <f t="shared" si="7"/>
        <v>4065124.56</v>
      </c>
      <c r="AJ20" s="591"/>
      <c r="AK20" s="592">
        <f t="shared" si="18"/>
        <v>4065124.56</v>
      </c>
      <c r="AL20" s="593"/>
      <c r="AM20" s="594">
        <f t="shared" si="1"/>
        <v>14</v>
      </c>
      <c r="AN20" s="595" t="str">
        <f t="shared" si="1"/>
        <v>0137</v>
      </c>
      <c r="AO20" s="596" t="str">
        <f t="shared" si="0"/>
        <v>SIGIT AGUSTINUS PRASETIO</v>
      </c>
      <c r="AP20" s="597">
        <f t="shared" si="19"/>
        <v>4065124.56</v>
      </c>
      <c r="AQ20" s="223">
        <f>+VLOOKUP(C20,'[2]BANK DRIVER'!$C$439:$G$521,5,0)</f>
        <v>4065124.56</v>
      </c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223"/>
      <c r="BN20" s="223"/>
    </row>
    <row r="21" ht="18" customHeight="1" s="397" customFormat="1">
      <c r="A21" s="311" t="s">
        <v>67</v>
      </c>
      <c r="B21" s="539" t="s">
        <v>279</v>
      </c>
      <c r="C21" s="494" t="s">
        <v>280</v>
      </c>
      <c r="D21" s="366" t="s">
        <v>95</v>
      </c>
      <c r="E21" s="366" t="s">
        <v>251</v>
      </c>
      <c r="F21" s="366" t="s">
        <v>71</v>
      </c>
      <c r="G21" s="407">
        <f t="shared" si="29"/>
        <v>2877448</v>
      </c>
      <c r="H21" s="292">
        <f t="shared" si="30"/>
        <v>140707.2072</v>
      </c>
      <c r="I21" s="292">
        <f t="shared" si="31"/>
        <v>115097.92</v>
      </c>
      <c r="J21" s="292">
        <f t="shared" si="32"/>
        <v>57548.96</v>
      </c>
      <c r="K21" s="367">
        <v>15000</v>
      </c>
      <c r="L21" s="368">
        <f t="shared" si="33"/>
        <v>3205802.0872</v>
      </c>
      <c r="M21" s="293">
        <f t="shared" si="34"/>
        <v>256464.166976</v>
      </c>
      <c r="N21" s="359">
        <v>1144000</v>
      </c>
      <c r="O21" s="261"/>
      <c r="P21" s="427"/>
      <c r="Q21" s="272">
        <f t="shared" si="35"/>
        <v>4606266.254176</v>
      </c>
      <c r="R21" s="369">
        <f t="shared" si="36"/>
        <v>25646.4166976</v>
      </c>
      <c r="S21" s="273">
        <f t="shared" si="37"/>
        <v>4631912.6708736</v>
      </c>
      <c r="T21" s="510">
        <v>44348</v>
      </c>
      <c r="U21" s="510">
        <v>44439</v>
      </c>
      <c r="V21" s="223"/>
      <c r="W21" s="230"/>
      <c r="X21" s="230"/>
      <c r="Y21" s="585">
        <f t="shared" si="13"/>
        <v>15</v>
      </c>
      <c r="Z21" s="586" t="str">
        <f t="shared" si="13"/>
        <v>0197</v>
      </c>
      <c r="AA21" s="587" t="str">
        <f t="shared" si="13"/>
        <v>MUHAMMAD JUMRI</v>
      </c>
      <c r="AB21" s="586" t="str">
        <f>+VLOOKUP(B21,'[1]BANJARMASIN SAT'!$C$7:$AG$88,14,0)</f>
        <v>L</v>
      </c>
      <c r="AC21" s="588">
        <f t="shared" si="14"/>
        <v>4021448</v>
      </c>
      <c r="AD21" s="589">
        <f t="shared" si="15"/>
        <v>57548.96</v>
      </c>
      <c r="AE21" s="589">
        <f t="shared" si="16"/>
        <v>28774.48</v>
      </c>
      <c r="AF21" s="589">
        <f t="shared" si="16"/>
        <v>28774.48</v>
      </c>
      <c r="AG21" s="588">
        <f t="shared" si="6"/>
        <v>-593649.9199999999</v>
      </c>
      <c r="AH21" s="588">
        <f t="shared" si="17"/>
        <v>0</v>
      </c>
      <c r="AI21" s="590">
        <f t="shared" si="7"/>
        <v>3906350.08</v>
      </c>
      <c r="AJ21" s="591"/>
      <c r="AK21" s="592">
        <f t="shared" si="18"/>
        <v>3906350.08</v>
      </c>
      <c r="AL21" s="593"/>
      <c r="AM21" s="594">
        <f t="shared" si="1"/>
        <v>15</v>
      </c>
      <c r="AN21" s="595" t="str">
        <f t="shared" si="1"/>
        <v>0197</v>
      </c>
      <c r="AO21" s="596" t="str">
        <f t="shared" si="0"/>
        <v>MUHAMMAD JUMRI</v>
      </c>
      <c r="AP21" s="597">
        <f t="shared" si="19"/>
        <v>3906350.08</v>
      </c>
      <c r="AQ21" s="223">
        <f>+VLOOKUP(C21,'[2]BANK DRIVER'!$C$439:$G$521,5,0)</f>
        <v>3906350.08</v>
      </c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</row>
    <row r="22" ht="18" customHeight="1" s="397" customFormat="1">
      <c r="A22" s="311" t="s">
        <v>67</v>
      </c>
      <c r="B22" s="539" t="s">
        <v>281</v>
      </c>
      <c r="C22" s="495" t="s">
        <v>282</v>
      </c>
      <c r="D22" s="412" t="s">
        <v>95</v>
      </c>
      <c r="E22" s="366" t="s">
        <v>251</v>
      </c>
      <c r="F22" s="366" t="s">
        <v>71</v>
      </c>
      <c r="G22" s="407">
        <f t="shared" si="29"/>
        <v>2877448</v>
      </c>
      <c r="H22" s="292">
        <f t="shared" si="30"/>
        <v>140707.2072</v>
      </c>
      <c r="I22" s="292">
        <f t="shared" si="31"/>
        <v>115097.92</v>
      </c>
      <c r="J22" s="292">
        <f t="shared" si="32"/>
        <v>57548.96</v>
      </c>
      <c r="K22" s="367">
        <v>15000</v>
      </c>
      <c r="L22" s="368">
        <f t="shared" si="33"/>
        <v>3205802.0872</v>
      </c>
      <c r="M22" s="293">
        <f t="shared" si="34"/>
        <v>256464.166976</v>
      </c>
      <c r="N22" s="359">
        <v>1248000</v>
      </c>
      <c r="O22" s="261"/>
      <c r="P22" s="427"/>
      <c r="Q22" s="272">
        <f t="shared" si="35"/>
        <v>4710266.254176</v>
      </c>
      <c r="R22" s="369">
        <f t="shared" si="36"/>
        <v>25646.4166976</v>
      </c>
      <c r="S22" s="273">
        <f t="shared" si="37"/>
        <v>4735912.6708736</v>
      </c>
      <c r="T22" s="510">
        <v>44378</v>
      </c>
      <c r="U22" s="510">
        <v>44469</v>
      </c>
      <c r="V22" s="223"/>
      <c r="W22" s="230"/>
      <c r="X22" s="230"/>
      <c r="Y22" s="585">
        <f t="shared" si="13"/>
        <v>16</v>
      </c>
      <c r="Z22" s="586" t="str">
        <f t="shared" si="13"/>
        <v>0239</v>
      </c>
      <c r="AA22" s="587" t="str">
        <f t="shared" si="13"/>
        <v>AHMAD SANGAJI</v>
      </c>
      <c r="AB22" s="586" t="str">
        <f>+VLOOKUP(B22,'[1]BANJARMASIN SAT'!$C$7:$AG$88,14,0)</f>
        <v>L</v>
      </c>
      <c r="AC22" s="588">
        <f t="shared" si="14"/>
        <v>4125448</v>
      </c>
      <c r="AD22" s="589">
        <f t="shared" si="15"/>
        <v>57548.96</v>
      </c>
      <c r="AE22" s="589">
        <f t="shared" si="16"/>
        <v>28774.48</v>
      </c>
      <c r="AF22" s="589">
        <f t="shared" si="16"/>
        <v>28774.48</v>
      </c>
      <c r="AG22" s="588">
        <f t="shared" si="6"/>
        <v>-489649.9199999999</v>
      </c>
      <c r="AH22" s="588">
        <f t="shared" si="17"/>
        <v>0</v>
      </c>
      <c r="AI22" s="590">
        <f t="shared" si="7"/>
        <v>4010350.08</v>
      </c>
      <c r="AJ22" s="591"/>
      <c r="AK22" s="592">
        <f t="shared" si="18"/>
        <v>4010350.08</v>
      </c>
      <c r="AL22" s="593"/>
      <c r="AM22" s="594">
        <f t="shared" si="1"/>
        <v>16</v>
      </c>
      <c r="AN22" s="595" t="str">
        <f t="shared" si="1"/>
        <v>0239</v>
      </c>
      <c r="AO22" s="596" t="str">
        <f t="shared" si="0"/>
        <v>AHMAD SANGAJI</v>
      </c>
      <c r="AP22" s="597">
        <f t="shared" si="19"/>
        <v>4010350.08</v>
      </c>
      <c r="AQ22" s="223">
        <f>+VLOOKUP(C22,'[2]BANK DRIVER'!$C$439:$G$521,5,0)</f>
        <v>4010350.08</v>
      </c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</row>
    <row r="23" ht="18" customHeight="1" s="397" customFormat="1">
      <c r="A23" s="311" t="s">
        <v>67</v>
      </c>
      <c r="B23" s="539" t="s">
        <v>283</v>
      </c>
      <c r="C23" s="495" t="s">
        <v>284</v>
      </c>
      <c r="D23" s="412" t="s">
        <v>95</v>
      </c>
      <c r="E23" s="366" t="s">
        <v>251</v>
      </c>
      <c r="F23" s="366" t="s">
        <v>71</v>
      </c>
      <c r="G23" s="407">
        <f t="shared" si="29"/>
        <v>2877448</v>
      </c>
      <c r="H23" s="292">
        <f t="shared" si="30"/>
        <v>140707.2072</v>
      </c>
      <c r="I23" s="292">
        <f t="shared" si="31"/>
        <v>115097.92</v>
      </c>
      <c r="J23" s="292">
        <f t="shared" si="32"/>
        <v>57548.96</v>
      </c>
      <c r="K23" s="367">
        <v>15000</v>
      </c>
      <c r="L23" s="368">
        <f t="shared" si="33"/>
        <v>3205802.0872</v>
      </c>
      <c r="M23" s="293">
        <f t="shared" si="34"/>
        <v>256464.166976</v>
      </c>
      <c r="N23" s="359">
        <v>1183000</v>
      </c>
      <c r="O23" s="261"/>
      <c r="P23" s="427"/>
      <c r="Q23" s="272">
        <f t="shared" si="35"/>
        <v>4645266.254176</v>
      </c>
      <c r="R23" s="369">
        <f t="shared" si="36"/>
        <v>25646.4166976</v>
      </c>
      <c r="S23" s="273">
        <f t="shared" si="37"/>
        <v>4670912.6708736</v>
      </c>
      <c r="T23" s="510">
        <v>44378</v>
      </c>
      <c r="U23" s="510">
        <v>44469</v>
      </c>
      <c r="V23" s="223"/>
      <c r="W23" s="230"/>
      <c r="X23" s="230"/>
      <c r="Y23" s="585">
        <f t="shared" si="13"/>
        <v>17</v>
      </c>
      <c r="Z23" s="586" t="str">
        <f t="shared" si="13"/>
        <v>0242</v>
      </c>
      <c r="AA23" s="587" t="str">
        <f t="shared" si="13"/>
        <v>FITRI JULIAN NOOR</v>
      </c>
      <c r="AB23" s="586" t="str">
        <f>+VLOOKUP(B23,'[1]BANJARMASIN SAT'!$C$7:$AG$88,14,0)</f>
        <v>K2</v>
      </c>
      <c r="AC23" s="588">
        <f t="shared" si="14"/>
        <v>4060448</v>
      </c>
      <c r="AD23" s="589">
        <f t="shared" si="15"/>
        <v>57548.96</v>
      </c>
      <c r="AE23" s="589">
        <f t="shared" si="16"/>
        <v>28774.48</v>
      </c>
      <c r="AF23" s="589">
        <f t="shared" si="16"/>
        <v>28774.48</v>
      </c>
      <c r="AG23" s="588">
        <f t="shared" si="6"/>
        <v>-1679649.92</v>
      </c>
      <c r="AH23" s="588">
        <f t="shared" si="17"/>
        <v>0</v>
      </c>
      <c r="AI23" s="590">
        <f t="shared" si="7"/>
        <v>3945350.08</v>
      </c>
      <c r="AJ23" s="591"/>
      <c r="AK23" s="592">
        <f t="shared" si="18"/>
        <v>3945350.08</v>
      </c>
      <c r="AL23" s="593"/>
      <c r="AM23" s="594">
        <f t="shared" si="1"/>
        <v>17</v>
      </c>
      <c r="AN23" s="595" t="str">
        <f t="shared" si="1"/>
        <v>0242</v>
      </c>
      <c r="AO23" s="596" t="str">
        <f t="shared" si="0"/>
        <v>FITRI JULIAN NOOR</v>
      </c>
      <c r="AP23" s="597">
        <f t="shared" si="19"/>
        <v>3945350.08</v>
      </c>
      <c r="AQ23" s="223">
        <f>+VLOOKUP(C23,'[2]BANK DRIVER'!$C$439:$G$521,5,0)</f>
        <v>3945350.08</v>
      </c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3"/>
      <c r="BM23" s="223"/>
      <c r="BN23" s="223"/>
    </row>
    <row r="24" ht="18" customHeight="1" s="397" customFormat="1">
      <c r="A24" s="311" t="s">
        <v>67</v>
      </c>
      <c r="B24" s="539" t="s">
        <v>285</v>
      </c>
      <c r="C24" s="495" t="s">
        <v>286</v>
      </c>
      <c r="D24" s="412" t="s">
        <v>95</v>
      </c>
      <c r="E24" s="366" t="s">
        <v>251</v>
      </c>
      <c r="F24" s="366" t="s">
        <v>71</v>
      </c>
      <c r="G24" s="407">
        <f t="shared" si="29"/>
        <v>2877448</v>
      </c>
      <c r="H24" s="292">
        <f t="shared" si="30"/>
        <v>140707.2072</v>
      </c>
      <c r="I24" s="292">
        <f t="shared" si="31"/>
        <v>115097.92</v>
      </c>
      <c r="J24" s="292">
        <f t="shared" si="32"/>
        <v>57548.96</v>
      </c>
      <c r="K24" s="367">
        <v>15000</v>
      </c>
      <c r="L24" s="368">
        <f t="shared" si="33"/>
        <v>3205802.0872</v>
      </c>
      <c r="M24" s="293">
        <f t="shared" si="34"/>
        <v>256464.166976</v>
      </c>
      <c r="N24" s="359">
        <v>1794000</v>
      </c>
      <c r="O24" s="261"/>
      <c r="P24" s="427"/>
      <c r="Q24" s="272">
        <f t="shared" si="35"/>
        <v>5256266.254176</v>
      </c>
      <c r="R24" s="369">
        <f t="shared" si="36"/>
        <v>25646.4166976</v>
      </c>
      <c r="S24" s="273">
        <f t="shared" si="37"/>
        <v>5281912.6708736</v>
      </c>
      <c r="T24" s="510">
        <v>44378</v>
      </c>
      <c r="U24" s="510">
        <v>44469</v>
      </c>
      <c r="V24" s="223"/>
      <c r="W24" s="230"/>
      <c r="X24" s="230"/>
      <c r="Y24" s="585">
        <f ref="Y24:AA39" t="shared" si="39">+A24</f>
        <v>18</v>
      </c>
      <c r="Z24" s="586" t="str">
        <f t="shared" si="39"/>
        <v>0245</v>
      </c>
      <c r="AA24" s="587" t="str">
        <f t="shared" si="39"/>
        <v>IMANSYAH</v>
      </c>
      <c r="AB24" s="586" t="str">
        <f>+VLOOKUP(B24,'[1]BANJARMASIN SAT'!$C$7:$AG$88,14,0)</f>
        <v>K1</v>
      </c>
      <c r="AC24" s="588">
        <f t="shared" si="14"/>
        <v>4671448</v>
      </c>
      <c r="AD24" s="589">
        <f t="shared" si="15"/>
        <v>57548.96</v>
      </c>
      <c r="AE24" s="589">
        <f t="shared" si="16"/>
        <v>28774.48</v>
      </c>
      <c r="AF24" s="589">
        <f t="shared" si="16"/>
        <v>28774.48</v>
      </c>
      <c r="AG24" s="588">
        <f t="shared" si="6"/>
        <v>-693649.9200000009</v>
      </c>
      <c r="AH24" s="588">
        <f t="shared" si="17"/>
        <v>0</v>
      </c>
      <c r="AI24" s="590">
        <f t="shared" si="7"/>
        <v>4556350.079999999</v>
      </c>
      <c r="AJ24" s="591"/>
      <c r="AK24" s="592">
        <f t="shared" si="18"/>
        <v>4556350.079999999</v>
      </c>
      <c r="AL24" s="593"/>
      <c r="AM24" s="594">
        <f t="shared" si="1"/>
        <v>18</v>
      </c>
      <c r="AN24" s="595" t="str">
        <f t="shared" si="1"/>
        <v>0245</v>
      </c>
      <c r="AO24" s="596" t="str">
        <f t="shared" si="0"/>
        <v>IMANSYAH</v>
      </c>
      <c r="AP24" s="597">
        <f t="shared" si="19"/>
        <v>4556350.079999999</v>
      </c>
      <c r="AQ24" s="223">
        <f>+VLOOKUP(C24,'[2]BANK DRIVER'!$C$439:$G$521,5,0)</f>
        <v>4556350.079999999</v>
      </c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/>
      <c r="BF24" s="223"/>
      <c r="BG24" s="223"/>
      <c r="BH24" s="223"/>
      <c r="BI24" s="223"/>
      <c r="BJ24" s="223"/>
      <c r="BK24" s="223"/>
      <c r="BL24" s="223"/>
      <c r="BM24" s="223"/>
      <c r="BN24" s="223"/>
    </row>
    <row r="25" ht="18" customHeight="1" s="397" customFormat="1">
      <c r="A25" s="311" t="s">
        <v>67</v>
      </c>
      <c r="B25" s="539" t="s">
        <v>287</v>
      </c>
      <c r="C25" s="495" t="s">
        <v>288</v>
      </c>
      <c r="D25" s="412" t="s">
        <v>95</v>
      </c>
      <c r="E25" s="366" t="s">
        <v>251</v>
      </c>
      <c r="F25" s="366" t="s">
        <v>71</v>
      </c>
      <c r="G25" s="407">
        <f t="shared" si="29"/>
        <v>2877448</v>
      </c>
      <c r="H25" s="292">
        <f t="shared" si="30"/>
        <v>140707.2072</v>
      </c>
      <c r="I25" s="292">
        <f t="shared" si="31"/>
        <v>115097.92</v>
      </c>
      <c r="J25" s="292">
        <f t="shared" si="32"/>
        <v>57548.96</v>
      </c>
      <c r="K25" s="367">
        <v>15000</v>
      </c>
      <c r="L25" s="368">
        <f t="shared" si="33"/>
        <v>3205802.0872</v>
      </c>
      <c r="M25" s="293">
        <f t="shared" si="34"/>
        <v>256464.166976</v>
      </c>
      <c r="N25" s="359">
        <v>2002000</v>
      </c>
      <c r="O25" s="261"/>
      <c r="P25" s="427"/>
      <c r="Q25" s="272">
        <f t="shared" si="35"/>
        <v>5464266.254176</v>
      </c>
      <c r="R25" s="369">
        <f t="shared" si="36"/>
        <v>25646.4166976</v>
      </c>
      <c r="S25" s="273">
        <f t="shared" si="37"/>
        <v>5489912.6708736</v>
      </c>
      <c r="T25" s="510">
        <v>44378</v>
      </c>
      <c r="U25" s="510">
        <v>44469</v>
      </c>
      <c r="V25" s="223"/>
      <c r="W25" s="230"/>
      <c r="X25" s="230"/>
      <c r="Y25" s="585">
        <f t="shared" si="39"/>
        <v>19</v>
      </c>
      <c r="Z25" s="586" t="str">
        <f t="shared" si="39"/>
        <v>0246</v>
      </c>
      <c r="AA25" s="587" t="str">
        <f t="shared" si="39"/>
        <v>JUNAIDI</v>
      </c>
      <c r="AB25" s="586" t="str">
        <f>+VLOOKUP(B25,'[1]BANJARMASIN SAT'!$C$7:$AG$88,14,0)</f>
        <v>K2</v>
      </c>
      <c r="AC25" s="588">
        <f t="shared" si="14"/>
        <v>4879448</v>
      </c>
      <c r="AD25" s="589">
        <f t="shared" si="15"/>
        <v>57548.96</v>
      </c>
      <c r="AE25" s="589">
        <f t="shared" si="16"/>
        <v>28774.48</v>
      </c>
      <c r="AF25" s="589">
        <f t="shared" si="16"/>
        <v>28774.48</v>
      </c>
      <c r="AG25" s="588">
        <f t="shared" si="6"/>
        <v>-860649.9200000009</v>
      </c>
      <c r="AH25" s="588">
        <f t="shared" si="17"/>
        <v>0</v>
      </c>
      <c r="AI25" s="590">
        <f t="shared" si="7"/>
        <v>4764350.079999999</v>
      </c>
      <c r="AJ25" s="591"/>
      <c r="AK25" s="592">
        <f t="shared" si="18"/>
        <v>4764350.079999999</v>
      </c>
      <c r="AL25" s="593"/>
      <c r="AM25" s="594">
        <f t="shared" si="1"/>
        <v>19</v>
      </c>
      <c r="AN25" s="595" t="str">
        <f t="shared" si="1"/>
        <v>0246</v>
      </c>
      <c r="AO25" s="596" t="str">
        <f t="shared" si="0"/>
        <v>JUNAIDI</v>
      </c>
      <c r="AP25" s="597">
        <f t="shared" si="19"/>
        <v>4764350.079999999</v>
      </c>
      <c r="AQ25" s="223">
        <f>+VLOOKUP(C25,'[2]BANK DRIVER'!$C$439:$G$521,5,0)</f>
        <v>4764350.079999999</v>
      </c>
      <c r="AR25" s="223"/>
      <c r="AS25" s="223"/>
      <c r="AT25" s="223"/>
      <c r="AU25" s="223"/>
      <c r="AV25" s="223"/>
      <c r="AW25" s="223"/>
      <c r="AX25" s="223"/>
      <c r="AY25" s="223"/>
      <c r="AZ25" s="223"/>
      <c r="BA25" s="223"/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</row>
    <row r="26" ht="18" customHeight="1" s="397" customFormat="1">
      <c r="A26" s="311" t="s">
        <v>67</v>
      </c>
      <c r="B26" s="539" t="s">
        <v>289</v>
      </c>
      <c r="C26" s="495" t="s">
        <v>290</v>
      </c>
      <c r="D26" s="412" t="s">
        <v>95</v>
      </c>
      <c r="E26" s="366" t="s">
        <v>251</v>
      </c>
      <c r="F26" s="366" t="s">
        <v>71</v>
      </c>
      <c r="G26" s="407">
        <f t="shared" si="29"/>
        <v>2877448</v>
      </c>
      <c r="H26" s="292">
        <f t="shared" si="30"/>
        <v>140707.2072</v>
      </c>
      <c r="I26" s="292">
        <f t="shared" si="31"/>
        <v>115097.92</v>
      </c>
      <c r="J26" s="292">
        <f t="shared" si="32"/>
        <v>57548.96</v>
      </c>
      <c r="K26" s="367">
        <v>15000</v>
      </c>
      <c r="L26" s="368">
        <f t="shared" si="33"/>
        <v>3205802.0872</v>
      </c>
      <c r="M26" s="293">
        <f t="shared" si="34"/>
        <v>256464.166976</v>
      </c>
      <c r="N26" s="359">
        <v>1274000</v>
      </c>
      <c r="O26" s="261"/>
      <c r="P26" s="427"/>
      <c r="Q26" s="272">
        <f t="shared" si="35"/>
        <v>4736266.254176</v>
      </c>
      <c r="R26" s="369">
        <f t="shared" si="36"/>
        <v>25646.4166976</v>
      </c>
      <c r="S26" s="273">
        <f t="shared" si="37"/>
        <v>4761912.6708736</v>
      </c>
      <c r="T26" s="510">
        <v>44378</v>
      </c>
      <c r="U26" s="511">
        <v>44469</v>
      </c>
      <c r="V26" s="223"/>
      <c r="W26" s="230"/>
      <c r="X26" s="230"/>
      <c r="Y26" s="585">
        <f t="shared" si="39"/>
        <v>20</v>
      </c>
      <c r="Z26" s="586" t="str">
        <f t="shared" si="39"/>
        <v>0247</v>
      </c>
      <c r="AA26" s="587" t="str">
        <f t="shared" si="39"/>
        <v>JUNIOR</v>
      </c>
      <c r="AB26" s="586" t="str">
        <f>+VLOOKUP(B26,'[1]BANJARMASIN SAT'!$C$7:$AG$88,14,0)</f>
        <v>L</v>
      </c>
      <c r="AC26" s="588">
        <f t="shared" si="14"/>
        <v>4151448</v>
      </c>
      <c r="AD26" s="589">
        <f t="shared" si="15"/>
        <v>57548.96</v>
      </c>
      <c r="AE26" s="589">
        <f t="shared" si="16"/>
        <v>28774.48</v>
      </c>
      <c r="AF26" s="589">
        <f t="shared" si="16"/>
        <v>28774.48</v>
      </c>
      <c r="AG26" s="588">
        <f t="shared" si="6"/>
        <v>-463649.9199999999</v>
      </c>
      <c r="AH26" s="588">
        <f t="shared" si="17"/>
        <v>0</v>
      </c>
      <c r="AI26" s="590">
        <f t="shared" si="7"/>
        <v>4036350.08</v>
      </c>
      <c r="AJ26" s="591"/>
      <c r="AK26" s="592">
        <f t="shared" si="18"/>
        <v>4036350.08</v>
      </c>
      <c r="AL26" s="593"/>
      <c r="AM26" s="594">
        <f t="shared" si="1"/>
        <v>20</v>
      </c>
      <c r="AN26" s="595" t="str">
        <f t="shared" si="1"/>
        <v>0247</v>
      </c>
      <c r="AO26" s="596" t="str">
        <f t="shared" si="0"/>
        <v>JUNIOR</v>
      </c>
      <c r="AP26" s="597">
        <f t="shared" si="19"/>
        <v>4036350.08</v>
      </c>
      <c r="AQ26" s="223">
        <f>+VLOOKUP(C26,'[2]BANK DRIVER'!$C$439:$G$521,5,0)</f>
        <v>4036350.08</v>
      </c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23"/>
      <c r="BH26" s="223"/>
      <c r="BI26" s="223"/>
      <c r="BJ26" s="223"/>
      <c r="BK26" s="223"/>
      <c r="BL26" s="223"/>
      <c r="BM26" s="223"/>
      <c r="BN26" s="223"/>
    </row>
    <row r="27" ht="18" customHeight="1" s="397" customFormat="1">
      <c r="A27" s="311" t="s">
        <v>67</v>
      </c>
      <c r="B27" s="539" t="s">
        <v>291</v>
      </c>
      <c r="C27" s="498" t="s">
        <v>292</v>
      </c>
      <c r="D27" s="412" t="s">
        <v>95</v>
      </c>
      <c r="E27" s="366" t="s">
        <v>251</v>
      </c>
      <c r="F27" s="366" t="s">
        <v>71</v>
      </c>
      <c r="G27" s="407">
        <f t="shared" si="29"/>
        <v>2877448</v>
      </c>
      <c r="H27" s="292">
        <f t="shared" si="30"/>
        <v>140707.2072</v>
      </c>
      <c r="I27" s="292">
        <f t="shared" si="31"/>
        <v>115097.92</v>
      </c>
      <c r="J27" s="292">
        <f t="shared" si="32"/>
        <v>57548.96</v>
      </c>
      <c r="K27" s="367">
        <v>15000</v>
      </c>
      <c r="L27" s="368">
        <f t="shared" si="33"/>
        <v>3205802.0872</v>
      </c>
      <c r="M27" s="368">
        <f t="shared" si="34"/>
        <v>256464.166976</v>
      </c>
      <c r="N27" s="359">
        <v>1300000</v>
      </c>
      <c r="O27" s="261"/>
      <c r="P27" s="385"/>
      <c r="Q27" s="272">
        <f t="shared" si="35"/>
        <v>4762266.254176</v>
      </c>
      <c r="R27" s="369">
        <f t="shared" si="36"/>
        <v>25646.4166976</v>
      </c>
      <c r="S27" s="273">
        <f t="shared" si="37"/>
        <v>4787912.6708736</v>
      </c>
      <c r="T27" s="510">
        <v>44378</v>
      </c>
      <c r="U27" s="510">
        <v>44469</v>
      </c>
      <c r="V27" s="223"/>
      <c r="W27" s="230"/>
      <c r="X27" s="230"/>
      <c r="Y27" s="585">
        <f t="shared" si="39"/>
        <v>21</v>
      </c>
      <c r="Z27" s="586" t="str">
        <f t="shared" si="39"/>
        <v>0248</v>
      </c>
      <c r="AA27" s="587" t="str">
        <f t="shared" si="39"/>
        <v>MUHAMMAD FITRIYADI NOOR</v>
      </c>
      <c r="AB27" s="586" t="str">
        <f>+VLOOKUP(B27,'[1]BANJARMASIN SAT'!$C$7:$AG$88,14,0)</f>
        <v>K2</v>
      </c>
      <c r="AC27" s="588">
        <f t="shared" si="14"/>
        <v>4177448</v>
      </c>
      <c r="AD27" s="589">
        <f t="shared" si="15"/>
        <v>57548.96</v>
      </c>
      <c r="AE27" s="589">
        <f t="shared" si="16"/>
        <v>28774.48</v>
      </c>
      <c r="AF27" s="589">
        <f t="shared" si="16"/>
        <v>28774.48</v>
      </c>
      <c r="AG27" s="588">
        <f t="shared" si="6"/>
        <v>-1562649.92</v>
      </c>
      <c r="AH27" s="588">
        <f t="shared" si="17"/>
        <v>0</v>
      </c>
      <c r="AI27" s="590">
        <f t="shared" si="7"/>
        <v>4062350.08</v>
      </c>
      <c r="AJ27" s="591"/>
      <c r="AK27" s="592">
        <f t="shared" si="18"/>
        <v>4062350.08</v>
      </c>
      <c r="AL27" s="593"/>
      <c r="AM27" s="594">
        <f t="shared" si="1"/>
        <v>21</v>
      </c>
      <c r="AN27" s="595" t="str">
        <f t="shared" si="1"/>
        <v>0248</v>
      </c>
      <c r="AO27" s="596" t="str">
        <f t="shared" si="0"/>
        <v>MUHAMMAD FITRIYADI NOOR</v>
      </c>
      <c r="AP27" s="597">
        <f t="shared" si="19"/>
        <v>4062350.08</v>
      </c>
      <c r="AQ27" s="223">
        <f>+VLOOKUP(C27,'[2]BANK DRIVER'!$C$439:$G$521,5,0)</f>
        <v>4062350.08</v>
      </c>
      <c r="AR27" s="223"/>
      <c r="AS27" s="223"/>
      <c r="AT27" s="223"/>
      <c r="AU27" s="223"/>
      <c r="AV27" s="223"/>
      <c r="AW27" s="223"/>
      <c r="AX27" s="223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</row>
    <row r="28" ht="18" customHeight="1" s="397" customFormat="1">
      <c r="A28" s="311" t="s">
        <v>67</v>
      </c>
      <c r="B28" s="539" t="s">
        <v>293</v>
      </c>
      <c r="C28" s="495" t="s">
        <v>294</v>
      </c>
      <c r="D28" s="412" t="s">
        <v>95</v>
      </c>
      <c r="E28" s="366" t="s">
        <v>251</v>
      </c>
      <c r="F28" s="366" t="s">
        <v>71</v>
      </c>
      <c r="G28" s="407">
        <f t="shared" si="29"/>
        <v>2877448</v>
      </c>
      <c r="H28" s="292">
        <f t="shared" si="30"/>
        <v>140707.2072</v>
      </c>
      <c r="I28" s="292">
        <f t="shared" si="31"/>
        <v>115097.92</v>
      </c>
      <c r="J28" s="292">
        <f t="shared" si="32"/>
        <v>57548.96</v>
      </c>
      <c r="K28" s="367">
        <v>15000</v>
      </c>
      <c r="L28" s="368">
        <f t="shared" si="33"/>
        <v>3205802.0872</v>
      </c>
      <c r="M28" s="293">
        <f t="shared" si="34"/>
        <v>256464.166976</v>
      </c>
      <c r="N28" s="359">
        <v>1352000</v>
      </c>
      <c r="O28" s="261"/>
      <c r="P28" s="427"/>
      <c r="Q28" s="272">
        <f t="shared" si="35"/>
        <v>4814266.254176</v>
      </c>
      <c r="R28" s="369">
        <f t="shared" si="36"/>
        <v>25646.4166976</v>
      </c>
      <c r="S28" s="273">
        <f t="shared" si="37"/>
        <v>4839912.6708736</v>
      </c>
      <c r="T28" s="510">
        <v>44378</v>
      </c>
      <c r="U28" s="510">
        <v>44469</v>
      </c>
      <c r="V28" s="223"/>
      <c r="W28" s="230"/>
      <c r="X28" s="230"/>
      <c r="Y28" s="585">
        <f t="shared" si="39"/>
        <v>22</v>
      </c>
      <c r="Z28" s="586" t="str">
        <f t="shared" si="39"/>
        <v>0251</v>
      </c>
      <c r="AA28" s="587" t="str">
        <f t="shared" si="39"/>
        <v>MUTOHAR</v>
      </c>
      <c r="AB28" s="586" t="str">
        <f>+VLOOKUP(B28,'[1]BANJARMASIN SAT'!$C$7:$AG$88,14,0)</f>
        <v>K</v>
      </c>
      <c r="AC28" s="588">
        <f t="shared" si="14"/>
        <v>4229448</v>
      </c>
      <c r="AD28" s="589">
        <f t="shared" si="15"/>
        <v>57548.96</v>
      </c>
      <c r="AE28" s="589">
        <f t="shared" si="16"/>
        <v>28774.48</v>
      </c>
      <c r="AF28" s="589">
        <f t="shared" si="16"/>
        <v>28774.48</v>
      </c>
      <c r="AG28" s="588">
        <f t="shared" si="6"/>
        <v>-760649.9199999999</v>
      </c>
      <c r="AH28" s="588">
        <f t="shared" si="17"/>
        <v>0</v>
      </c>
      <c r="AI28" s="590">
        <f t="shared" si="7"/>
        <v>4114350.08</v>
      </c>
      <c r="AJ28" s="591"/>
      <c r="AK28" s="592">
        <f t="shared" si="18"/>
        <v>4114350.08</v>
      </c>
      <c r="AL28" s="593"/>
      <c r="AM28" s="594">
        <f t="shared" si="1"/>
        <v>22</v>
      </c>
      <c r="AN28" s="595" t="str">
        <f t="shared" si="1"/>
        <v>0251</v>
      </c>
      <c r="AO28" s="596" t="str">
        <f t="shared" si="0"/>
        <v>MUTOHAR</v>
      </c>
      <c r="AP28" s="597">
        <f t="shared" si="19"/>
        <v>4114350.08</v>
      </c>
      <c r="AQ28" s="223">
        <f>+VLOOKUP(C28,'[2]BANK DRIVER'!$C$439:$G$521,5,0)</f>
        <v>4114350.08</v>
      </c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</row>
    <row r="29" ht="18" customHeight="1" s="397" customFormat="1">
      <c r="A29" s="311" t="s">
        <v>67</v>
      </c>
      <c r="B29" s="539" t="s">
        <v>295</v>
      </c>
      <c r="C29" s="495" t="s">
        <v>296</v>
      </c>
      <c r="D29" s="412" t="s">
        <v>95</v>
      </c>
      <c r="E29" s="366" t="s">
        <v>251</v>
      </c>
      <c r="F29" s="366" t="s">
        <v>71</v>
      </c>
      <c r="G29" s="407">
        <f t="shared" si="29"/>
        <v>2877448</v>
      </c>
      <c r="H29" s="292">
        <f t="shared" si="30"/>
        <v>140707.2072</v>
      </c>
      <c r="I29" s="292">
        <f t="shared" si="31"/>
        <v>115097.92</v>
      </c>
      <c r="J29" s="292">
        <f t="shared" si="32"/>
        <v>57548.96</v>
      </c>
      <c r="K29" s="367">
        <v>15000</v>
      </c>
      <c r="L29" s="368">
        <f t="shared" si="33"/>
        <v>3205802.0872</v>
      </c>
      <c r="M29" s="293">
        <f t="shared" si="34"/>
        <v>256464.166976</v>
      </c>
      <c r="N29" s="359">
        <v>1170000</v>
      </c>
      <c r="O29" s="261"/>
      <c r="P29" s="427"/>
      <c r="Q29" s="272">
        <f t="shared" si="35"/>
        <v>4632266.254176</v>
      </c>
      <c r="R29" s="369">
        <f t="shared" si="36"/>
        <v>25646.4166976</v>
      </c>
      <c r="S29" s="273">
        <f t="shared" si="37"/>
        <v>4657912.6708736</v>
      </c>
      <c r="T29" s="510">
        <v>44378</v>
      </c>
      <c r="U29" s="510">
        <v>44469</v>
      </c>
      <c r="V29" s="223"/>
      <c r="W29" s="230"/>
      <c r="X29" s="230"/>
      <c r="Y29" s="585">
        <f t="shared" si="39"/>
        <v>23</v>
      </c>
      <c r="Z29" s="586" t="str">
        <f t="shared" si="39"/>
        <v>0254</v>
      </c>
      <c r="AA29" s="587" t="str">
        <f t="shared" si="39"/>
        <v>SARILILLAH</v>
      </c>
      <c r="AB29" s="586" t="str">
        <f>+VLOOKUP(B29,'[1]BANJARMASIN SAT'!$C$7:$AG$88,14,0)</f>
        <v>K</v>
      </c>
      <c r="AC29" s="588">
        <f t="shared" si="14"/>
        <v>4047448</v>
      </c>
      <c r="AD29" s="589">
        <f t="shared" si="15"/>
        <v>57548.96</v>
      </c>
      <c r="AE29" s="589">
        <f t="shared" si="16"/>
        <v>28774.48</v>
      </c>
      <c r="AF29" s="589">
        <f t="shared" si="16"/>
        <v>28774.48</v>
      </c>
      <c r="AG29" s="588">
        <f t="shared" si="6"/>
        <v>-942649.9199999999</v>
      </c>
      <c r="AH29" s="588">
        <f t="shared" si="17"/>
        <v>0</v>
      </c>
      <c r="AI29" s="590">
        <f t="shared" si="7"/>
        <v>3932350.08</v>
      </c>
      <c r="AJ29" s="591"/>
      <c r="AK29" s="592">
        <f t="shared" si="18"/>
        <v>3932350.08</v>
      </c>
      <c r="AL29" s="593"/>
      <c r="AM29" s="594">
        <f ref="AM29:AN44" t="shared" si="40">+Y29</f>
        <v>23</v>
      </c>
      <c r="AN29" s="595" t="str">
        <f t="shared" si="40"/>
        <v>0254</v>
      </c>
      <c r="AO29" s="596" t="str">
        <f t="shared" si="0"/>
        <v>SARILILLAH</v>
      </c>
      <c r="AP29" s="597">
        <f t="shared" si="19"/>
        <v>3932350.08</v>
      </c>
      <c r="AQ29" s="223">
        <f>+VLOOKUP(C29,'[2]BANK DRIVER'!$C$439:$G$521,5,0)</f>
        <v>3932350.08</v>
      </c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</row>
    <row r="30" ht="18" customHeight="1" s="397" customFormat="1">
      <c r="A30" s="311" t="s">
        <v>67</v>
      </c>
      <c r="B30" s="539" t="s">
        <v>297</v>
      </c>
      <c r="C30" s="495" t="s">
        <v>298</v>
      </c>
      <c r="D30" s="412" t="s">
        <v>95</v>
      </c>
      <c r="E30" s="366" t="s">
        <v>251</v>
      </c>
      <c r="F30" s="366" t="s">
        <v>71</v>
      </c>
      <c r="G30" s="407">
        <f t="shared" si="29"/>
        <v>2877448</v>
      </c>
      <c r="H30" s="292">
        <f t="shared" si="30"/>
        <v>140707.2072</v>
      </c>
      <c r="I30" s="292">
        <f t="shared" si="31"/>
        <v>115097.92</v>
      </c>
      <c r="J30" s="292">
        <f t="shared" si="32"/>
        <v>57548.96</v>
      </c>
      <c r="K30" s="367">
        <v>15000</v>
      </c>
      <c r="L30" s="368">
        <f t="shared" si="33"/>
        <v>3205802.0872</v>
      </c>
      <c r="M30" s="293">
        <f t="shared" si="34"/>
        <v>256464.166976</v>
      </c>
      <c r="N30" s="359">
        <v>1183000</v>
      </c>
      <c r="O30" s="261"/>
      <c r="P30" s="427"/>
      <c r="Q30" s="272">
        <f t="shared" si="35"/>
        <v>4645266.254176</v>
      </c>
      <c r="R30" s="369">
        <f t="shared" si="36"/>
        <v>25646.4166976</v>
      </c>
      <c r="S30" s="273">
        <f t="shared" si="37"/>
        <v>4670912.6708736</v>
      </c>
      <c r="T30" s="510">
        <v>44378</v>
      </c>
      <c r="U30" s="511">
        <v>44469</v>
      </c>
      <c r="V30" s="223"/>
      <c r="W30" s="230"/>
      <c r="X30" s="230"/>
      <c r="Y30" s="585">
        <f t="shared" si="39"/>
        <v>24</v>
      </c>
      <c r="Z30" s="586" t="str">
        <f t="shared" si="39"/>
        <v>0255</v>
      </c>
      <c r="AA30" s="587" t="str">
        <f t="shared" si="39"/>
        <v>SURIYADI</v>
      </c>
      <c r="AB30" s="586" t="str">
        <f>+VLOOKUP(B30,'[1]BANJARMASIN SAT'!$C$7:$AG$88,14,0)</f>
        <v>K2</v>
      </c>
      <c r="AC30" s="588">
        <f t="shared" si="14"/>
        <v>4060448</v>
      </c>
      <c r="AD30" s="589">
        <f t="shared" si="15"/>
        <v>57548.96</v>
      </c>
      <c r="AE30" s="589">
        <f ref="AE30:AE93" t="shared" si="41">$AD$4*1%</f>
        <v>28774.48</v>
      </c>
      <c r="AF30" s="589">
        <f ref="AF30:AF45" t="shared" si="42">$AD$4*1%</f>
        <v>28774.48</v>
      </c>
      <c r="AG30" s="588">
        <f t="shared" si="6"/>
        <v>-1679649.92</v>
      </c>
      <c r="AH30" s="588">
        <f t="shared" si="17"/>
        <v>0</v>
      </c>
      <c r="AI30" s="590">
        <f t="shared" si="7"/>
        <v>3945350.08</v>
      </c>
      <c r="AJ30" s="591"/>
      <c r="AK30" s="592">
        <f t="shared" si="18"/>
        <v>3945350.08</v>
      </c>
      <c r="AL30" s="593"/>
      <c r="AM30" s="594">
        <f t="shared" si="40"/>
        <v>24</v>
      </c>
      <c r="AN30" s="595" t="str">
        <f t="shared" si="40"/>
        <v>0255</v>
      </c>
      <c r="AO30" s="596" t="str">
        <f t="shared" si="0"/>
        <v>SURIYADI</v>
      </c>
      <c r="AP30" s="597">
        <f t="shared" si="19"/>
        <v>3945350.08</v>
      </c>
      <c r="AQ30" s="223">
        <f>+VLOOKUP(C30,'[2]BANK DRIVER'!$C$439:$G$521,5,0)</f>
        <v>3945350.08</v>
      </c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</row>
    <row r="31" ht="18" customHeight="1" s="397" customFormat="1">
      <c r="A31" s="311" t="s">
        <v>67</v>
      </c>
      <c r="B31" s="539" t="s">
        <v>299</v>
      </c>
      <c r="C31" s="495" t="s">
        <v>300</v>
      </c>
      <c r="D31" s="412" t="s">
        <v>95</v>
      </c>
      <c r="E31" s="366" t="s">
        <v>251</v>
      </c>
      <c r="F31" s="366" t="s">
        <v>71</v>
      </c>
      <c r="G31" s="407">
        <f t="shared" si="29"/>
        <v>2877448</v>
      </c>
      <c r="H31" s="292">
        <f t="shared" si="30"/>
        <v>140707.2072</v>
      </c>
      <c r="I31" s="292">
        <f t="shared" si="31"/>
        <v>115097.92</v>
      </c>
      <c r="J31" s="292">
        <f t="shared" si="32"/>
        <v>57548.96</v>
      </c>
      <c r="K31" s="367">
        <v>15000</v>
      </c>
      <c r="L31" s="368">
        <f t="shared" si="33"/>
        <v>3205802.0872</v>
      </c>
      <c r="M31" s="293">
        <f t="shared" si="34"/>
        <v>256464.166976</v>
      </c>
      <c r="N31" s="359">
        <v>1170000</v>
      </c>
      <c r="O31" s="261"/>
      <c r="P31" s="427"/>
      <c r="Q31" s="272">
        <f t="shared" si="35"/>
        <v>4632266.254176</v>
      </c>
      <c r="R31" s="369">
        <f t="shared" si="36"/>
        <v>25646.4166976</v>
      </c>
      <c r="S31" s="273">
        <f t="shared" si="37"/>
        <v>4657912.6708736</v>
      </c>
      <c r="T31" s="510">
        <v>44378</v>
      </c>
      <c r="U31" s="510">
        <v>44469</v>
      </c>
      <c r="V31" s="223"/>
      <c r="W31" s="230"/>
      <c r="X31" s="230"/>
      <c r="Y31" s="585">
        <f t="shared" si="39"/>
        <v>25</v>
      </c>
      <c r="Z31" s="586" t="str">
        <f t="shared" si="39"/>
        <v>0257</v>
      </c>
      <c r="AA31" s="587" t="str">
        <f t="shared" si="39"/>
        <v>SYAIFULLAH</v>
      </c>
      <c r="AB31" s="586" t="str">
        <f>+VLOOKUP(B31,'[1]BANJARMASIN SAT'!$C$7:$AG$88,14,0)</f>
        <v>K1</v>
      </c>
      <c r="AC31" s="588">
        <f t="shared" si="14"/>
        <v>4047448</v>
      </c>
      <c r="AD31" s="589">
        <f t="shared" si="15"/>
        <v>57548.96</v>
      </c>
      <c r="AE31" s="589">
        <f t="shared" si="41"/>
        <v>28774.48</v>
      </c>
      <c r="AF31" s="589">
        <f t="shared" si="42"/>
        <v>28774.48</v>
      </c>
      <c r="AG31" s="588">
        <f t="shared" si="6"/>
        <v>-1317649.92</v>
      </c>
      <c r="AH31" s="588">
        <f t="shared" si="17"/>
        <v>0</v>
      </c>
      <c r="AI31" s="590">
        <f t="shared" si="7"/>
        <v>3932350.08</v>
      </c>
      <c r="AJ31" s="591"/>
      <c r="AK31" s="592">
        <f t="shared" si="18"/>
        <v>3932350.08</v>
      </c>
      <c r="AL31" s="593"/>
      <c r="AM31" s="594">
        <f t="shared" si="40"/>
        <v>25</v>
      </c>
      <c r="AN31" s="595" t="str">
        <f t="shared" si="40"/>
        <v>0257</v>
      </c>
      <c r="AO31" s="596" t="str">
        <f t="shared" si="0"/>
        <v>SYAIFULLAH</v>
      </c>
      <c r="AP31" s="597">
        <f t="shared" si="19"/>
        <v>3932350.08</v>
      </c>
      <c r="AQ31" s="223">
        <f>+VLOOKUP(C31,'[2]BANK DRIVER'!$C$439:$G$521,5,0)</f>
        <v>3932350.08</v>
      </c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</row>
    <row r="32" ht="18" customHeight="1" s="397" customFormat="1">
      <c r="A32" s="311" t="s">
        <v>67</v>
      </c>
      <c r="B32" s="539" t="s">
        <v>301</v>
      </c>
      <c r="C32" s="495" t="s">
        <v>302</v>
      </c>
      <c r="D32" s="412" t="s">
        <v>95</v>
      </c>
      <c r="E32" s="366" t="s">
        <v>251</v>
      </c>
      <c r="F32" s="366" t="s">
        <v>71</v>
      </c>
      <c r="G32" s="407">
        <f t="shared" si="29"/>
        <v>2877448</v>
      </c>
      <c r="H32" s="292">
        <f t="shared" si="30"/>
        <v>140707.2072</v>
      </c>
      <c r="I32" s="292">
        <f t="shared" si="31"/>
        <v>115097.92</v>
      </c>
      <c r="J32" s="292">
        <f t="shared" si="32"/>
        <v>57548.96</v>
      </c>
      <c r="K32" s="367">
        <v>15000</v>
      </c>
      <c r="L32" s="368">
        <f t="shared" si="33"/>
        <v>3205802.0872</v>
      </c>
      <c r="M32" s="293">
        <f t="shared" si="34"/>
        <v>256464.166976</v>
      </c>
      <c r="N32" s="359">
        <v>2054000</v>
      </c>
      <c r="O32" s="261"/>
      <c r="P32" s="427"/>
      <c r="Q32" s="272">
        <f t="shared" si="35"/>
        <v>5516266.254176</v>
      </c>
      <c r="R32" s="369">
        <f t="shared" si="36"/>
        <v>25646.4166976</v>
      </c>
      <c r="S32" s="273">
        <f t="shared" si="37"/>
        <v>5541912.6708736</v>
      </c>
      <c r="T32" s="510">
        <v>44378</v>
      </c>
      <c r="U32" s="511">
        <v>44469</v>
      </c>
      <c r="V32" s="223"/>
      <c r="W32" s="230"/>
      <c r="X32" s="230"/>
      <c r="Y32" s="585">
        <f t="shared" si="39"/>
        <v>26</v>
      </c>
      <c r="Z32" s="586" t="str">
        <f t="shared" si="39"/>
        <v>0261</v>
      </c>
      <c r="AA32" s="587" t="str">
        <f t="shared" si="39"/>
        <v>LUKMAN JAILANI</v>
      </c>
      <c r="AB32" s="586" t="str">
        <f>+VLOOKUP(B32,'[1]BANJARMASIN SAT'!$C$7:$AG$88,14,0)</f>
        <v>K1</v>
      </c>
      <c r="AC32" s="588">
        <f t="shared" si="14"/>
        <v>4931448</v>
      </c>
      <c r="AD32" s="589">
        <f t="shared" si="15"/>
        <v>57548.96</v>
      </c>
      <c r="AE32" s="589">
        <f t="shared" si="41"/>
        <v>28774.48</v>
      </c>
      <c r="AF32" s="589">
        <f t="shared" si="42"/>
        <v>28774.48</v>
      </c>
      <c r="AG32" s="588">
        <f t="shared" si="6"/>
        <v>-433649.92000000086</v>
      </c>
      <c r="AH32" s="588">
        <f t="shared" si="17"/>
        <v>0</v>
      </c>
      <c r="AI32" s="590">
        <f t="shared" si="7"/>
        <v>4816350.079999999</v>
      </c>
      <c r="AJ32" s="591"/>
      <c r="AK32" s="592">
        <f t="shared" si="18"/>
        <v>4816350.079999999</v>
      </c>
      <c r="AL32" s="593"/>
      <c r="AM32" s="594">
        <f t="shared" si="40"/>
        <v>26</v>
      </c>
      <c r="AN32" s="595" t="str">
        <f t="shared" si="40"/>
        <v>0261</v>
      </c>
      <c r="AO32" s="596" t="str">
        <f t="shared" si="0"/>
        <v>LUKMAN JAILANI</v>
      </c>
      <c r="AP32" s="597">
        <f t="shared" si="19"/>
        <v>4816350.079999999</v>
      </c>
      <c r="AQ32" s="223">
        <f>+VLOOKUP(C32,'[2]BANK DRIVER'!$C$439:$G$521,5,0)</f>
        <v>4816350.079999999</v>
      </c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</row>
    <row r="33" ht="18" customHeight="1" s="397" customFormat="1">
      <c r="A33" s="311" t="s">
        <v>67</v>
      </c>
      <c r="B33" s="539" t="s">
        <v>303</v>
      </c>
      <c r="C33" s="495" t="s">
        <v>304</v>
      </c>
      <c r="D33" s="412" t="s">
        <v>95</v>
      </c>
      <c r="E33" s="366" t="s">
        <v>251</v>
      </c>
      <c r="F33" s="366" t="s">
        <v>71</v>
      </c>
      <c r="G33" s="407">
        <f t="shared" si="29"/>
        <v>2877448</v>
      </c>
      <c r="H33" s="292">
        <f t="shared" si="30"/>
        <v>140707.2072</v>
      </c>
      <c r="I33" s="292">
        <f t="shared" si="31"/>
        <v>115097.92</v>
      </c>
      <c r="J33" s="292">
        <f t="shared" si="32"/>
        <v>57548.96</v>
      </c>
      <c r="K33" s="367">
        <v>15000</v>
      </c>
      <c r="L33" s="368">
        <f t="shared" si="33"/>
        <v>3205802.0872</v>
      </c>
      <c r="M33" s="293">
        <f t="shared" si="34"/>
        <v>256464.166976</v>
      </c>
      <c r="N33" s="359">
        <v>1365000</v>
      </c>
      <c r="O33" s="261"/>
      <c r="P33" s="427"/>
      <c r="Q33" s="272">
        <f t="shared" si="35"/>
        <v>4827266.254176</v>
      </c>
      <c r="R33" s="369">
        <f t="shared" si="36"/>
        <v>25646.4166976</v>
      </c>
      <c r="S33" s="273">
        <f t="shared" si="37"/>
        <v>4852912.6708736</v>
      </c>
      <c r="T33" s="510">
        <v>44378</v>
      </c>
      <c r="U33" s="510">
        <v>44469</v>
      </c>
      <c r="V33" s="223"/>
      <c r="W33" s="230"/>
      <c r="X33" s="230"/>
      <c r="Y33" s="585">
        <f t="shared" si="39"/>
        <v>27</v>
      </c>
      <c r="Z33" s="586" t="str">
        <f t="shared" si="39"/>
        <v>0262</v>
      </c>
      <c r="AA33" s="587" t="str">
        <f t="shared" si="39"/>
        <v>MUHAMMAD RAMADHANI</v>
      </c>
      <c r="AB33" s="586" t="str">
        <f>+VLOOKUP(B33,'[1]BANJARMASIN SAT'!$C$7:$AG$88,14,0)</f>
        <v>K3</v>
      </c>
      <c r="AC33" s="588">
        <f t="shared" si="14"/>
        <v>4242448</v>
      </c>
      <c r="AD33" s="589">
        <f t="shared" si="15"/>
        <v>57548.96</v>
      </c>
      <c r="AE33" s="589">
        <f t="shared" si="41"/>
        <v>28774.48</v>
      </c>
      <c r="AF33" s="589">
        <f t="shared" si="42"/>
        <v>28774.48</v>
      </c>
      <c r="AG33" s="588">
        <f t="shared" si="6"/>
        <v>-1872649.92</v>
      </c>
      <c r="AH33" s="588">
        <f t="shared" si="17"/>
        <v>0</v>
      </c>
      <c r="AI33" s="590">
        <f t="shared" si="7"/>
        <v>4127350.08</v>
      </c>
      <c r="AJ33" s="591"/>
      <c r="AK33" s="592">
        <f t="shared" si="18"/>
        <v>4127350.08</v>
      </c>
      <c r="AL33" s="593"/>
      <c r="AM33" s="594">
        <f t="shared" si="40"/>
        <v>27</v>
      </c>
      <c r="AN33" s="595" t="str">
        <f t="shared" si="40"/>
        <v>0262</v>
      </c>
      <c r="AO33" s="596" t="str">
        <f t="shared" si="0"/>
        <v>MUHAMMAD RAMADHANI</v>
      </c>
      <c r="AP33" s="597">
        <f t="shared" si="19"/>
        <v>4127350.08</v>
      </c>
      <c r="AQ33" s="223">
        <f>+VLOOKUP(C33,'[2]BANK DRIVER'!$C$439:$G$521,5,0)</f>
        <v>4127350.08</v>
      </c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</row>
    <row r="34" ht="18" customHeight="1" s="397" customFormat="1">
      <c r="A34" s="311" t="s">
        <v>67</v>
      </c>
      <c r="B34" s="540" t="s">
        <v>305</v>
      </c>
      <c r="C34" s="495" t="s">
        <v>306</v>
      </c>
      <c r="D34" s="412" t="s">
        <v>95</v>
      </c>
      <c r="E34" s="366" t="s">
        <v>251</v>
      </c>
      <c r="F34" s="366" t="s">
        <v>71</v>
      </c>
      <c r="G34" s="407">
        <f t="shared" si="29"/>
        <v>2877448</v>
      </c>
      <c r="H34" s="292">
        <f t="shared" si="30"/>
        <v>140707.2072</v>
      </c>
      <c r="I34" s="292">
        <f t="shared" si="31"/>
        <v>115097.92</v>
      </c>
      <c r="J34" s="292">
        <f t="shared" si="32"/>
        <v>57548.96</v>
      </c>
      <c r="K34" s="367">
        <v>15000</v>
      </c>
      <c r="L34" s="368">
        <f t="shared" si="33"/>
        <v>3205802.0872</v>
      </c>
      <c r="M34" s="293">
        <f t="shared" si="34"/>
        <v>256464.166976</v>
      </c>
      <c r="N34" s="359">
        <v>1183000</v>
      </c>
      <c r="O34" s="261"/>
      <c r="P34" s="427"/>
      <c r="Q34" s="272">
        <f t="shared" si="35"/>
        <v>4645266.254176</v>
      </c>
      <c r="R34" s="369">
        <f t="shared" si="36"/>
        <v>25646.4166976</v>
      </c>
      <c r="S34" s="273">
        <f t="shared" si="37"/>
        <v>4670912.6708736</v>
      </c>
      <c r="T34" s="510">
        <v>44378</v>
      </c>
      <c r="U34" s="510">
        <v>44469</v>
      </c>
      <c r="V34" s="223"/>
      <c r="W34" s="230"/>
      <c r="X34" s="230"/>
      <c r="Y34" s="585">
        <f t="shared" si="39"/>
        <v>28</v>
      </c>
      <c r="Z34" s="586" t="str">
        <f t="shared" si="39"/>
        <v>0266</v>
      </c>
      <c r="AA34" s="587" t="str">
        <f t="shared" si="39"/>
        <v>MUHAMMAD JULI HARIADI</v>
      </c>
      <c r="AB34" s="586" t="str">
        <f>+VLOOKUP(B34,'[1]BANJARMASIN SAT'!$C$7:$AG$88,14,0)</f>
        <v>L</v>
      </c>
      <c r="AC34" s="588">
        <f t="shared" si="14"/>
        <v>4060448</v>
      </c>
      <c r="AD34" s="589">
        <f t="shared" si="15"/>
        <v>57548.96</v>
      </c>
      <c r="AE34" s="589"/>
      <c r="AF34" s="589">
        <f t="shared" si="42"/>
        <v>28774.48</v>
      </c>
      <c r="AG34" s="588">
        <f t="shared" si="6"/>
        <v>-525875.44</v>
      </c>
      <c r="AH34" s="588">
        <f t="shared" si="17"/>
        <v>0</v>
      </c>
      <c r="AI34" s="590">
        <f t="shared" si="7"/>
        <v>3974124.56</v>
      </c>
      <c r="AJ34" s="591"/>
      <c r="AK34" s="592">
        <f t="shared" si="18"/>
        <v>3974124.56</v>
      </c>
      <c r="AL34" s="593"/>
      <c r="AM34" s="594">
        <f t="shared" si="40"/>
        <v>28</v>
      </c>
      <c r="AN34" s="595" t="str">
        <f t="shared" si="40"/>
        <v>0266</v>
      </c>
      <c r="AO34" s="596" t="str">
        <f t="shared" si="0"/>
        <v>MUHAMMAD JULI HARIADI</v>
      </c>
      <c r="AP34" s="597">
        <f t="shared" si="19"/>
        <v>3974124.56</v>
      </c>
      <c r="AQ34" s="223">
        <f>+VLOOKUP(C34,'[2]BANK DRIVER'!$C$439:$G$521,5,0)</f>
        <v>3974124.56</v>
      </c>
      <c r="AR34" s="223"/>
      <c r="AS34" s="223"/>
      <c r="AT34" s="223"/>
      <c r="AU34" s="223"/>
      <c r="AV34" s="223"/>
      <c r="AW34" s="223"/>
      <c r="AX34" s="223"/>
      <c r="AY34" s="223"/>
      <c r="AZ34" s="223"/>
      <c r="BA34" s="223"/>
      <c r="BB34" s="223"/>
      <c r="BC34" s="223"/>
      <c r="BD34" s="223"/>
      <c r="BE34" s="223"/>
      <c r="BF34" s="223"/>
      <c r="BG34" s="223"/>
      <c r="BH34" s="223"/>
      <c r="BI34" s="223"/>
      <c r="BJ34" s="223"/>
      <c r="BK34" s="223"/>
      <c r="BL34" s="223"/>
      <c r="BM34" s="223"/>
      <c r="BN34" s="223"/>
    </row>
    <row r="35" ht="18" customHeight="1" s="397" customFormat="1">
      <c r="A35" s="311" t="s">
        <v>67</v>
      </c>
      <c r="B35" s="540" t="s">
        <v>307</v>
      </c>
      <c r="C35" s="495" t="s">
        <v>308</v>
      </c>
      <c r="D35" s="412" t="s">
        <v>95</v>
      </c>
      <c r="E35" s="366" t="s">
        <v>251</v>
      </c>
      <c r="F35" s="366" t="s">
        <v>71</v>
      </c>
      <c r="G35" s="407">
        <f t="shared" si="29"/>
        <v>2877448</v>
      </c>
      <c r="H35" s="292">
        <f t="shared" si="30"/>
        <v>140707.2072</v>
      </c>
      <c r="I35" s="292">
        <f t="shared" si="31"/>
        <v>115097.92</v>
      </c>
      <c r="J35" s="292">
        <f t="shared" si="32"/>
        <v>57548.96</v>
      </c>
      <c r="K35" s="367">
        <v>15000</v>
      </c>
      <c r="L35" s="368">
        <f t="shared" si="33"/>
        <v>3205802.0872</v>
      </c>
      <c r="M35" s="293">
        <f t="shared" si="34"/>
        <v>256464.166976</v>
      </c>
      <c r="N35" s="359">
        <v>1196000</v>
      </c>
      <c r="O35" s="261"/>
      <c r="P35" s="427"/>
      <c r="Q35" s="272">
        <f t="shared" si="35"/>
        <v>4658266.254176</v>
      </c>
      <c r="R35" s="369">
        <f t="shared" si="36"/>
        <v>25646.4166976</v>
      </c>
      <c r="S35" s="273">
        <f t="shared" si="37"/>
        <v>4683912.6708736</v>
      </c>
      <c r="T35" s="510">
        <v>44378</v>
      </c>
      <c r="U35" s="510">
        <v>44469</v>
      </c>
      <c r="V35" s="223"/>
      <c r="W35" s="230"/>
      <c r="X35" s="230"/>
      <c r="Y35" s="585">
        <f t="shared" si="39"/>
        <v>29</v>
      </c>
      <c r="Z35" s="586" t="str">
        <f t="shared" si="39"/>
        <v>0267</v>
      </c>
      <c r="AA35" s="587" t="str">
        <f t="shared" si="39"/>
        <v>TRI WIYANTO</v>
      </c>
      <c r="AB35" s="586" t="str">
        <f>+VLOOKUP(B35,'[1]BANJARMASIN SAT'!$C$7:$AG$88,14,0)</f>
        <v>L</v>
      </c>
      <c r="AC35" s="588">
        <f t="shared" si="14"/>
        <v>4073448</v>
      </c>
      <c r="AD35" s="589">
        <f t="shared" si="15"/>
        <v>57548.96</v>
      </c>
      <c r="AE35" s="589">
        <f t="shared" si="41"/>
        <v>28774.48</v>
      </c>
      <c r="AF35" s="589">
        <f t="shared" si="42"/>
        <v>28774.48</v>
      </c>
      <c r="AG35" s="588">
        <f t="shared" si="6"/>
        <v>-541649.9199999999</v>
      </c>
      <c r="AH35" s="588">
        <f t="shared" si="17"/>
        <v>0</v>
      </c>
      <c r="AI35" s="590">
        <f t="shared" si="7"/>
        <v>3958350.08</v>
      </c>
      <c r="AJ35" s="591"/>
      <c r="AK35" s="592">
        <f t="shared" si="18"/>
        <v>3958350.08</v>
      </c>
      <c r="AL35" s="593"/>
      <c r="AM35" s="594">
        <f t="shared" si="40"/>
        <v>29</v>
      </c>
      <c r="AN35" s="595" t="str">
        <f t="shared" si="40"/>
        <v>0267</v>
      </c>
      <c r="AO35" s="596" t="str">
        <f t="shared" si="0"/>
        <v>TRI WIYANTO</v>
      </c>
      <c r="AP35" s="597">
        <f t="shared" si="19"/>
        <v>3958350.08</v>
      </c>
      <c r="AQ35" s="223">
        <f>+VLOOKUP(C35,'[2]BANK DRIVER'!$C$439:$G$521,5,0)</f>
        <v>3958350.08</v>
      </c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</row>
    <row r="36" ht="18" customHeight="1" s="397" customFormat="1">
      <c r="A36" s="311" t="s">
        <v>67</v>
      </c>
      <c r="B36" s="541" t="s">
        <v>309</v>
      </c>
      <c r="C36" s="405" t="s">
        <v>310</v>
      </c>
      <c r="D36" s="499" t="s">
        <v>95</v>
      </c>
      <c r="E36" s="366" t="s">
        <v>251</v>
      </c>
      <c r="F36" s="366" t="s">
        <v>71</v>
      </c>
      <c r="G36" s="407">
        <f t="shared" si="29"/>
        <v>2877448</v>
      </c>
      <c r="H36" s="292">
        <f t="shared" si="30"/>
        <v>140707.2072</v>
      </c>
      <c r="I36" s="292">
        <f t="shared" si="31"/>
        <v>115097.92</v>
      </c>
      <c r="J36" s="292">
        <f t="shared" si="32"/>
        <v>57548.96</v>
      </c>
      <c r="K36" s="367">
        <v>15000</v>
      </c>
      <c r="L36" s="368">
        <f t="shared" si="33"/>
        <v>3205802.0872</v>
      </c>
      <c r="M36" s="293">
        <f t="shared" si="34"/>
        <v>256464.166976</v>
      </c>
      <c r="N36" s="359">
        <v>1313000</v>
      </c>
      <c r="O36" s="261"/>
      <c r="P36" s="427"/>
      <c r="Q36" s="272">
        <f t="shared" si="35"/>
        <v>4775266.254176</v>
      </c>
      <c r="R36" s="369">
        <f t="shared" si="36"/>
        <v>25646.4166976</v>
      </c>
      <c r="S36" s="273">
        <f t="shared" si="37"/>
        <v>4800912.6708736</v>
      </c>
      <c r="T36" s="510">
        <v>44378</v>
      </c>
      <c r="U36" s="510">
        <v>44469</v>
      </c>
      <c r="V36" s="223"/>
      <c r="W36" s="230"/>
      <c r="X36" s="230"/>
      <c r="Y36" s="585">
        <f t="shared" si="39"/>
        <v>30</v>
      </c>
      <c r="Z36" s="586" t="str">
        <f t="shared" si="39"/>
        <v>0298</v>
      </c>
      <c r="AA36" s="587" t="str">
        <f t="shared" si="39"/>
        <v>M.MUJIBUR RAHMAN</v>
      </c>
      <c r="AB36" s="586" t="str">
        <f>+VLOOKUP(B36,'[1]BANJARMASIN SAT'!$C$7:$AG$88,14,0)</f>
        <v>K</v>
      </c>
      <c r="AC36" s="588">
        <f t="shared" si="14"/>
        <v>4190448</v>
      </c>
      <c r="AD36" s="589">
        <f t="shared" si="15"/>
        <v>57548.96</v>
      </c>
      <c r="AE36" s="589">
        <f t="shared" si="41"/>
        <v>28774.48</v>
      </c>
      <c r="AF36" s="589">
        <f t="shared" si="42"/>
        <v>28774.48</v>
      </c>
      <c r="AG36" s="588">
        <f t="shared" si="6"/>
        <v>-799649.9199999999</v>
      </c>
      <c r="AH36" s="588">
        <f t="shared" si="17"/>
        <v>0</v>
      </c>
      <c r="AI36" s="590">
        <f t="shared" si="7"/>
        <v>4075350.08</v>
      </c>
      <c r="AJ36" s="591"/>
      <c r="AK36" s="592">
        <f t="shared" si="18"/>
        <v>4075350.08</v>
      </c>
      <c r="AL36" s="593"/>
      <c r="AM36" s="594">
        <f t="shared" si="40"/>
        <v>30</v>
      </c>
      <c r="AN36" s="595" t="str">
        <f t="shared" si="40"/>
        <v>0298</v>
      </c>
      <c r="AO36" s="596" t="str">
        <f t="shared" si="0"/>
        <v>M.MUJIBUR RAHMAN</v>
      </c>
      <c r="AP36" s="597">
        <f t="shared" si="19"/>
        <v>4075350.08</v>
      </c>
      <c r="AQ36" s="223">
        <f>+VLOOKUP(C36,'[2]BANK DRIVER'!$C$439:$G$521,5,0)</f>
        <v>4075350.08</v>
      </c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</row>
    <row r="37" ht="18" customHeight="1" s="397" customFormat="1">
      <c r="A37" s="311" t="s">
        <v>67</v>
      </c>
      <c r="B37" s="540" t="s">
        <v>311</v>
      </c>
      <c r="C37" s="405" t="s">
        <v>312</v>
      </c>
      <c r="D37" s="499" t="s">
        <v>95</v>
      </c>
      <c r="E37" s="366" t="s">
        <v>251</v>
      </c>
      <c r="F37" s="366" t="s">
        <v>71</v>
      </c>
      <c r="G37" s="407">
        <f t="shared" si="29"/>
        <v>2877448</v>
      </c>
      <c r="H37" s="292">
        <f t="shared" si="30"/>
        <v>140707.2072</v>
      </c>
      <c r="I37" s="292">
        <f t="shared" si="31"/>
        <v>115097.92</v>
      </c>
      <c r="J37" s="292">
        <f t="shared" si="32"/>
        <v>57548.96</v>
      </c>
      <c r="K37" s="367">
        <v>15000</v>
      </c>
      <c r="L37" s="368">
        <f t="shared" si="33"/>
        <v>3205802.0872</v>
      </c>
      <c r="M37" s="293">
        <f t="shared" si="34"/>
        <v>256464.166976</v>
      </c>
      <c r="N37" s="359">
        <v>1508000</v>
      </c>
      <c r="O37" s="261"/>
      <c r="P37" s="427"/>
      <c r="Q37" s="272">
        <f t="shared" si="35"/>
        <v>4970266.254176</v>
      </c>
      <c r="R37" s="369">
        <f t="shared" si="36"/>
        <v>25646.4166976</v>
      </c>
      <c r="S37" s="273">
        <f t="shared" si="37"/>
        <v>4995912.6708736</v>
      </c>
      <c r="T37" s="512">
        <v>44378</v>
      </c>
      <c r="U37" s="513">
        <v>44469</v>
      </c>
      <c r="V37" s="223"/>
      <c r="W37" s="230"/>
      <c r="X37" s="230"/>
      <c r="Y37" s="585">
        <f t="shared" si="39"/>
        <v>31</v>
      </c>
      <c r="Z37" s="586" t="str">
        <f t="shared" si="39"/>
        <v>0299</v>
      </c>
      <c r="AA37" s="587" t="str">
        <f t="shared" si="39"/>
        <v>AMRULLAH</v>
      </c>
      <c r="AB37" s="586" t="str">
        <f>+VLOOKUP(B37,'[1]BANJARMASIN SAT'!$C$7:$AG$88,14,0)</f>
        <v>K</v>
      </c>
      <c r="AC37" s="588">
        <f t="shared" si="14"/>
        <v>4385448</v>
      </c>
      <c r="AD37" s="589">
        <f t="shared" si="15"/>
        <v>57548.96</v>
      </c>
      <c r="AE37" s="589">
        <f t="shared" si="41"/>
        <v>28774.48</v>
      </c>
      <c r="AF37" s="589">
        <f t="shared" si="42"/>
        <v>28774.48</v>
      </c>
      <c r="AG37" s="588">
        <f t="shared" si="6"/>
        <v>-604649.9200000009</v>
      </c>
      <c r="AH37" s="588">
        <f t="shared" si="17"/>
        <v>0</v>
      </c>
      <c r="AI37" s="590">
        <f t="shared" si="7"/>
        <v>4270350.079999999</v>
      </c>
      <c r="AJ37" s="591"/>
      <c r="AK37" s="592">
        <f t="shared" si="18"/>
        <v>4270350.079999999</v>
      </c>
      <c r="AL37" s="593"/>
      <c r="AM37" s="594">
        <f t="shared" si="40"/>
        <v>31</v>
      </c>
      <c r="AN37" s="595" t="str">
        <f t="shared" si="40"/>
        <v>0299</v>
      </c>
      <c r="AO37" s="596" t="str">
        <f t="shared" si="0"/>
        <v>AMRULLAH</v>
      </c>
      <c r="AP37" s="597">
        <f t="shared" si="19"/>
        <v>4270350.079999999</v>
      </c>
      <c r="AQ37" s="223">
        <f>+VLOOKUP(C37,'[2]BANK DRIVER'!$C$439:$G$521,5,0)</f>
        <v>4270350.079999999</v>
      </c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</row>
    <row r="38" ht="18" customHeight="1" s="223" customFormat="1">
      <c r="A38" s="311" t="s">
        <v>67</v>
      </c>
      <c r="B38" s="539" t="s">
        <v>313</v>
      </c>
      <c r="C38" s="494" t="s">
        <v>314</v>
      </c>
      <c r="D38" s="366" t="s">
        <v>95</v>
      </c>
      <c r="E38" s="366" t="s">
        <v>251</v>
      </c>
      <c r="F38" s="366" t="s">
        <v>71</v>
      </c>
      <c r="G38" s="407">
        <f t="shared" si="29"/>
        <v>2877448</v>
      </c>
      <c r="H38" s="292">
        <f t="shared" si="30"/>
        <v>140707.2072</v>
      </c>
      <c r="I38" s="292">
        <f t="shared" si="31"/>
        <v>115097.92</v>
      </c>
      <c r="J38" s="292">
        <f t="shared" si="32"/>
        <v>57548.96</v>
      </c>
      <c r="K38" s="367">
        <v>15000</v>
      </c>
      <c r="L38" s="368">
        <f t="shared" si="33"/>
        <v>3205802.0872</v>
      </c>
      <c r="M38" s="293">
        <f t="shared" si="34"/>
        <v>256464.166976</v>
      </c>
      <c r="N38" s="359">
        <v>1274000</v>
      </c>
      <c r="O38" s="261"/>
      <c r="P38" s="427"/>
      <c r="Q38" s="272">
        <f t="shared" si="35"/>
        <v>4736266.254176</v>
      </c>
      <c r="R38" s="369">
        <f t="shared" si="36"/>
        <v>25646.4166976</v>
      </c>
      <c r="S38" s="273">
        <f t="shared" si="37"/>
        <v>4761912.6708736</v>
      </c>
      <c r="T38" s="510">
        <v>44378</v>
      </c>
      <c r="U38" s="510">
        <v>44469</v>
      </c>
      <c r="W38" s="230"/>
      <c r="X38" s="230"/>
      <c r="Y38" s="585">
        <f t="shared" si="39"/>
        <v>32</v>
      </c>
      <c r="Z38" s="586" t="str">
        <f t="shared" si="39"/>
        <v>0392</v>
      </c>
      <c r="AA38" s="587" t="str">
        <f t="shared" si="39"/>
        <v>MUHAMMAD HASNAN </v>
      </c>
      <c r="AB38" s="586" t="str">
        <f>+VLOOKUP(B38,'[1]BANJARMASIN SAT'!$C$7:$AG$88,14,0)</f>
        <v>K</v>
      </c>
      <c r="AC38" s="588">
        <f t="shared" si="14"/>
        <v>4151448</v>
      </c>
      <c r="AD38" s="589">
        <f t="shared" si="15"/>
        <v>57548.96</v>
      </c>
      <c r="AE38" s="589">
        <f t="shared" si="41"/>
        <v>28774.48</v>
      </c>
      <c r="AF38" s="589">
        <f t="shared" si="42"/>
        <v>28774.48</v>
      </c>
      <c r="AG38" s="588">
        <f t="shared" si="6"/>
        <v>-838649.9199999999</v>
      </c>
      <c r="AH38" s="588">
        <f t="shared" si="17"/>
        <v>0</v>
      </c>
      <c r="AI38" s="590">
        <f t="shared" si="7"/>
        <v>4036350.08</v>
      </c>
      <c r="AJ38" s="591"/>
      <c r="AK38" s="592">
        <f t="shared" si="18"/>
        <v>4036350.08</v>
      </c>
      <c r="AL38" s="593"/>
      <c r="AM38" s="594">
        <f t="shared" si="40"/>
        <v>32</v>
      </c>
      <c r="AN38" s="595" t="str">
        <f t="shared" si="40"/>
        <v>0392</v>
      </c>
      <c r="AO38" s="596" t="str">
        <f t="shared" si="0"/>
        <v>MUHAMMAD HASNAN </v>
      </c>
      <c r="AP38" s="597">
        <f t="shared" si="19"/>
        <v>4036350.08</v>
      </c>
      <c r="AQ38" s="223">
        <f>+VLOOKUP(C38,'[2]BANK DRIVER'!$C$439:$G$521,5,0)</f>
        <v>4036350.08</v>
      </c>
    </row>
    <row r="39" ht="18" customHeight="1" s="223" customFormat="1">
      <c r="A39" s="311" t="s">
        <v>67</v>
      </c>
      <c r="B39" s="542" t="s">
        <v>315</v>
      </c>
      <c r="C39" s="405" t="s">
        <v>316</v>
      </c>
      <c r="D39" s="314" t="s">
        <v>95</v>
      </c>
      <c r="E39" s="314" t="s">
        <v>251</v>
      </c>
      <c r="F39" s="314" t="s">
        <v>71</v>
      </c>
      <c r="G39" s="407">
        <f t="shared" si="29"/>
        <v>2877448</v>
      </c>
      <c r="H39" s="292">
        <f t="shared" si="30"/>
        <v>140707.2072</v>
      </c>
      <c r="I39" s="292">
        <f t="shared" si="31"/>
        <v>115097.92</v>
      </c>
      <c r="J39" s="292">
        <f t="shared" si="32"/>
        <v>57548.96</v>
      </c>
      <c r="K39" s="367">
        <v>15000</v>
      </c>
      <c r="L39" s="293">
        <f t="shared" si="33"/>
        <v>3205802.0872</v>
      </c>
      <c r="M39" s="293">
        <f t="shared" si="34"/>
        <v>256464.166976</v>
      </c>
      <c r="N39" s="359">
        <v>1352000</v>
      </c>
      <c r="O39" s="261"/>
      <c r="P39" s="385"/>
      <c r="Q39" s="272">
        <f t="shared" si="35"/>
        <v>4814266.254176</v>
      </c>
      <c r="R39" s="369">
        <f t="shared" si="36"/>
        <v>25646.4166976</v>
      </c>
      <c r="S39" s="273">
        <f t="shared" si="37"/>
        <v>4839912.6708736</v>
      </c>
      <c r="T39" s="508">
        <v>44348</v>
      </c>
      <c r="U39" s="509">
        <v>44439</v>
      </c>
      <c r="W39" s="230"/>
      <c r="X39" s="230"/>
      <c r="Y39" s="585">
        <f t="shared" si="39"/>
        <v>33</v>
      </c>
      <c r="Z39" s="586" t="str">
        <f t="shared" si="39"/>
        <v>0956</v>
      </c>
      <c r="AA39" s="587" t="str">
        <f t="shared" si="39"/>
        <v>FAISAL RAHMAN</v>
      </c>
      <c r="AB39" s="586" t="str">
        <f>+VLOOKUP(B39,'[1]BANJARMASIN SAT'!$C$7:$AG$88,14,0)</f>
        <v>K</v>
      </c>
      <c r="AC39" s="588">
        <f t="shared" si="14"/>
        <v>4229448</v>
      </c>
      <c r="AD39" s="589">
        <f t="shared" si="15"/>
        <v>57548.96</v>
      </c>
      <c r="AE39" s="589">
        <f t="shared" si="41"/>
        <v>28774.48</v>
      </c>
      <c r="AF39" s="589">
        <f t="shared" si="42"/>
        <v>28774.48</v>
      </c>
      <c r="AG39" s="588">
        <f t="shared" si="6"/>
        <v>-760649.9199999999</v>
      </c>
      <c r="AH39" s="588">
        <f t="shared" si="17"/>
        <v>0</v>
      </c>
      <c r="AI39" s="590">
        <f t="shared" si="7"/>
        <v>4114350.08</v>
      </c>
      <c r="AJ39" s="591"/>
      <c r="AK39" s="592">
        <f t="shared" si="18"/>
        <v>4114350.08</v>
      </c>
      <c r="AL39" s="593"/>
      <c r="AM39" s="594">
        <f t="shared" si="40"/>
        <v>33</v>
      </c>
      <c r="AN39" s="595" t="str">
        <f t="shared" si="40"/>
        <v>0956</v>
      </c>
      <c r="AO39" s="596" t="str">
        <f t="shared" si="0"/>
        <v>FAISAL RAHMAN</v>
      </c>
      <c r="AP39" s="597">
        <f t="shared" si="19"/>
        <v>4114350.08</v>
      </c>
      <c r="AQ39" s="223">
        <f>+VLOOKUP(C39,'[2]BANK DRIVER'!$C$439:$G$521,5,0)</f>
        <v>4114350.08</v>
      </c>
    </row>
    <row r="40" ht="18" customHeight="1" s="223" customFormat="1">
      <c r="A40" s="311" t="s">
        <v>67</v>
      </c>
      <c r="B40" s="542" t="s">
        <v>317</v>
      </c>
      <c r="C40" s="405" t="s">
        <v>318</v>
      </c>
      <c r="D40" s="314" t="s">
        <v>95</v>
      </c>
      <c r="E40" s="314" t="s">
        <v>251</v>
      </c>
      <c r="F40" s="314" t="s">
        <v>71</v>
      </c>
      <c r="G40" s="407">
        <f t="shared" si="29"/>
        <v>2877448</v>
      </c>
      <c r="H40" s="292">
        <f t="shared" si="30"/>
        <v>140707.2072</v>
      </c>
      <c r="I40" s="292">
        <f t="shared" si="31"/>
        <v>115097.92</v>
      </c>
      <c r="J40" s="292">
        <f t="shared" si="32"/>
        <v>57548.96</v>
      </c>
      <c r="K40" s="367">
        <v>15000</v>
      </c>
      <c r="L40" s="293">
        <f t="shared" si="33"/>
        <v>3205802.0872</v>
      </c>
      <c r="M40" s="293">
        <f t="shared" si="34"/>
        <v>256464.166976</v>
      </c>
      <c r="N40" s="359">
        <v>1287000</v>
      </c>
      <c r="O40" s="261"/>
      <c r="P40" s="385"/>
      <c r="Q40" s="272">
        <f t="shared" si="35"/>
        <v>4749266.254176</v>
      </c>
      <c r="R40" s="369">
        <f t="shared" si="36"/>
        <v>25646.4166976</v>
      </c>
      <c r="S40" s="273">
        <f t="shared" si="37"/>
        <v>4774912.6708736</v>
      </c>
      <c r="T40" s="503">
        <v>44348</v>
      </c>
      <c r="U40" s="504">
        <v>44439</v>
      </c>
      <c r="W40" s="230"/>
      <c r="X40" s="230"/>
      <c r="Y40" s="585">
        <f ref="Y40:AA93" t="shared" si="43">+A40</f>
        <v>34</v>
      </c>
      <c r="Z40" s="586" t="str">
        <f t="shared" si="43"/>
        <v>0957</v>
      </c>
      <c r="AA40" s="587" t="str">
        <f t="shared" si="43"/>
        <v>TAUFIKKURRAHMAN </v>
      </c>
      <c r="AB40" s="586" t="str">
        <f>+VLOOKUP(B40,'[1]BANJARMASIN SAT'!$C$7:$AG$88,14,0)</f>
        <v>K</v>
      </c>
      <c r="AC40" s="588">
        <f t="shared" si="14"/>
        <v>4164448</v>
      </c>
      <c r="AD40" s="589">
        <f t="shared" si="15"/>
        <v>57548.96</v>
      </c>
      <c r="AE40" s="589"/>
      <c r="AF40" s="589">
        <f t="shared" si="42"/>
        <v>28774.48</v>
      </c>
      <c r="AG40" s="588">
        <f t="shared" si="6"/>
        <v>-796875.44</v>
      </c>
      <c r="AH40" s="588">
        <f t="shared" si="17"/>
        <v>0</v>
      </c>
      <c r="AI40" s="590">
        <f t="shared" si="7"/>
        <v>4078124.56</v>
      </c>
      <c r="AJ40" s="591"/>
      <c r="AK40" s="592">
        <f t="shared" si="18"/>
        <v>4078124.56</v>
      </c>
      <c r="AL40" s="593"/>
      <c r="AM40" s="594">
        <f t="shared" si="40"/>
        <v>34</v>
      </c>
      <c r="AN40" s="595" t="str">
        <f t="shared" si="40"/>
        <v>0957</v>
      </c>
      <c r="AO40" s="596" t="str">
        <f t="shared" si="0"/>
        <v>TAUFIKKURRAHMAN </v>
      </c>
      <c r="AP40" s="597">
        <f t="shared" si="19"/>
        <v>4078124.56</v>
      </c>
      <c r="AQ40" s="223">
        <f>+VLOOKUP(C40,'[2]BANK DRIVER'!$C$439:$G$521,5,0)</f>
        <v>4078124.56</v>
      </c>
    </row>
    <row r="41" ht="18" customHeight="1" s="223" customFormat="1">
      <c r="A41" s="311" t="s">
        <v>67</v>
      </c>
      <c r="B41" s="542" t="s">
        <v>319</v>
      </c>
      <c r="C41" s="405" t="s">
        <v>320</v>
      </c>
      <c r="D41" s="314" t="s">
        <v>95</v>
      </c>
      <c r="E41" s="314" t="s">
        <v>251</v>
      </c>
      <c r="F41" s="314" t="s">
        <v>71</v>
      </c>
      <c r="G41" s="407">
        <f t="shared" si="29"/>
        <v>2877448</v>
      </c>
      <c r="H41" s="292">
        <f t="shared" si="30"/>
        <v>140707.2072</v>
      </c>
      <c r="I41" s="292">
        <f t="shared" si="31"/>
        <v>115097.92</v>
      </c>
      <c r="J41" s="292">
        <f t="shared" si="32"/>
        <v>57548.96</v>
      </c>
      <c r="K41" s="367">
        <v>15000</v>
      </c>
      <c r="L41" s="293">
        <f t="shared" si="33"/>
        <v>3205802.0872</v>
      </c>
      <c r="M41" s="293">
        <f t="shared" si="34"/>
        <v>256464.166976</v>
      </c>
      <c r="N41" s="359">
        <v>1391000</v>
      </c>
      <c r="O41" s="261"/>
      <c r="P41" s="385"/>
      <c r="Q41" s="272">
        <f t="shared" si="35"/>
        <v>4853266.254176</v>
      </c>
      <c r="R41" s="369">
        <f t="shared" si="36"/>
        <v>25646.4166976</v>
      </c>
      <c r="S41" s="273">
        <f t="shared" si="37"/>
        <v>4878912.6708736</v>
      </c>
      <c r="T41" s="512">
        <v>44348</v>
      </c>
      <c r="U41" s="513">
        <v>44439</v>
      </c>
      <c r="W41" s="230"/>
      <c r="X41" s="230"/>
      <c r="Y41" s="585">
        <f t="shared" si="43"/>
        <v>35</v>
      </c>
      <c r="Z41" s="586" t="str">
        <f t="shared" si="43"/>
        <v>0958</v>
      </c>
      <c r="AA41" s="587" t="str">
        <f t="shared" si="43"/>
        <v>MUHAMMAD NORZAIN </v>
      </c>
      <c r="AB41" s="586" t="str">
        <f>+VLOOKUP(B41,'[1]BANJARMASIN SAT'!$C$7:$AG$88,14,0)</f>
        <v>K</v>
      </c>
      <c r="AC41" s="588">
        <f t="shared" si="14"/>
        <v>4268448</v>
      </c>
      <c r="AD41" s="589">
        <f t="shared" si="15"/>
        <v>57548.96</v>
      </c>
      <c r="AE41" s="589">
        <f t="shared" si="41"/>
        <v>28774.48</v>
      </c>
      <c r="AF41" s="589">
        <f t="shared" si="42"/>
        <v>28774.48</v>
      </c>
      <c r="AG41" s="588">
        <f t="shared" si="6"/>
        <v>-721649.9199999999</v>
      </c>
      <c r="AH41" s="588">
        <f t="shared" si="17"/>
        <v>0</v>
      </c>
      <c r="AI41" s="590">
        <f t="shared" si="7"/>
        <v>4153350.08</v>
      </c>
      <c r="AJ41" s="591"/>
      <c r="AK41" s="592">
        <f t="shared" si="18"/>
        <v>4153350.08</v>
      </c>
      <c r="AL41" s="593"/>
      <c r="AM41" s="594">
        <f t="shared" si="40"/>
        <v>35</v>
      </c>
      <c r="AN41" s="595" t="str">
        <f t="shared" si="40"/>
        <v>0958</v>
      </c>
      <c r="AO41" s="596" t="str">
        <f t="shared" si="0"/>
        <v>MUHAMMAD NORZAIN </v>
      </c>
      <c r="AP41" s="597">
        <f t="shared" si="19"/>
        <v>4153350.08</v>
      </c>
      <c r="AQ41" s="223">
        <f>+VLOOKUP(C41,'[2]BANK DRIVER'!$C$439:$G$521,5,0)</f>
        <v>4153350.08</v>
      </c>
    </row>
    <row r="42" ht="18" customHeight="1" s="223" customFormat="1">
      <c r="A42" s="311" t="s">
        <v>67</v>
      </c>
      <c r="B42" s="542" t="s">
        <v>321</v>
      </c>
      <c r="C42" s="405" t="s">
        <v>322</v>
      </c>
      <c r="D42" s="314" t="s">
        <v>95</v>
      </c>
      <c r="E42" s="314" t="s">
        <v>251</v>
      </c>
      <c r="F42" s="314" t="s">
        <v>71</v>
      </c>
      <c r="G42" s="407">
        <f t="shared" si="29"/>
        <v>2877448</v>
      </c>
      <c r="H42" s="292">
        <f t="shared" si="30"/>
        <v>140707.2072</v>
      </c>
      <c r="I42" s="292">
        <f t="shared" si="31"/>
        <v>115097.92</v>
      </c>
      <c r="J42" s="292">
        <f t="shared" si="32"/>
        <v>57548.96</v>
      </c>
      <c r="K42" s="367">
        <v>15000</v>
      </c>
      <c r="L42" s="293">
        <f t="shared" si="33"/>
        <v>3205802.0872</v>
      </c>
      <c r="M42" s="293">
        <f t="shared" si="34"/>
        <v>256464.166976</v>
      </c>
      <c r="N42" s="359">
        <v>1924000</v>
      </c>
      <c r="O42" s="261"/>
      <c r="P42" s="385"/>
      <c r="Q42" s="272">
        <f t="shared" si="35"/>
        <v>5386266.254176</v>
      </c>
      <c r="R42" s="369">
        <f t="shared" si="36"/>
        <v>25646.4166976</v>
      </c>
      <c r="S42" s="273">
        <f t="shared" si="37"/>
        <v>5411912.6708736</v>
      </c>
      <c r="T42" s="508">
        <v>44378</v>
      </c>
      <c r="U42" s="509">
        <v>44408</v>
      </c>
      <c r="W42" s="230"/>
      <c r="X42" s="230"/>
      <c r="Y42" s="585">
        <f t="shared" si="43"/>
        <v>36</v>
      </c>
      <c r="Z42" s="586" t="str">
        <f t="shared" si="43"/>
        <v>0960</v>
      </c>
      <c r="AA42" s="587" t="str">
        <f t="shared" si="43"/>
        <v>NANDA DICKY FATKHUROZI</v>
      </c>
      <c r="AB42" s="586" t="str">
        <f>+VLOOKUP(B42,'[1]BANJARMASIN SAT'!$C$7:$AG$88,14,0)</f>
        <v>L</v>
      </c>
      <c r="AC42" s="588">
        <f t="shared" si="14"/>
        <v>4801448</v>
      </c>
      <c r="AD42" s="589">
        <f t="shared" si="15"/>
        <v>57548.96</v>
      </c>
      <c r="AE42" s="589">
        <f t="shared" si="41"/>
        <v>28774.48</v>
      </c>
      <c r="AF42" s="589">
        <f t="shared" si="42"/>
        <v>28774.48</v>
      </c>
      <c r="AG42" s="588">
        <f t="shared" si="6"/>
        <v>186350.07999999914</v>
      </c>
      <c r="AH42" s="588">
        <f t="shared" si="17"/>
        <v>9317.503999999957</v>
      </c>
      <c r="AI42" s="590">
        <f t="shared" si="7"/>
        <v>4677032.575999999</v>
      </c>
      <c r="AJ42" s="591"/>
      <c r="AK42" s="592">
        <f t="shared" si="18"/>
        <v>4677032.575999999</v>
      </c>
      <c r="AL42" s="593"/>
      <c r="AM42" s="594">
        <f t="shared" si="40"/>
        <v>36</v>
      </c>
      <c r="AN42" s="595" t="str">
        <f t="shared" si="40"/>
        <v>0960</v>
      </c>
      <c r="AO42" s="596" t="str">
        <f t="shared" si="0"/>
        <v>NANDA DICKY FATKHUROZI</v>
      </c>
      <c r="AP42" s="597">
        <f t="shared" si="19"/>
        <v>4677032.575999999</v>
      </c>
      <c r="AQ42" s="223">
        <f>+VLOOKUP(C42,'[2]BANK DRIVER'!$C$439:$G$521,5,0)</f>
        <v>4677032.575999999</v>
      </c>
    </row>
    <row r="43" ht="18" customHeight="1" s="223" customFormat="1">
      <c r="A43" s="311" t="s">
        <v>67</v>
      </c>
      <c r="B43" s="542" t="s">
        <v>323</v>
      </c>
      <c r="C43" s="405" t="s">
        <v>324</v>
      </c>
      <c r="D43" s="314" t="s">
        <v>95</v>
      </c>
      <c r="E43" s="314" t="s">
        <v>251</v>
      </c>
      <c r="F43" s="314" t="s">
        <v>71</v>
      </c>
      <c r="G43" s="407">
        <f t="shared" si="29"/>
        <v>2877448</v>
      </c>
      <c r="H43" s="292">
        <f t="shared" si="30"/>
        <v>140707.2072</v>
      </c>
      <c r="I43" s="292">
        <f t="shared" si="31"/>
        <v>115097.92</v>
      </c>
      <c r="J43" s="292">
        <f t="shared" si="32"/>
        <v>57548.96</v>
      </c>
      <c r="K43" s="367">
        <v>15000</v>
      </c>
      <c r="L43" s="293">
        <f t="shared" si="33"/>
        <v>3205802.0872</v>
      </c>
      <c r="M43" s="293">
        <f t="shared" si="34"/>
        <v>256464.166976</v>
      </c>
      <c r="N43" s="359">
        <v>1378000</v>
      </c>
      <c r="O43" s="261"/>
      <c r="P43" s="385"/>
      <c r="Q43" s="272">
        <f t="shared" si="35"/>
        <v>4840266.254176</v>
      </c>
      <c r="R43" s="369">
        <f t="shared" si="36"/>
        <v>25646.4166976</v>
      </c>
      <c r="S43" s="273">
        <f t="shared" si="37"/>
        <v>4865912.6708736</v>
      </c>
      <c r="T43" s="503">
        <v>44348</v>
      </c>
      <c r="U43" s="504">
        <v>44439</v>
      </c>
      <c r="W43" s="230"/>
      <c r="X43" s="230"/>
      <c r="Y43" s="585">
        <f t="shared" si="43"/>
        <v>37</v>
      </c>
      <c r="Z43" s="586" t="str">
        <f t="shared" si="43"/>
        <v>0961</v>
      </c>
      <c r="AA43" s="587" t="str">
        <f t="shared" si="43"/>
        <v>LUKMANUL HAKIM </v>
      </c>
      <c r="AB43" s="586" t="str">
        <f>+VLOOKUP(B43,'[1]BANJARMASIN SAT'!$C$7:$AG$88,14,0)</f>
        <v>K1</v>
      </c>
      <c r="AC43" s="588">
        <f t="shared" si="14"/>
        <v>4255448</v>
      </c>
      <c r="AD43" s="589">
        <f t="shared" si="15"/>
        <v>57548.96</v>
      </c>
      <c r="AE43" s="589">
        <f t="shared" si="41"/>
        <v>28774.48</v>
      </c>
      <c r="AF43" s="589">
        <f t="shared" si="42"/>
        <v>28774.48</v>
      </c>
      <c r="AG43" s="588">
        <f t="shared" si="6"/>
        <v>-1109649.92</v>
      </c>
      <c r="AH43" s="588">
        <f t="shared" si="17"/>
        <v>0</v>
      </c>
      <c r="AI43" s="590">
        <f t="shared" si="7"/>
        <v>4140350.08</v>
      </c>
      <c r="AJ43" s="591"/>
      <c r="AK43" s="592">
        <f t="shared" si="18"/>
        <v>4140350.08</v>
      </c>
      <c r="AL43" s="593"/>
      <c r="AM43" s="594">
        <f t="shared" si="40"/>
        <v>37</v>
      </c>
      <c r="AN43" s="595" t="str">
        <f t="shared" si="40"/>
        <v>0961</v>
      </c>
      <c r="AO43" s="596" t="str">
        <f t="shared" si="0"/>
        <v>LUKMANUL HAKIM </v>
      </c>
      <c r="AP43" s="597">
        <f t="shared" si="19"/>
        <v>4140350.08</v>
      </c>
      <c r="AQ43" s="223">
        <f>+VLOOKUP(C43,'[2]BANK DRIVER'!$C$439:$G$521,5,0)</f>
        <v>4140350.08</v>
      </c>
    </row>
    <row r="44" ht="18" customHeight="1" s="223" customFormat="1">
      <c r="A44" s="311" t="s">
        <v>67</v>
      </c>
      <c r="B44" s="542" t="s">
        <v>325</v>
      </c>
      <c r="C44" s="405" t="s">
        <v>326</v>
      </c>
      <c r="D44" s="314" t="s">
        <v>95</v>
      </c>
      <c r="E44" s="314" t="s">
        <v>251</v>
      </c>
      <c r="F44" s="314" t="s">
        <v>71</v>
      </c>
      <c r="G44" s="407">
        <f t="shared" si="29"/>
        <v>2877448</v>
      </c>
      <c r="H44" s="292">
        <f t="shared" si="30"/>
        <v>140707.2072</v>
      </c>
      <c r="I44" s="292">
        <f t="shared" si="31"/>
        <v>115097.92</v>
      </c>
      <c r="J44" s="292">
        <f t="shared" si="32"/>
        <v>57548.96</v>
      </c>
      <c r="K44" s="367">
        <v>15000</v>
      </c>
      <c r="L44" s="293">
        <f t="shared" si="33"/>
        <v>3205802.0872</v>
      </c>
      <c r="M44" s="293">
        <f t="shared" si="34"/>
        <v>256464.166976</v>
      </c>
      <c r="N44" s="359">
        <v>1196000</v>
      </c>
      <c r="O44" s="261"/>
      <c r="P44" s="385"/>
      <c r="Q44" s="272">
        <f t="shared" si="35"/>
        <v>4658266.254176</v>
      </c>
      <c r="R44" s="369">
        <f t="shared" si="36"/>
        <v>25646.4166976</v>
      </c>
      <c r="S44" s="273">
        <f t="shared" si="37"/>
        <v>4683912.6708736</v>
      </c>
      <c r="T44" s="503">
        <v>44348</v>
      </c>
      <c r="U44" s="504">
        <v>44439</v>
      </c>
      <c r="W44" s="230"/>
      <c r="X44" s="230"/>
      <c r="Y44" s="585">
        <f t="shared" si="43"/>
        <v>38</v>
      </c>
      <c r="Z44" s="586" t="str">
        <f t="shared" si="43"/>
        <v>0962</v>
      </c>
      <c r="AA44" s="587" t="str">
        <f t="shared" si="43"/>
        <v>AGUS PAHRIADI </v>
      </c>
      <c r="AB44" s="586" t="str">
        <f>+VLOOKUP(B44,'[1]BANJARMASIN SAT'!$C$7:$AG$88,14,0)</f>
        <v>L</v>
      </c>
      <c r="AC44" s="588">
        <f t="shared" si="14"/>
        <v>4073448</v>
      </c>
      <c r="AD44" s="589">
        <f t="shared" si="15"/>
        <v>57548.96</v>
      </c>
      <c r="AE44" s="589">
        <f t="shared" si="41"/>
        <v>28774.48</v>
      </c>
      <c r="AF44" s="589">
        <f t="shared" si="42"/>
        <v>28774.48</v>
      </c>
      <c r="AG44" s="588">
        <f t="shared" si="6"/>
        <v>-541649.9199999999</v>
      </c>
      <c r="AH44" s="588">
        <f t="shared" si="17"/>
        <v>0</v>
      </c>
      <c r="AI44" s="590">
        <f t="shared" si="7"/>
        <v>3958350.08</v>
      </c>
      <c r="AJ44" s="591"/>
      <c r="AK44" s="592">
        <f t="shared" si="18"/>
        <v>3958350.08</v>
      </c>
      <c r="AL44" s="593"/>
      <c r="AM44" s="594">
        <f t="shared" si="40"/>
        <v>38</v>
      </c>
      <c r="AN44" s="595" t="str">
        <f t="shared" si="40"/>
        <v>0962</v>
      </c>
      <c r="AO44" s="596" t="str">
        <f t="shared" si="0"/>
        <v>AGUS PAHRIADI </v>
      </c>
      <c r="AP44" s="597">
        <f t="shared" si="19"/>
        <v>3958350.08</v>
      </c>
      <c r="AQ44" s="223">
        <f>+VLOOKUP(C44,'[2]BANK DRIVER'!$C$439:$G$521,5,0)</f>
        <v>3958350.08</v>
      </c>
    </row>
    <row r="45" ht="18" customHeight="1" s="223" customFormat="1">
      <c r="A45" s="311" t="s">
        <v>67</v>
      </c>
      <c r="B45" s="542" t="s">
        <v>327</v>
      </c>
      <c r="C45" s="405" t="s">
        <v>328</v>
      </c>
      <c r="D45" s="314" t="s">
        <v>95</v>
      </c>
      <c r="E45" s="314" t="s">
        <v>251</v>
      </c>
      <c r="F45" s="314" t="s">
        <v>71</v>
      </c>
      <c r="G45" s="407">
        <f t="shared" si="29"/>
        <v>2877448</v>
      </c>
      <c r="H45" s="292">
        <f t="shared" si="30"/>
        <v>140707.2072</v>
      </c>
      <c r="I45" s="292">
        <f t="shared" si="31"/>
        <v>115097.92</v>
      </c>
      <c r="J45" s="292">
        <f t="shared" si="32"/>
        <v>57548.96</v>
      </c>
      <c r="K45" s="367">
        <v>15000</v>
      </c>
      <c r="L45" s="293">
        <f t="shared" si="33"/>
        <v>3205802.0872</v>
      </c>
      <c r="M45" s="293">
        <f t="shared" si="34"/>
        <v>256464.166976</v>
      </c>
      <c r="N45" s="359">
        <v>1313000</v>
      </c>
      <c r="O45" s="261"/>
      <c r="P45" s="385"/>
      <c r="Q45" s="272">
        <f t="shared" si="35"/>
        <v>4775266.254176</v>
      </c>
      <c r="R45" s="369">
        <f t="shared" si="36"/>
        <v>25646.4166976</v>
      </c>
      <c r="S45" s="273">
        <f t="shared" si="37"/>
        <v>4800912.6708736</v>
      </c>
      <c r="T45" s="503">
        <v>44348</v>
      </c>
      <c r="U45" s="504">
        <v>44439</v>
      </c>
      <c r="W45" s="230"/>
      <c r="X45" s="230"/>
      <c r="Y45" s="585">
        <f t="shared" si="43"/>
        <v>39</v>
      </c>
      <c r="Z45" s="586" t="str">
        <f t="shared" si="43"/>
        <v>0963</v>
      </c>
      <c r="AA45" s="587" t="str">
        <f t="shared" si="43"/>
        <v>ARBANI</v>
      </c>
      <c r="AB45" s="586" t="str">
        <f>+VLOOKUP(B45,'[1]BANJARMASIN SAT'!$C$7:$AG$88,14,0)</f>
        <v>K</v>
      </c>
      <c r="AC45" s="588">
        <f t="shared" si="14"/>
        <v>4190448</v>
      </c>
      <c r="AD45" s="589">
        <f t="shared" si="15"/>
        <v>57548.96</v>
      </c>
      <c r="AE45" s="589">
        <f t="shared" si="41"/>
        <v>28774.48</v>
      </c>
      <c r="AF45" s="589">
        <f t="shared" si="42"/>
        <v>28774.48</v>
      </c>
      <c r="AG45" s="588">
        <f t="shared" si="6"/>
        <v>-799649.9199999999</v>
      </c>
      <c r="AH45" s="588">
        <f t="shared" si="17"/>
        <v>0</v>
      </c>
      <c r="AI45" s="590">
        <f t="shared" si="7"/>
        <v>4075350.08</v>
      </c>
      <c r="AJ45" s="591"/>
      <c r="AK45" s="592">
        <f t="shared" si="18"/>
        <v>4075350.08</v>
      </c>
      <c r="AL45" s="593"/>
      <c r="AM45" s="594">
        <f ref="AM45:AO93" t="shared" si="44">+Y45</f>
        <v>39</v>
      </c>
      <c r="AN45" s="595" t="str">
        <f t="shared" si="44"/>
        <v>0963</v>
      </c>
      <c r="AO45" s="596" t="str">
        <f t="shared" si="0"/>
        <v>ARBANI</v>
      </c>
      <c r="AP45" s="597">
        <f t="shared" si="19"/>
        <v>4075350.08</v>
      </c>
      <c r="AQ45" s="223">
        <f>+VLOOKUP(C45,'[2]BANK DRIVER'!$C$439:$G$521,5,0)</f>
        <v>4075350.08</v>
      </c>
    </row>
    <row r="46" ht="18" customHeight="1" s="223" customFormat="1">
      <c r="A46" s="311" t="s">
        <v>67</v>
      </c>
      <c r="B46" s="542" t="s">
        <v>329</v>
      </c>
      <c r="C46" s="405" t="s">
        <v>330</v>
      </c>
      <c r="D46" s="314" t="s">
        <v>95</v>
      </c>
      <c r="E46" s="314" t="s">
        <v>251</v>
      </c>
      <c r="F46" s="314" t="s">
        <v>71</v>
      </c>
      <c r="G46" s="407">
        <f t="shared" si="29"/>
        <v>2877448</v>
      </c>
      <c r="H46" s="292">
        <f t="shared" si="30"/>
        <v>140707.2072</v>
      </c>
      <c r="I46" s="292">
        <f t="shared" si="31"/>
        <v>115097.92</v>
      </c>
      <c r="J46" s="292">
        <f t="shared" si="32"/>
        <v>57548.96</v>
      </c>
      <c r="K46" s="367">
        <v>15000</v>
      </c>
      <c r="L46" s="293">
        <f t="shared" si="33"/>
        <v>3205802.0872</v>
      </c>
      <c r="M46" s="293">
        <f t="shared" si="34"/>
        <v>256464.166976</v>
      </c>
      <c r="N46" s="359">
        <v>1079000</v>
      </c>
      <c r="O46" s="261"/>
      <c r="P46" s="385"/>
      <c r="Q46" s="272">
        <f t="shared" si="35"/>
        <v>4541266.254176</v>
      </c>
      <c r="R46" s="369">
        <f t="shared" si="36"/>
        <v>25646.4166976</v>
      </c>
      <c r="S46" s="273">
        <f t="shared" si="37"/>
        <v>4566912.6708736</v>
      </c>
      <c r="T46" s="503">
        <v>44348</v>
      </c>
      <c r="U46" s="504">
        <v>44439</v>
      </c>
      <c r="W46" s="230"/>
      <c r="X46" s="230"/>
      <c r="Y46" s="585">
        <f t="shared" si="43"/>
        <v>40</v>
      </c>
      <c r="Z46" s="586" t="str">
        <f t="shared" si="43"/>
        <v>0964</v>
      </c>
      <c r="AA46" s="587" t="str">
        <f t="shared" si="43"/>
        <v>HERU SETIAWAN </v>
      </c>
      <c r="AB46" s="586" t="str">
        <f>+VLOOKUP(B46,'[1]BANJARMASIN SAT'!$C$7:$AG$88,14,0)</f>
        <v>K</v>
      </c>
      <c r="AC46" s="588">
        <f t="shared" si="14"/>
        <v>3956448</v>
      </c>
      <c r="AD46" s="589">
        <f t="shared" si="15"/>
        <v>57548.96</v>
      </c>
      <c r="AE46" s="589">
        <f t="shared" si="41"/>
        <v>28774.48</v>
      </c>
      <c r="AF46" s="589">
        <f ref="AF46:AF93" t="shared" si="45">$AD$4*1%</f>
        <v>28774.48</v>
      </c>
      <c r="AG46" s="588">
        <f t="shared" si="6"/>
        <v>-1033649.9199999999</v>
      </c>
      <c r="AH46" s="588">
        <f t="shared" si="17"/>
        <v>0</v>
      </c>
      <c r="AI46" s="590">
        <f t="shared" si="7"/>
        <v>3841350.08</v>
      </c>
      <c r="AJ46" s="591"/>
      <c r="AK46" s="592">
        <f t="shared" si="18"/>
        <v>3841350.08</v>
      </c>
      <c r="AL46" s="593"/>
      <c r="AM46" s="594">
        <f t="shared" si="44"/>
        <v>40</v>
      </c>
      <c r="AN46" s="595" t="str">
        <f t="shared" si="44"/>
        <v>0964</v>
      </c>
      <c r="AO46" s="596" t="str">
        <f t="shared" si="0"/>
        <v>HERU SETIAWAN </v>
      </c>
      <c r="AP46" s="597">
        <f t="shared" si="19"/>
        <v>3841350.08</v>
      </c>
      <c r="AQ46" s="223">
        <f>+VLOOKUP(C46,'[2]BANK DRIVER'!$C$439:$G$521,5,0)</f>
        <v>3841350.08</v>
      </c>
    </row>
    <row r="47" ht="18" customHeight="1" s="223" customFormat="1">
      <c r="A47" s="311" t="s">
        <v>214</v>
      </c>
      <c r="B47" s="738" t="s">
        <v>331</v>
      </c>
      <c r="C47" s="739" t="s">
        <v>332</v>
      </c>
      <c r="D47" s="314" t="s">
        <v>95</v>
      </c>
      <c r="E47" s="314" t="s">
        <v>251</v>
      </c>
      <c r="F47" s="314" t="s">
        <v>71</v>
      </c>
      <c r="G47" s="407">
        <f t="shared" si="29"/>
        <v>2877448</v>
      </c>
      <c r="H47" s="292">
        <f ref="H47:H78" t="shared" si="46">+$G$4*4.89%</f>
        <v>140707.2072</v>
      </c>
      <c r="I47" s="292">
        <f ref="I47:I78" t="shared" si="47">+$G$4*4%</f>
        <v>115097.92</v>
      </c>
      <c r="J47" s="292">
        <f ref="J47:J78" t="shared" si="48">+$G$4*2%</f>
        <v>57548.96</v>
      </c>
      <c r="K47" s="367">
        <v>15000</v>
      </c>
      <c r="L47" s="293">
        <f t="shared" si="33"/>
        <v>3205802.0872</v>
      </c>
      <c r="M47" s="293">
        <f t="shared" si="34"/>
        <v>256464.166976</v>
      </c>
      <c r="N47" s="359">
        <v>975000</v>
      </c>
      <c r="O47" s="261"/>
      <c r="P47" s="385"/>
      <c r="Q47" s="272">
        <f t="shared" si="35"/>
        <v>4437266.254176</v>
      </c>
      <c r="R47" s="369">
        <f t="shared" si="36"/>
        <v>25646.4166976</v>
      </c>
      <c r="S47" s="273">
        <f t="shared" si="37"/>
        <v>4462912.6708736</v>
      </c>
      <c r="T47" s="503">
        <v>44348</v>
      </c>
      <c r="U47" s="504">
        <v>44439</v>
      </c>
      <c r="W47" s="230"/>
      <c r="X47" s="230"/>
      <c r="Y47" s="585">
        <f t="shared" si="43"/>
        <v>41</v>
      </c>
      <c r="Z47" s="586" t="str">
        <f t="shared" si="43"/>
        <v>0965</v>
      </c>
      <c r="AA47" s="587" t="str">
        <f t="shared" si="43"/>
        <v>MUHAMMAD HANAFI</v>
      </c>
      <c r="AB47" s="586" t="str">
        <f>+VLOOKUP(B47,'[1]BANJARMASIN SAT'!$C$7:$AG$88,14,0)</f>
        <v>K</v>
      </c>
      <c r="AC47" s="588">
        <f t="shared" si="14"/>
        <v>3852448</v>
      </c>
      <c r="AD47" s="589">
        <f t="shared" si="15"/>
        <v>57548.96</v>
      </c>
      <c r="AE47" s="589">
        <f t="shared" si="41"/>
        <v>28774.48</v>
      </c>
      <c r="AF47" s="589">
        <f t="shared" si="45"/>
        <v>28774.48</v>
      </c>
      <c r="AG47" s="588">
        <f t="shared" si="6"/>
        <v>-1137649.92</v>
      </c>
      <c r="AH47" s="588">
        <f t="shared" si="17"/>
        <v>0</v>
      </c>
      <c r="AI47" s="590">
        <f t="shared" si="7"/>
        <v>3737350.08</v>
      </c>
      <c r="AJ47" s="591"/>
      <c r="AK47" s="592">
        <f t="shared" si="18"/>
        <v>3737350.08</v>
      </c>
      <c r="AL47" s="593"/>
      <c r="AM47" s="594">
        <f t="shared" si="44"/>
        <v>41</v>
      </c>
      <c r="AN47" s="595" t="str">
        <f t="shared" si="44"/>
        <v>0965</v>
      </c>
      <c r="AO47" s="596" t="str">
        <f t="shared" si="0"/>
        <v>MUHAMMAD HANAFI</v>
      </c>
      <c r="AP47" s="597">
        <f t="shared" si="19"/>
        <v>3737350.08</v>
      </c>
      <c r="AQ47" s="223">
        <f>+VLOOKUP(C47,'[2]BANK DRIVER'!$C$439:$G$521,5,0)</f>
        <v>3737350.08</v>
      </c>
    </row>
    <row r="48" ht="18" customHeight="1" s="223" customFormat="1">
      <c r="A48" s="311" t="s">
        <v>67</v>
      </c>
      <c r="B48" s="542" t="s">
        <v>333</v>
      </c>
      <c r="C48" s="405" t="s">
        <v>334</v>
      </c>
      <c r="D48" s="314" t="s">
        <v>95</v>
      </c>
      <c r="E48" s="314" t="s">
        <v>251</v>
      </c>
      <c r="F48" s="314" t="s">
        <v>71</v>
      </c>
      <c r="G48" s="407">
        <f t="shared" si="29"/>
        <v>2877448</v>
      </c>
      <c r="H48" s="292">
        <f t="shared" si="46"/>
        <v>140707.2072</v>
      </c>
      <c r="I48" s="292">
        <f t="shared" si="47"/>
        <v>115097.92</v>
      </c>
      <c r="J48" s="292">
        <f t="shared" si="48"/>
        <v>57548.96</v>
      </c>
      <c r="K48" s="367">
        <v>15000</v>
      </c>
      <c r="L48" s="293">
        <f t="shared" si="33"/>
        <v>3205802.0872</v>
      </c>
      <c r="M48" s="293">
        <f t="shared" si="34"/>
        <v>256464.166976</v>
      </c>
      <c r="N48" s="359">
        <v>1352000</v>
      </c>
      <c r="O48" s="261"/>
      <c r="P48" s="385"/>
      <c r="Q48" s="272">
        <f t="shared" si="35"/>
        <v>4814266.254176</v>
      </c>
      <c r="R48" s="369">
        <f t="shared" si="36"/>
        <v>25646.4166976</v>
      </c>
      <c r="S48" s="273">
        <f t="shared" si="37"/>
        <v>4839912.6708736</v>
      </c>
      <c r="T48" s="503">
        <v>44348</v>
      </c>
      <c r="U48" s="504">
        <v>44439</v>
      </c>
      <c r="W48" s="230"/>
      <c r="X48" s="230"/>
      <c r="Y48" s="585">
        <f t="shared" si="43"/>
        <v>42</v>
      </c>
      <c r="Z48" s="586" t="str">
        <f t="shared" si="43"/>
        <v>0967</v>
      </c>
      <c r="AA48" s="587" t="str">
        <f t="shared" si="43"/>
        <v>SURONO</v>
      </c>
      <c r="AB48" s="586" t="str">
        <f>+VLOOKUP(B48,'[1]BANJARMASIN SAT'!$C$7:$AG$88,14,0)</f>
        <v>K</v>
      </c>
      <c r="AC48" s="588">
        <f t="shared" si="14"/>
        <v>4229448</v>
      </c>
      <c r="AD48" s="589">
        <f t="shared" si="15"/>
        <v>57548.96</v>
      </c>
      <c r="AE48" s="589"/>
      <c r="AF48" s="589">
        <f t="shared" si="45"/>
        <v>28774.48</v>
      </c>
      <c r="AG48" s="588">
        <f t="shared" si="6"/>
        <v>-731875.44</v>
      </c>
      <c r="AH48" s="588">
        <f t="shared" si="17"/>
        <v>0</v>
      </c>
      <c r="AI48" s="590">
        <f t="shared" si="7"/>
        <v>4143124.56</v>
      </c>
      <c r="AJ48" s="591"/>
      <c r="AK48" s="592">
        <f t="shared" si="18"/>
        <v>4143124.56</v>
      </c>
      <c r="AL48" s="593"/>
      <c r="AM48" s="594">
        <f t="shared" si="44"/>
        <v>42</v>
      </c>
      <c r="AN48" s="595" t="str">
        <f t="shared" si="44"/>
        <v>0967</v>
      </c>
      <c r="AO48" s="596" t="str">
        <f t="shared" si="0"/>
        <v>SURONO</v>
      </c>
      <c r="AP48" s="597">
        <f t="shared" si="19"/>
        <v>4143124.56</v>
      </c>
      <c r="AQ48" s="223">
        <f>+VLOOKUP(C48,'[2]BANK DRIVER'!$C$439:$G$521,5,0)</f>
        <v>4143124.56</v>
      </c>
    </row>
    <row r="49" ht="18" customHeight="1" s="223" customFormat="1">
      <c r="A49" s="311" t="s">
        <v>67</v>
      </c>
      <c r="B49" s="542" t="s">
        <v>335</v>
      </c>
      <c r="C49" s="405" t="s">
        <v>336</v>
      </c>
      <c r="D49" s="314" t="s">
        <v>95</v>
      </c>
      <c r="E49" s="314" t="s">
        <v>251</v>
      </c>
      <c r="F49" s="314" t="s">
        <v>71</v>
      </c>
      <c r="G49" s="407">
        <f t="shared" si="29"/>
        <v>2877448</v>
      </c>
      <c r="H49" s="292">
        <f t="shared" si="46"/>
        <v>140707.2072</v>
      </c>
      <c r="I49" s="292">
        <f t="shared" si="47"/>
        <v>115097.92</v>
      </c>
      <c r="J49" s="292">
        <f t="shared" si="48"/>
        <v>57548.96</v>
      </c>
      <c r="K49" s="367">
        <v>15000</v>
      </c>
      <c r="L49" s="293">
        <f t="shared" si="33"/>
        <v>3205802.0872</v>
      </c>
      <c r="M49" s="293">
        <f t="shared" si="34"/>
        <v>256464.166976</v>
      </c>
      <c r="N49" s="359">
        <v>2028000</v>
      </c>
      <c r="O49" s="261"/>
      <c r="P49" s="385"/>
      <c r="Q49" s="272">
        <f t="shared" si="35"/>
        <v>5490266.254176</v>
      </c>
      <c r="R49" s="369">
        <f t="shared" si="36"/>
        <v>25646.4166976</v>
      </c>
      <c r="S49" s="273">
        <f t="shared" si="37"/>
        <v>5515912.6708736</v>
      </c>
      <c r="T49" s="503">
        <v>44348</v>
      </c>
      <c r="U49" s="504">
        <v>44439</v>
      </c>
      <c r="W49" s="230"/>
      <c r="X49" s="230"/>
      <c r="Y49" s="585">
        <f t="shared" si="43"/>
        <v>43</v>
      </c>
      <c r="Z49" s="586" t="str">
        <f t="shared" si="43"/>
        <v>0969</v>
      </c>
      <c r="AA49" s="587" t="str">
        <f t="shared" si="43"/>
        <v>IWAN SETIAWAN </v>
      </c>
      <c r="AB49" s="586" t="str">
        <f>+VLOOKUP(B49,'[1]BANJARMASIN SAT'!$C$7:$AG$88,14,0)</f>
        <v>K</v>
      </c>
      <c r="AC49" s="588">
        <f t="shared" si="14"/>
        <v>4905448</v>
      </c>
      <c r="AD49" s="589">
        <f t="shared" si="15"/>
        <v>57548.96</v>
      </c>
      <c r="AE49" s="589">
        <f t="shared" si="41"/>
        <v>28774.48</v>
      </c>
      <c r="AF49" s="589">
        <f t="shared" si="45"/>
        <v>28774.48</v>
      </c>
      <c r="AG49" s="588">
        <f t="shared" si="6"/>
        <v>-84649.92000000086</v>
      </c>
      <c r="AH49" s="588">
        <f t="shared" si="17"/>
        <v>0</v>
      </c>
      <c r="AI49" s="590">
        <f t="shared" si="7"/>
        <v>4790350.079999999</v>
      </c>
      <c r="AJ49" s="591"/>
      <c r="AK49" s="592">
        <f t="shared" si="18"/>
        <v>4790350.079999999</v>
      </c>
      <c r="AL49" s="593"/>
      <c r="AM49" s="594">
        <f t="shared" si="44"/>
        <v>43</v>
      </c>
      <c r="AN49" s="595" t="str">
        <f t="shared" si="44"/>
        <v>0969</v>
      </c>
      <c r="AO49" s="596" t="str">
        <f t="shared" si="0"/>
        <v>IWAN SETIAWAN </v>
      </c>
      <c r="AP49" s="597">
        <f t="shared" si="19"/>
        <v>4790350.079999999</v>
      </c>
      <c r="AQ49" s="223">
        <f>+VLOOKUP(C49,'[2]BANK DRIVER'!$C$439:$G$521,5,0)</f>
        <v>4790350.079999999</v>
      </c>
    </row>
    <row r="50" ht="18" customHeight="1" s="223" customFormat="1">
      <c r="A50" s="311" t="s">
        <v>214</v>
      </c>
      <c r="B50" s="738" t="s">
        <v>337</v>
      </c>
      <c r="C50" s="739" t="s">
        <v>338</v>
      </c>
      <c r="D50" s="314" t="s">
        <v>95</v>
      </c>
      <c r="E50" s="314" t="s">
        <v>251</v>
      </c>
      <c r="F50" s="314" t="s">
        <v>71</v>
      </c>
      <c r="G50" s="407">
        <f t="shared" si="29"/>
        <v>2877448</v>
      </c>
      <c r="H50" s="292">
        <f t="shared" si="46"/>
        <v>140707.2072</v>
      </c>
      <c r="I50" s="292">
        <f t="shared" si="47"/>
        <v>115097.92</v>
      </c>
      <c r="J50" s="292">
        <f t="shared" si="48"/>
        <v>57548.96</v>
      </c>
      <c r="K50" s="367">
        <v>15000</v>
      </c>
      <c r="L50" s="293">
        <f t="shared" si="33"/>
        <v>3205802.0872</v>
      </c>
      <c r="M50" s="293">
        <f t="shared" si="34"/>
        <v>256464.166976</v>
      </c>
      <c r="N50" s="359">
        <v>1170000</v>
      </c>
      <c r="O50" s="261"/>
      <c r="P50" s="385"/>
      <c r="Q50" s="272">
        <f t="shared" si="35"/>
        <v>4632266.254176</v>
      </c>
      <c r="R50" s="369">
        <f t="shared" si="36"/>
        <v>25646.4166976</v>
      </c>
      <c r="S50" s="273">
        <f t="shared" si="37"/>
        <v>4657912.6708736</v>
      </c>
      <c r="T50" s="503">
        <v>44348</v>
      </c>
      <c r="U50" s="504">
        <v>44439</v>
      </c>
      <c r="W50" s="230"/>
      <c r="X50" s="230"/>
      <c r="Y50" s="585">
        <f t="shared" si="43"/>
        <v>44</v>
      </c>
      <c r="Z50" s="586" t="str">
        <f t="shared" si="43"/>
        <v>0970</v>
      </c>
      <c r="AA50" s="587" t="str">
        <f t="shared" si="43"/>
        <v>TAUFIK ISMAIL </v>
      </c>
      <c r="AB50" s="586" t="str">
        <f>+VLOOKUP(B50,'[1]BANJARMASIN SAT'!$C$7:$AG$88,14,0)</f>
        <v>L</v>
      </c>
      <c r="AC50" s="588">
        <f t="shared" si="14"/>
        <v>4047448</v>
      </c>
      <c r="AD50" s="589">
        <f t="shared" si="15"/>
        <v>57548.96</v>
      </c>
      <c r="AE50" s="589">
        <f t="shared" si="41"/>
        <v>28774.48</v>
      </c>
      <c r="AF50" s="589">
        <f t="shared" si="45"/>
        <v>28774.48</v>
      </c>
      <c r="AG50" s="588">
        <f t="shared" si="6"/>
        <v>-567649.9199999999</v>
      </c>
      <c r="AH50" s="588">
        <f t="shared" si="17"/>
        <v>0</v>
      </c>
      <c r="AI50" s="590">
        <f t="shared" si="7"/>
        <v>3932350.08</v>
      </c>
      <c r="AJ50" s="591"/>
      <c r="AK50" s="592">
        <f t="shared" si="18"/>
        <v>3932350.08</v>
      </c>
      <c r="AL50" s="593"/>
      <c r="AM50" s="594">
        <f t="shared" si="44"/>
        <v>44</v>
      </c>
      <c r="AN50" s="595" t="str">
        <f t="shared" si="44"/>
        <v>0970</v>
      </c>
      <c r="AO50" s="596" t="str">
        <f t="shared" si="0"/>
        <v>TAUFIK ISMAIL </v>
      </c>
      <c r="AP50" s="597">
        <f t="shared" si="19"/>
        <v>3932350.08</v>
      </c>
      <c r="AQ50" s="223">
        <f>+VLOOKUP(C50,'[2]BANK DRIVER'!$C$439:$G$521,5,0)</f>
        <v>3932350.08</v>
      </c>
    </row>
    <row r="51" ht="18" customHeight="1" s="223" customFormat="1">
      <c r="A51" s="311" t="s">
        <v>67</v>
      </c>
      <c r="B51" s="542" t="s">
        <v>339</v>
      </c>
      <c r="C51" s="405" t="s">
        <v>340</v>
      </c>
      <c r="D51" s="314" t="s">
        <v>95</v>
      </c>
      <c r="E51" s="314" t="s">
        <v>251</v>
      </c>
      <c r="F51" s="314" t="s">
        <v>71</v>
      </c>
      <c r="G51" s="407">
        <f t="shared" si="29"/>
        <v>2877448</v>
      </c>
      <c r="H51" s="292">
        <f t="shared" si="46"/>
        <v>140707.2072</v>
      </c>
      <c r="I51" s="292">
        <f t="shared" si="47"/>
        <v>115097.92</v>
      </c>
      <c r="J51" s="292">
        <f t="shared" si="48"/>
        <v>57548.96</v>
      </c>
      <c r="K51" s="367">
        <v>15000</v>
      </c>
      <c r="L51" s="293">
        <f t="shared" si="33"/>
        <v>3205802.0872</v>
      </c>
      <c r="M51" s="293">
        <f t="shared" si="34"/>
        <v>256464.166976</v>
      </c>
      <c r="N51" s="359">
        <v>1131000</v>
      </c>
      <c r="O51" s="261"/>
      <c r="P51" s="385"/>
      <c r="Q51" s="272">
        <f t="shared" si="35"/>
        <v>4593266.254176</v>
      </c>
      <c r="R51" s="369">
        <f t="shared" si="36"/>
        <v>25646.4166976</v>
      </c>
      <c r="S51" s="273">
        <f t="shared" si="37"/>
        <v>4618912.6708736</v>
      </c>
      <c r="T51" s="503">
        <v>44348</v>
      </c>
      <c r="U51" s="504">
        <v>44439</v>
      </c>
      <c r="W51" s="230"/>
      <c r="X51" s="230"/>
      <c r="Y51" s="585">
        <f t="shared" si="43"/>
        <v>45</v>
      </c>
      <c r="Z51" s="586" t="str">
        <f t="shared" si="43"/>
        <v>0971</v>
      </c>
      <c r="AA51" s="587" t="str">
        <f t="shared" si="43"/>
        <v>MUHAMMAD SARUJI</v>
      </c>
      <c r="AB51" s="586" t="str">
        <f>+VLOOKUP(B51,'[1]BANJARMASIN SAT'!$C$7:$AG$88,14,0)</f>
        <v>K</v>
      </c>
      <c r="AC51" s="588">
        <f t="shared" si="14"/>
        <v>4008448</v>
      </c>
      <c r="AD51" s="589">
        <f t="shared" si="15"/>
        <v>57548.96</v>
      </c>
      <c r="AE51" s="589">
        <f t="shared" si="41"/>
        <v>28774.48</v>
      </c>
      <c r="AF51" s="589">
        <f t="shared" si="45"/>
        <v>28774.48</v>
      </c>
      <c r="AG51" s="588">
        <f t="shared" si="6"/>
        <v>-981649.9199999999</v>
      </c>
      <c r="AH51" s="588">
        <f t="shared" si="17"/>
        <v>0</v>
      </c>
      <c r="AI51" s="590">
        <f t="shared" si="7"/>
        <v>3893350.08</v>
      </c>
      <c r="AJ51" s="591"/>
      <c r="AK51" s="592">
        <f t="shared" si="18"/>
        <v>3893350.08</v>
      </c>
      <c r="AL51" s="593"/>
      <c r="AM51" s="594">
        <f t="shared" si="44"/>
        <v>45</v>
      </c>
      <c r="AN51" s="595" t="str">
        <f t="shared" si="44"/>
        <v>0971</v>
      </c>
      <c r="AO51" s="596" t="str">
        <f t="shared" si="0"/>
        <v>MUHAMMAD SARUJI</v>
      </c>
      <c r="AP51" s="597">
        <f t="shared" si="19"/>
        <v>3893350.08</v>
      </c>
      <c r="AQ51" s="223">
        <f>+VLOOKUP(C51,'[2]BANK DRIVER'!$C$439:$G$521,5,0)</f>
        <v>3893350.08</v>
      </c>
    </row>
    <row r="52" ht="18" customHeight="1" s="223" customFormat="1">
      <c r="A52" s="311" t="s">
        <v>67</v>
      </c>
      <c r="B52" s="539" t="s">
        <v>341</v>
      </c>
      <c r="C52" s="415" t="s">
        <v>342</v>
      </c>
      <c r="D52" s="366" t="s">
        <v>95</v>
      </c>
      <c r="E52" s="366" t="s">
        <v>251</v>
      </c>
      <c r="F52" s="366" t="s">
        <v>71</v>
      </c>
      <c r="G52" s="407">
        <f t="shared" si="29"/>
        <v>2877448</v>
      </c>
      <c r="H52" s="292">
        <f t="shared" si="46"/>
        <v>140707.2072</v>
      </c>
      <c r="I52" s="292">
        <f t="shared" si="47"/>
        <v>115097.92</v>
      </c>
      <c r="J52" s="292">
        <f t="shared" si="48"/>
        <v>57548.96</v>
      </c>
      <c r="K52" s="367">
        <v>15000</v>
      </c>
      <c r="L52" s="368">
        <f t="shared" si="33"/>
        <v>3205802.0872</v>
      </c>
      <c r="M52" s="293">
        <f t="shared" si="34"/>
        <v>256464.166976</v>
      </c>
      <c r="N52" s="359">
        <v>1638000</v>
      </c>
      <c r="O52" s="261"/>
      <c r="P52" s="427"/>
      <c r="Q52" s="272">
        <f t="shared" si="35"/>
        <v>5100266.254176</v>
      </c>
      <c r="R52" s="369">
        <f t="shared" si="36"/>
        <v>25646.4166976</v>
      </c>
      <c r="S52" s="273">
        <f t="shared" si="37"/>
        <v>5125912.6708736</v>
      </c>
      <c r="T52" s="514">
        <v>44348</v>
      </c>
      <c r="U52" s="515">
        <v>44439</v>
      </c>
      <c r="W52" s="230"/>
      <c r="X52" s="230"/>
      <c r="Y52" s="585">
        <f t="shared" si="43"/>
        <v>46</v>
      </c>
      <c r="Z52" s="586" t="str">
        <f t="shared" si="43"/>
        <v>0973</v>
      </c>
      <c r="AA52" s="587" t="str">
        <f t="shared" si="43"/>
        <v>EDI ILSIWONG</v>
      </c>
      <c r="AB52" s="586" t="str">
        <f>+VLOOKUP(B52,'[1]BANJARMASIN SAT'!$C$7:$AG$88,14,0)</f>
        <v>K</v>
      </c>
      <c r="AC52" s="588">
        <f t="shared" si="14"/>
        <v>4515448</v>
      </c>
      <c r="AD52" s="589">
        <f t="shared" si="15"/>
        <v>57548.96</v>
      </c>
      <c r="AE52" s="589"/>
      <c r="AF52" s="589">
        <f t="shared" si="45"/>
        <v>28774.48</v>
      </c>
      <c r="AG52" s="588">
        <f t="shared" si="6"/>
        <v>-445875.4400000004</v>
      </c>
      <c r="AH52" s="588">
        <f t="shared" si="17"/>
        <v>0</v>
      </c>
      <c r="AI52" s="590">
        <f t="shared" si="7"/>
        <v>4429124.56</v>
      </c>
      <c r="AJ52" s="591"/>
      <c r="AK52" s="592">
        <f t="shared" si="18"/>
        <v>4429124.56</v>
      </c>
      <c r="AL52" s="593"/>
      <c r="AM52" s="594">
        <f t="shared" si="44"/>
        <v>46</v>
      </c>
      <c r="AN52" s="595" t="str">
        <f t="shared" si="44"/>
        <v>0973</v>
      </c>
      <c r="AO52" s="596" t="str">
        <f t="shared" si="0"/>
        <v>EDI ILSIWONG</v>
      </c>
      <c r="AP52" s="597">
        <f t="shared" si="19"/>
        <v>4429124.56</v>
      </c>
      <c r="AQ52" s="223">
        <f>+VLOOKUP(C52,'[2]BANK DRIVER'!$C$439:$G$521,5,0)</f>
        <v>4429124.56</v>
      </c>
    </row>
    <row r="53" ht="18" customHeight="1" s="223" customFormat="1">
      <c r="A53" s="311" t="s">
        <v>67</v>
      </c>
      <c r="B53" s="542" t="s">
        <v>343</v>
      </c>
      <c r="C53" s="405" t="s">
        <v>344</v>
      </c>
      <c r="D53" s="314" t="s">
        <v>95</v>
      </c>
      <c r="E53" s="314" t="s">
        <v>251</v>
      </c>
      <c r="F53" s="314" t="s">
        <v>71</v>
      </c>
      <c r="G53" s="407">
        <f t="shared" si="29"/>
        <v>2877448</v>
      </c>
      <c r="H53" s="292">
        <f t="shared" si="46"/>
        <v>140707.2072</v>
      </c>
      <c r="I53" s="292">
        <f t="shared" si="47"/>
        <v>115097.92</v>
      </c>
      <c r="J53" s="292">
        <f t="shared" si="48"/>
        <v>57548.96</v>
      </c>
      <c r="K53" s="367">
        <v>15000</v>
      </c>
      <c r="L53" s="293">
        <f t="shared" si="33"/>
        <v>3205802.0872</v>
      </c>
      <c r="M53" s="293">
        <f t="shared" si="34"/>
        <v>256464.166976</v>
      </c>
      <c r="N53" s="359">
        <v>1170000</v>
      </c>
      <c r="O53" s="261"/>
      <c r="P53" s="385"/>
      <c r="Q53" s="272">
        <f t="shared" si="35"/>
        <v>4632266.254176</v>
      </c>
      <c r="R53" s="369">
        <f t="shared" si="36"/>
        <v>25646.4166976</v>
      </c>
      <c r="S53" s="273">
        <f t="shared" si="37"/>
        <v>4657912.6708736</v>
      </c>
      <c r="T53" s="512">
        <v>44348</v>
      </c>
      <c r="U53" s="513">
        <v>44439</v>
      </c>
      <c r="W53" s="230"/>
      <c r="X53" s="230"/>
      <c r="Y53" s="585">
        <f t="shared" si="43"/>
        <v>47</v>
      </c>
      <c r="Z53" s="586" t="str">
        <f t="shared" si="43"/>
        <v>0980</v>
      </c>
      <c r="AA53" s="587" t="str">
        <f t="shared" si="43"/>
        <v>AKHMAD RIADY</v>
      </c>
      <c r="AB53" s="586" t="str">
        <f>+VLOOKUP(B53,'[1]BANJARMASIN SAT'!$C$7:$AG$88,14,0)</f>
        <v>L</v>
      </c>
      <c r="AC53" s="588">
        <f t="shared" si="14"/>
        <v>4047448</v>
      </c>
      <c r="AD53" s="589">
        <f t="shared" si="15"/>
        <v>57548.96</v>
      </c>
      <c r="AE53" s="589"/>
      <c r="AF53" s="589">
        <f t="shared" si="45"/>
        <v>28774.48</v>
      </c>
      <c r="AG53" s="588">
        <f t="shared" si="6"/>
        <v>-538875.44</v>
      </c>
      <c r="AH53" s="588">
        <f t="shared" si="17"/>
        <v>0</v>
      </c>
      <c r="AI53" s="590">
        <f t="shared" si="7"/>
        <v>3961124.56</v>
      </c>
      <c r="AJ53" s="591"/>
      <c r="AK53" s="592">
        <f t="shared" si="18"/>
        <v>3961124.56</v>
      </c>
      <c r="AL53" s="593"/>
      <c r="AM53" s="594">
        <f t="shared" si="44"/>
        <v>47</v>
      </c>
      <c r="AN53" s="595" t="str">
        <f t="shared" si="44"/>
        <v>0980</v>
      </c>
      <c r="AO53" s="596" t="str">
        <f t="shared" si="0"/>
        <v>AKHMAD RIADY</v>
      </c>
      <c r="AP53" s="597">
        <f t="shared" si="19"/>
        <v>3961124.56</v>
      </c>
      <c r="AQ53" s="223">
        <f>+VLOOKUP(C53,'[2]BANK DRIVER'!$C$439:$G$521,5,0)</f>
        <v>3961124.56</v>
      </c>
    </row>
    <row r="54" ht="18" customHeight="1" s="223" customFormat="1">
      <c r="A54" s="311" t="s">
        <v>67</v>
      </c>
      <c r="B54" s="542" t="s">
        <v>345</v>
      </c>
      <c r="C54" s="405" t="s">
        <v>346</v>
      </c>
      <c r="D54" s="314" t="s">
        <v>95</v>
      </c>
      <c r="E54" s="314" t="s">
        <v>251</v>
      </c>
      <c r="F54" s="314" t="s">
        <v>71</v>
      </c>
      <c r="G54" s="407">
        <f t="shared" si="29"/>
        <v>2877448</v>
      </c>
      <c r="H54" s="292">
        <f t="shared" si="46"/>
        <v>140707.2072</v>
      </c>
      <c r="I54" s="292">
        <f t="shared" si="47"/>
        <v>115097.92</v>
      </c>
      <c r="J54" s="292">
        <f t="shared" si="48"/>
        <v>57548.96</v>
      </c>
      <c r="K54" s="367">
        <v>15000</v>
      </c>
      <c r="L54" s="293">
        <f t="shared" si="33"/>
        <v>3205802.0872</v>
      </c>
      <c r="M54" s="293">
        <f t="shared" si="34"/>
        <v>256464.166976</v>
      </c>
      <c r="N54" s="359">
        <v>1248000</v>
      </c>
      <c r="O54" s="261"/>
      <c r="P54" s="385"/>
      <c r="Q54" s="272">
        <f t="shared" si="35"/>
        <v>4710266.254176</v>
      </c>
      <c r="R54" s="369">
        <f t="shared" si="36"/>
        <v>25646.4166976</v>
      </c>
      <c r="S54" s="273">
        <f t="shared" si="37"/>
        <v>4735912.6708736</v>
      </c>
      <c r="T54" s="512">
        <v>44348</v>
      </c>
      <c r="U54" s="513">
        <v>44439</v>
      </c>
      <c r="W54" s="230"/>
      <c r="X54" s="230"/>
      <c r="Y54" s="585">
        <f t="shared" si="43"/>
        <v>48</v>
      </c>
      <c r="Z54" s="586" t="str">
        <f t="shared" si="43"/>
        <v>1038</v>
      </c>
      <c r="AA54" s="587" t="str">
        <f t="shared" si="43"/>
        <v>M. ZAINI </v>
      </c>
      <c r="AB54" s="586" t="str">
        <f>+VLOOKUP(B54,'[1]BANJARMASIN SAT'!$C$7:$AG$88,14,0)</f>
        <v>K</v>
      </c>
      <c r="AC54" s="588">
        <f t="shared" si="14"/>
        <v>4125448</v>
      </c>
      <c r="AD54" s="589">
        <f t="shared" si="15"/>
        <v>57548.96</v>
      </c>
      <c r="AE54" s="589">
        <f t="shared" si="41"/>
        <v>28774.48</v>
      </c>
      <c r="AF54" s="589">
        <f t="shared" si="45"/>
        <v>28774.48</v>
      </c>
      <c r="AG54" s="588">
        <f t="shared" si="6"/>
        <v>-864649.9199999999</v>
      </c>
      <c r="AH54" s="588">
        <f t="shared" si="17"/>
        <v>0</v>
      </c>
      <c r="AI54" s="590">
        <f t="shared" si="7"/>
        <v>4010350.08</v>
      </c>
      <c r="AJ54" s="591"/>
      <c r="AK54" s="592">
        <f t="shared" si="18"/>
        <v>4010350.08</v>
      </c>
      <c r="AL54" s="593"/>
      <c r="AM54" s="594">
        <f t="shared" si="44"/>
        <v>48</v>
      </c>
      <c r="AN54" s="595" t="str">
        <f t="shared" si="44"/>
        <v>1038</v>
      </c>
      <c r="AO54" s="596" t="str">
        <f t="shared" si="0"/>
        <v>M. ZAINI </v>
      </c>
      <c r="AP54" s="597">
        <f t="shared" si="19"/>
        <v>4010350.08</v>
      </c>
      <c r="AQ54" s="223">
        <f>+VLOOKUP(C54,'[2]BANK DRIVER'!$C$439:$G$521,5,0)</f>
        <v>4010350.08</v>
      </c>
    </row>
    <row r="55" ht="18" customHeight="1" s="223" customFormat="1">
      <c r="A55" s="311" t="s">
        <v>67</v>
      </c>
      <c r="B55" s="542" t="s">
        <v>347</v>
      </c>
      <c r="C55" s="405" t="s">
        <v>348</v>
      </c>
      <c r="D55" s="314" t="s">
        <v>95</v>
      </c>
      <c r="E55" s="314" t="s">
        <v>251</v>
      </c>
      <c r="F55" s="314" t="s">
        <v>71</v>
      </c>
      <c r="G55" s="407">
        <f t="shared" si="29"/>
        <v>2877448</v>
      </c>
      <c r="H55" s="292">
        <f t="shared" si="46"/>
        <v>140707.2072</v>
      </c>
      <c r="I55" s="292">
        <f t="shared" si="47"/>
        <v>115097.92</v>
      </c>
      <c r="J55" s="292">
        <f t="shared" si="48"/>
        <v>57548.96</v>
      </c>
      <c r="K55" s="367">
        <v>15000</v>
      </c>
      <c r="L55" s="293">
        <f t="shared" si="33"/>
        <v>3205802.0872</v>
      </c>
      <c r="M55" s="293">
        <f t="shared" si="34"/>
        <v>256464.166976</v>
      </c>
      <c r="N55" s="359">
        <v>1222000</v>
      </c>
      <c r="O55" s="261"/>
      <c r="P55" s="385"/>
      <c r="Q55" s="272">
        <f t="shared" si="35"/>
        <v>4684266.254176</v>
      </c>
      <c r="R55" s="369">
        <f t="shared" si="36"/>
        <v>25646.4166976</v>
      </c>
      <c r="S55" s="273">
        <f t="shared" si="37"/>
        <v>4709912.6708736</v>
      </c>
      <c r="T55" s="510">
        <v>44378</v>
      </c>
      <c r="U55" s="510">
        <v>44408</v>
      </c>
      <c r="W55" s="230"/>
      <c r="X55" s="230"/>
      <c r="Y55" s="585">
        <f t="shared" si="43"/>
        <v>49</v>
      </c>
      <c r="Z55" s="586" t="str">
        <f t="shared" si="43"/>
        <v>1039</v>
      </c>
      <c r="AA55" s="587" t="str">
        <f t="shared" si="43"/>
        <v>SUKRISMA</v>
      </c>
      <c r="AB55" s="586" t="str">
        <f>+VLOOKUP(B55,'[1]BANJARMASIN SAT'!$C$7:$AG$88,14,0)</f>
        <v>K</v>
      </c>
      <c r="AC55" s="588">
        <f t="shared" si="14"/>
        <v>4099448</v>
      </c>
      <c r="AD55" s="589">
        <f t="shared" si="15"/>
        <v>57548.96</v>
      </c>
      <c r="AE55" s="589">
        <f t="shared" si="41"/>
        <v>28774.48</v>
      </c>
      <c r="AF55" s="589">
        <f t="shared" si="45"/>
        <v>28774.48</v>
      </c>
      <c r="AG55" s="588">
        <f t="shared" si="6"/>
        <v>-890649.9199999999</v>
      </c>
      <c r="AH55" s="588">
        <f t="shared" si="17"/>
        <v>0</v>
      </c>
      <c r="AI55" s="590">
        <f t="shared" si="7"/>
        <v>3984350.08</v>
      </c>
      <c r="AJ55" s="591"/>
      <c r="AK55" s="592">
        <f t="shared" si="18"/>
        <v>3984350.08</v>
      </c>
      <c r="AL55" s="593"/>
      <c r="AM55" s="594">
        <f t="shared" si="44"/>
        <v>49</v>
      </c>
      <c r="AN55" s="595" t="str">
        <f t="shared" si="44"/>
        <v>1039</v>
      </c>
      <c r="AO55" s="596" t="str">
        <f t="shared" si="0"/>
        <v>SUKRISMA</v>
      </c>
      <c r="AP55" s="597">
        <f t="shared" si="19"/>
        <v>3984350.08</v>
      </c>
      <c r="AQ55" s="223">
        <f>+VLOOKUP(C55,'[2]BANK DRIVER'!$C$439:$G$521,5,0)</f>
        <v>3984350.08</v>
      </c>
    </row>
    <row r="56" ht="18" customHeight="1" s="223" customFormat="1">
      <c r="A56" s="311" t="s">
        <v>67</v>
      </c>
      <c r="B56" s="542" t="s">
        <v>349</v>
      </c>
      <c r="C56" s="405" t="s">
        <v>350</v>
      </c>
      <c r="D56" s="314" t="s">
        <v>95</v>
      </c>
      <c r="E56" s="314" t="s">
        <v>251</v>
      </c>
      <c r="F56" s="314" t="s">
        <v>71</v>
      </c>
      <c r="G56" s="407">
        <f t="shared" si="29"/>
        <v>2877448</v>
      </c>
      <c r="H56" s="292">
        <f t="shared" si="46"/>
        <v>140707.2072</v>
      </c>
      <c r="I56" s="292">
        <f t="shared" si="47"/>
        <v>115097.92</v>
      </c>
      <c r="J56" s="292">
        <f t="shared" si="48"/>
        <v>57548.96</v>
      </c>
      <c r="K56" s="367">
        <v>15000</v>
      </c>
      <c r="L56" s="293">
        <f t="shared" si="33"/>
        <v>3205802.0872</v>
      </c>
      <c r="M56" s="293">
        <f t="shared" si="34"/>
        <v>256464.166976</v>
      </c>
      <c r="N56" s="359">
        <v>1222000</v>
      </c>
      <c r="O56" s="261"/>
      <c r="P56" s="385"/>
      <c r="Q56" s="272">
        <f t="shared" si="35"/>
        <v>4684266.254176</v>
      </c>
      <c r="R56" s="369">
        <f t="shared" si="36"/>
        <v>25646.4166976</v>
      </c>
      <c r="S56" s="273">
        <f t="shared" si="37"/>
        <v>4709912.6708736</v>
      </c>
      <c r="T56" s="510">
        <v>44378</v>
      </c>
      <c r="U56" s="510">
        <v>44408</v>
      </c>
      <c r="W56" s="230"/>
      <c r="X56" s="230"/>
      <c r="Y56" s="585">
        <f t="shared" si="43"/>
        <v>50</v>
      </c>
      <c r="Z56" s="586" t="str">
        <f t="shared" si="43"/>
        <v>1042</v>
      </c>
      <c r="AA56" s="587" t="str">
        <f t="shared" si="43"/>
        <v>IHSAN AZIS </v>
      </c>
      <c r="AB56" s="586" t="str">
        <f>+VLOOKUP(B56,'[1]BANJARMASIN SAT'!$C$7:$AG$88,14,0)</f>
        <v>K</v>
      </c>
      <c r="AC56" s="588">
        <f t="shared" si="14"/>
        <v>4099448</v>
      </c>
      <c r="AD56" s="589">
        <f t="shared" si="15"/>
        <v>57548.96</v>
      </c>
      <c r="AE56" s="589">
        <f t="shared" si="41"/>
        <v>28774.48</v>
      </c>
      <c r="AF56" s="589">
        <f t="shared" si="45"/>
        <v>28774.48</v>
      </c>
      <c r="AG56" s="588">
        <f t="shared" si="6"/>
        <v>-890649.9199999999</v>
      </c>
      <c r="AH56" s="588">
        <f t="shared" si="17"/>
        <v>0</v>
      </c>
      <c r="AI56" s="590">
        <f t="shared" si="7"/>
        <v>3984350.08</v>
      </c>
      <c r="AJ56" s="591"/>
      <c r="AK56" s="592">
        <f t="shared" si="18"/>
        <v>3984350.08</v>
      </c>
      <c r="AL56" s="593"/>
      <c r="AM56" s="594">
        <f t="shared" si="44"/>
        <v>50</v>
      </c>
      <c r="AN56" s="595" t="str">
        <f t="shared" si="44"/>
        <v>1042</v>
      </c>
      <c r="AO56" s="596" t="str">
        <f t="shared" si="0"/>
        <v>IHSAN AZIS </v>
      </c>
      <c r="AP56" s="597">
        <f t="shared" si="19"/>
        <v>3984350.08</v>
      </c>
      <c r="AQ56" s="223">
        <f>+VLOOKUP(C56,'[2]BANK DRIVER'!$C$439:$G$521,5,0)</f>
        <v>3984350.08</v>
      </c>
    </row>
    <row r="57" ht="18" customHeight="1" s="223" customFormat="1">
      <c r="A57" s="311" t="s">
        <v>67</v>
      </c>
      <c r="B57" s="314" t="s">
        <v>351</v>
      </c>
      <c r="C57" s="415" t="s">
        <v>352</v>
      </c>
      <c r="D57" s="314" t="s">
        <v>95</v>
      </c>
      <c r="E57" s="314" t="s">
        <v>251</v>
      </c>
      <c r="F57" s="314" t="s">
        <v>71</v>
      </c>
      <c r="G57" s="407">
        <f t="shared" si="29"/>
        <v>2877448</v>
      </c>
      <c r="H57" s="292">
        <f t="shared" si="46"/>
        <v>140707.2072</v>
      </c>
      <c r="I57" s="292">
        <f t="shared" si="47"/>
        <v>115097.92</v>
      </c>
      <c r="J57" s="292">
        <f t="shared" si="48"/>
        <v>57548.96</v>
      </c>
      <c r="K57" s="367">
        <v>15000</v>
      </c>
      <c r="L57" s="293">
        <f t="shared" si="33"/>
        <v>3205802.0872</v>
      </c>
      <c r="M57" s="293">
        <f t="shared" si="34"/>
        <v>256464.166976</v>
      </c>
      <c r="N57" s="359">
        <v>1768000</v>
      </c>
      <c r="O57" s="261"/>
      <c r="P57" s="385"/>
      <c r="Q57" s="272">
        <f t="shared" si="35"/>
        <v>5230266.254176</v>
      </c>
      <c r="R57" s="369">
        <f t="shared" si="36"/>
        <v>25646.4166976</v>
      </c>
      <c r="S57" s="273">
        <f t="shared" si="37"/>
        <v>5255912.6708736</v>
      </c>
      <c r="T57" s="510">
        <v>44378</v>
      </c>
      <c r="U57" s="510">
        <v>44469</v>
      </c>
      <c r="W57" s="230"/>
      <c r="X57" s="230"/>
      <c r="Y57" s="585">
        <f t="shared" si="43"/>
        <v>51</v>
      </c>
      <c r="Z57" s="586" t="str">
        <f t="shared" si="43"/>
        <v>1065</v>
      </c>
      <c r="AA57" s="587" t="str">
        <f t="shared" si="43"/>
        <v>MUHAMMAD FAISAL ARSYAD </v>
      </c>
      <c r="AB57" s="586" t="str">
        <f>+VLOOKUP(B57,'[1]BANJARMASIN SAT'!$C$7:$AG$88,14,0)</f>
        <v>K</v>
      </c>
      <c r="AC57" s="588">
        <f t="shared" si="14"/>
        <v>4645448</v>
      </c>
      <c r="AD57" s="589">
        <f t="shared" si="15"/>
        <v>57548.96</v>
      </c>
      <c r="AE57" s="589"/>
      <c r="AF57" s="589">
        <f t="shared" si="45"/>
        <v>28774.48</v>
      </c>
      <c r="AG57" s="588">
        <f t="shared" si="6"/>
        <v>-315875.4400000004</v>
      </c>
      <c r="AH57" s="588">
        <f t="shared" si="17"/>
        <v>0</v>
      </c>
      <c r="AI57" s="590">
        <f t="shared" si="7"/>
        <v>4559124.56</v>
      </c>
      <c r="AJ57" s="591"/>
      <c r="AK57" s="592">
        <f t="shared" si="18"/>
        <v>4559124.56</v>
      </c>
      <c r="AL57" s="593"/>
      <c r="AM57" s="594">
        <f t="shared" si="44"/>
        <v>51</v>
      </c>
      <c r="AN57" s="595" t="str">
        <f t="shared" si="44"/>
        <v>1065</v>
      </c>
      <c r="AO57" s="596" t="str">
        <f t="shared" si="0"/>
        <v>MUHAMMAD FAISAL ARSYAD </v>
      </c>
      <c r="AP57" s="597">
        <f t="shared" si="19"/>
        <v>4559124.56</v>
      </c>
      <c r="AQ57" s="223">
        <f>+VLOOKUP(C57,'[2]BANK DRIVER'!$C$439:$G$521,5,0)</f>
        <v>4559124.56</v>
      </c>
    </row>
    <row r="58" ht="18" customHeight="1" s="223" customFormat="1">
      <c r="A58" s="311" t="s">
        <v>67</v>
      </c>
      <c r="B58" s="314" t="s">
        <v>353</v>
      </c>
      <c r="C58" s="405" t="s">
        <v>354</v>
      </c>
      <c r="D58" s="314" t="s">
        <v>95</v>
      </c>
      <c r="E58" s="314" t="s">
        <v>251</v>
      </c>
      <c r="F58" s="314" t="s">
        <v>71</v>
      </c>
      <c r="G58" s="407">
        <f t="shared" si="29"/>
        <v>2877448</v>
      </c>
      <c r="H58" s="292">
        <f t="shared" si="46"/>
        <v>140707.2072</v>
      </c>
      <c r="I58" s="292">
        <f t="shared" si="47"/>
        <v>115097.92</v>
      </c>
      <c r="J58" s="292">
        <f t="shared" si="48"/>
        <v>57548.96</v>
      </c>
      <c r="K58" s="367">
        <v>15000</v>
      </c>
      <c r="L58" s="293">
        <f t="shared" si="33"/>
        <v>3205802.0872</v>
      </c>
      <c r="M58" s="293">
        <f t="shared" si="34"/>
        <v>256464.166976</v>
      </c>
      <c r="N58" s="359">
        <v>1287000</v>
      </c>
      <c r="O58" s="261"/>
      <c r="P58" s="385"/>
      <c r="Q58" s="272">
        <f t="shared" si="35"/>
        <v>4749266.254176</v>
      </c>
      <c r="R58" s="369">
        <f t="shared" si="36"/>
        <v>25646.4166976</v>
      </c>
      <c r="S58" s="273">
        <f t="shared" si="37"/>
        <v>4774912.6708736</v>
      </c>
      <c r="T58" s="510">
        <v>44378</v>
      </c>
      <c r="U58" s="510">
        <v>44469</v>
      </c>
      <c r="W58" s="230"/>
      <c r="X58" s="230"/>
      <c r="Y58" s="585">
        <f t="shared" si="43"/>
        <v>52</v>
      </c>
      <c r="Z58" s="586" t="str">
        <f t="shared" si="43"/>
        <v>1066</v>
      </c>
      <c r="AA58" s="587" t="str">
        <f t="shared" si="43"/>
        <v>BAKHTIAR </v>
      </c>
      <c r="AB58" s="586" t="str">
        <f>+VLOOKUP(B58,'[1]BANJARMASIN SAT'!$C$7:$AG$88,14,0)</f>
        <v>K</v>
      </c>
      <c r="AC58" s="588">
        <f t="shared" si="14"/>
        <v>4164448</v>
      </c>
      <c r="AD58" s="589">
        <f t="shared" si="15"/>
        <v>57548.96</v>
      </c>
      <c r="AE58" s="589">
        <f t="shared" si="41"/>
        <v>28774.48</v>
      </c>
      <c r="AF58" s="589">
        <f t="shared" si="45"/>
        <v>28774.48</v>
      </c>
      <c r="AG58" s="588">
        <f t="shared" si="6"/>
        <v>-825649.9199999999</v>
      </c>
      <c r="AH58" s="588">
        <f t="shared" si="17"/>
        <v>0</v>
      </c>
      <c r="AI58" s="590">
        <f t="shared" si="7"/>
        <v>4049350.08</v>
      </c>
      <c r="AJ58" s="591"/>
      <c r="AK58" s="592">
        <f t="shared" si="18"/>
        <v>4049350.08</v>
      </c>
      <c r="AL58" s="593"/>
      <c r="AM58" s="594">
        <f t="shared" si="44"/>
        <v>52</v>
      </c>
      <c r="AN58" s="595" t="str">
        <f t="shared" si="44"/>
        <v>1066</v>
      </c>
      <c r="AO58" s="596" t="str">
        <f t="shared" si="0"/>
        <v>BAKHTIAR </v>
      </c>
      <c r="AP58" s="597">
        <f t="shared" si="19"/>
        <v>4049350.08</v>
      </c>
      <c r="AQ58" s="223">
        <f>+VLOOKUP(C58,'[2]BANK DRIVER'!$C$439:$G$521,5,0)</f>
        <v>4049350.08</v>
      </c>
    </row>
    <row r="59" ht="18" customHeight="1" s="223" customFormat="1">
      <c r="A59" s="311" t="s">
        <v>67</v>
      </c>
      <c r="B59" s="314" t="s">
        <v>355</v>
      </c>
      <c r="C59" s="405" t="s">
        <v>356</v>
      </c>
      <c r="D59" s="314" t="s">
        <v>95</v>
      </c>
      <c r="E59" s="314" t="s">
        <v>251</v>
      </c>
      <c r="F59" s="314" t="s">
        <v>71</v>
      </c>
      <c r="G59" s="407">
        <f t="shared" si="29"/>
        <v>2877448</v>
      </c>
      <c r="H59" s="292">
        <f t="shared" si="46"/>
        <v>140707.2072</v>
      </c>
      <c r="I59" s="292">
        <f t="shared" si="47"/>
        <v>115097.92</v>
      </c>
      <c r="J59" s="292">
        <f t="shared" si="48"/>
        <v>57548.96</v>
      </c>
      <c r="K59" s="367">
        <v>15000</v>
      </c>
      <c r="L59" s="293">
        <f t="shared" si="33"/>
        <v>3205802.0872</v>
      </c>
      <c r="M59" s="293">
        <f t="shared" si="34"/>
        <v>256464.166976</v>
      </c>
      <c r="N59" s="359">
        <v>1183000</v>
      </c>
      <c r="O59" s="261"/>
      <c r="P59" s="385"/>
      <c r="Q59" s="272">
        <f t="shared" si="35"/>
        <v>4645266.254176</v>
      </c>
      <c r="R59" s="369">
        <f t="shared" si="36"/>
        <v>25646.4166976</v>
      </c>
      <c r="S59" s="273">
        <f t="shared" si="37"/>
        <v>4670912.6708736</v>
      </c>
      <c r="T59" s="510">
        <v>44378</v>
      </c>
      <c r="U59" s="510">
        <v>44469</v>
      </c>
      <c r="W59" s="230"/>
      <c r="X59" s="230"/>
      <c r="Y59" s="585">
        <f t="shared" si="43"/>
        <v>53</v>
      </c>
      <c r="Z59" s="586" t="str">
        <f t="shared" si="43"/>
        <v>1069</v>
      </c>
      <c r="AA59" s="587" t="str">
        <f t="shared" si="43"/>
        <v>MUHAMMAD EFFENDI </v>
      </c>
      <c r="AB59" s="586" t="str">
        <f>+VLOOKUP(B59,'[1]BANJARMASIN SAT'!$C$7:$AG$88,14,0)</f>
        <v>L</v>
      </c>
      <c r="AC59" s="588">
        <f t="shared" si="14"/>
        <v>4060448</v>
      </c>
      <c r="AD59" s="589">
        <f t="shared" si="15"/>
        <v>57548.96</v>
      </c>
      <c r="AE59" s="589"/>
      <c r="AF59" s="589">
        <f t="shared" si="45"/>
        <v>28774.48</v>
      </c>
      <c r="AG59" s="588">
        <f t="shared" si="6"/>
        <v>-525875.44</v>
      </c>
      <c r="AH59" s="588">
        <f t="shared" si="17"/>
        <v>0</v>
      </c>
      <c r="AI59" s="590">
        <f t="shared" si="7"/>
        <v>3974124.56</v>
      </c>
      <c r="AJ59" s="591"/>
      <c r="AK59" s="592">
        <f t="shared" si="18"/>
        <v>3974124.56</v>
      </c>
      <c r="AL59" s="593"/>
      <c r="AM59" s="594">
        <f t="shared" si="44"/>
        <v>53</v>
      </c>
      <c r="AN59" s="595" t="str">
        <f t="shared" si="44"/>
        <v>1069</v>
      </c>
      <c r="AO59" s="596" t="str">
        <f t="shared" si="0"/>
        <v>MUHAMMAD EFFENDI </v>
      </c>
      <c r="AP59" s="597">
        <f t="shared" si="19"/>
        <v>3974124.56</v>
      </c>
      <c r="AQ59" s="223">
        <f>+VLOOKUP(C59,'[2]BANK DRIVER'!$C$439:$G$521,5,0)</f>
        <v>3974124.56</v>
      </c>
    </row>
    <row r="60" ht="18" customHeight="1" s="223" customFormat="1">
      <c r="A60" s="311" t="s">
        <v>67</v>
      </c>
      <c r="B60" s="314" t="s">
        <v>357</v>
      </c>
      <c r="C60" s="405" t="s">
        <v>358</v>
      </c>
      <c r="D60" s="314" t="s">
        <v>95</v>
      </c>
      <c r="E60" s="314" t="s">
        <v>251</v>
      </c>
      <c r="F60" s="314" t="s">
        <v>71</v>
      </c>
      <c r="G60" s="407">
        <f t="shared" si="29"/>
        <v>2877448</v>
      </c>
      <c r="H60" s="292">
        <f t="shared" si="46"/>
        <v>140707.2072</v>
      </c>
      <c r="I60" s="292">
        <f t="shared" si="47"/>
        <v>115097.92</v>
      </c>
      <c r="J60" s="292">
        <f t="shared" si="48"/>
        <v>57548.96</v>
      </c>
      <c r="K60" s="367">
        <v>15000</v>
      </c>
      <c r="L60" s="293">
        <f t="shared" si="33"/>
        <v>3205802.0872</v>
      </c>
      <c r="M60" s="293">
        <f t="shared" si="34"/>
        <v>256464.166976</v>
      </c>
      <c r="N60" s="359">
        <v>1755000</v>
      </c>
      <c r="O60" s="261"/>
      <c r="P60" s="385"/>
      <c r="Q60" s="272">
        <f t="shared" si="35"/>
        <v>5217266.254176</v>
      </c>
      <c r="R60" s="369">
        <f t="shared" si="36"/>
        <v>25646.4166976</v>
      </c>
      <c r="S60" s="273">
        <f t="shared" si="37"/>
        <v>5242912.6708736</v>
      </c>
      <c r="T60" s="508">
        <v>44378</v>
      </c>
      <c r="U60" s="509">
        <v>44469</v>
      </c>
      <c r="W60" s="230"/>
      <c r="X60" s="230"/>
      <c r="Y60" s="585">
        <f t="shared" si="43"/>
        <v>54</v>
      </c>
      <c r="Z60" s="586" t="str">
        <f t="shared" si="43"/>
        <v>1070</v>
      </c>
      <c r="AA60" s="587" t="str">
        <f t="shared" si="43"/>
        <v>HERIYADI </v>
      </c>
      <c r="AB60" s="586" t="str">
        <f>+VLOOKUP(B60,'[1]BANJARMASIN SAT'!$C$7:$AG$88,14,0)</f>
        <v>L</v>
      </c>
      <c r="AC60" s="588">
        <f t="shared" si="14"/>
        <v>4632448</v>
      </c>
      <c r="AD60" s="589">
        <f t="shared" si="15"/>
        <v>57548.96</v>
      </c>
      <c r="AE60" s="589">
        <f t="shared" si="41"/>
        <v>28774.48</v>
      </c>
      <c r="AF60" s="589">
        <f t="shared" si="45"/>
        <v>28774.48</v>
      </c>
      <c r="AG60" s="588">
        <f t="shared" si="6"/>
        <v>17350.079999999143</v>
      </c>
      <c r="AH60" s="588">
        <f t="shared" si="17"/>
        <v>867.5039999999572</v>
      </c>
      <c r="AI60" s="590">
        <f t="shared" si="7"/>
        <v>4516482.575999999</v>
      </c>
      <c r="AJ60" s="591"/>
      <c r="AK60" s="592">
        <f t="shared" si="18"/>
        <v>4516482.575999999</v>
      </c>
      <c r="AL60" s="593"/>
      <c r="AM60" s="594">
        <f t="shared" si="44"/>
        <v>54</v>
      </c>
      <c r="AN60" s="595" t="str">
        <f t="shared" si="44"/>
        <v>1070</v>
      </c>
      <c r="AO60" s="596" t="str">
        <f t="shared" si="0"/>
        <v>HERIYADI </v>
      </c>
      <c r="AP60" s="597">
        <f t="shared" si="19"/>
        <v>4516482.575999999</v>
      </c>
      <c r="AQ60" s="223">
        <f>+VLOOKUP(C60,'[2]BANK DRIVER'!$C$439:$G$521,5,0)</f>
        <v>4516482.575999999</v>
      </c>
    </row>
    <row r="61" ht="18" customHeight="1" s="223" customFormat="1">
      <c r="A61" s="311" t="s">
        <v>67</v>
      </c>
      <c r="B61" s="314" t="s">
        <v>359</v>
      </c>
      <c r="C61" s="405" t="s">
        <v>360</v>
      </c>
      <c r="D61" s="314" t="s">
        <v>95</v>
      </c>
      <c r="E61" s="314" t="s">
        <v>251</v>
      </c>
      <c r="F61" s="314" t="s">
        <v>71</v>
      </c>
      <c r="G61" s="407">
        <f t="shared" si="29"/>
        <v>2877448</v>
      </c>
      <c r="H61" s="292">
        <f t="shared" si="46"/>
        <v>140707.2072</v>
      </c>
      <c r="I61" s="292">
        <f t="shared" si="47"/>
        <v>115097.92</v>
      </c>
      <c r="J61" s="292">
        <f t="shared" si="48"/>
        <v>57548.96</v>
      </c>
      <c r="K61" s="367">
        <v>15000</v>
      </c>
      <c r="L61" s="293">
        <f t="shared" si="33"/>
        <v>3205802.0872</v>
      </c>
      <c r="M61" s="293">
        <f t="shared" si="34"/>
        <v>256464.166976</v>
      </c>
      <c r="N61" s="359">
        <v>1378000</v>
      </c>
      <c r="O61" s="261"/>
      <c r="P61" s="385"/>
      <c r="Q61" s="272">
        <f t="shared" si="35"/>
        <v>4840266.254176</v>
      </c>
      <c r="R61" s="369">
        <f t="shared" si="36"/>
        <v>25646.4166976</v>
      </c>
      <c r="S61" s="273">
        <f t="shared" si="37"/>
        <v>4865912.6708736</v>
      </c>
      <c r="T61" s="510">
        <v>44378</v>
      </c>
      <c r="U61" s="510">
        <v>44469</v>
      </c>
      <c r="W61" s="230"/>
      <c r="X61" s="230"/>
      <c r="Y61" s="585">
        <f t="shared" si="43"/>
        <v>55</v>
      </c>
      <c r="Z61" s="586" t="str">
        <f t="shared" si="43"/>
        <v>1071</v>
      </c>
      <c r="AA61" s="587" t="str">
        <f t="shared" si="43"/>
        <v>AHMAD SAFARUDIN </v>
      </c>
      <c r="AB61" s="586" t="str">
        <f>+VLOOKUP(B61,'[1]BANJARMASIN SAT'!$C$7:$AG$88,14,0)</f>
        <v>K1</v>
      </c>
      <c r="AC61" s="588">
        <f t="shared" si="14"/>
        <v>4255448</v>
      </c>
      <c r="AD61" s="589">
        <f t="shared" si="15"/>
        <v>57548.96</v>
      </c>
      <c r="AE61" s="589"/>
      <c r="AF61" s="589">
        <f t="shared" si="45"/>
        <v>28774.48</v>
      </c>
      <c r="AG61" s="588">
        <f t="shared" si="6"/>
        <v>-1080875.44</v>
      </c>
      <c r="AH61" s="588">
        <f t="shared" si="17"/>
        <v>0</v>
      </c>
      <c r="AI61" s="590">
        <f t="shared" si="7"/>
        <v>4169124.56</v>
      </c>
      <c r="AJ61" s="591"/>
      <c r="AK61" s="592">
        <f t="shared" si="18"/>
        <v>4169124.56</v>
      </c>
      <c r="AL61" s="593"/>
      <c r="AM61" s="594">
        <f t="shared" si="44"/>
        <v>55</v>
      </c>
      <c r="AN61" s="595" t="str">
        <f t="shared" si="44"/>
        <v>1071</v>
      </c>
      <c r="AO61" s="596" t="str">
        <f t="shared" si="0"/>
        <v>AHMAD SAFARUDIN </v>
      </c>
      <c r="AP61" s="597">
        <f t="shared" si="19"/>
        <v>4169124.56</v>
      </c>
      <c r="AQ61" s="223">
        <f>+VLOOKUP(C61,'[2]BANK DRIVER'!$C$439:$G$521,5,0)</f>
        <v>4169124.56</v>
      </c>
    </row>
    <row r="62" ht="18" customHeight="1" s="223" customFormat="1">
      <c r="A62" s="311" t="s">
        <v>67</v>
      </c>
      <c r="B62" s="314" t="s">
        <v>361</v>
      </c>
      <c r="C62" s="405" t="s">
        <v>362</v>
      </c>
      <c r="D62" s="314" t="s">
        <v>95</v>
      </c>
      <c r="E62" s="314" t="s">
        <v>251</v>
      </c>
      <c r="F62" s="314" t="s">
        <v>71</v>
      </c>
      <c r="G62" s="407">
        <f t="shared" si="29"/>
        <v>2877448</v>
      </c>
      <c r="H62" s="292">
        <f t="shared" si="46"/>
        <v>140707.2072</v>
      </c>
      <c r="I62" s="292">
        <f t="shared" si="47"/>
        <v>115097.92</v>
      </c>
      <c r="J62" s="292">
        <f t="shared" si="48"/>
        <v>57548.96</v>
      </c>
      <c r="K62" s="367">
        <v>15000</v>
      </c>
      <c r="L62" s="293">
        <f t="shared" si="33"/>
        <v>3205802.0872</v>
      </c>
      <c r="M62" s="293">
        <f t="shared" si="34"/>
        <v>256464.166976</v>
      </c>
      <c r="N62" s="359">
        <v>1236000</v>
      </c>
      <c r="O62" s="261"/>
      <c r="P62" s="385"/>
      <c r="Q62" s="272">
        <f t="shared" si="35"/>
        <v>4698266.254176</v>
      </c>
      <c r="R62" s="369">
        <f t="shared" si="36"/>
        <v>25646.4166976</v>
      </c>
      <c r="S62" s="273">
        <f t="shared" si="37"/>
        <v>4723912.6708736</v>
      </c>
      <c r="T62" s="508">
        <v>44378</v>
      </c>
      <c r="U62" s="509">
        <v>44469</v>
      </c>
      <c r="W62" s="230"/>
      <c r="X62" s="230"/>
      <c r="Y62" s="585">
        <f t="shared" si="43"/>
        <v>56</v>
      </c>
      <c r="Z62" s="586" t="str">
        <f t="shared" si="43"/>
        <v>1073</v>
      </c>
      <c r="AA62" s="587" t="str">
        <f t="shared" si="43"/>
        <v>PARIT JAKKIY </v>
      </c>
      <c r="AB62" s="586" t="str">
        <f>+VLOOKUP(B62,'[1]BANJARMASIN SAT'!$C$7:$AG$88,14,0)</f>
        <v>L</v>
      </c>
      <c r="AC62" s="588">
        <f t="shared" si="14"/>
        <v>4113448</v>
      </c>
      <c r="AD62" s="589">
        <f t="shared" si="15"/>
        <v>57548.96</v>
      </c>
      <c r="AE62" s="589">
        <f t="shared" si="41"/>
        <v>28774.48</v>
      </c>
      <c r="AF62" s="589">
        <f t="shared" si="45"/>
        <v>28774.48</v>
      </c>
      <c r="AG62" s="588">
        <f t="shared" si="6"/>
        <v>-501649.9199999999</v>
      </c>
      <c r="AH62" s="588">
        <f t="shared" si="17"/>
        <v>0</v>
      </c>
      <c r="AI62" s="590">
        <f t="shared" si="7"/>
        <v>3998350.08</v>
      </c>
      <c r="AJ62" s="591"/>
      <c r="AK62" s="592">
        <f t="shared" si="18"/>
        <v>3998350.08</v>
      </c>
      <c r="AL62" s="593"/>
      <c r="AM62" s="594">
        <f t="shared" si="44"/>
        <v>56</v>
      </c>
      <c r="AN62" s="595" t="str">
        <f t="shared" si="44"/>
        <v>1073</v>
      </c>
      <c r="AO62" s="596" t="str">
        <f t="shared" si="0"/>
        <v>PARIT JAKKIY </v>
      </c>
      <c r="AP62" s="597">
        <f t="shared" si="19"/>
        <v>3998350.08</v>
      </c>
      <c r="AQ62" s="223">
        <f>+VLOOKUP(C62,'[2]BANK DRIVER'!$C$439:$G$521,5,0)</f>
        <v>3998350.08</v>
      </c>
    </row>
    <row r="63" ht="18" customHeight="1" s="223" customFormat="1">
      <c r="A63" s="311" t="s">
        <v>67</v>
      </c>
      <c r="B63" s="314" t="s">
        <v>363</v>
      </c>
      <c r="C63" s="405" t="s">
        <v>364</v>
      </c>
      <c r="D63" s="314" t="s">
        <v>95</v>
      </c>
      <c r="E63" s="314" t="s">
        <v>251</v>
      </c>
      <c r="F63" s="314" t="s">
        <v>71</v>
      </c>
      <c r="G63" s="407">
        <f t="shared" si="29"/>
        <v>2877448</v>
      </c>
      <c r="H63" s="292">
        <f t="shared" si="46"/>
        <v>140707.2072</v>
      </c>
      <c r="I63" s="292">
        <f t="shared" si="47"/>
        <v>115097.92</v>
      </c>
      <c r="J63" s="292">
        <f t="shared" si="48"/>
        <v>57548.96</v>
      </c>
      <c r="K63" s="367">
        <v>15000</v>
      </c>
      <c r="L63" s="293">
        <f t="shared" si="33"/>
        <v>3205802.0872</v>
      </c>
      <c r="M63" s="293">
        <f t="shared" si="34"/>
        <v>256464.166976</v>
      </c>
      <c r="N63" s="359">
        <v>1638000</v>
      </c>
      <c r="O63" s="261"/>
      <c r="P63" s="385"/>
      <c r="Q63" s="272">
        <f t="shared" si="35"/>
        <v>5100266.254176</v>
      </c>
      <c r="R63" s="369">
        <f t="shared" si="36"/>
        <v>25646.4166976</v>
      </c>
      <c r="S63" s="273">
        <f t="shared" si="37"/>
        <v>5125912.6708736</v>
      </c>
      <c r="T63" s="512">
        <v>44348</v>
      </c>
      <c r="U63" s="513">
        <v>44439</v>
      </c>
      <c r="W63" s="230"/>
      <c r="X63" s="230"/>
      <c r="Y63" s="585">
        <f t="shared" si="43"/>
        <v>57</v>
      </c>
      <c r="Z63" s="586" t="str">
        <f t="shared" si="43"/>
        <v>1090</v>
      </c>
      <c r="AA63" s="587" t="str">
        <f t="shared" si="43"/>
        <v>ANDIKA PANJI SAPUTRA </v>
      </c>
      <c r="AB63" s="586" t="str">
        <f>+VLOOKUP(B63,'[1]BANJARMASIN SAT'!$C$7:$AG$88,14,0)</f>
        <v>L</v>
      </c>
      <c r="AC63" s="588">
        <f t="shared" si="14"/>
        <v>4515448</v>
      </c>
      <c r="AD63" s="589">
        <f t="shared" si="15"/>
        <v>57548.96</v>
      </c>
      <c r="AE63" s="589"/>
      <c r="AF63" s="589">
        <f t="shared" si="45"/>
        <v>28774.48</v>
      </c>
      <c r="AG63" s="588">
        <f t="shared" si="6"/>
        <v>-70875.44000000041</v>
      </c>
      <c r="AH63" s="588">
        <f t="shared" si="17"/>
        <v>0</v>
      </c>
      <c r="AI63" s="590">
        <f t="shared" si="7"/>
        <v>4429124.56</v>
      </c>
      <c r="AJ63" s="591">
        <v>200000</v>
      </c>
      <c r="AK63" s="592">
        <f t="shared" si="18"/>
        <v>4229124.56</v>
      </c>
      <c r="AL63" s="593"/>
      <c r="AM63" s="594">
        <f t="shared" si="44"/>
        <v>57</v>
      </c>
      <c r="AN63" s="595" t="str">
        <f t="shared" si="44"/>
        <v>1090</v>
      </c>
      <c r="AO63" s="596" t="str">
        <f t="shared" si="0"/>
        <v>ANDIKA PANJI SAPUTRA </v>
      </c>
      <c r="AP63" s="597">
        <f t="shared" si="19"/>
        <v>4229124.56</v>
      </c>
      <c r="AQ63" s="223">
        <f>+VLOOKUP(C63,'[2]BANK DRIVER'!$C$439:$G$521,5,0)</f>
        <v>4229124.56</v>
      </c>
    </row>
    <row r="64" ht="18" customHeight="1" s="223" customFormat="1">
      <c r="A64" s="311" t="s">
        <v>67</v>
      </c>
      <c r="B64" s="381" t="s">
        <v>365</v>
      </c>
      <c r="C64" s="409" t="s">
        <v>366</v>
      </c>
      <c r="D64" s="314" t="s">
        <v>95</v>
      </c>
      <c r="E64" s="381" t="s">
        <v>251</v>
      </c>
      <c r="F64" s="381" t="s">
        <v>71</v>
      </c>
      <c r="G64" s="407">
        <f t="shared" si="29"/>
        <v>2877448</v>
      </c>
      <c r="H64" s="292">
        <f t="shared" si="46"/>
        <v>140707.2072</v>
      </c>
      <c r="I64" s="292">
        <f t="shared" si="47"/>
        <v>115097.92</v>
      </c>
      <c r="J64" s="292">
        <f t="shared" si="48"/>
        <v>57548.96</v>
      </c>
      <c r="K64" s="367">
        <v>15000</v>
      </c>
      <c r="L64" s="385">
        <f t="shared" si="33"/>
        <v>3205802.0872</v>
      </c>
      <c r="M64" s="293">
        <f t="shared" si="34"/>
        <v>256464.166976</v>
      </c>
      <c r="N64" s="359">
        <v>1222000</v>
      </c>
      <c r="O64" s="261"/>
      <c r="P64" s="385"/>
      <c r="Q64" s="296">
        <f t="shared" si="35"/>
        <v>4684266.254176</v>
      </c>
      <c r="R64" s="524">
        <f t="shared" si="36"/>
        <v>25646.4166976</v>
      </c>
      <c r="S64" s="525">
        <f t="shared" si="37"/>
        <v>4709912.6708736</v>
      </c>
      <c r="T64" s="526">
        <v>44348</v>
      </c>
      <c r="U64" s="527">
        <v>44439</v>
      </c>
      <c r="W64" s="230"/>
      <c r="X64" s="230"/>
      <c r="Y64" s="585">
        <f t="shared" si="43"/>
        <v>58</v>
      </c>
      <c r="Z64" s="586" t="str">
        <f t="shared" si="43"/>
        <v>1253</v>
      </c>
      <c r="AA64" s="587" t="str">
        <f t="shared" si="43"/>
        <v>AHMAD FAUZI </v>
      </c>
      <c r="AB64" s="586" t="str">
        <f>+VLOOKUP(B64,'[1]BANJARMASIN SAT'!$C$7:$AG$88,14,0)</f>
        <v>L</v>
      </c>
      <c r="AC64" s="588">
        <f t="shared" si="14"/>
        <v>4099448</v>
      </c>
      <c r="AD64" s="589">
        <f t="shared" si="15"/>
        <v>57548.96</v>
      </c>
      <c r="AE64" s="589">
        <f t="shared" si="41"/>
        <v>28774.48</v>
      </c>
      <c r="AF64" s="589">
        <f t="shared" si="45"/>
        <v>28774.48</v>
      </c>
      <c r="AG64" s="588">
        <f t="shared" si="6"/>
        <v>-515649.9199999999</v>
      </c>
      <c r="AH64" s="588">
        <f t="shared" si="17"/>
        <v>0</v>
      </c>
      <c r="AI64" s="590">
        <f t="shared" si="7"/>
        <v>3984350.08</v>
      </c>
      <c r="AJ64" s="591"/>
      <c r="AK64" s="592">
        <f t="shared" si="18"/>
        <v>3984350.08</v>
      </c>
      <c r="AL64" s="593"/>
      <c r="AM64" s="594">
        <f t="shared" si="44"/>
        <v>58</v>
      </c>
      <c r="AN64" s="595" t="str">
        <f t="shared" si="44"/>
        <v>1253</v>
      </c>
      <c r="AO64" s="596" t="str">
        <f t="shared" si="0"/>
        <v>AHMAD FAUZI </v>
      </c>
      <c r="AP64" s="597">
        <f t="shared" si="19"/>
        <v>3984350.08</v>
      </c>
      <c r="AQ64" s="223">
        <f>+VLOOKUP(C64,'[2]BANK DRIVER'!$C$439:$G$521,5,0)</f>
        <v>3984350.08</v>
      </c>
    </row>
    <row r="65" ht="18" customHeight="1" s="223" customFormat="1">
      <c r="A65" s="311" t="s">
        <v>67</v>
      </c>
      <c r="B65" s="314" t="s">
        <v>367</v>
      </c>
      <c r="C65" s="405" t="s">
        <v>368</v>
      </c>
      <c r="D65" s="314" t="s">
        <v>95</v>
      </c>
      <c r="E65" s="314" t="s">
        <v>251</v>
      </c>
      <c r="F65" s="314" t="s">
        <v>71</v>
      </c>
      <c r="G65" s="407">
        <f t="shared" si="29"/>
        <v>2877448</v>
      </c>
      <c r="H65" s="292">
        <f t="shared" si="46"/>
        <v>140707.2072</v>
      </c>
      <c r="I65" s="292">
        <f t="shared" si="47"/>
        <v>115097.92</v>
      </c>
      <c r="J65" s="292">
        <f t="shared" si="48"/>
        <v>57548.96</v>
      </c>
      <c r="K65" s="367">
        <v>15000</v>
      </c>
      <c r="L65" s="385">
        <f t="shared" si="33"/>
        <v>3205802.0872</v>
      </c>
      <c r="M65" s="293">
        <f t="shared" si="34"/>
        <v>256464.166976</v>
      </c>
      <c r="N65" s="359">
        <v>1372000</v>
      </c>
      <c r="O65" s="261"/>
      <c r="P65" s="385"/>
      <c r="Q65" s="272">
        <f t="shared" si="35"/>
        <v>4834266.254176</v>
      </c>
      <c r="R65" s="296">
        <f t="shared" si="36"/>
        <v>25646.4166976</v>
      </c>
      <c r="S65" s="273">
        <f t="shared" si="37"/>
        <v>4859912.6708736</v>
      </c>
      <c r="T65" s="508">
        <v>44378</v>
      </c>
      <c r="U65" s="509">
        <v>44469</v>
      </c>
      <c r="W65" s="230"/>
      <c r="X65" s="230"/>
      <c r="Y65" s="585">
        <f t="shared" si="43"/>
        <v>59</v>
      </c>
      <c r="Z65" s="586" t="str">
        <f t="shared" si="43"/>
        <v>1312</v>
      </c>
      <c r="AA65" s="587" t="str">
        <f t="shared" si="43"/>
        <v>KHAIRI </v>
      </c>
      <c r="AB65" s="586" t="str">
        <f>+VLOOKUP(B65,'[1]BANJARMASIN SAT'!$C$7:$AG$88,14,0)</f>
        <v>K</v>
      </c>
      <c r="AC65" s="588">
        <f t="shared" si="14"/>
        <v>4249448</v>
      </c>
      <c r="AD65" s="589">
        <f t="shared" si="15"/>
        <v>57548.96</v>
      </c>
      <c r="AE65" s="589">
        <f t="shared" si="41"/>
        <v>28774.48</v>
      </c>
      <c r="AF65" s="589">
        <f t="shared" si="45"/>
        <v>28774.48</v>
      </c>
      <c r="AG65" s="588">
        <f t="shared" si="6"/>
        <v>-740649.9199999999</v>
      </c>
      <c r="AH65" s="588">
        <f t="shared" si="17"/>
        <v>0</v>
      </c>
      <c r="AI65" s="590">
        <f t="shared" si="7"/>
        <v>4134350.08</v>
      </c>
      <c r="AJ65" s="591"/>
      <c r="AK65" s="592">
        <f t="shared" si="18"/>
        <v>4134350.08</v>
      </c>
      <c r="AL65" s="593"/>
      <c r="AM65" s="594">
        <f t="shared" si="44"/>
        <v>59</v>
      </c>
      <c r="AN65" s="595" t="str">
        <f t="shared" si="44"/>
        <v>1312</v>
      </c>
      <c r="AO65" s="596" t="str">
        <f t="shared" si="0"/>
        <v>KHAIRI </v>
      </c>
      <c r="AP65" s="597">
        <f t="shared" si="19"/>
        <v>4134350.08</v>
      </c>
      <c r="AQ65" s="223">
        <f>+VLOOKUP(C65,'[2]BANK DRIVER'!$C$439:$G$521,5,0)</f>
        <v>4134350.08</v>
      </c>
    </row>
    <row r="66" ht="18" customHeight="1" s="223" customFormat="1">
      <c r="A66" s="311" t="s">
        <v>67</v>
      </c>
      <c r="B66" s="314" t="s">
        <v>369</v>
      </c>
      <c r="C66" s="495" t="s">
        <v>370</v>
      </c>
      <c r="D66" s="314" t="s">
        <v>95</v>
      </c>
      <c r="E66" s="314" t="s">
        <v>251</v>
      </c>
      <c r="F66" s="314" t="s">
        <v>71</v>
      </c>
      <c r="G66" s="407">
        <f t="shared" si="29"/>
        <v>2877448</v>
      </c>
      <c r="H66" s="292">
        <f t="shared" si="46"/>
        <v>140707.2072</v>
      </c>
      <c r="I66" s="292">
        <f t="shared" si="47"/>
        <v>115097.92</v>
      </c>
      <c r="J66" s="292">
        <f t="shared" si="48"/>
        <v>57548.96</v>
      </c>
      <c r="K66" s="367">
        <v>15000</v>
      </c>
      <c r="L66" s="385">
        <f t="shared" si="33"/>
        <v>3205802.0872</v>
      </c>
      <c r="M66" s="293">
        <f t="shared" si="34"/>
        <v>256464.166976</v>
      </c>
      <c r="N66" s="359">
        <v>1677000</v>
      </c>
      <c r="O66" s="261"/>
      <c r="P66" s="373"/>
      <c r="Q66" s="272">
        <f t="shared" si="35"/>
        <v>5139266.254176</v>
      </c>
      <c r="R66" s="296">
        <f t="shared" si="36"/>
        <v>25646.4166976</v>
      </c>
      <c r="S66" s="273">
        <f t="shared" si="37"/>
        <v>5164912.6708736</v>
      </c>
      <c r="T66" s="508">
        <v>44348</v>
      </c>
      <c r="U66" s="509">
        <v>44439</v>
      </c>
      <c r="W66" s="230"/>
      <c r="X66" s="230"/>
      <c r="Y66" s="585">
        <f t="shared" si="43"/>
        <v>60</v>
      </c>
      <c r="Z66" s="586" t="str">
        <f t="shared" si="43"/>
        <v>1388</v>
      </c>
      <c r="AA66" s="587" t="str">
        <f t="shared" si="43"/>
        <v>RAJIONO</v>
      </c>
      <c r="AB66" s="586" t="str">
        <f>+VLOOKUP(B66,'[1]BANJARMASIN SAT'!$C$7:$AG$88,14,0)</f>
        <v>L</v>
      </c>
      <c r="AC66" s="588">
        <f t="shared" si="14"/>
        <v>4554448</v>
      </c>
      <c r="AD66" s="589">
        <f t="shared" si="15"/>
        <v>57548.96</v>
      </c>
      <c r="AE66" s="589">
        <f t="shared" si="41"/>
        <v>28774.48</v>
      </c>
      <c r="AF66" s="589">
        <f t="shared" si="45"/>
        <v>28774.48</v>
      </c>
      <c r="AG66" s="588">
        <f t="shared" si="6"/>
        <v>-60649.92000000086</v>
      </c>
      <c r="AH66" s="588">
        <f t="shared" si="17"/>
        <v>0</v>
      </c>
      <c r="AI66" s="590">
        <f t="shared" si="7"/>
        <v>4439350.079999999</v>
      </c>
      <c r="AJ66" s="591"/>
      <c r="AK66" s="592">
        <f t="shared" si="18"/>
        <v>4439350.079999999</v>
      </c>
      <c r="AL66" s="593"/>
      <c r="AM66" s="594">
        <f t="shared" si="44"/>
        <v>60</v>
      </c>
      <c r="AN66" s="595" t="str">
        <f t="shared" si="44"/>
        <v>1388</v>
      </c>
      <c r="AO66" s="596" t="str">
        <f t="shared" si="0"/>
        <v>RAJIONO</v>
      </c>
      <c r="AP66" s="597">
        <f t="shared" si="19"/>
        <v>4439350.079999999</v>
      </c>
      <c r="AQ66" s="223">
        <f>+VLOOKUP(C66,'[2]BANK DRIVER'!$C$439:$G$521,5,0)</f>
        <v>4439350.079999999</v>
      </c>
    </row>
    <row r="67" ht="18" customHeight="1" s="223" customFormat="1">
      <c r="A67" s="311" t="s">
        <v>67</v>
      </c>
      <c r="B67" s="314" t="s">
        <v>371</v>
      </c>
      <c r="C67" s="405" t="s">
        <v>372</v>
      </c>
      <c r="D67" s="314" t="s">
        <v>95</v>
      </c>
      <c r="E67" s="314" t="s">
        <v>251</v>
      </c>
      <c r="F67" s="314" t="s">
        <v>71</v>
      </c>
      <c r="G67" s="407">
        <f t="shared" si="29"/>
        <v>2877448</v>
      </c>
      <c r="H67" s="292">
        <f t="shared" si="46"/>
        <v>140707.2072</v>
      </c>
      <c r="I67" s="292">
        <f t="shared" si="47"/>
        <v>115097.92</v>
      </c>
      <c r="J67" s="292">
        <f t="shared" si="48"/>
        <v>57548.96</v>
      </c>
      <c r="K67" s="367">
        <v>15000</v>
      </c>
      <c r="L67" s="385">
        <f t="shared" si="33"/>
        <v>3205802.0872</v>
      </c>
      <c r="M67" s="293">
        <f t="shared" si="34"/>
        <v>256464.166976</v>
      </c>
      <c r="N67" s="359">
        <v>1092000</v>
      </c>
      <c r="O67" s="261"/>
      <c r="P67" s="385"/>
      <c r="Q67" s="272">
        <f t="shared" si="35"/>
        <v>4554266.254176</v>
      </c>
      <c r="R67" s="296">
        <f t="shared" si="36"/>
        <v>25646.4166976</v>
      </c>
      <c r="S67" s="273">
        <f t="shared" si="37"/>
        <v>4579912.6708736</v>
      </c>
      <c r="T67" s="503">
        <v>44348</v>
      </c>
      <c r="U67" s="504">
        <v>44439</v>
      </c>
      <c r="W67" s="230"/>
      <c r="X67" s="230"/>
      <c r="Y67" s="585">
        <f t="shared" si="43"/>
        <v>61</v>
      </c>
      <c r="Z67" s="586" t="str">
        <f t="shared" si="43"/>
        <v>1391</v>
      </c>
      <c r="AA67" s="587" t="str">
        <f t="shared" si="43"/>
        <v>FAHRIANSYAH </v>
      </c>
      <c r="AB67" s="586" t="str">
        <f>+VLOOKUP(B67,'[1]BANJARMASIN SAT'!$C$7:$AG$88,14,0)</f>
        <v>K</v>
      </c>
      <c r="AC67" s="588">
        <f t="shared" si="14"/>
        <v>3969448</v>
      </c>
      <c r="AD67" s="589">
        <f t="shared" si="15"/>
        <v>57548.96</v>
      </c>
      <c r="AE67" s="589"/>
      <c r="AF67" s="589">
        <f t="shared" si="45"/>
        <v>28774.48</v>
      </c>
      <c r="AG67" s="588">
        <f t="shared" si="6"/>
        <v>-991875.44</v>
      </c>
      <c r="AH67" s="588">
        <f t="shared" si="17"/>
        <v>0</v>
      </c>
      <c r="AI67" s="590">
        <f t="shared" si="7"/>
        <v>3883124.56</v>
      </c>
      <c r="AJ67" s="591"/>
      <c r="AK67" s="592">
        <f t="shared" si="18"/>
        <v>3883124.56</v>
      </c>
      <c r="AL67" s="593"/>
      <c r="AM67" s="594">
        <f t="shared" si="44"/>
        <v>61</v>
      </c>
      <c r="AN67" s="595" t="str">
        <f t="shared" si="44"/>
        <v>1391</v>
      </c>
      <c r="AO67" s="596" t="str">
        <f t="shared" si="0"/>
        <v>FAHRIANSYAH </v>
      </c>
      <c r="AP67" s="597">
        <f t="shared" si="19"/>
        <v>3883124.56</v>
      </c>
      <c r="AQ67" s="223">
        <f>+VLOOKUP(C67,'[2]BANK DRIVER'!$C$439:$G$521,5,0)</f>
        <v>3883124.56</v>
      </c>
    </row>
    <row r="68" ht="18" customHeight="1" s="223" customFormat="1">
      <c r="A68" s="311" t="s">
        <v>67</v>
      </c>
      <c r="B68" s="314" t="s">
        <v>373</v>
      </c>
      <c r="C68" s="405" t="s">
        <v>374</v>
      </c>
      <c r="D68" s="314" t="s">
        <v>95</v>
      </c>
      <c r="E68" s="314" t="s">
        <v>251</v>
      </c>
      <c r="F68" s="314" t="s">
        <v>71</v>
      </c>
      <c r="G68" s="407">
        <f t="shared" si="29"/>
        <v>2877448</v>
      </c>
      <c r="H68" s="292">
        <f t="shared" si="46"/>
        <v>140707.2072</v>
      </c>
      <c r="I68" s="292">
        <f t="shared" si="47"/>
        <v>115097.92</v>
      </c>
      <c r="J68" s="292">
        <f t="shared" si="48"/>
        <v>57548.96</v>
      </c>
      <c r="K68" s="367">
        <v>15000</v>
      </c>
      <c r="L68" s="385">
        <f t="shared" si="33"/>
        <v>3205802.0872</v>
      </c>
      <c r="M68" s="293">
        <f t="shared" si="34"/>
        <v>256464.166976</v>
      </c>
      <c r="N68" s="359">
        <v>1235000</v>
      </c>
      <c r="O68" s="261"/>
      <c r="P68" s="385"/>
      <c r="Q68" s="272">
        <f t="shared" si="35"/>
        <v>4697266.254176</v>
      </c>
      <c r="R68" s="296">
        <f t="shared" si="36"/>
        <v>25646.4166976</v>
      </c>
      <c r="S68" s="273">
        <f t="shared" si="37"/>
        <v>4722912.6708736</v>
      </c>
      <c r="T68" s="503">
        <v>44378</v>
      </c>
      <c r="U68" s="504">
        <v>44469</v>
      </c>
      <c r="W68" s="230"/>
      <c r="X68" s="230"/>
      <c r="Y68" s="585">
        <f t="shared" si="43"/>
        <v>62</v>
      </c>
      <c r="Z68" s="586" t="str">
        <f t="shared" si="43"/>
        <v>1433</v>
      </c>
      <c r="AA68" s="587" t="str">
        <f t="shared" si="43"/>
        <v>RUDI YANTO </v>
      </c>
      <c r="AB68" s="586" t="str">
        <f>+VLOOKUP(B68,'[1]BANJARMASIN SAT'!$C$7:$AG$88,14,0)</f>
        <v>K</v>
      </c>
      <c r="AC68" s="588">
        <f t="shared" si="14"/>
        <v>4112448</v>
      </c>
      <c r="AD68" s="589">
        <f t="shared" si="15"/>
        <v>57548.96</v>
      </c>
      <c r="AE68" s="589">
        <f t="shared" si="41"/>
        <v>28774.48</v>
      </c>
      <c r="AF68" s="589">
        <f t="shared" si="45"/>
        <v>28774.48</v>
      </c>
      <c r="AG68" s="588">
        <f t="shared" si="6"/>
        <v>-877649.9199999999</v>
      </c>
      <c r="AH68" s="588">
        <f t="shared" si="17"/>
        <v>0</v>
      </c>
      <c r="AI68" s="590">
        <f t="shared" si="7"/>
        <v>3997350.08</v>
      </c>
      <c r="AJ68" s="591"/>
      <c r="AK68" s="592">
        <f t="shared" si="18"/>
        <v>3997350.08</v>
      </c>
      <c r="AL68" s="593"/>
      <c r="AM68" s="594">
        <f t="shared" si="44"/>
        <v>62</v>
      </c>
      <c r="AN68" s="595" t="str">
        <f t="shared" si="44"/>
        <v>1433</v>
      </c>
      <c r="AO68" s="596" t="str">
        <f t="shared" si="0"/>
        <v>RUDI YANTO </v>
      </c>
      <c r="AP68" s="597">
        <f t="shared" si="19"/>
        <v>3997350.08</v>
      </c>
      <c r="AQ68" s="223">
        <f>+VLOOKUP(C68,'[2]BANK DRIVER'!$C$439:$G$521,5,0)</f>
        <v>3997350.08</v>
      </c>
    </row>
    <row r="69" ht="18" customHeight="1" s="223" customFormat="1">
      <c r="A69" s="311" t="s">
        <v>67</v>
      </c>
      <c r="B69" s="314" t="s">
        <v>375</v>
      </c>
      <c r="C69" s="405" t="s">
        <v>376</v>
      </c>
      <c r="D69" s="314" t="s">
        <v>95</v>
      </c>
      <c r="E69" s="314" t="s">
        <v>251</v>
      </c>
      <c r="F69" s="314" t="s">
        <v>71</v>
      </c>
      <c r="G69" s="407">
        <f t="shared" si="29"/>
        <v>2877448</v>
      </c>
      <c r="H69" s="292">
        <f t="shared" si="46"/>
        <v>140707.2072</v>
      </c>
      <c r="I69" s="292">
        <f t="shared" si="47"/>
        <v>115097.92</v>
      </c>
      <c r="J69" s="292">
        <f t="shared" si="48"/>
        <v>57548.96</v>
      </c>
      <c r="K69" s="367">
        <v>15000</v>
      </c>
      <c r="L69" s="385">
        <f t="shared" si="33"/>
        <v>3205802.0872</v>
      </c>
      <c r="M69" s="293">
        <f t="shared" si="34"/>
        <v>256464.166976</v>
      </c>
      <c r="N69" s="359">
        <v>1001000</v>
      </c>
      <c r="O69" s="261"/>
      <c r="P69" s="385"/>
      <c r="Q69" s="272">
        <f t="shared" si="35"/>
        <v>4463266.254176</v>
      </c>
      <c r="R69" s="296">
        <f t="shared" si="36"/>
        <v>25646.4166976</v>
      </c>
      <c r="S69" s="273">
        <f t="shared" si="37"/>
        <v>4488912.6708736</v>
      </c>
      <c r="T69" s="503">
        <v>44378</v>
      </c>
      <c r="U69" s="504">
        <v>44469</v>
      </c>
      <c r="W69" s="230"/>
      <c r="X69" s="230"/>
      <c r="Y69" s="585">
        <f t="shared" si="43"/>
        <v>63</v>
      </c>
      <c r="Z69" s="586" t="str">
        <f t="shared" si="43"/>
        <v>1434</v>
      </c>
      <c r="AA69" s="587" t="str">
        <f t="shared" si="43"/>
        <v>NUPRIYADIANSYAH </v>
      </c>
      <c r="AB69" s="586" t="str">
        <f>+VLOOKUP(B69,'[1]BANJARMASIN SAT'!$C$7:$AG$88,14,0)</f>
        <v>L</v>
      </c>
      <c r="AC69" s="588">
        <f t="shared" si="14"/>
        <v>3878448</v>
      </c>
      <c r="AD69" s="589">
        <f t="shared" si="15"/>
        <v>57548.96</v>
      </c>
      <c r="AE69" s="589"/>
      <c r="AF69" s="589">
        <f t="shared" si="45"/>
        <v>28774.48</v>
      </c>
      <c r="AG69" s="588">
        <f t="shared" si="6"/>
        <v>-707875.44</v>
      </c>
      <c r="AH69" s="588">
        <f t="shared" si="17"/>
        <v>0</v>
      </c>
      <c r="AI69" s="590">
        <f t="shared" si="7"/>
        <v>3792124.56</v>
      </c>
      <c r="AJ69" s="591"/>
      <c r="AK69" s="592">
        <f t="shared" si="18"/>
        <v>3792124.56</v>
      </c>
      <c r="AL69" s="593"/>
      <c r="AM69" s="594">
        <f t="shared" si="44"/>
        <v>63</v>
      </c>
      <c r="AN69" s="595" t="str">
        <f t="shared" si="44"/>
        <v>1434</v>
      </c>
      <c r="AO69" s="596" t="str">
        <f t="shared" si="44"/>
        <v>NUPRIYADIANSYAH </v>
      </c>
      <c r="AP69" s="597">
        <f t="shared" si="19"/>
        <v>3792124.56</v>
      </c>
      <c r="AQ69" s="223">
        <f>+VLOOKUP(C69,'[2]BANK DRIVER'!$C$439:$G$521,5,0)</f>
        <v>3792124.56</v>
      </c>
    </row>
    <row r="70" ht="18" customHeight="1" s="223" customFormat="1">
      <c r="A70" s="311" t="s">
        <v>67</v>
      </c>
      <c r="B70" s="314" t="s">
        <v>377</v>
      </c>
      <c r="C70" s="405" t="s">
        <v>378</v>
      </c>
      <c r="D70" s="314" t="s">
        <v>95</v>
      </c>
      <c r="E70" s="314" t="s">
        <v>251</v>
      </c>
      <c r="F70" s="314" t="s">
        <v>71</v>
      </c>
      <c r="G70" s="407">
        <f t="shared" si="29"/>
        <v>2877448</v>
      </c>
      <c r="H70" s="292">
        <f t="shared" si="46"/>
        <v>140707.2072</v>
      </c>
      <c r="I70" s="292">
        <f t="shared" si="47"/>
        <v>115097.92</v>
      </c>
      <c r="J70" s="292">
        <f t="shared" si="48"/>
        <v>57548.96</v>
      </c>
      <c r="K70" s="367">
        <v>15000</v>
      </c>
      <c r="L70" s="385">
        <f t="shared" si="33"/>
        <v>3205802.0872</v>
      </c>
      <c r="M70" s="293">
        <f t="shared" si="34"/>
        <v>256464.166976</v>
      </c>
      <c r="N70" s="359">
        <v>1144000</v>
      </c>
      <c r="O70" s="261"/>
      <c r="P70" s="385"/>
      <c r="Q70" s="272">
        <f t="shared" si="35"/>
        <v>4606266.254176</v>
      </c>
      <c r="R70" s="296">
        <f t="shared" si="36"/>
        <v>25646.4166976</v>
      </c>
      <c r="S70" s="273">
        <f t="shared" si="37"/>
        <v>4631912.6708736</v>
      </c>
      <c r="T70" s="503">
        <v>44378</v>
      </c>
      <c r="U70" s="504">
        <v>44469</v>
      </c>
      <c r="W70" s="230"/>
      <c r="X70" s="230"/>
      <c r="Y70" s="585">
        <f t="shared" si="43"/>
        <v>64</v>
      </c>
      <c r="Z70" s="586" t="str">
        <f t="shared" si="43"/>
        <v>1435</v>
      </c>
      <c r="AA70" s="587" t="str">
        <f t="shared" si="43"/>
        <v>AGNES DIPTA ARDIKRISNA </v>
      </c>
      <c r="AB70" s="586" t="str">
        <f>+VLOOKUP(B70,'[1]BANJARMASIN SAT'!$C$7:$AG$88,14,0)</f>
        <v>L</v>
      </c>
      <c r="AC70" s="588">
        <f t="shared" si="14"/>
        <v>4021448</v>
      </c>
      <c r="AD70" s="589">
        <f t="shared" si="15"/>
        <v>57548.96</v>
      </c>
      <c r="AE70" s="589">
        <f t="shared" si="41"/>
        <v>28774.48</v>
      </c>
      <c r="AF70" s="589">
        <f t="shared" si="45"/>
        <v>28774.48</v>
      </c>
      <c r="AG70" s="588">
        <f t="shared" si="6"/>
        <v>-593649.9199999999</v>
      </c>
      <c r="AH70" s="588">
        <f t="shared" si="17"/>
        <v>0</v>
      </c>
      <c r="AI70" s="590">
        <f t="shared" si="7"/>
        <v>3906350.08</v>
      </c>
      <c r="AJ70" s="591"/>
      <c r="AK70" s="592">
        <f t="shared" si="18"/>
        <v>3906350.08</v>
      </c>
      <c r="AL70" s="593"/>
      <c r="AM70" s="594">
        <f t="shared" si="44"/>
        <v>64</v>
      </c>
      <c r="AN70" s="595" t="str">
        <f t="shared" si="44"/>
        <v>1435</v>
      </c>
      <c r="AO70" s="596" t="str">
        <f t="shared" si="44"/>
        <v>AGNES DIPTA ARDIKRISNA </v>
      </c>
      <c r="AP70" s="597">
        <f t="shared" si="19"/>
        <v>3906350.08</v>
      </c>
      <c r="AQ70" s="223">
        <f>+VLOOKUP(C70,'[2]BANK DRIVER'!$C$439:$G$521,5,0)</f>
        <v>3906350.08</v>
      </c>
    </row>
    <row r="71" ht="18" customHeight="1" s="223" customFormat="1">
      <c r="A71" s="311" t="s">
        <v>67</v>
      </c>
      <c r="B71" s="314" t="s">
        <v>379</v>
      </c>
      <c r="C71" s="405" t="s">
        <v>380</v>
      </c>
      <c r="D71" s="314" t="s">
        <v>95</v>
      </c>
      <c r="E71" s="314" t="s">
        <v>251</v>
      </c>
      <c r="F71" s="314" t="s">
        <v>71</v>
      </c>
      <c r="G71" s="407">
        <f t="shared" si="29"/>
        <v>2877448</v>
      </c>
      <c r="H71" s="292">
        <f t="shared" si="46"/>
        <v>140707.2072</v>
      </c>
      <c r="I71" s="292">
        <f t="shared" si="47"/>
        <v>115097.92</v>
      </c>
      <c r="J71" s="292">
        <f t="shared" si="48"/>
        <v>57548.96</v>
      </c>
      <c r="K71" s="367">
        <v>15000</v>
      </c>
      <c r="L71" s="385">
        <f t="shared" si="33"/>
        <v>3205802.0872</v>
      </c>
      <c r="M71" s="293">
        <f t="shared" si="34"/>
        <v>256464.166976</v>
      </c>
      <c r="N71" s="359">
        <v>1443000</v>
      </c>
      <c r="O71" s="261"/>
      <c r="P71" s="385"/>
      <c r="Q71" s="272">
        <f t="shared" si="35"/>
        <v>4905266.254176</v>
      </c>
      <c r="R71" s="296">
        <f t="shared" si="36"/>
        <v>25646.4166976</v>
      </c>
      <c r="S71" s="273">
        <f t="shared" si="37"/>
        <v>4930912.6708736</v>
      </c>
      <c r="T71" s="503">
        <v>44378</v>
      </c>
      <c r="U71" s="504">
        <v>44469</v>
      </c>
      <c r="W71" s="230"/>
      <c r="X71" s="230"/>
      <c r="Y71" s="585">
        <f t="shared" si="43"/>
        <v>65</v>
      </c>
      <c r="Z71" s="586" t="str">
        <f t="shared" si="43"/>
        <v>1436</v>
      </c>
      <c r="AA71" s="587" t="str">
        <f t="shared" si="43"/>
        <v>M FADEL ALIANTO AL QUBAISYAH </v>
      </c>
      <c r="AB71" s="586" t="str">
        <f>+VLOOKUP(B71,'[1]BANJARMASIN SAT'!$C$7:$AG$88,14,0)</f>
        <v>L</v>
      </c>
      <c r="AC71" s="588">
        <f t="shared" si="14"/>
        <v>4320448</v>
      </c>
      <c r="AD71" s="589">
        <f t="shared" si="15"/>
        <v>57548.96</v>
      </c>
      <c r="AE71" s="589">
        <f t="shared" si="41"/>
        <v>28774.48</v>
      </c>
      <c r="AF71" s="589">
        <f t="shared" si="45"/>
        <v>28774.48</v>
      </c>
      <c r="AG71" s="588">
        <f ref="AG71:AG93" t="shared" si="49">(AC71-AD71-AE71-AF71)-IF(AB71="L",4500000,IF(AB71="K",4875000,IF(AB71="K1",5250000,IF(AB71="K2",5625000,IF(AB71="K3",6000000)))))</f>
        <v>-294649.92000000086</v>
      </c>
      <c r="AH71" s="588">
        <f t="shared" si="17"/>
        <v>0</v>
      </c>
      <c r="AI71" s="590">
        <f ref="AI71:AI93" t="shared" si="50">+AC71-AD71-AE71-AF71-AH71</f>
        <v>4205350.079999999</v>
      </c>
      <c r="AJ71" s="591"/>
      <c r="AK71" s="592">
        <f t="shared" si="18"/>
        <v>4205350.079999999</v>
      </c>
      <c r="AL71" s="593"/>
      <c r="AM71" s="594">
        <f t="shared" si="44"/>
        <v>65</v>
      </c>
      <c r="AN71" s="595" t="str">
        <f t="shared" si="44"/>
        <v>1436</v>
      </c>
      <c r="AO71" s="596" t="str">
        <f t="shared" si="44"/>
        <v>M FADEL ALIANTO AL QUBAISYAH </v>
      </c>
      <c r="AP71" s="597">
        <f t="shared" si="19"/>
        <v>4205350.079999999</v>
      </c>
      <c r="AQ71" s="223">
        <f>+VLOOKUP(C71,'[2]BANK DRIVER'!$C$439:$G$521,5,0)</f>
        <v>4205350.079999999</v>
      </c>
    </row>
    <row r="72" ht="18" customHeight="1" s="223" customFormat="1">
      <c r="A72" s="311" t="s">
        <v>67</v>
      </c>
      <c r="B72" s="314" t="s">
        <v>381</v>
      </c>
      <c r="C72" s="405" t="s">
        <v>382</v>
      </c>
      <c r="D72" s="314" t="s">
        <v>95</v>
      </c>
      <c r="E72" s="314" t="s">
        <v>251</v>
      </c>
      <c r="F72" s="314" t="s">
        <v>71</v>
      </c>
      <c r="G72" s="407">
        <f t="shared" si="29"/>
        <v>2877448</v>
      </c>
      <c r="H72" s="292">
        <f t="shared" si="46"/>
        <v>140707.2072</v>
      </c>
      <c r="I72" s="292">
        <f t="shared" si="47"/>
        <v>115097.92</v>
      </c>
      <c r="J72" s="292">
        <f t="shared" si="48"/>
        <v>57548.96</v>
      </c>
      <c r="K72" s="367">
        <v>15000</v>
      </c>
      <c r="L72" s="385">
        <f t="shared" si="33"/>
        <v>3205802.0872</v>
      </c>
      <c r="M72" s="293">
        <f t="shared" si="34"/>
        <v>256464.166976</v>
      </c>
      <c r="N72" s="359">
        <v>1287000</v>
      </c>
      <c r="O72" s="261"/>
      <c r="P72" s="385"/>
      <c r="Q72" s="272">
        <f t="shared" si="35"/>
        <v>4749266.254176</v>
      </c>
      <c r="R72" s="296">
        <f t="shared" si="36"/>
        <v>25646.4166976</v>
      </c>
      <c r="S72" s="273">
        <f t="shared" si="37"/>
        <v>4774912.6708736</v>
      </c>
      <c r="T72" s="503">
        <v>44378</v>
      </c>
      <c r="U72" s="504">
        <v>44408</v>
      </c>
      <c r="W72" s="230"/>
      <c r="X72" s="230"/>
      <c r="Y72" s="585">
        <f t="shared" si="43"/>
        <v>66</v>
      </c>
      <c r="Z72" s="586" t="str">
        <f t="shared" si="43"/>
        <v>1547</v>
      </c>
      <c r="AA72" s="587" t="str">
        <f t="shared" si="43"/>
        <v>RAMLANI</v>
      </c>
      <c r="AB72" s="586" t="str">
        <f>+VLOOKUP(B72,'[1]BANJARMASIN SAT'!$C$7:$AG$88,14,0)</f>
        <v>L</v>
      </c>
      <c r="AC72" s="588">
        <f ref="AC72:AC93" t="shared" si="51">+G72+N72+O72+P72</f>
        <v>4164448</v>
      </c>
      <c r="AD72" s="589">
        <f ref="AD72:AD93" t="shared" si="52">$AD$4*2%</f>
        <v>57548.96</v>
      </c>
      <c r="AE72" s="589"/>
      <c r="AF72" s="589">
        <f t="shared" si="45"/>
        <v>28774.48</v>
      </c>
      <c r="AG72" s="588">
        <f t="shared" si="49"/>
        <v>-421875.43999999994</v>
      </c>
      <c r="AH72" s="588">
        <f ref="AH72:AH93" t="shared" si="53">+IF(AG72&gt;1,AG72*5%,0)</f>
        <v>0</v>
      </c>
      <c r="AI72" s="590">
        <f t="shared" si="50"/>
        <v>4078124.56</v>
      </c>
      <c r="AJ72" s="591"/>
      <c r="AK72" s="592">
        <f ref="AK72:AK93" t="shared" si="54">+AI72-AJ72</f>
        <v>4078124.56</v>
      </c>
      <c r="AL72" s="593"/>
      <c r="AM72" s="594">
        <f t="shared" si="44"/>
        <v>66</v>
      </c>
      <c r="AN72" s="595" t="str">
        <f t="shared" si="44"/>
        <v>1547</v>
      </c>
      <c r="AO72" s="596" t="str">
        <f t="shared" si="44"/>
        <v>RAMLANI</v>
      </c>
      <c r="AP72" s="597">
        <f ref="AP72:AP93" t="shared" si="55">+AK72</f>
        <v>4078124.56</v>
      </c>
      <c r="AQ72" s="223">
        <f>+VLOOKUP(C72,'[2]BANK DRIVER'!$C$439:$G$521,5,0)</f>
        <v>4078124.56</v>
      </c>
    </row>
    <row r="73" ht="18" customHeight="1" s="223" customFormat="1">
      <c r="A73" s="311" t="s">
        <v>67</v>
      </c>
      <c r="B73" s="314" t="s">
        <v>383</v>
      </c>
      <c r="C73" s="405" t="s">
        <v>384</v>
      </c>
      <c r="D73" s="314" t="s">
        <v>95</v>
      </c>
      <c r="E73" s="314" t="s">
        <v>251</v>
      </c>
      <c r="F73" s="314" t="s">
        <v>71</v>
      </c>
      <c r="G73" s="407">
        <f t="shared" si="29"/>
        <v>2877448</v>
      </c>
      <c r="H73" s="292">
        <f t="shared" si="46"/>
        <v>140707.2072</v>
      </c>
      <c r="I73" s="292">
        <f t="shared" si="47"/>
        <v>115097.92</v>
      </c>
      <c r="J73" s="292">
        <f t="shared" si="48"/>
        <v>57548.96</v>
      </c>
      <c r="K73" s="367">
        <v>15000</v>
      </c>
      <c r="L73" s="385">
        <f t="shared" si="33"/>
        <v>3205802.0872</v>
      </c>
      <c r="M73" s="293">
        <f t="shared" si="34"/>
        <v>256464.166976</v>
      </c>
      <c r="N73" s="359">
        <v>1417000</v>
      </c>
      <c r="O73" s="261"/>
      <c r="P73" s="385"/>
      <c r="Q73" s="272">
        <f t="shared" si="35"/>
        <v>4879266.254176</v>
      </c>
      <c r="R73" s="296">
        <f t="shared" si="36"/>
        <v>25646.4166976</v>
      </c>
      <c r="S73" s="273">
        <f t="shared" si="37"/>
        <v>4904912.6708736</v>
      </c>
      <c r="T73" s="503">
        <v>44378</v>
      </c>
      <c r="U73" s="504">
        <v>44408</v>
      </c>
      <c r="W73" s="230"/>
      <c r="X73" s="230"/>
      <c r="Y73" s="585">
        <f t="shared" si="43"/>
        <v>67</v>
      </c>
      <c r="Z73" s="586" t="str">
        <f t="shared" si="43"/>
        <v>1548</v>
      </c>
      <c r="AA73" s="587" t="str">
        <f t="shared" si="43"/>
        <v>SYAHRIADI</v>
      </c>
      <c r="AB73" s="586" t="str">
        <f>+VLOOKUP(B73,'[1]BANJARMASIN SAT'!$C$7:$AG$88,14,0)</f>
        <v>L</v>
      </c>
      <c r="AC73" s="588">
        <f t="shared" si="51"/>
        <v>4294448</v>
      </c>
      <c r="AD73" s="589">
        <f t="shared" si="52"/>
        <v>57548.96</v>
      </c>
      <c r="AE73" s="589"/>
      <c r="AF73" s="589">
        <f t="shared" si="45"/>
        <v>28774.48</v>
      </c>
      <c r="AG73" s="588">
        <f t="shared" si="49"/>
        <v>-291875.4400000004</v>
      </c>
      <c r="AH73" s="588">
        <f t="shared" si="53"/>
        <v>0</v>
      </c>
      <c r="AI73" s="590">
        <f t="shared" si="50"/>
        <v>4208124.56</v>
      </c>
      <c r="AJ73" s="591"/>
      <c r="AK73" s="592">
        <f t="shared" si="54"/>
        <v>4208124.56</v>
      </c>
      <c r="AL73" s="593"/>
      <c r="AM73" s="594">
        <f t="shared" si="44"/>
        <v>67</v>
      </c>
      <c r="AN73" s="595" t="str">
        <f t="shared" si="44"/>
        <v>1548</v>
      </c>
      <c r="AO73" s="596" t="str">
        <f t="shared" si="44"/>
        <v>SYAHRIADI</v>
      </c>
      <c r="AP73" s="597">
        <f t="shared" si="55"/>
        <v>4208124.56</v>
      </c>
      <c r="AQ73" s="223" t="e">
        <f>+VLOOKUP(C73,'[2]BANK DRIVER'!$C$439:$G$521,5,0)</f>
        <v>#N/A</v>
      </c>
    </row>
    <row r="74" ht="18" customHeight="1" s="223" customFormat="1">
      <c r="A74" s="311" t="s">
        <v>67</v>
      </c>
      <c r="B74" s="314" t="s">
        <v>385</v>
      </c>
      <c r="C74" s="405" t="s">
        <v>386</v>
      </c>
      <c r="D74" s="314" t="s">
        <v>95</v>
      </c>
      <c r="E74" s="314" t="s">
        <v>251</v>
      </c>
      <c r="F74" s="314" t="s">
        <v>71</v>
      </c>
      <c r="G74" s="407">
        <f t="shared" si="29"/>
        <v>2877448</v>
      </c>
      <c r="H74" s="292">
        <f t="shared" si="46"/>
        <v>140707.2072</v>
      </c>
      <c r="I74" s="292">
        <f t="shared" si="47"/>
        <v>115097.92</v>
      </c>
      <c r="J74" s="292">
        <f t="shared" si="48"/>
        <v>57548.96</v>
      </c>
      <c r="K74" s="367">
        <v>15000</v>
      </c>
      <c r="L74" s="385">
        <f t="shared" si="33"/>
        <v>3205802.0872</v>
      </c>
      <c r="M74" s="293">
        <f t="shared" si="34"/>
        <v>256464.166976</v>
      </c>
      <c r="N74" s="359">
        <v>1112000</v>
      </c>
      <c r="O74" s="261"/>
      <c r="P74" s="385"/>
      <c r="Q74" s="272">
        <f t="shared" si="35"/>
        <v>4574266.254176</v>
      </c>
      <c r="R74" s="296">
        <f t="shared" si="36"/>
        <v>25646.4166976</v>
      </c>
      <c r="S74" s="273">
        <f t="shared" si="37"/>
        <v>4599912.6708736</v>
      </c>
      <c r="T74" s="503">
        <v>44378</v>
      </c>
      <c r="U74" s="504">
        <v>44408</v>
      </c>
      <c r="W74" s="230"/>
      <c r="X74" s="230"/>
      <c r="Y74" s="585">
        <f t="shared" si="43"/>
        <v>68</v>
      </c>
      <c r="Z74" s="586" t="str">
        <f t="shared" si="43"/>
        <v>1550</v>
      </c>
      <c r="AA74" s="587" t="str">
        <f t="shared" si="43"/>
        <v>ALBY JAKA ROMANA</v>
      </c>
      <c r="AB74" s="586" t="str">
        <f>+VLOOKUP(B74,'[1]BANJARMASIN SAT'!$C$7:$AG$88,14,0)</f>
        <v>K3</v>
      </c>
      <c r="AC74" s="588">
        <f t="shared" si="51"/>
        <v>3989448</v>
      </c>
      <c r="AD74" s="589">
        <f t="shared" si="52"/>
        <v>57548.96</v>
      </c>
      <c r="AE74" s="589">
        <f t="shared" si="41"/>
        <v>28774.48</v>
      </c>
      <c r="AF74" s="589">
        <f t="shared" si="45"/>
        <v>28774.48</v>
      </c>
      <c r="AG74" s="588">
        <f t="shared" si="49"/>
        <v>-2125649.92</v>
      </c>
      <c r="AH74" s="588">
        <f t="shared" si="53"/>
        <v>0</v>
      </c>
      <c r="AI74" s="590">
        <f t="shared" si="50"/>
        <v>3874350.08</v>
      </c>
      <c r="AJ74" s="591"/>
      <c r="AK74" s="592">
        <f t="shared" si="54"/>
        <v>3874350.08</v>
      </c>
      <c r="AL74" s="593"/>
      <c r="AM74" s="594">
        <f t="shared" si="44"/>
        <v>68</v>
      </c>
      <c r="AN74" s="595" t="str">
        <f t="shared" si="44"/>
        <v>1550</v>
      </c>
      <c r="AO74" s="596" t="str">
        <f t="shared" si="44"/>
        <v>ALBY JAKA ROMANA</v>
      </c>
      <c r="AP74" s="597">
        <f t="shared" si="55"/>
        <v>3874350.08</v>
      </c>
      <c r="AQ74" s="223">
        <f>+VLOOKUP(C74,'[2]BANK DRIVER'!$C$439:$G$521,5,0)</f>
        <v>3874350.08</v>
      </c>
    </row>
    <row r="75" ht="18" customHeight="1" s="223" customFormat="1">
      <c r="A75" s="311" t="s">
        <v>67</v>
      </c>
      <c r="B75" s="542" t="s">
        <v>387</v>
      </c>
      <c r="C75" s="405" t="s">
        <v>388</v>
      </c>
      <c r="D75" s="406" t="s">
        <v>95</v>
      </c>
      <c r="E75" s="314" t="s">
        <v>251</v>
      </c>
      <c r="F75" s="314" t="s">
        <v>71</v>
      </c>
      <c r="G75" s="407">
        <f t="shared" si="29"/>
        <v>2877448</v>
      </c>
      <c r="H75" s="292">
        <f t="shared" si="46"/>
        <v>140707.2072</v>
      </c>
      <c r="I75" s="292">
        <f t="shared" si="47"/>
        <v>115097.92</v>
      </c>
      <c r="J75" s="292">
        <f t="shared" si="48"/>
        <v>57548.96</v>
      </c>
      <c r="K75" s="367">
        <v>15000</v>
      </c>
      <c r="L75" s="385">
        <f t="shared" si="33"/>
        <v>3205802.0872</v>
      </c>
      <c r="M75" s="293">
        <f t="shared" si="34"/>
        <v>256464.166976</v>
      </c>
      <c r="N75" s="359">
        <v>1196000</v>
      </c>
      <c r="O75" s="261"/>
      <c r="P75" s="385"/>
      <c r="Q75" s="272">
        <f t="shared" si="35"/>
        <v>4658266.254176</v>
      </c>
      <c r="R75" s="296">
        <f t="shared" si="36"/>
        <v>25646.4166976</v>
      </c>
      <c r="S75" s="273">
        <f t="shared" si="37"/>
        <v>4683912.6708736</v>
      </c>
      <c r="T75" s="503">
        <v>44378</v>
      </c>
      <c r="U75" s="504">
        <v>44469</v>
      </c>
      <c r="W75" s="230"/>
      <c r="X75" s="230"/>
      <c r="Y75" s="585">
        <f t="shared" si="43"/>
        <v>69</v>
      </c>
      <c r="Z75" s="586" t="str">
        <f t="shared" si="43"/>
        <v>1659</v>
      </c>
      <c r="AA75" s="587" t="str">
        <f t="shared" si="43"/>
        <v>ACHMAD</v>
      </c>
      <c r="AB75" s="586" t="str">
        <f>+VLOOKUP(B75,'[1]BANJARMASIN SAT'!$C$7:$AG$88,14,0)</f>
        <v>K</v>
      </c>
      <c r="AC75" s="588">
        <f t="shared" si="51"/>
        <v>4073448</v>
      </c>
      <c r="AD75" s="589">
        <f t="shared" si="52"/>
        <v>57548.96</v>
      </c>
      <c r="AE75" s="589">
        <f t="shared" si="41"/>
        <v>28774.48</v>
      </c>
      <c r="AF75" s="589">
        <f t="shared" si="45"/>
        <v>28774.48</v>
      </c>
      <c r="AG75" s="588">
        <f t="shared" si="49"/>
        <v>-916649.9199999999</v>
      </c>
      <c r="AH75" s="588">
        <f t="shared" si="53"/>
        <v>0</v>
      </c>
      <c r="AI75" s="590">
        <f t="shared" si="50"/>
        <v>3958350.08</v>
      </c>
      <c r="AJ75" s="591"/>
      <c r="AK75" s="592">
        <f t="shared" si="54"/>
        <v>3958350.08</v>
      </c>
      <c r="AL75" s="593"/>
      <c r="AM75" s="594">
        <f t="shared" si="44"/>
        <v>69</v>
      </c>
      <c r="AN75" s="595" t="str">
        <f t="shared" si="44"/>
        <v>1659</v>
      </c>
      <c r="AO75" s="596" t="str">
        <f t="shared" si="44"/>
        <v>ACHMAD</v>
      </c>
      <c r="AP75" s="597">
        <f t="shared" si="55"/>
        <v>3958350.08</v>
      </c>
      <c r="AQ75" s="223">
        <f>+VLOOKUP(C75,'[2]BANK DRIVER'!$C$439:$G$521,5,0)</f>
        <v>3958350.08</v>
      </c>
    </row>
    <row r="76" ht="18" customHeight="1" s="223" customFormat="1">
      <c r="A76" s="311" t="s">
        <v>67</v>
      </c>
      <c r="B76" s="314" t="s">
        <v>389</v>
      </c>
      <c r="C76" s="405" t="s">
        <v>390</v>
      </c>
      <c r="D76" s="314" t="s">
        <v>95</v>
      </c>
      <c r="E76" s="314" t="s">
        <v>251</v>
      </c>
      <c r="F76" s="314" t="s">
        <v>71</v>
      </c>
      <c r="G76" s="407">
        <f t="shared" si="29"/>
        <v>2877448</v>
      </c>
      <c r="H76" s="292">
        <f t="shared" si="46"/>
        <v>140707.2072</v>
      </c>
      <c r="I76" s="292">
        <f t="shared" si="47"/>
        <v>115097.92</v>
      </c>
      <c r="J76" s="292">
        <f t="shared" si="48"/>
        <v>57548.96</v>
      </c>
      <c r="K76" s="260">
        <v>15002</v>
      </c>
      <c r="L76" s="385">
        <f t="shared" si="33"/>
        <v>3205804.0872</v>
      </c>
      <c r="M76" s="293">
        <f t="shared" si="34"/>
        <v>256464.326976</v>
      </c>
      <c r="N76" s="359">
        <v>949000</v>
      </c>
      <c r="O76" s="261"/>
      <c r="P76" s="385"/>
      <c r="Q76" s="272">
        <f t="shared" si="35"/>
        <v>4411268.414176</v>
      </c>
      <c r="R76" s="296">
        <f t="shared" si="36"/>
        <v>25646.4326976</v>
      </c>
      <c r="S76" s="273">
        <f t="shared" si="37"/>
        <v>4436914.8468736</v>
      </c>
      <c r="T76" s="503">
        <v>44317</v>
      </c>
      <c r="U76" s="504">
        <v>44408</v>
      </c>
      <c r="W76" s="230"/>
      <c r="X76" s="230"/>
      <c r="Y76" s="585">
        <f t="shared" si="43"/>
        <v>70</v>
      </c>
      <c r="Z76" s="586" t="str">
        <f t="shared" si="43"/>
        <v>1844</v>
      </c>
      <c r="AA76" s="587" t="str">
        <f t="shared" si="43"/>
        <v>NUR SHOLHAN</v>
      </c>
      <c r="AB76" s="586" t="str">
        <f>+VLOOKUP(B76,'[1]BANJARMASIN SAT'!$C$7:$AG$88,14,0)</f>
        <v>K3</v>
      </c>
      <c r="AC76" s="588">
        <f t="shared" si="51"/>
        <v>3826448</v>
      </c>
      <c r="AD76" s="589">
        <f t="shared" si="52"/>
        <v>57548.96</v>
      </c>
      <c r="AE76" s="589">
        <f t="shared" si="41"/>
        <v>28774.48</v>
      </c>
      <c r="AF76" s="589">
        <f t="shared" si="45"/>
        <v>28774.48</v>
      </c>
      <c r="AG76" s="588">
        <f t="shared" si="49"/>
        <v>-2288649.92</v>
      </c>
      <c r="AH76" s="588">
        <f t="shared" si="53"/>
        <v>0</v>
      </c>
      <c r="AI76" s="590">
        <f t="shared" si="50"/>
        <v>3711350.08</v>
      </c>
      <c r="AJ76" s="591"/>
      <c r="AK76" s="592">
        <f t="shared" si="54"/>
        <v>3711350.08</v>
      </c>
      <c r="AL76" s="593"/>
      <c r="AM76" s="594">
        <f t="shared" si="44"/>
        <v>70</v>
      </c>
      <c r="AN76" s="595" t="str">
        <f t="shared" si="44"/>
        <v>1844</v>
      </c>
      <c r="AO76" s="596" t="str">
        <f t="shared" si="44"/>
        <v>NUR SHOLHAN</v>
      </c>
      <c r="AP76" s="597">
        <f t="shared" si="55"/>
        <v>3711350.08</v>
      </c>
      <c r="AQ76" s="223">
        <f>+VLOOKUP(C76,'[2]BANK DRIVER'!$C$439:$G$521,5,0)</f>
        <v>3711350.08</v>
      </c>
    </row>
    <row r="77" ht="18" customHeight="1" s="223" customFormat="1">
      <c r="A77" s="311" t="s">
        <v>67</v>
      </c>
      <c r="B77" s="314" t="s">
        <v>391</v>
      </c>
      <c r="C77" s="405" t="s">
        <v>392</v>
      </c>
      <c r="D77" s="314" t="s">
        <v>95</v>
      </c>
      <c r="E77" s="314" t="s">
        <v>251</v>
      </c>
      <c r="F77" s="314" t="s">
        <v>71</v>
      </c>
      <c r="G77" s="407">
        <f t="shared" si="29"/>
        <v>2877448</v>
      </c>
      <c r="H77" s="292">
        <f t="shared" si="46"/>
        <v>140707.2072</v>
      </c>
      <c r="I77" s="292">
        <f t="shared" si="47"/>
        <v>115097.92</v>
      </c>
      <c r="J77" s="292">
        <f t="shared" si="48"/>
        <v>57548.96</v>
      </c>
      <c r="K77" s="260">
        <v>15000</v>
      </c>
      <c r="L77" s="385">
        <f t="shared" si="33"/>
        <v>3205802.0872</v>
      </c>
      <c r="M77" s="293">
        <f t="shared" si="34"/>
        <v>256464.166976</v>
      </c>
      <c r="N77" s="359">
        <v>1235000</v>
      </c>
      <c r="O77" s="261"/>
      <c r="P77" s="385"/>
      <c r="Q77" s="272">
        <f t="shared" si="35"/>
        <v>4697266.254176</v>
      </c>
      <c r="R77" s="296">
        <f t="shared" si="36"/>
        <v>25646.4166976</v>
      </c>
      <c r="S77" s="273">
        <f t="shared" si="37"/>
        <v>4722912.6708736</v>
      </c>
      <c r="T77" s="503">
        <v>44348</v>
      </c>
      <c r="U77" s="504">
        <v>44439</v>
      </c>
      <c r="W77" s="230"/>
      <c r="X77" s="230"/>
      <c r="Y77" s="585">
        <f t="shared" si="43"/>
        <v>71</v>
      </c>
      <c r="Z77" s="586" t="str">
        <f t="shared" si="43"/>
        <v>1869</v>
      </c>
      <c r="AA77" s="587" t="str">
        <f t="shared" si="43"/>
        <v>AKHMAD WAHYUDINNOR</v>
      </c>
      <c r="AB77" s="586" t="str">
        <f>+VLOOKUP(B77,'[1]BANJARMASIN SAT'!$C$7:$AG$88,14,0)</f>
        <v>L</v>
      </c>
      <c r="AC77" s="588">
        <f t="shared" si="51"/>
        <v>4112448</v>
      </c>
      <c r="AD77" s="589">
        <f t="shared" si="52"/>
        <v>57548.96</v>
      </c>
      <c r="AE77" s="589">
        <f t="shared" si="41"/>
        <v>28774.48</v>
      </c>
      <c r="AF77" s="589">
        <f t="shared" si="45"/>
        <v>28774.48</v>
      </c>
      <c r="AG77" s="588">
        <f t="shared" si="49"/>
        <v>-502649.9199999999</v>
      </c>
      <c r="AH77" s="588">
        <f t="shared" si="53"/>
        <v>0</v>
      </c>
      <c r="AI77" s="590">
        <f t="shared" si="50"/>
        <v>3997350.08</v>
      </c>
      <c r="AJ77" s="591"/>
      <c r="AK77" s="592">
        <f t="shared" si="54"/>
        <v>3997350.08</v>
      </c>
      <c r="AL77" s="593"/>
      <c r="AM77" s="594">
        <f t="shared" si="44"/>
        <v>71</v>
      </c>
      <c r="AN77" s="595" t="str">
        <f t="shared" si="44"/>
        <v>1869</v>
      </c>
      <c r="AO77" s="596" t="str">
        <f t="shared" si="44"/>
        <v>AKHMAD WAHYUDINNOR</v>
      </c>
      <c r="AP77" s="597">
        <f t="shared" si="55"/>
        <v>3997350.08</v>
      </c>
      <c r="AQ77" s="223">
        <f>+VLOOKUP(C77,'[2]BANK DRIVER'!$C$439:$G$521,5,0)</f>
        <v>3997350.08</v>
      </c>
    </row>
    <row r="78" ht="18" customHeight="1" s="223" customFormat="1">
      <c r="A78" s="311" t="s">
        <v>67</v>
      </c>
      <c r="B78" s="314" t="s">
        <v>393</v>
      </c>
      <c r="C78" s="405" t="s">
        <v>394</v>
      </c>
      <c r="D78" s="314" t="s">
        <v>95</v>
      </c>
      <c r="E78" s="314" t="s">
        <v>251</v>
      </c>
      <c r="F78" s="314" t="s">
        <v>71</v>
      </c>
      <c r="G78" s="407">
        <f t="shared" si="29"/>
        <v>2877448</v>
      </c>
      <c r="H78" s="292">
        <f t="shared" si="46"/>
        <v>140707.2072</v>
      </c>
      <c r="I78" s="292">
        <f t="shared" si="47"/>
        <v>115097.92</v>
      </c>
      <c r="J78" s="292">
        <f t="shared" si="48"/>
        <v>57548.96</v>
      </c>
      <c r="K78" s="260">
        <v>15000</v>
      </c>
      <c r="L78" s="385">
        <f t="shared" si="33"/>
        <v>3205802.0872</v>
      </c>
      <c r="M78" s="293">
        <f t="shared" si="34"/>
        <v>256464.166976</v>
      </c>
      <c r="N78" s="359">
        <v>1144000</v>
      </c>
      <c r="O78" s="261"/>
      <c r="P78" s="385"/>
      <c r="Q78" s="272">
        <f t="shared" si="35"/>
        <v>4606266.254176</v>
      </c>
      <c r="R78" s="296">
        <f t="shared" si="36"/>
        <v>25646.4166976</v>
      </c>
      <c r="S78" s="273">
        <f t="shared" si="37"/>
        <v>4631912.6708736</v>
      </c>
      <c r="T78" s="503">
        <v>44348</v>
      </c>
      <c r="U78" s="504">
        <v>44439</v>
      </c>
      <c r="W78" s="230"/>
      <c r="X78" s="230"/>
      <c r="Y78" s="585">
        <f t="shared" si="43"/>
        <v>72</v>
      </c>
      <c r="Z78" s="586" t="str">
        <f t="shared" si="43"/>
        <v>1911</v>
      </c>
      <c r="AA78" s="587" t="str">
        <f t="shared" si="43"/>
        <v>MUHAMMAD FAUZAN</v>
      </c>
      <c r="AB78" s="586" t="str">
        <f>+VLOOKUP(B78,'[1]BANJARMASIN SAT'!$C$7:$AG$88,14,0)</f>
        <v>L</v>
      </c>
      <c r="AC78" s="588">
        <f t="shared" si="51"/>
        <v>4021448</v>
      </c>
      <c r="AD78" s="589">
        <f t="shared" si="52"/>
        <v>57548.96</v>
      </c>
      <c r="AE78" s="589"/>
      <c r="AF78" s="589">
        <f t="shared" si="45"/>
        <v>28774.48</v>
      </c>
      <c r="AG78" s="588">
        <f t="shared" si="49"/>
        <v>-564875.44</v>
      </c>
      <c r="AH78" s="588">
        <f t="shared" si="53"/>
        <v>0</v>
      </c>
      <c r="AI78" s="590">
        <f t="shared" si="50"/>
        <v>3935124.56</v>
      </c>
      <c r="AJ78" s="591"/>
      <c r="AK78" s="592">
        <f t="shared" si="54"/>
        <v>3935124.56</v>
      </c>
      <c r="AL78" s="593"/>
      <c r="AM78" s="594">
        <f t="shared" si="44"/>
        <v>72</v>
      </c>
      <c r="AN78" s="595" t="str">
        <f t="shared" si="44"/>
        <v>1911</v>
      </c>
      <c r="AO78" s="596" t="str">
        <f t="shared" si="44"/>
        <v>MUHAMMAD FAUZAN</v>
      </c>
      <c r="AP78" s="597">
        <f t="shared" si="55"/>
        <v>3935124.56</v>
      </c>
      <c r="AQ78" s="223">
        <f>+VLOOKUP(C78,'[2]BANK DRIVER'!$C$439:$G$521,5,0)</f>
        <v>3935124.56</v>
      </c>
    </row>
    <row r="79" ht="18" customHeight="1" s="223" customFormat="1">
      <c r="A79" s="311" t="s">
        <v>67</v>
      </c>
      <c r="B79" s="314" t="s">
        <v>395</v>
      </c>
      <c r="C79" s="405" t="s">
        <v>396</v>
      </c>
      <c r="D79" s="314" t="s">
        <v>95</v>
      </c>
      <c r="E79" s="314" t="s">
        <v>251</v>
      </c>
      <c r="F79" s="314" t="s">
        <v>71</v>
      </c>
      <c r="G79" s="407">
        <f ref="G79:G85" t="shared" si="56">2877448</f>
        <v>2877448</v>
      </c>
      <c r="H79" s="292">
        <f ref="H79:H85" t="shared" si="57">+$G$4*4.89%</f>
        <v>140707.2072</v>
      </c>
      <c r="I79" s="292">
        <f ref="I79:I85" t="shared" si="58">+$G$4*4%</f>
        <v>115097.92</v>
      </c>
      <c r="J79" s="292">
        <f ref="J79:J85" t="shared" si="59">+$G$4*2%</f>
        <v>57548.96</v>
      </c>
      <c r="K79" s="260">
        <v>15000</v>
      </c>
      <c r="L79" s="385">
        <f ref="L79:L85" t="shared" si="60">SUM(G79:K79)</f>
        <v>3205802.0872</v>
      </c>
      <c r="M79" s="293">
        <f ref="M79:M85" t="shared" si="61">+L79*8%</f>
        <v>256464.166976</v>
      </c>
      <c r="N79" s="359">
        <v>988000</v>
      </c>
      <c r="O79" s="261"/>
      <c r="P79" s="385"/>
      <c r="Q79" s="272">
        <f ref="Q79:Q85" t="shared" si="62">SUM(L79:P79)</f>
        <v>4450266.254176</v>
      </c>
      <c r="R79" s="296">
        <f ref="R79:R85" t="shared" si="63">M79*0.1</f>
        <v>25646.4166976</v>
      </c>
      <c r="S79" s="273">
        <f ref="S79:S85" t="shared" si="64">Q79+R79</f>
        <v>4475912.6708736</v>
      </c>
      <c r="T79" s="503">
        <v>44318</v>
      </c>
      <c r="U79" s="504">
        <v>44408</v>
      </c>
      <c r="W79" s="230"/>
      <c r="X79" s="230"/>
      <c r="Y79" s="585">
        <f t="shared" si="43"/>
        <v>73</v>
      </c>
      <c r="Z79" s="586" t="str">
        <f t="shared" si="43"/>
        <v>2224</v>
      </c>
      <c r="AA79" s="587" t="str">
        <f t="shared" si="43"/>
        <v>SLAMET GUNAWAN FAJAR</v>
      </c>
      <c r="AB79" s="586" t="str">
        <f>+VLOOKUP(B79,'[1]BANJARMASIN SAT'!$C$7:$AG$88,14,0)</f>
        <v>K2</v>
      </c>
      <c r="AC79" s="588">
        <f t="shared" si="51"/>
        <v>3865448</v>
      </c>
      <c r="AD79" s="589">
        <f t="shared" si="52"/>
        <v>57548.96</v>
      </c>
      <c r="AE79" s="589"/>
      <c r="AF79" s="589">
        <f t="shared" si="45"/>
        <v>28774.48</v>
      </c>
      <c r="AG79" s="588">
        <f t="shared" si="49"/>
        <v>-1845875.44</v>
      </c>
      <c r="AH79" s="588">
        <f t="shared" si="53"/>
        <v>0</v>
      </c>
      <c r="AI79" s="590">
        <f t="shared" si="50"/>
        <v>3779124.56</v>
      </c>
      <c r="AJ79" s="591"/>
      <c r="AK79" s="592">
        <f t="shared" si="54"/>
        <v>3779124.56</v>
      </c>
      <c r="AL79" s="593"/>
      <c r="AM79" s="594">
        <f t="shared" si="44"/>
        <v>73</v>
      </c>
      <c r="AN79" s="595" t="str">
        <f t="shared" si="44"/>
        <v>2224</v>
      </c>
      <c r="AO79" s="596" t="str">
        <f t="shared" si="44"/>
        <v>SLAMET GUNAWAN FAJAR</v>
      </c>
      <c r="AP79" s="597">
        <f t="shared" si="55"/>
        <v>3779124.56</v>
      </c>
      <c r="AQ79" s="223">
        <f>+VLOOKUP(C79,'[2]BANK DRIVER'!$C$439:$G$521,5,0)</f>
        <v>3779124.56</v>
      </c>
    </row>
    <row r="80" ht="18" customHeight="1" s="223" customFormat="1">
      <c r="A80" s="311" t="s">
        <v>67</v>
      </c>
      <c r="B80" s="314" t="s">
        <v>397</v>
      </c>
      <c r="C80" s="405" t="s">
        <v>398</v>
      </c>
      <c r="D80" s="314" t="s">
        <v>95</v>
      </c>
      <c r="E80" s="314" t="s">
        <v>251</v>
      </c>
      <c r="F80" s="314" t="s">
        <v>71</v>
      </c>
      <c r="G80" s="407">
        <f t="shared" si="56"/>
        <v>2877448</v>
      </c>
      <c r="H80" s="292">
        <f t="shared" si="57"/>
        <v>140707.2072</v>
      </c>
      <c r="I80" s="292">
        <f t="shared" si="58"/>
        <v>115097.92</v>
      </c>
      <c r="J80" s="292">
        <f t="shared" si="59"/>
        <v>57548.96</v>
      </c>
      <c r="K80" s="260">
        <v>15000</v>
      </c>
      <c r="L80" s="385">
        <f t="shared" si="60"/>
        <v>3205802.0872</v>
      </c>
      <c r="M80" s="293">
        <f t="shared" si="61"/>
        <v>256464.166976</v>
      </c>
      <c r="N80" s="359">
        <v>1118000</v>
      </c>
      <c r="O80" s="261"/>
      <c r="P80" s="385"/>
      <c r="Q80" s="272">
        <f t="shared" si="62"/>
        <v>4580266.254176</v>
      </c>
      <c r="R80" s="296">
        <f t="shared" si="63"/>
        <v>25646.4166976</v>
      </c>
      <c r="S80" s="273">
        <f t="shared" si="64"/>
        <v>4605912.6708736</v>
      </c>
      <c r="T80" s="503">
        <v>44331</v>
      </c>
      <c r="U80" s="504">
        <v>44408</v>
      </c>
      <c r="W80" s="230"/>
      <c r="X80" s="230"/>
      <c r="Y80" s="585">
        <f t="shared" si="43"/>
        <v>74</v>
      </c>
      <c r="Z80" s="586" t="str">
        <f t="shared" si="43"/>
        <v>2286</v>
      </c>
      <c r="AA80" s="587" t="str">
        <f t="shared" si="43"/>
        <v>RIZKI PRAYOGA</v>
      </c>
      <c r="AB80" s="586" t="str">
        <f>+VLOOKUP(B80,'[1]BANJARMASIN SAT'!$C$7:$AG$88,14,0)</f>
        <v>L</v>
      </c>
      <c r="AC80" s="588">
        <f t="shared" si="51"/>
        <v>3995448</v>
      </c>
      <c r="AD80" s="589">
        <f t="shared" si="52"/>
        <v>57548.96</v>
      </c>
      <c r="AE80" s="589"/>
      <c r="AF80" s="589">
        <f t="shared" si="45"/>
        <v>28774.48</v>
      </c>
      <c r="AG80" s="588">
        <f t="shared" si="49"/>
        <v>-590875.44</v>
      </c>
      <c r="AH80" s="588">
        <f t="shared" si="53"/>
        <v>0</v>
      </c>
      <c r="AI80" s="590">
        <f t="shared" si="50"/>
        <v>3909124.56</v>
      </c>
      <c r="AJ80" s="591"/>
      <c r="AK80" s="592">
        <f t="shared" si="54"/>
        <v>3909124.56</v>
      </c>
      <c r="AL80" s="593"/>
      <c r="AM80" s="594">
        <f t="shared" si="44"/>
        <v>74</v>
      </c>
      <c r="AN80" s="595" t="str">
        <f t="shared" si="44"/>
        <v>2286</v>
      </c>
      <c r="AO80" s="596" t="str">
        <f t="shared" si="44"/>
        <v>RIZKI PRAYOGA</v>
      </c>
      <c r="AP80" s="597">
        <f t="shared" si="55"/>
        <v>3909124.56</v>
      </c>
      <c r="AQ80" s="223">
        <f>+VLOOKUP(C80,'[2]BANK DRIVER'!$C$439:$G$521,5,0)</f>
        <v>3909124.56</v>
      </c>
    </row>
    <row r="81" ht="18" customHeight="1" s="223" customFormat="1">
      <c r="A81" s="311" t="s">
        <v>67</v>
      </c>
      <c r="B81" s="314" t="s">
        <v>399</v>
      </c>
      <c r="C81" s="405" t="s">
        <v>400</v>
      </c>
      <c r="D81" s="314" t="s">
        <v>95</v>
      </c>
      <c r="E81" s="314" t="s">
        <v>251</v>
      </c>
      <c r="F81" s="314" t="s">
        <v>71</v>
      </c>
      <c r="G81" s="407">
        <f t="shared" si="56"/>
        <v>2877448</v>
      </c>
      <c r="H81" s="292">
        <f t="shared" si="57"/>
        <v>140707.2072</v>
      </c>
      <c r="I81" s="292">
        <f t="shared" si="58"/>
        <v>115097.92</v>
      </c>
      <c r="J81" s="292">
        <f t="shared" si="59"/>
        <v>57548.96</v>
      </c>
      <c r="K81" s="260">
        <v>15000</v>
      </c>
      <c r="L81" s="385">
        <f t="shared" si="60"/>
        <v>3205802.0872</v>
      </c>
      <c r="M81" s="293">
        <f t="shared" si="61"/>
        <v>256464.166976</v>
      </c>
      <c r="N81" s="359">
        <v>1144000</v>
      </c>
      <c r="O81" s="261"/>
      <c r="P81" s="385"/>
      <c r="Q81" s="272">
        <f t="shared" si="62"/>
        <v>4606266.254176</v>
      </c>
      <c r="R81" s="296">
        <f t="shared" si="63"/>
        <v>25646.4166976</v>
      </c>
      <c r="S81" s="273">
        <f t="shared" si="64"/>
        <v>4631912.6708736</v>
      </c>
      <c r="T81" s="503">
        <v>44341</v>
      </c>
      <c r="U81" s="504">
        <v>44439</v>
      </c>
      <c r="W81" s="230"/>
      <c r="X81" s="230"/>
      <c r="Y81" s="585">
        <f t="shared" si="43"/>
        <v>75</v>
      </c>
      <c r="Z81" s="586" t="str">
        <f t="shared" si="43"/>
        <v>2382</v>
      </c>
      <c r="AA81" s="587" t="str">
        <f t="shared" si="43"/>
        <v>MURSIDUL AMIN</v>
      </c>
      <c r="AB81" s="586" t="str">
        <f>+VLOOKUP(B81,'[1]BANJARMASIN SAT'!$C$7:$AG$88,14,0)</f>
        <v>L</v>
      </c>
      <c r="AC81" s="588">
        <f t="shared" si="51"/>
        <v>4021448</v>
      </c>
      <c r="AD81" s="589">
        <f t="shared" si="52"/>
        <v>57548.96</v>
      </c>
      <c r="AE81" s="589">
        <f t="shared" si="41"/>
        <v>28774.48</v>
      </c>
      <c r="AF81" s="589">
        <f t="shared" si="45"/>
        <v>28774.48</v>
      </c>
      <c r="AG81" s="588">
        <f t="shared" si="49"/>
        <v>-593649.9199999999</v>
      </c>
      <c r="AH81" s="588">
        <f t="shared" si="53"/>
        <v>0</v>
      </c>
      <c r="AI81" s="590">
        <f t="shared" si="50"/>
        <v>3906350.08</v>
      </c>
      <c r="AJ81" s="591"/>
      <c r="AK81" s="592">
        <f t="shared" si="54"/>
        <v>3906350.08</v>
      </c>
      <c r="AL81" s="593"/>
      <c r="AM81" s="594">
        <f t="shared" si="44"/>
        <v>75</v>
      </c>
      <c r="AN81" s="595" t="str">
        <f t="shared" si="44"/>
        <v>2382</v>
      </c>
      <c r="AO81" s="596" t="str">
        <f t="shared" si="44"/>
        <v>MURSIDUL AMIN</v>
      </c>
      <c r="AP81" s="597">
        <f t="shared" si="55"/>
        <v>3906350.08</v>
      </c>
      <c r="AQ81" s="223">
        <f>+VLOOKUP(C81,'[2]BANK DRIVER'!$C$439:$G$521,5,0)</f>
        <v>3906350.08</v>
      </c>
    </row>
    <row r="82" ht="18" customHeight="1" s="223" customFormat="1">
      <c r="A82" s="311" t="s">
        <v>67</v>
      </c>
      <c r="B82" s="314" t="s">
        <v>401</v>
      </c>
      <c r="C82" s="405" t="s">
        <v>402</v>
      </c>
      <c r="D82" s="314" t="s">
        <v>95</v>
      </c>
      <c r="E82" s="314" t="s">
        <v>251</v>
      </c>
      <c r="F82" s="314" t="s">
        <v>71</v>
      </c>
      <c r="G82" s="407">
        <f t="shared" si="56"/>
        <v>2877448</v>
      </c>
      <c r="H82" s="292">
        <f t="shared" si="57"/>
        <v>140707.2072</v>
      </c>
      <c r="I82" s="292">
        <f t="shared" si="58"/>
        <v>115097.92</v>
      </c>
      <c r="J82" s="292">
        <f t="shared" si="59"/>
        <v>57548.96</v>
      </c>
      <c r="K82" s="260">
        <v>15000</v>
      </c>
      <c r="L82" s="385">
        <f t="shared" si="60"/>
        <v>3205802.0872</v>
      </c>
      <c r="M82" s="293">
        <f t="shared" si="61"/>
        <v>256464.166976</v>
      </c>
      <c r="N82" s="359">
        <v>1274000</v>
      </c>
      <c r="O82" s="261"/>
      <c r="P82" s="385"/>
      <c r="Q82" s="272">
        <f t="shared" si="62"/>
        <v>4736266.254176</v>
      </c>
      <c r="R82" s="296">
        <f t="shared" si="63"/>
        <v>25646.4166976</v>
      </c>
      <c r="S82" s="273">
        <f t="shared" si="64"/>
        <v>4761912.6708736</v>
      </c>
      <c r="T82" s="503">
        <v>44341</v>
      </c>
      <c r="U82" s="504">
        <v>44439</v>
      </c>
      <c r="W82" s="230"/>
      <c r="X82" s="230"/>
      <c r="Y82" s="585">
        <f t="shared" si="43"/>
        <v>76</v>
      </c>
      <c r="Z82" s="586" t="str">
        <f t="shared" si="43"/>
        <v>2383</v>
      </c>
      <c r="AA82" s="587" t="str">
        <f t="shared" si="43"/>
        <v>MUHAMMAD NASIR</v>
      </c>
      <c r="AB82" s="586" t="s">
        <v>225</v>
      </c>
      <c r="AC82" s="588">
        <f t="shared" si="51"/>
        <v>4151448</v>
      </c>
      <c r="AD82" s="589">
        <f t="shared" si="52"/>
        <v>57548.96</v>
      </c>
      <c r="AE82" s="589">
        <f t="shared" si="41"/>
        <v>28774.48</v>
      </c>
      <c r="AF82" s="589">
        <f t="shared" si="45"/>
        <v>28774.48</v>
      </c>
      <c r="AG82" s="588">
        <f t="shared" si="49"/>
        <v>-838649.9199999999</v>
      </c>
      <c r="AH82" s="588">
        <f t="shared" si="53"/>
        <v>0</v>
      </c>
      <c r="AI82" s="590">
        <f t="shared" si="50"/>
        <v>4036350.08</v>
      </c>
      <c r="AJ82" s="591"/>
      <c r="AK82" s="592">
        <f t="shared" si="54"/>
        <v>4036350.08</v>
      </c>
      <c r="AL82" s="593"/>
      <c r="AM82" s="594">
        <f t="shared" si="44"/>
        <v>76</v>
      </c>
      <c r="AN82" s="595" t="str">
        <f t="shared" si="44"/>
        <v>2383</v>
      </c>
      <c r="AO82" s="596" t="str">
        <f t="shared" si="44"/>
        <v>MUHAMMAD NASIR</v>
      </c>
      <c r="AP82" s="597">
        <f t="shared" si="55"/>
        <v>4036350.08</v>
      </c>
      <c r="AQ82" s="223">
        <f>+VLOOKUP(C82,'[2]BANK DRIVER'!$C$439:$G$521,5,0)</f>
        <v>4036350.08</v>
      </c>
    </row>
    <row r="83" ht="18" customHeight="1" s="223" customFormat="1">
      <c r="A83" s="311" t="s">
        <v>67</v>
      </c>
      <c r="B83" s="314" t="s">
        <v>403</v>
      </c>
      <c r="C83" s="405" t="s">
        <v>404</v>
      </c>
      <c r="D83" s="314" t="s">
        <v>95</v>
      </c>
      <c r="E83" s="314" t="s">
        <v>251</v>
      </c>
      <c r="F83" s="314" t="s">
        <v>71</v>
      </c>
      <c r="G83" s="407">
        <f t="shared" si="56"/>
        <v>2877448</v>
      </c>
      <c r="H83" s="292">
        <f t="shared" si="57"/>
        <v>140707.2072</v>
      </c>
      <c r="I83" s="292">
        <f t="shared" si="58"/>
        <v>115097.92</v>
      </c>
      <c r="J83" s="292">
        <f t="shared" si="59"/>
        <v>57548.96</v>
      </c>
      <c r="K83" s="260">
        <v>15000</v>
      </c>
      <c r="L83" s="385">
        <f t="shared" si="60"/>
        <v>3205802.0872</v>
      </c>
      <c r="M83" s="293">
        <f t="shared" si="61"/>
        <v>256464.166976</v>
      </c>
      <c r="N83" s="359">
        <v>1105000</v>
      </c>
      <c r="O83" s="261"/>
      <c r="P83" s="385"/>
      <c r="Q83" s="272">
        <f t="shared" si="62"/>
        <v>4567266.254176</v>
      </c>
      <c r="R83" s="296">
        <f t="shared" si="63"/>
        <v>25646.4166976</v>
      </c>
      <c r="S83" s="273">
        <f t="shared" si="64"/>
        <v>4592912.6708736</v>
      </c>
      <c r="T83" s="503">
        <v>44350</v>
      </c>
      <c r="U83" s="504">
        <v>44439</v>
      </c>
      <c r="W83" s="230"/>
      <c r="X83" s="230"/>
      <c r="Y83" s="585">
        <f t="shared" si="43"/>
        <v>77</v>
      </c>
      <c r="Z83" s="586" t="str">
        <f t="shared" si="43"/>
        <v>2445</v>
      </c>
      <c r="AA83" s="587" t="str">
        <f t="shared" si="43"/>
        <v>AGUS SUPIAN</v>
      </c>
      <c r="AB83" s="586" t="str">
        <f>+VLOOKUP(B83,'[1]BANJARMASIN SAT'!$C$7:$AG$88,14,0)</f>
        <v>K2</v>
      </c>
      <c r="AC83" s="588">
        <f t="shared" si="51"/>
        <v>3982448</v>
      </c>
      <c r="AD83" s="589">
        <f t="shared" si="52"/>
        <v>57548.96</v>
      </c>
      <c r="AE83" s="589">
        <f t="shared" si="41"/>
        <v>28774.48</v>
      </c>
      <c r="AF83" s="589">
        <f t="shared" si="45"/>
        <v>28774.48</v>
      </c>
      <c r="AG83" s="588">
        <f t="shared" si="49"/>
        <v>-1757649.92</v>
      </c>
      <c r="AH83" s="588">
        <f t="shared" si="53"/>
        <v>0</v>
      </c>
      <c r="AI83" s="590">
        <f t="shared" si="50"/>
        <v>3867350.08</v>
      </c>
      <c r="AJ83" s="591"/>
      <c r="AK83" s="592">
        <f t="shared" si="54"/>
        <v>3867350.08</v>
      </c>
      <c r="AL83" s="593"/>
      <c r="AM83" s="594">
        <f t="shared" si="44"/>
        <v>77</v>
      </c>
      <c r="AN83" s="595" t="str">
        <f t="shared" si="44"/>
        <v>2445</v>
      </c>
      <c r="AO83" s="596" t="str">
        <f t="shared" si="44"/>
        <v>AGUS SUPIAN</v>
      </c>
      <c r="AP83" s="597">
        <f t="shared" si="55"/>
        <v>3867350.08</v>
      </c>
      <c r="AQ83" s="223" t="e">
        <f>+VLOOKUP(C83,'[2]BANK DRIVER'!$C$439:$G$521,5,0)</f>
        <v>#N/A</v>
      </c>
    </row>
    <row r="84" ht="18" customHeight="1" s="223" customFormat="1">
      <c r="A84" s="311" t="s">
        <v>67</v>
      </c>
      <c r="B84" s="314" t="s">
        <v>405</v>
      </c>
      <c r="C84" s="405" t="s">
        <v>406</v>
      </c>
      <c r="D84" s="314" t="s">
        <v>95</v>
      </c>
      <c r="E84" s="314" t="s">
        <v>251</v>
      </c>
      <c r="F84" s="314" t="s">
        <v>71</v>
      </c>
      <c r="G84" s="407">
        <f t="shared" si="56"/>
        <v>2877448</v>
      </c>
      <c r="H84" s="292">
        <f t="shared" si="57"/>
        <v>140707.2072</v>
      </c>
      <c r="I84" s="292">
        <f t="shared" si="58"/>
        <v>115097.92</v>
      </c>
      <c r="J84" s="292">
        <f t="shared" si="59"/>
        <v>57548.96</v>
      </c>
      <c r="K84" s="260">
        <v>15000</v>
      </c>
      <c r="L84" s="385">
        <f t="shared" si="60"/>
        <v>3205802.0872</v>
      </c>
      <c r="M84" s="293">
        <f t="shared" si="61"/>
        <v>256464.166976</v>
      </c>
      <c r="N84" s="359">
        <v>1001000</v>
      </c>
      <c r="O84" s="261"/>
      <c r="P84" s="385"/>
      <c r="Q84" s="272">
        <f t="shared" si="62"/>
        <v>4463266.254176</v>
      </c>
      <c r="R84" s="296">
        <f t="shared" si="63"/>
        <v>25646.4166976</v>
      </c>
      <c r="S84" s="273">
        <f t="shared" si="64"/>
        <v>4488912.6708736</v>
      </c>
      <c r="T84" s="503">
        <v>44351</v>
      </c>
      <c r="U84" s="504">
        <v>44439</v>
      </c>
      <c r="W84" s="230"/>
      <c r="X84" s="230"/>
      <c r="Y84" s="585">
        <f t="shared" si="43"/>
        <v>78</v>
      </c>
      <c r="Z84" s="586" t="str">
        <f t="shared" si="43"/>
        <v>2449</v>
      </c>
      <c r="AA84" s="587" t="str">
        <f t="shared" si="43"/>
        <v>MULKANI</v>
      </c>
      <c r="AB84" s="586" t="str">
        <f>+VLOOKUP(B84,'[1]BANJARMASIN SAT'!$C$7:$AG$88,14,0)</f>
        <v>K2</v>
      </c>
      <c r="AC84" s="588">
        <f t="shared" si="51"/>
        <v>3878448</v>
      </c>
      <c r="AD84" s="589">
        <f t="shared" si="52"/>
        <v>57548.96</v>
      </c>
      <c r="AE84" s="589">
        <f t="shared" si="41"/>
        <v>28774.48</v>
      </c>
      <c r="AF84" s="589">
        <f t="shared" si="45"/>
        <v>28774.48</v>
      </c>
      <c r="AG84" s="588">
        <f t="shared" si="49"/>
        <v>-1861649.92</v>
      </c>
      <c r="AH84" s="588">
        <f t="shared" si="53"/>
        <v>0</v>
      </c>
      <c r="AI84" s="590">
        <f t="shared" si="50"/>
        <v>3763350.08</v>
      </c>
      <c r="AJ84" s="591"/>
      <c r="AK84" s="592">
        <f t="shared" si="54"/>
        <v>3763350.08</v>
      </c>
      <c r="AL84" s="593"/>
      <c r="AM84" s="594">
        <f t="shared" si="44"/>
        <v>78</v>
      </c>
      <c r="AN84" s="595" t="str">
        <f t="shared" si="44"/>
        <v>2449</v>
      </c>
      <c r="AO84" s="596" t="str">
        <f t="shared" si="44"/>
        <v>MULKANI</v>
      </c>
      <c r="AP84" s="597">
        <f t="shared" si="55"/>
        <v>3763350.08</v>
      </c>
      <c r="AQ84" s="223" t="e">
        <f>+VLOOKUP(C84,'[2]BANK DRIVER'!$C$439:$G$521,5,0)</f>
        <v>#N/A</v>
      </c>
    </row>
    <row r="85" ht="18" customHeight="1" s="223" customFormat="1">
      <c r="A85" s="311" t="s">
        <v>67</v>
      </c>
      <c r="B85" s="314">
        <v>2513</v>
      </c>
      <c r="C85" s="405" t="s">
        <v>407</v>
      </c>
      <c r="D85" s="314" t="s">
        <v>95</v>
      </c>
      <c r="E85" s="314" t="s">
        <v>251</v>
      </c>
      <c r="F85" s="314" t="s">
        <v>71</v>
      </c>
      <c r="G85" s="407">
        <f t="shared" si="56"/>
        <v>2877448</v>
      </c>
      <c r="H85" s="292">
        <f t="shared" si="57"/>
        <v>140707.2072</v>
      </c>
      <c r="I85" s="292">
        <f t="shared" si="58"/>
        <v>115097.92</v>
      </c>
      <c r="J85" s="292">
        <f t="shared" si="59"/>
        <v>57548.96</v>
      </c>
      <c r="K85" s="260">
        <v>15000</v>
      </c>
      <c r="L85" s="385">
        <f t="shared" si="60"/>
        <v>3205802.0872</v>
      </c>
      <c r="M85" s="293">
        <f t="shared" si="61"/>
        <v>256464.166976</v>
      </c>
      <c r="N85" s="359">
        <v>611000</v>
      </c>
      <c r="O85" s="261"/>
      <c r="P85" s="385"/>
      <c r="Q85" s="272">
        <f t="shared" si="62"/>
        <v>4073266.254176</v>
      </c>
      <c r="R85" s="296">
        <f t="shared" si="63"/>
        <v>25646.4166976</v>
      </c>
      <c r="S85" s="273">
        <f t="shared" si="64"/>
        <v>4098912.6708736</v>
      </c>
      <c r="T85" s="503">
        <v>44362</v>
      </c>
      <c r="U85" s="504">
        <v>44439</v>
      </c>
      <c r="W85" s="230"/>
      <c r="X85" s="230"/>
      <c r="Y85" s="585">
        <f t="shared" si="43"/>
        <v>79</v>
      </c>
      <c r="Z85" s="586">
        <f t="shared" si="43"/>
        <v>2513</v>
      </c>
      <c r="AA85" s="587" t="str">
        <f t="shared" si="43"/>
        <v>RAJIBIANSYAH</v>
      </c>
      <c r="AB85" s="586" t="str">
        <f>+VLOOKUP(B85,'[1]BANJARMASIN SAT'!$C$7:$AG$88,14,0)</f>
        <v>K3</v>
      </c>
      <c r="AC85" s="588">
        <f t="shared" si="51"/>
        <v>3488448</v>
      </c>
      <c r="AD85" s="589">
        <f t="shared" si="52"/>
        <v>57548.96</v>
      </c>
      <c r="AE85" s="589">
        <f t="shared" si="41"/>
        <v>28774.48</v>
      </c>
      <c r="AF85" s="589">
        <f t="shared" si="45"/>
        <v>28774.48</v>
      </c>
      <c r="AG85" s="588">
        <f>(AC85-AD85-AE85-AF85)-IF(AB85="L",4500000,IF(AB85="K",4875000,IF(AB85="K1",5250000,IF(AB85="K2",5625000,IF(AB85="K3",6000000,IF(AB85="0","ERROR"))))))</f>
        <v>-2626649.92</v>
      </c>
      <c r="AH85" s="588">
        <f t="shared" si="53"/>
        <v>0</v>
      </c>
      <c r="AI85" s="590">
        <f t="shared" si="50"/>
        <v>3373350.08</v>
      </c>
      <c r="AJ85" s="591">
        <v>200000</v>
      </c>
      <c r="AK85" s="592">
        <f t="shared" si="54"/>
        <v>3173350.08</v>
      </c>
      <c r="AL85" s="593"/>
      <c r="AM85" s="594">
        <f t="shared" si="44"/>
        <v>79</v>
      </c>
      <c r="AN85" s="595">
        <f t="shared" si="44"/>
        <v>2513</v>
      </c>
      <c r="AO85" s="596" t="str">
        <f t="shared" si="44"/>
        <v>RAJIBIANSYAH</v>
      </c>
      <c r="AP85" s="597">
        <f t="shared" si="55"/>
        <v>3173350.08</v>
      </c>
      <c r="AQ85" s="223">
        <f>+VLOOKUP(C85,'[2]BANK DRIVER'!$C$439:$G$521,5,0)</f>
        <v>3173350.08</v>
      </c>
    </row>
    <row r="86" ht="18" customHeight="1" s="490" customFormat="1">
      <c r="A86" s="278" t="s">
        <v>67</v>
      </c>
      <c r="B86" s="315" t="s">
        <v>408</v>
      </c>
      <c r="C86" s="455" t="s">
        <v>409</v>
      </c>
      <c r="D86" s="315" t="s">
        <v>95</v>
      </c>
      <c r="E86" s="315" t="s">
        <v>251</v>
      </c>
      <c r="F86" s="315" t="s">
        <v>71</v>
      </c>
      <c r="G86" s="452">
        <f>2877448/30*25</f>
        <v>2397873.3333333335</v>
      </c>
      <c r="H86" s="294">
        <f t="shared" si="21"/>
        <v>140707.2072</v>
      </c>
      <c r="I86" s="294">
        <f t="shared" si="22"/>
        <v>115097.92</v>
      </c>
      <c r="J86" s="294">
        <f t="shared" si="23"/>
        <v>57548.96</v>
      </c>
      <c r="K86" s="282">
        <v>15000</v>
      </c>
      <c r="L86" s="468">
        <f ref="L86:L91" t="shared" si="66">SUM(G86:K86)</f>
        <v>2726227.4205333334</v>
      </c>
      <c r="M86" s="295">
        <f ref="M86:M91" t="shared" si="67">+L86*8%</f>
        <v>218098.19364266668</v>
      </c>
      <c r="N86" s="283">
        <v>377000</v>
      </c>
      <c r="O86" s="283"/>
      <c r="P86" s="468"/>
      <c r="Q86" s="286">
        <f ref="Q86:Q91" t="shared" si="68">SUM(L86:P86)</f>
        <v>3321325.614176</v>
      </c>
      <c r="R86" s="300">
        <f ref="R86:R91" t="shared" si="69">M86*0.1</f>
        <v>21809.81936426667</v>
      </c>
      <c r="S86" s="287">
        <f ref="S86:S91" t="shared" si="70">Q86+R86</f>
        <v>3343135.4335402665</v>
      </c>
      <c r="T86" s="528">
        <v>44368</v>
      </c>
      <c r="U86" s="529">
        <v>44469</v>
      </c>
      <c r="W86" s="530"/>
      <c r="X86" s="530"/>
      <c r="Y86" s="608">
        <f t="shared" si="43"/>
        <v>80</v>
      </c>
      <c r="Z86" s="609" t="str">
        <f t="shared" si="43"/>
        <v>2547</v>
      </c>
      <c r="AA86" s="610" t="str">
        <f t="shared" si="43"/>
        <v>JUANTO</v>
      </c>
      <c r="AB86" s="609" t="str">
        <f>+VLOOKUP(B86,'[1]BANJARMASIN SAT'!$C$7:$AG$88,14,0)</f>
        <v>L</v>
      </c>
      <c r="AC86" s="588">
        <f t="shared" si="51"/>
        <v>2774873.3333333335</v>
      </c>
      <c r="AD86" s="612">
        <f t="shared" si="52"/>
        <v>57548.96</v>
      </c>
      <c r="AE86" s="612">
        <f t="shared" si="41"/>
        <v>28774.48</v>
      </c>
      <c r="AF86" s="612">
        <f t="shared" si="45"/>
        <v>28774.48</v>
      </c>
      <c r="AG86" s="611">
        <f t="shared" si="49"/>
        <v>-1840224.5866666664</v>
      </c>
      <c r="AH86" s="611">
        <f t="shared" si="53"/>
        <v>0</v>
      </c>
      <c r="AI86" s="613">
        <f t="shared" si="50"/>
        <v>2659775.4133333336</v>
      </c>
      <c r="AJ86" s="613"/>
      <c r="AK86" s="614">
        <f t="shared" si="54"/>
        <v>2659775.4133333336</v>
      </c>
      <c r="AL86" s="615"/>
      <c r="AM86" s="616">
        <f t="shared" si="44"/>
        <v>80</v>
      </c>
      <c r="AN86" s="617" t="str">
        <f t="shared" si="44"/>
        <v>2547</v>
      </c>
      <c r="AO86" s="618" t="str">
        <f t="shared" si="44"/>
        <v>JUANTO</v>
      </c>
      <c r="AP86" s="619">
        <f t="shared" si="55"/>
        <v>2659775.4133333336</v>
      </c>
      <c r="AQ86" s="223" t="e">
        <f>+VLOOKUP(C86,'[2]BANK DRIVER'!$C$439:$G$521,5,0)</f>
        <v>#N/A</v>
      </c>
      <c r="AS86" s="223"/>
    </row>
    <row r="87" ht="18" customHeight="1" s="490" customFormat="1">
      <c r="A87" s="278" t="s">
        <v>67</v>
      </c>
      <c r="B87" s="315" t="s">
        <v>410</v>
      </c>
      <c r="C87" s="455" t="s">
        <v>411</v>
      </c>
      <c r="D87" s="315" t="s">
        <v>95</v>
      </c>
      <c r="E87" s="315" t="s">
        <v>251</v>
      </c>
      <c r="F87" s="315" t="s">
        <v>71</v>
      </c>
      <c r="G87" s="452">
        <f>2877448/30*13</f>
        <v>1246894.1333333333</v>
      </c>
      <c r="H87" s="294">
        <f ref="H87:H88" t="shared" si="71">+$G$4*4.89%</f>
        <v>140707.2072</v>
      </c>
      <c r="I87" s="294">
        <f ref="I87:I88" t="shared" si="72">+$G$4*4%</f>
        <v>115097.92</v>
      </c>
      <c r="J87" s="294">
        <f ref="J87:J88" t="shared" si="73">+$G$4*2%</f>
        <v>57548.96</v>
      </c>
      <c r="K87" s="282">
        <v>15000</v>
      </c>
      <c r="L87" s="468">
        <f t="shared" si="66"/>
        <v>1575248.2205333333</v>
      </c>
      <c r="M87" s="295">
        <f t="shared" si="67"/>
        <v>126019.85764266667</v>
      </c>
      <c r="N87" s="283"/>
      <c r="O87" s="283"/>
      <c r="P87" s="468"/>
      <c r="Q87" s="286">
        <f t="shared" si="68"/>
        <v>1701268.078176</v>
      </c>
      <c r="R87" s="300">
        <f t="shared" si="69"/>
        <v>12601.985764266668</v>
      </c>
      <c r="S87" s="287">
        <f t="shared" si="70"/>
        <v>1713870.0639402666</v>
      </c>
      <c r="T87" s="528">
        <v>44380</v>
      </c>
      <c r="U87" s="529">
        <v>44469</v>
      </c>
      <c r="W87" s="530"/>
      <c r="X87" s="530"/>
      <c r="Y87" s="608">
        <f t="shared" si="43"/>
        <v>81</v>
      </c>
      <c r="Z87" s="609" t="str">
        <f t="shared" si="43"/>
        <v>2576</v>
      </c>
      <c r="AA87" s="610" t="str">
        <f t="shared" si="43"/>
        <v>MUHAMMAD PARYOGA</v>
      </c>
      <c r="AB87" s="609" t="str">
        <f>+VLOOKUP(B87,'[1]BANJARMASIN SAT'!$C$7:$AG$88,14,0)</f>
        <v>L</v>
      </c>
      <c r="AC87" s="588">
        <f t="shared" si="51"/>
        <v>1246894.1333333333</v>
      </c>
      <c r="AD87" s="612">
        <f t="shared" si="52"/>
        <v>57548.96</v>
      </c>
      <c r="AE87" s="612"/>
      <c r="AF87" s="612">
        <f t="shared" si="45"/>
        <v>28774.48</v>
      </c>
      <c r="AG87" s="611">
        <f t="shared" si="49"/>
        <v>-3339429.3066666666</v>
      </c>
      <c r="AH87" s="611">
        <f t="shared" si="53"/>
        <v>0</v>
      </c>
      <c r="AI87" s="613">
        <f t="shared" si="50"/>
        <v>1160570.6933333334</v>
      </c>
      <c r="AJ87" s="613"/>
      <c r="AK87" s="614">
        <f t="shared" si="54"/>
        <v>1160570.6933333334</v>
      </c>
      <c r="AL87" s="615"/>
      <c r="AM87" s="616">
        <f t="shared" si="44"/>
        <v>81</v>
      </c>
      <c r="AN87" s="617" t="str">
        <f t="shared" si="44"/>
        <v>2576</v>
      </c>
      <c r="AO87" s="618" t="str">
        <f t="shared" si="44"/>
        <v>MUHAMMAD PARYOGA</v>
      </c>
      <c r="AP87" s="619">
        <f t="shared" si="55"/>
        <v>1160570.6933333334</v>
      </c>
      <c r="AQ87" s="223" t="e">
        <f>+VLOOKUP(C87,'[2]BANK DRIVER'!$C$439:$G$521,5,0)</f>
        <v>#N/A</v>
      </c>
      <c r="AS87" s="223"/>
    </row>
    <row r="88" ht="18" customHeight="1" s="490" customFormat="1">
      <c r="A88" s="278" t="s">
        <v>67</v>
      </c>
      <c r="B88" s="315" t="s">
        <v>412</v>
      </c>
      <c r="C88" s="455" t="s">
        <v>413</v>
      </c>
      <c r="D88" s="315" t="s">
        <v>95</v>
      </c>
      <c r="E88" s="315" t="s">
        <v>251</v>
      </c>
      <c r="F88" s="315" t="s">
        <v>71</v>
      </c>
      <c r="G88" s="452">
        <f>2877448/30*15</f>
        <v>1438724</v>
      </c>
      <c r="H88" s="294">
        <f t="shared" si="71"/>
        <v>140707.2072</v>
      </c>
      <c r="I88" s="294">
        <f t="shared" si="72"/>
        <v>115097.92</v>
      </c>
      <c r="J88" s="294">
        <f t="shared" si="73"/>
        <v>57548.96</v>
      </c>
      <c r="K88" s="282">
        <v>15000</v>
      </c>
      <c r="L88" s="468">
        <f t="shared" si="66"/>
        <v>1767078.0872</v>
      </c>
      <c r="M88" s="295">
        <f t="shared" si="67"/>
        <v>141366.246976</v>
      </c>
      <c r="N88" s="283"/>
      <c r="O88" s="283"/>
      <c r="P88" s="468"/>
      <c r="Q88" s="286">
        <f t="shared" si="68"/>
        <v>1908444.334176</v>
      </c>
      <c r="R88" s="300">
        <f t="shared" si="69"/>
        <v>14136.6246976</v>
      </c>
      <c r="S88" s="287">
        <f t="shared" si="70"/>
        <v>1922580.9588736</v>
      </c>
      <c r="T88" s="528">
        <v>44378</v>
      </c>
      <c r="U88" s="529">
        <v>44469</v>
      </c>
      <c r="W88" s="530"/>
      <c r="X88" s="530"/>
      <c r="Y88" s="608">
        <f t="shared" si="43"/>
        <v>82</v>
      </c>
      <c r="Z88" s="609" t="str">
        <f t="shared" si="43"/>
        <v>2583</v>
      </c>
      <c r="AA88" s="610" t="str">
        <f t="shared" si="43"/>
        <v>EFENDI NURDIANSYAH</v>
      </c>
      <c r="AB88" s="609" t="str">
        <f>+VLOOKUP(B88,'[1]BANJARMASIN SAT'!$C$7:$AG$88,14,0)</f>
        <v>L</v>
      </c>
      <c r="AC88" s="588">
        <f t="shared" si="51"/>
        <v>1438724</v>
      </c>
      <c r="AD88" s="612">
        <f t="shared" si="52"/>
        <v>57548.96</v>
      </c>
      <c r="AE88" s="612"/>
      <c r="AF88" s="612">
        <f t="shared" si="45"/>
        <v>28774.48</v>
      </c>
      <c r="AG88" s="611">
        <f t="shared" si="49"/>
        <v>-3147599.44</v>
      </c>
      <c r="AH88" s="611">
        <f t="shared" si="53"/>
        <v>0</v>
      </c>
      <c r="AI88" s="613">
        <f t="shared" si="50"/>
        <v>1352400.56</v>
      </c>
      <c r="AJ88" s="613"/>
      <c r="AK88" s="614">
        <f t="shared" si="54"/>
        <v>1352400.56</v>
      </c>
      <c r="AL88" s="615"/>
      <c r="AM88" s="616">
        <f t="shared" si="44"/>
        <v>82</v>
      </c>
      <c r="AN88" s="617" t="str">
        <f t="shared" si="44"/>
        <v>2583</v>
      </c>
      <c r="AO88" s="618" t="str">
        <f t="shared" si="44"/>
        <v>EFENDI NURDIANSYAH</v>
      </c>
      <c r="AP88" s="619">
        <f t="shared" si="55"/>
        <v>1352400.56</v>
      </c>
      <c r="AQ88" s="223" t="e">
        <f>+VLOOKUP(C88,'[2]BANK DRIVER'!$C$439:$G$521,5,0)</f>
        <v>#N/A</v>
      </c>
      <c r="AS88" s="223"/>
    </row>
    <row r="89" ht="18" customHeight="1" s="401" customFormat="1">
      <c r="A89" s="620" t="s">
        <v>67</v>
      </c>
      <c r="B89" s="383" t="s">
        <v>414</v>
      </c>
      <c r="C89" s="516" t="s">
        <v>415</v>
      </c>
      <c r="D89" s="383" t="s">
        <v>95</v>
      </c>
      <c r="E89" s="383" t="s">
        <v>251</v>
      </c>
      <c r="F89" s="383" t="s">
        <v>71</v>
      </c>
      <c r="G89" s="463">
        <f>2877448/30*5</f>
        <v>479574.6666666667</v>
      </c>
      <c r="H89" s="360">
        <f ref="H89:H91" t="shared" si="74">+$G$4*4.89%</f>
        <v>140707.2072</v>
      </c>
      <c r="I89" s="360">
        <f ref="I89:I91" t="shared" si="75">+$G$4*4%</f>
        <v>115097.92</v>
      </c>
      <c r="J89" s="360">
        <f ref="J89:J91" t="shared" si="76">+$G$4*2%</f>
        <v>57548.96</v>
      </c>
      <c r="K89" s="384">
        <v>15000</v>
      </c>
      <c r="L89" s="372">
        <f t="shared" si="66"/>
        <v>807928.7538666667</v>
      </c>
      <c r="M89" s="372">
        <f t="shared" si="67"/>
        <v>64634.30030933334</v>
      </c>
      <c r="N89" s="361">
        <v>533000</v>
      </c>
      <c r="O89" s="361"/>
      <c r="P89" s="371"/>
      <c r="Q89" s="363">
        <f t="shared" si="68"/>
        <v>1405563.054176</v>
      </c>
      <c r="R89" s="386">
        <f t="shared" si="69"/>
        <v>6463.430030933334</v>
      </c>
      <c r="S89" s="364">
        <f t="shared" si="70"/>
        <v>1412026.4842069333</v>
      </c>
      <c r="T89" s="531">
        <v>44287</v>
      </c>
      <c r="U89" s="534">
        <v>44367</v>
      </c>
      <c r="W89" s="532"/>
      <c r="X89" s="532"/>
      <c r="Y89" s="621">
        <f>+A89</f>
        <v>83</v>
      </c>
      <c r="Z89" s="622" t="str">
        <f>+B89</f>
        <v>1546</v>
      </c>
      <c r="AA89" s="623" t="str">
        <f>+C89</f>
        <v>M. WAFI</v>
      </c>
      <c r="AB89" s="622" t="s">
        <v>197</v>
      </c>
      <c r="AC89" s="588">
        <f t="shared" si="51"/>
        <v>1012574.6666666667</v>
      </c>
      <c r="AD89" s="625">
        <f t="shared" si="52"/>
        <v>57548.96</v>
      </c>
      <c r="AE89" s="625">
        <f t="shared" si="41"/>
        <v>28774.48</v>
      </c>
      <c r="AF89" s="625">
        <f t="shared" si="45"/>
        <v>28774.48</v>
      </c>
      <c r="AG89" s="624">
        <f>(AC89-AD89-AE89-AF89)-IF(AB89="L",4500000,IF(AB89="K",4875000,IF(AB89="K1",5250000,IF(AB89="K2",5625000,IF(AB89="K3",6000000)))))</f>
        <v>-3977523.253333333</v>
      </c>
      <c r="AH89" s="624">
        <f>+IF(AG89&gt;1,AG89*5%,0)</f>
        <v>0</v>
      </c>
      <c r="AI89" s="626">
        <f>+AC89-AD89-AE89-AF89-AH89</f>
        <v>897476.7466666668</v>
      </c>
      <c r="AJ89" s="634">
        <v>87500</v>
      </c>
      <c r="AK89" s="627">
        <f>+AI89-AJ89</f>
        <v>809976.7466666668</v>
      </c>
      <c r="AL89" s="628"/>
      <c r="AM89" s="629">
        <f>+Y89</f>
        <v>83</v>
      </c>
      <c r="AN89" s="630" t="str">
        <f>+Z89</f>
        <v>1546</v>
      </c>
      <c r="AO89" s="631" t="str">
        <f>+AA89</f>
        <v>M. WAFI</v>
      </c>
      <c r="AP89" s="632">
        <f>+AK89</f>
        <v>809976.7466666668</v>
      </c>
      <c r="AQ89" s="223">
        <f>+VLOOKUP(C89,'[2]BANK DRIVER'!$C$439:$G$518,5,0)</f>
        <v>809976.7466666668</v>
      </c>
      <c r="AS89" s="223"/>
    </row>
    <row r="90" ht="18" customHeight="1" s="401" customFormat="1">
      <c r="A90" s="620" t="s">
        <v>214</v>
      </c>
      <c r="B90" s="740" t="s">
        <v>416</v>
      </c>
      <c r="C90" s="516" t="s">
        <v>417</v>
      </c>
      <c r="D90" s="383" t="s">
        <v>95</v>
      </c>
      <c r="E90" s="383" t="s">
        <v>251</v>
      </c>
      <c r="F90" s="383" t="s">
        <v>71</v>
      </c>
      <c r="G90" s="463">
        <f>2877448/30*15</f>
        <v>1438724</v>
      </c>
      <c r="H90" s="360">
        <f t="shared" si="74"/>
        <v>140707.2072</v>
      </c>
      <c r="I90" s="360">
        <f t="shared" si="75"/>
        <v>115097.92</v>
      </c>
      <c r="J90" s="360">
        <f t="shared" si="76"/>
        <v>57548.96</v>
      </c>
      <c r="K90" s="384">
        <v>15000</v>
      </c>
      <c r="L90" s="372">
        <f t="shared" si="66"/>
        <v>1767078.0872</v>
      </c>
      <c r="M90" s="372">
        <f t="shared" si="67"/>
        <v>141366.246976</v>
      </c>
      <c r="N90" s="361">
        <v>1014000</v>
      </c>
      <c r="O90" s="361"/>
      <c r="P90" s="371"/>
      <c r="Q90" s="363">
        <f t="shared" si="68"/>
        <v>2922444.334176</v>
      </c>
      <c r="R90" s="386">
        <f t="shared" si="69"/>
        <v>14136.6246976</v>
      </c>
      <c r="S90" s="364">
        <f t="shared" si="70"/>
        <v>2936580.9588736002</v>
      </c>
      <c r="T90" s="531">
        <v>44348</v>
      </c>
      <c r="U90" s="534">
        <v>44377</v>
      </c>
      <c r="V90" s="561"/>
      <c r="W90" s="532"/>
      <c r="X90" s="532"/>
      <c r="Y90" s="621">
        <f t="shared" si="43"/>
        <v>84</v>
      </c>
      <c r="Z90" s="622" t="str">
        <f t="shared" si="43"/>
        <v>1790</v>
      </c>
      <c r="AA90" s="623" t="str">
        <f t="shared" si="43"/>
        <v>MAULANA TAMJIDILLAH</v>
      </c>
      <c r="AB90" s="622" t="s">
        <v>197</v>
      </c>
      <c r="AC90" s="588">
        <f t="shared" si="51"/>
        <v>2452724</v>
      </c>
      <c r="AD90" s="625">
        <f t="shared" si="52"/>
        <v>57548.96</v>
      </c>
      <c r="AE90" s="625">
        <f t="shared" si="41"/>
        <v>28774.48</v>
      </c>
      <c r="AF90" s="625">
        <f t="shared" si="45"/>
        <v>28774.48</v>
      </c>
      <c r="AG90" s="624">
        <f t="shared" si="49"/>
        <v>-2537373.92</v>
      </c>
      <c r="AH90" s="624">
        <f t="shared" si="53"/>
        <v>0</v>
      </c>
      <c r="AI90" s="626">
        <f t="shared" si="50"/>
        <v>2337626.08</v>
      </c>
      <c r="AJ90" s="634">
        <v>87500</v>
      </c>
      <c r="AK90" s="627">
        <f t="shared" si="54"/>
        <v>2250126.08</v>
      </c>
      <c r="AL90" s="628"/>
      <c r="AM90" s="629">
        <f t="shared" si="44"/>
        <v>84</v>
      </c>
      <c r="AN90" s="630" t="str">
        <f t="shared" si="44"/>
        <v>1790</v>
      </c>
      <c r="AO90" s="631" t="str">
        <f t="shared" si="44"/>
        <v>MAULANA TAMJIDILLAH</v>
      </c>
      <c r="AP90" s="632">
        <f t="shared" si="55"/>
        <v>2250126.08</v>
      </c>
      <c r="AQ90" s="223"/>
      <c r="AR90" s="401" t="e">
        <f>+VLOOKUP(C90,[2]CASH!$C$15:$G$18,5,0)</f>
        <v>#N/A</v>
      </c>
      <c r="AS90" s="223"/>
    </row>
    <row r="91" ht="18" customHeight="1" s="401" customFormat="1">
      <c r="A91" s="620" t="s">
        <v>67</v>
      </c>
      <c r="B91" s="383" t="s">
        <v>418</v>
      </c>
      <c r="C91" s="516" t="s">
        <v>419</v>
      </c>
      <c r="D91" s="383" t="s">
        <v>95</v>
      </c>
      <c r="E91" s="383" t="s">
        <v>251</v>
      </c>
      <c r="F91" s="383" t="s">
        <v>71</v>
      </c>
      <c r="G91" s="463">
        <f>2877448/30*15</f>
        <v>1438724</v>
      </c>
      <c r="H91" s="360">
        <f t="shared" si="74"/>
        <v>140707.2072</v>
      </c>
      <c r="I91" s="360">
        <f t="shared" si="75"/>
        <v>115097.92</v>
      </c>
      <c r="J91" s="360">
        <f t="shared" si="76"/>
        <v>57548.96</v>
      </c>
      <c r="K91" s="384">
        <v>15000</v>
      </c>
      <c r="L91" s="372">
        <f t="shared" si="66"/>
        <v>1767078.0872</v>
      </c>
      <c r="M91" s="372">
        <f t="shared" si="67"/>
        <v>141366.246976</v>
      </c>
      <c r="N91" s="361">
        <v>1131000</v>
      </c>
      <c r="O91" s="361"/>
      <c r="P91" s="371"/>
      <c r="Q91" s="363">
        <f t="shared" si="68"/>
        <v>3039444.334176</v>
      </c>
      <c r="R91" s="386">
        <f t="shared" si="69"/>
        <v>14136.6246976</v>
      </c>
      <c r="S91" s="364">
        <f t="shared" si="70"/>
        <v>3053580.9588736002</v>
      </c>
      <c r="T91" s="533">
        <v>44287</v>
      </c>
      <c r="U91" s="564">
        <v>44377</v>
      </c>
      <c r="W91" s="532"/>
      <c r="X91" s="532"/>
      <c r="Y91" s="621">
        <f t="shared" si="43"/>
        <v>85</v>
      </c>
      <c r="Z91" s="622" t="str">
        <f t="shared" si="43"/>
        <v>1549</v>
      </c>
      <c r="AA91" s="623" t="str">
        <f t="shared" si="43"/>
        <v>MUHAMMAD RAMADHAN</v>
      </c>
      <c r="AB91" s="622" t="s">
        <v>197</v>
      </c>
      <c r="AC91" s="588">
        <f t="shared" si="51"/>
        <v>2569724</v>
      </c>
      <c r="AD91" s="625">
        <f t="shared" si="52"/>
        <v>57548.96</v>
      </c>
      <c r="AE91" s="625">
        <f t="shared" si="41"/>
        <v>28774.48</v>
      </c>
      <c r="AF91" s="625">
        <f t="shared" si="45"/>
        <v>28774.48</v>
      </c>
      <c r="AG91" s="624">
        <f t="shared" si="49"/>
        <v>-2420373.92</v>
      </c>
      <c r="AH91" s="624">
        <f t="shared" si="53"/>
        <v>0</v>
      </c>
      <c r="AI91" s="626">
        <f t="shared" si="50"/>
        <v>2454626.08</v>
      </c>
      <c r="AJ91" s="634">
        <v>100000</v>
      </c>
      <c r="AK91" s="627">
        <f t="shared" si="54"/>
        <v>2354626.08</v>
      </c>
      <c r="AL91" s="628"/>
      <c r="AM91" s="629">
        <f t="shared" si="44"/>
        <v>85</v>
      </c>
      <c r="AN91" s="630" t="str">
        <f t="shared" si="44"/>
        <v>1549</v>
      </c>
      <c r="AO91" s="631" t="str">
        <f t="shared" si="44"/>
        <v>MUHAMMAD RAMADHAN</v>
      </c>
      <c r="AP91" s="632">
        <f t="shared" si="55"/>
        <v>2354626.08</v>
      </c>
      <c r="AQ91" s="223"/>
      <c r="AR91" s="401">
        <f>+VLOOKUP(C91,[2]CASH!$C$15:$G$18,5,0)</f>
        <v>2354626.08</v>
      </c>
      <c r="AS91" s="223"/>
    </row>
    <row r="92" ht="18" customHeight="1" s="401" customFormat="1">
      <c r="A92" s="620" t="s">
        <v>67</v>
      </c>
      <c r="B92" s="383" t="s">
        <v>420</v>
      </c>
      <c r="C92" s="516" t="s">
        <v>421</v>
      </c>
      <c r="D92" s="383" t="s">
        <v>95</v>
      </c>
      <c r="E92" s="383" t="s">
        <v>251</v>
      </c>
      <c r="F92" s="383" t="s">
        <v>71</v>
      </c>
      <c r="G92" s="463"/>
      <c r="H92" s="360"/>
      <c r="I92" s="360"/>
      <c r="J92" s="360"/>
      <c r="K92" s="384"/>
      <c r="L92" s="371">
        <f>SUM(G92:K92)</f>
        <v>0</v>
      </c>
      <c r="M92" s="372">
        <f>+L92*8%</f>
        <v>0</v>
      </c>
      <c r="N92" s="361">
        <v>416000</v>
      </c>
      <c r="O92" s="361"/>
      <c r="P92" s="371"/>
      <c r="Q92" s="363">
        <f>SUM(L92:P92)</f>
        <v>416000</v>
      </c>
      <c r="R92" s="386">
        <f>M92*0.1</f>
        <v>0</v>
      </c>
      <c r="S92" s="364">
        <f>Q92+R92</f>
        <v>416000</v>
      </c>
      <c r="T92" s="531">
        <v>44321</v>
      </c>
      <c r="U92" s="534">
        <v>44361</v>
      </c>
      <c r="V92" s="562"/>
      <c r="W92" s="532"/>
      <c r="X92" s="532"/>
      <c r="Y92" s="621">
        <f t="shared" si="43"/>
        <v>86</v>
      </c>
      <c r="Z92" s="622" t="str">
        <f t="shared" si="43"/>
        <v>2410</v>
      </c>
      <c r="AA92" s="623" t="str">
        <f t="shared" si="43"/>
        <v>RIZKY MAULANA</v>
      </c>
      <c r="AB92" s="622" t="s">
        <v>197</v>
      </c>
      <c r="AC92" s="588">
        <f t="shared" si="51"/>
        <v>416000</v>
      </c>
      <c r="AD92" s="625">
        <f t="shared" si="52"/>
        <v>57548.96</v>
      </c>
      <c r="AE92" s="625">
        <f t="shared" si="41"/>
        <v>28774.48</v>
      </c>
      <c r="AF92" s="625">
        <f t="shared" si="45"/>
        <v>28774.48</v>
      </c>
      <c r="AG92" s="624">
        <f t="shared" si="49"/>
        <v>-4574097.92</v>
      </c>
      <c r="AH92" s="624">
        <f t="shared" si="53"/>
        <v>0</v>
      </c>
      <c r="AI92" s="626">
        <f t="shared" si="50"/>
        <v>300902.08</v>
      </c>
      <c r="AJ92" s="626"/>
      <c r="AK92" s="627">
        <f t="shared" si="54"/>
        <v>300902.08</v>
      </c>
      <c r="AL92" s="628"/>
      <c r="AM92" s="629">
        <f t="shared" si="44"/>
        <v>86</v>
      </c>
      <c r="AN92" s="630" t="str">
        <f t="shared" si="44"/>
        <v>2410</v>
      </c>
      <c r="AO92" s="631" t="str">
        <f t="shared" si="44"/>
        <v>RIZKY MAULANA</v>
      </c>
      <c r="AP92" s="632">
        <f t="shared" si="55"/>
        <v>300902.08</v>
      </c>
      <c r="AQ92" s="223"/>
      <c r="AR92" s="401">
        <f>+VLOOKUP(C92,[2]CASH!$C$15:$G$18,5,0)</f>
        <v>300902.08</v>
      </c>
      <c r="AS92" s="223"/>
    </row>
    <row r="93" ht="18" customHeight="1" s="401" customFormat="1">
      <c r="A93" s="620" t="s">
        <v>67</v>
      </c>
      <c r="B93" s="383" t="s">
        <v>422</v>
      </c>
      <c r="C93" s="516" t="s">
        <v>423</v>
      </c>
      <c r="D93" s="383" t="s">
        <v>95</v>
      </c>
      <c r="E93" s="383" t="s">
        <v>251</v>
      </c>
      <c r="F93" s="383" t="s">
        <v>71</v>
      </c>
      <c r="G93" s="463">
        <f>2877448/31*4</f>
        <v>371283.6129032258</v>
      </c>
      <c r="H93" s="360"/>
      <c r="I93" s="360"/>
      <c r="J93" s="360"/>
      <c r="K93" s="384"/>
      <c r="L93" s="371">
        <f>SUM(G93:K93)</f>
        <v>371283.6129032258</v>
      </c>
      <c r="M93" s="372">
        <f>+L93*8%</f>
        <v>29702.689032258066</v>
      </c>
      <c r="N93" s="361"/>
      <c r="O93" s="361"/>
      <c r="P93" s="371"/>
      <c r="Q93" s="363">
        <f>SUM(L93:P93)</f>
        <v>400986.3019354839</v>
      </c>
      <c r="R93" s="386">
        <f>M93*0.1</f>
        <v>2970.2689032258068</v>
      </c>
      <c r="S93" s="364">
        <f>Q93+R93</f>
        <v>403956.5708387097</v>
      </c>
      <c r="T93" s="531">
        <v>44317</v>
      </c>
      <c r="U93" s="534">
        <v>44335</v>
      </c>
      <c r="W93" s="532"/>
      <c r="X93" s="563"/>
      <c r="Y93" s="621">
        <f t="shared" si="43"/>
        <v>87</v>
      </c>
      <c r="Z93" s="622" t="str">
        <f t="shared" si="43"/>
        <v>1845</v>
      </c>
      <c r="AA93" s="623" t="str">
        <f t="shared" si="43"/>
        <v>AKHMAD YUFI RIFANI</v>
      </c>
      <c r="AB93" s="622" t="s">
        <v>197</v>
      </c>
      <c r="AC93" s="588">
        <f t="shared" si="51"/>
        <v>371283.6129032258</v>
      </c>
      <c r="AD93" s="625">
        <f t="shared" si="52"/>
        <v>57548.96</v>
      </c>
      <c r="AE93" s="625">
        <f t="shared" si="41"/>
        <v>28774.48</v>
      </c>
      <c r="AF93" s="625">
        <f t="shared" si="45"/>
        <v>28774.48</v>
      </c>
      <c r="AG93" s="624">
        <f t="shared" si="49"/>
        <v>-4618814.307096774</v>
      </c>
      <c r="AH93" s="624">
        <f t="shared" si="53"/>
        <v>0</v>
      </c>
      <c r="AI93" s="626">
        <f t="shared" si="50"/>
        <v>256185.6929032258</v>
      </c>
      <c r="AJ93" s="626"/>
      <c r="AK93" s="627">
        <f t="shared" si="54"/>
        <v>256185.6929032258</v>
      </c>
      <c r="AL93" s="628"/>
      <c r="AM93" s="629">
        <f t="shared" si="44"/>
        <v>87</v>
      </c>
      <c r="AN93" s="630" t="str">
        <f t="shared" si="44"/>
        <v>1845</v>
      </c>
      <c r="AO93" s="631" t="str">
        <f t="shared" si="44"/>
        <v>AKHMAD YUFI RIFANI</v>
      </c>
      <c r="AP93" s="632">
        <f t="shared" si="55"/>
        <v>256185.6929032258</v>
      </c>
      <c r="AQ93" s="223"/>
      <c r="AR93" s="401">
        <f>+VLOOKUP(C93,[2]CASH!$C$15:$G$18,5,0)</f>
        <v>256185.6929032258</v>
      </c>
      <c r="AS93" s="223"/>
    </row>
    <row r="94" ht="18" customHeight="1" s="321" customFormat="1">
      <c r="A94" s="635" t="s">
        <v>240</v>
      </c>
      <c r="B94" s="636"/>
      <c r="C94" s="636"/>
      <c r="D94" s="636"/>
      <c r="E94" s="636"/>
      <c r="F94" s="517"/>
      <c r="G94" s="518">
        <f>SUM(G7:G93)</f>
        <v>236130189.74623656</v>
      </c>
      <c r="H94" s="518">
        <f ref="H94:S94" t="shared" si="87">SUM(H7:H93)</f>
        <v>11960112.612000003</v>
      </c>
      <c r="I94" s="518">
        <f t="shared" si="87"/>
        <v>9783323.199999996</v>
      </c>
      <c r="J94" s="518">
        <f t="shared" si="87"/>
        <v>4891661.599999998</v>
      </c>
      <c r="K94" s="518">
        <f t="shared" si="87"/>
        <v>1181671</v>
      </c>
      <c r="L94" s="518">
        <f t="shared" si="87"/>
        <v>263946958.15823603</v>
      </c>
      <c r="M94" s="518">
        <f t="shared" si="87"/>
        <v>21115756.652658917</v>
      </c>
      <c r="N94" s="518">
        <f t="shared" si="87"/>
        <v>96320000</v>
      </c>
      <c r="O94" s="518">
        <f t="shared" si="87"/>
        <v>2090000</v>
      </c>
      <c r="P94" s="518">
        <f t="shared" si="87"/>
        <v>6445153</v>
      </c>
      <c r="Q94" s="518">
        <f t="shared" si="87"/>
        <v>389917867.8108957</v>
      </c>
      <c r="R94" s="518">
        <f t="shared" si="87"/>
        <v>2111575.6652658903</v>
      </c>
      <c r="S94" s="518">
        <f t="shared" si="87"/>
        <v>392029443.4761613</v>
      </c>
      <c r="T94" s="535"/>
      <c r="U94" s="536"/>
      <c r="V94" s="220"/>
      <c r="W94" s="500"/>
      <c r="X94" s="276"/>
      <c r="Y94" s="598"/>
      <c r="Z94" s="599"/>
      <c r="AA94" s="600"/>
      <c r="AB94" s="599"/>
      <c r="AC94" s="601">
        <f ref="AC94:AK94" t="shared" si="88">SUM(AC7:AC93)</f>
        <v>340985342.74623656</v>
      </c>
      <c r="AD94" s="601">
        <f t="shared" si="88"/>
        <v>5006759.519999998</v>
      </c>
      <c r="AE94" s="601">
        <f t="shared" si="88"/>
        <v>1870341.199999999</v>
      </c>
      <c r="AF94" s="601">
        <f t="shared" si="88"/>
        <v>2503379.759999999</v>
      </c>
      <c r="AG94" s="601">
        <f t="shared" si="88"/>
        <v>-91395137.73376349</v>
      </c>
      <c r="AH94" s="601">
        <f t="shared" si="88"/>
        <v>10185.007999999914</v>
      </c>
      <c r="AI94" s="601">
        <f t="shared" si="88"/>
        <v>331594677.25823665</v>
      </c>
      <c r="AJ94" s="601">
        <f t="shared" si="88"/>
        <v>675000</v>
      </c>
      <c r="AK94" s="601">
        <f t="shared" si="88"/>
        <v>330919677.25823665</v>
      </c>
      <c r="AL94" s="602"/>
      <c r="AM94" s="603"/>
      <c r="AN94" s="604"/>
      <c r="AO94" s="605"/>
      <c r="AP94" s="601">
        <f>SUM(AP7:AP93)</f>
        <v>330919677.25823665</v>
      </c>
      <c r="AQ94" s="601" t="e">
        <f ref="AQ94:AR94" t="shared" si="89">SUM(AQ7:AQ93)</f>
        <v>#N/A</v>
      </c>
      <c r="AR94" s="601" t="e">
        <f t="shared" si="89"/>
        <v>#N/A</v>
      </c>
      <c r="AS94" s="223"/>
      <c r="AT94" s="223"/>
      <c r="AU94" s="223"/>
      <c r="AV94" s="223"/>
      <c r="AW94" s="223"/>
      <c r="AX94" s="223"/>
      <c r="AY94" s="223"/>
      <c r="AZ94" s="223"/>
      <c r="BA94" s="223"/>
      <c r="BB94" s="223"/>
      <c r="BC94" s="223"/>
      <c r="BD94" s="223"/>
      <c r="BE94" s="223"/>
      <c r="BF94" s="223"/>
      <c r="BG94" s="220"/>
      <c r="BH94" s="220"/>
      <c r="BI94" s="220"/>
      <c r="BJ94" s="220"/>
      <c r="BK94" s="220"/>
      <c r="BL94" s="220"/>
      <c r="BM94" s="220"/>
      <c r="BN94" s="220"/>
    </row>
    <row r="95" ht="11.25" customHeight="1" s="222" customFormat="1">
      <c r="A95" s="519"/>
      <c r="B95" s="520"/>
      <c r="C95" s="521"/>
      <c r="D95" s="522"/>
      <c r="E95" s="522"/>
      <c r="F95" s="522"/>
      <c r="G95" s="523"/>
      <c r="H95" s="523"/>
      <c r="I95" s="523"/>
      <c r="J95" s="523"/>
      <c r="K95" s="523"/>
      <c r="L95" s="523"/>
      <c r="M95" s="523"/>
      <c r="N95" s="523"/>
      <c r="O95" s="523"/>
      <c r="P95" s="523"/>
      <c r="Q95" s="523"/>
      <c r="R95" s="523"/>
      <c r="S95" s="523"/>
      <c r="T95" s="522"/>
      <c r="U95" s="520"/>
      <c r="V95" s="220"/>
      <c r="W95" s="500"/>
      <c r="X95" s="276"/>
      <c r="Y95" s="224"/>
      <c r="Z95" s="224"/>
      <c r="AA95" s="224"/>
      <c r="AB95" s="224"/>
      <c r="AC95" s="606">
        <f>+AC94-G94-N94-O94-P94</f>
        <v>0</v>
      </c>
      <c r="AD95" s="227"/>
      <c r="AE95" s="227"/>
      <c r="AF95" s="227"/>
      <c r="AG95" s="224"/>
      <c r="AH95" s="224"/>
      <c r="AI95" s="224"/>
      <c r="AJ95" s="224"/>
      <c r="AK95" s="224"/>
      <c r="AL95" s="224"/>
      <c r="AM95" s="224"/>
      <c r="AN95" s="224"/>
      <c r="AO95" s="224"/>
      <c r="AP95" s="309" t="e">
        <f>+AP94-AQ94-AR94</f>
        <v>#N/A</v>
      </c>
      <c r="AQ95" s="223"/>
      <c r="AR95" s="223"/>
      <c r="AS95" s="223"/>
      <c r="AT95" s="223"/>
      <c r="AU95" s="223"/>
      <c r="AV95" s="223"/>
      <c r="AW95" s="223"/>
      <c r="AX95" s="223"/>
      <c r="AY95" s="223"/>
      <c r="AZ95" s="223"/>
      <c r="BA95" s="223"/>
      <c r="BB95" s="223"/>
      <c r="BC95" s="223"/>
      <c r="BD95" s="223"/>
      <c r="BE95" s="223"/>
      <c r="BF95" s="223"/>
      <c r="BG95" s="220"/>
      <c r="BH95" s="220"/>
      <c r="BI95" s="220"/>
      <c r="BJ95" s="220"/>
      <c r="BK95" s="220"/>
      <c r="BL95" s="220"/>
      <c r="BM95" s="220"/>
      <c r="BN95" s="220"/>
    </row>
    <row r="96" s="223" customFormat="1">
      <c r="C96" s="230"/>
      <c r="D96" s="231"/>
      <c r="E96" s="231"/>
      <c r="F96" s="252"/>
      <c r="G96" s="232"/>
      <c r="L96" s="232"/>
      <c r="T96" s="231"/>
      <c r="U96" s="231"/>
      <c r="W96" s="491"/>
      <c r="X96" s="230"/>
      <c r="Y96" s="224"/>
      <c r="Z96" s="224"/>
      <c r="AA96" s="224"/>
      <c r="AB96" s="224"/>
      <c r="AC96" s="580" t="s">
        <v>241</v>
      </c>
      <c r="AD96" s="227">
        <f>+H94+J94+AD94+AF94</f>
        <v>24361913.492</v>
      </c>
      <c r="AE96" s="227">
        <f>+AD96+PONTIANAK!AD91+'DRIVER LEADER'!AD12+'HALIM '!AD20+TIPAR!AD13+'RAWA BUAYA'!AD16+'TAMAN TECHNO'!AD13+'ANTERAJA -BOGOR'!AD12+'ANTERAJA - SUNTER'!AD15+MARUNDA!AD14+'MAKASSAR '!AD20+'PARE-PARE'!AD12+KOLAKA!AD11+MANADO!AE54+'anteraja MANADO'!AD12+BENGKULU!AD14+GORONTALO!AD24+PALEMBANG!AD32+'ANTERAJA LAMPUNG'!AD15+'ANTERAJA JAMBI'!AD15+'ANTERAJA PONTIANAK'!AD15+'PANGKAL PINANG'!AD10+'BANJARMASIN ANTERAJA'!AD13+'ANTERAJA PALANGKARAYA'!AD11+'ANTERAJA BALIKPAPAN'!AD10+'ANTERAJA SAMARINDA'!AD10</f>
        <v>104013168.90279002</v>
      </c>
      <c r="AF96" s="227"/>
      <c r="AG96" s="224"/>
      <c r="AH96" s="224"/>
      <c r="AI96" s="224"/>
      <c r="AJ96" s="224"/>
      <c r="AK96" s="224"/>
      <c r="AL96" s="224"/>
      <c r="AM96" s="224"/>
      <c r="AN96" s="224"/>
      <c r="AO96" s="224"/>
      <c r="AP96" s="224"/>
    </row>
    <row r="97" s="223" customFormat="1">
      <c r="F97" s="252"/>
      <c r="T97" s="231"/>
      <c r="U97" s="231"/>
      <c r="W97" s="491"/>
      <c r="X97" s="230"/>
      <c r="Y97" s="224"/>
      <c r="Z97" s="224"/>
      <c r="AA97" s="224"/>
      <c r="AB97" s="224"/>
      <c r="AC97" s="607" t="s">
        <v>61</v>
      </c>
      <c r="AD97" s="227">
        <f>+I94+AE94</f>
        <v>11653664.399999995</v>
      </c>
      <c r="AE97" s="227">
        <f>+AD97+PONTIANAK!AD92+'DRIVER LEADER'!AD13+'HALIM '!AD21+TIPAR!AD14+'RAWA BUAYA'!AD17+'TAMAN TECHNO'!AD14+'ANTERAJA -BOGOR'!AD13+'ANTERAJA - SUNTER'!AD16+MARUNDA!AD15+'MAKASSAR '!AD21+'PARE-PARE'!AD13+KOLAKA!AD12+MANADO!AE55+'anteraja MANADO'!AD13+BENGKULU!AD15+GORONTALO!AD25+PALEMBANG!AD33+'ANTERAJA LAMPUNG'!AD16+'ANTERAJA JAMBI'!AD16+'ANTERAJA PONTIANAK'!AD16+'PANGKAL PINANG'!AD11+'BANJARMASIN ANTERAJA'!AD14+'ANTERAJA PALANGKARAYA'!AD12+'ANTERAJA BALIKPAPAN'!AD11+'ANTERAJA SAMARINDA'!AD11</f>
        <v>49682324.044599995</v>
      </c>
      <c r="AF97" s="227"/>
      <c r="AG97" s="224"/>
      <c r="AH97" s="224"/>
      <c r="AI97" s="224"/>
      <c r="AJ97" s="224"/>
      <c r="AK97" s="224"/>
      <c r="AL97" s="224"/>
      <c r="AM97" s="224"/>
      <c r="AN97" s="224"/>
      <c r="AO97" s="224"/>
      <c r="AP97" s="224"/>
    </row>
    <row r="98" s="223" customFormat="1">
      <c r="F98" s="252"/>
      <c r="T98" s="231"/>
      <c r="U98" s="231"/>
      <c r="W98" s="491"/>
      <c r="X98" s="230"/>
      <c r="Y98" s="224"/>
      <c r="Z98" s="224"/>
      <c r="AA98" s="224"/>
      <c r="AB98" s="224"/>
      <c r="AC98" s="607" t="s">
        <v>242</v>
      </c>
      <c r="AD98" s="227">
        <f>+K94</f>
        <v>1181671</v>
      </c>
      <c r="AE98" s="227">
        <f>+AD98+PONTIANAK!AD93+'DRIVER LEADER'!AD14+'HALIM '!AD22+TIPAR!AD15+'RAWA BUAYA'!AD18+'TAMAN TECHNO'!AD15+'ANTERAJA -BOGOR'!AD14+'ANTERAJA - SUNTER'!AD17+MARUNDA!AD16+'MAKASSAR '!AD22+'PARE-PARE'!AD14+KOLAKA!AD13+MANADO!AE56+'anteraja MANADO'!AD14+BENGKULU!AD16+GORONTALO!AD26+PALEMBANG!AD34+'ANTERAJA LAMPUNG'!AD17+'ANTERAJA JAMBI'!AD17+'ANTERAJA PONTIANAK'!AD17+'PANGKAL PINANG'!AD12+'BANJARMASIN ANTERAJA'!AD15+'ANTERAJA PALANGKARAYA'!AD13+'ANTERAJA BALIKPAPAN'!AD12+'ANTERAJA SAMARINDA'!AD12</f>
        <v>4143360</v>
      </c>
      <c r="AF98" s="227"/>
      <c r="AG98" s="224"/>
      <c r="AH98" s="224"/>
      <c r="AI98" s="224"/>
      <c r="AJ98" s="224"/>
      <c r="AK98" s="224"/>
      <c r="AL98" s="224"/>
      <c r="AM98" s="224"/>
      <c r="AN98" s="224"/>
      <c r="AO98" s="224"/>
      <c r="AP98" s="224"/>
    </row>
    <row r="99" s="223" customFormat="1">
      <c r="F99" s="252"/>
      <c r="T99" s="231"/>
      <c r="U99" s="231"/>
      <c r="W99" s="491"/>
      <c r="X99" s="230"/>
      <c r="Y99" s="224"/>
      <c r="Z99" s="224"/>
      <c r="AA99" s="224"/>
      <c r="AB99" s="224"/>
      <c r="AC99" s="607" t="s">
        <v>64</v>
      </c>
      <c r="AD99" s="227">
        <f>+AH94</f>
        <v>10185.007999999914</v>
      </c>
      <c r="AE99" s="227">
        <f>+AD99+PONTIANAK!AD94+'DRIVER LEADER'!AD15+'HALIM '!AD23+TIPAR!AD16+'RAWA BUAYA'!AD19+'TAMAN TECHNO'!AD16+'ANTERAJA -BOGOR'!AD15+'ANTERAJA - SUNTER'!AD18+MARUNDA!AD17+'MAKASSAR '!AD23+'PARE-PARE'!AD15+KOLAKA!AD14+MANADO!AE57+'anteraja MANADO'!AD15+BENGKULU!AD17+GORONTALO!AD27+PALEMBANG!AD35+'ANTERAJA LAMPUNG'!AD18+'ANTERAJA JAMBI'!AD18+'ANTERAJA PONTIANAK'!AD18+'PANGKAL PINANG'!AD13+'BANJARMASIN ANTERAJA'!AD16+'ANTERAJA PALANGKARAYA'!AD14+'ANTERAJA BALIKPAPAN'!AD13+'ANTERAJA SAMARINDA'!AD13</f>
        <v>1403569.5242254327</v>
      </c>
      <c r="AF99" s="227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</row>
    <row r="100">
      <c r="AC100" s="607" t="s">
        <v>243</v>
      </c>
      <c r="AD100" s="227">
        <f>+AJ94</f>
        <v>675000</v>
      </c>
      <c r="AE100" s="227">
        <f>+AD100+PONTIANAK!AD95+'DRIVER LEADER'!AD16+'HALIM '!AD24+TIPAR!AD17+'RAWA BUAYA'!AD20+'TAMAN TECHNO'!AD17+'ANTERAJA -BOGOR'!AD16+'ANTERAJA - SUNTER'!AD19+MARUNDA!AD18+'MAKASSAR '!AD24+'PARE-PARE'!AD16+KOLAKA!AD15+MANADO!AE58+'anteraja MANADO'!AD16+BENGKULU!AD18+GORONTALO!AD28+PALEMBANG!AD36+'ANTERAJA LAMPUNG'!AD19+'ANTERAJA JAMBI'!AD19+'ANTERAJA PONTIANAK'!AD19+'PANGKAL PINANG'!AD14+'BANJARMASIN ANTERAJA'!AD17+'ANTERAJA PALANGKARAYA'!AD15+'ANTERAJA BALIKPAPAN'!AD14+'ANTERAJA SAMARINDA'!AD14</f>
        <v>15751021</v>
      </c>
    </row>
    <row r="101">
      <c r="AC101" s="607" t="s">
        <v>244</v>
      </c>
      <c r="AD101" s="227">
        <f>+M94</f>
        <v>21115756.652658917</v>
      </c>
      <c r="AE101" s="227">
        <f>+AD101+PONTIANAK!AD96+'DRIVER LEADER'!AD17+'HALIM '!AD25+TIPAR!AD18+'RAWA BUAYA'!AD21+'TAMAN TECHNO'!AD18+'ANTERAJA -BOGOR'!AD17+'ANTERAJA - SUNTER'!AD20+MARUNDA!AD19+'MAKASSAR '!AD25+'PARE-PARE'!AD17+KOLAKA!AD16+MANADO!AE59+'anteraja MANADO'!AD17+BENGKULU!AD19+GORONTALO!AD29+PALEMBANG!AD37+'ANTERAJA LAMPUNG'!AD20+'ANTERAJA JAMBI'!AD20+'ANTERAJA PONTIANAK'!AD20+'PANGKAL PINANG'!AD15+'BANJARMASIN ANTERAJA'!AD18+'ANTERAJA PALANGKARAYA'!AD16+'ANTERAJA BALIKPAPAN'!AD15+'ANTERAJA SAMARINDA'!AD15</f>
        <v>90145681.80000205</v>
      </c>
    </row>
    <row r="102">
      <c r="AC102" s="607" t="s">
        <v>54</v>
      </c>
      <c r="AD102" s="227">
        <f>+R94</f>
        <v>2111575.6652658903</v>
      </c>
      <c r="AE102" s="227">
        <f>+AD102+PONTIANAK!AD97+'DRIVER LEADER'!AD18+'HALIM '!AD26+TIPAR!AD19+'RAWA BUAYA'!AD22+'TAMAN TECHNO'!AD19+'ANTERAJA -BOGOR'!AD18+'ANTERAJA - SUNTER'!AD21+MARUNDA!AD20+'MAKASSAR '!AD26+'PARE-PARE'!AD18+KOLAKA!AD17+MANADO!AE60+'anteraja MANADO'!AD18+BENGKULU!AD20+GORONTALO!AD30+PALEMBANG!AD38+'ANTERAJA LAMPUNG'!AD21+'ANTERAJA JAMBI'!AD21+'ANTERAJA PONTIANAK'!AD21+'PANGKAL PINANG'!AD16+'BANJARMASIN ANTERAJA'!AD19+'ANTERAJA PALANGKARAYA'!AD17+'ANTERAJA BALIKPAPAN'!AD16+'ANTERAJA SAMARINDA'!AD16</f>
        <v>9014568.180000212</v>
      </c>
    </row>
    <row r="103">
      <c r="AC103" s="224" t="s">
        <v>245</v>
      </c>
      <c r="AD103" s="227">
        <f>+AP94</f>
        <v>330919677.25823665</v>
      </c>
      <c r="AE103" s="227">
        <f>+AD103+PONTIANAK!AD98+'DRIVER LEADER'!AD19+'HALIM '!AD27+TIPAR!AD20+'RAWA BUAYA'!AD23+'TAMAN TECHNO'!AD20+'ANTERAJA -BOGOR'!AD19+'ANTERAJA - SUNTER'!AD22+MARUNDA!AD21+'MAKASSAR '!AD27+'PARE-PARE'!AD19+KOLAKA!AD18+MANADO!AE61+'anteraja MANADO'!AD19+BENGKULU!AD21+GORONTALO!AD31+PALEMBANG!AD39+'ANTERAJA LAMPUNG'!AD22+'ANTERAJA JAMBI'!AD22+'ANTERAJA PONTIANAK'!AD22+'PANGKAL PINANG'!AD17+'BANJARMASIN ANTERAJA'!AD20+'ANTERAJA PALANGKARAYA'!AD18+'ANTERAJA BALIKPAPAN'!AD17+'ANTERAJA SAMARINDA'!AD17</f>
        <v>1305788705.8521106</v>
      </c>
    </row>
    <row r="104">
      <c r="AC104" s="224" t="s">
        <v>246</v>
      </c>
      <c r="AD104" s="227">
        <f>SUM(AD96:AD103)</f>
        <v>392029443.4761614</v>
      </c>
      <c r="AE104" s="227">
        <f>+AD104+PONTIANAK!AD99+'DRIVER LEADER'!AD20+'HALIM '!AD28+TIPAR!AD21+'RAWA BUAYA'!AD24+'TAMAN TECHNO'!AD21+'ANTERAJA -BOGOR'!AD20+'ANTERAJA - SUNTER'!AD23+MARUNDA!AD22+'MAKASSAR '!AD28+'PARE-PARE'!AD20+KOLAKA!AD19+MANADO!AE62+'anteraja MANADO'!AD20+BENGKULU!AD22+GORONTALO!AD32+PALEMBANG!AD40+'ANTERAJA LAMPUNG'!AD23+'ANTERAJA JAMBI'!AD23+'ANTERAJA PONTIANAK'!AD23+'PANGKAL PINANG'!AD18+'BANJARMASIN ANTERAJA'!AD21+'ANTERAJA PALANGKARAYA'!AD19+'ANTERAJA BALIKPAPAN'!AD18+'ANTERAJA SAMARINDA'!AD18</f>
        <v>1579942399.303729</v>
      </c>
    </row>
    <row r="105">
      <c r="AD105" s="227">
        <f>+AD104-S94</f>
        <v>0</v>
      </c>
    </row>
  </sheetData>
  <sortState ref="A18:BN88">
    <sortCondition ref="B18:B88"/>
  </sortState>
  <mergeCells>
    <mergeCell ref="A94:E94"/>
  </mergeCells>
  <conditionalFormatting sqref="AD101">
    <cfRule type="containsText" dxfId="104" priority="1" operator="containsText" text="SALAH">
      <formula>NOT(ISERROR(SEARCH("SALAH",AD101)))</formula>
    </cfRule>
    <cfRule type="containsText" dxfId="105" priority="2" operator="containsText" text="SALAH">
      <formula>NOT(ISERROR(SEARCH("SALAH",AD101)))</formula>
    </cfRule>
  </conditionalFormatting>
  <conditionalFormatting sqref="AD98">
    <cfRule type="containsText" dxfId="104" priority="3" operator="containsText" text="SALAH">
      <formula>NOT(ISERROR(SEARCH("SALAH",AD98)))</formula>
    </cfRule>
    <cfRule type="containsText" dxfId="105" priority="4" operator="containsText" text="SALAH">
      <formula>NOT(ISERROR(SEARCH("SALAH",AD98)))</formula>
    </cfRule>
  </conditionalFormatting>
  <printOptions horizontalCentered="1"/>
  <pageMargins left="0" right="0" top="0" bottom="0" header="0.12" footer="0"/>
  <pageSetup paperSize="9" scale="60" fitToHeight="0" orientation="landscape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1">
    <tabColor theme="0"/>
  </sheetPr>
  <dimension ref="A1:AK11"/>
  <sheetViews>
    <sheetView topLeftCell="A4" workbookViewId="0">
      <pane xSplit="3" ySplit="4" topLeftCell="R8" activePane="bottomRight" state="frozen"/>
      <selection pane="topRight"/>
      <selection pane="bottomLeft"/>
      <selection pane="bottomRight" activeCell="AM10" sqref="AM10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4" width="5.7109375" customWidth="1"/>
    <col min="5" max="5" width="5" customWidth="1"/>
    <col min="6" max="6" width="6.5703125" customWidth="1"/>
    <col min="7" max="7" width="5" customWidth="1"/>
    <col min="8" max="9" width="6" customWidth="1"/>
    <col min="10" max="12" width="5" customWidth="1"/>
    <col min="13" max="13" width="6.85546875" customWidth="1"/>
    <col min="14" max="14" width="5" customWidth="1"/>
    <col min="15" max="15" width="6.140625" customWidth="1"/>
    <col min="16" max="16" width="6" customWidth="1"/>
    <col min="17" max="19" width="5" customWidth="1"/>
    <col min="20" max="20" width="6.85546875" customWidth="1"/>
    <col min="21" max="21" width="5" customWidth="1"/>
    <col min="22" max="22" width="6.140625" customWidth="1"/>
    <col min="23" max="23" width="6.42578125" customWidth="1"/>
    <col min="24" max="24" width="6.140625" customWidth="1"/>
    <col min="25" max="28" width="5" customWidth="1"/>
    <col min="29" max="29" width="5.7109375" customWidth="1"/>
    <col min="30" max="30" width="6.28515625" customWidth="1"/>
    <col min="31" max="33" width="6" customWidth="1"/>
    <col min="34" max="34" width="5.5703125" customWidth="1"/>
    <col min="35" max="35" width="8.140625" customWidth="1"/>
    <col min="36" max="36" width="10.5703125" customWidth="1"/>
    <col min="38" max="38" width="11.5703125" customWidth="1"/>
  </cols>
  <sheetData>
    <row r="1" ht="11.25" s="94" customFormat="1">
      <c r="A1" s="96" t="s">
        <v>0</v>
      </c>
      <c r="B1" s="97"/>
      <c r="C1" s="98"/>
      <c r="D1" s="99"/>
      <c r="E1" s="99"/>
      <c r="F1" s="99"/>
      <c r="G1" s="741" t="s">
        <v>1</v>
      </c>
      <c r="L1" s="118"/>
      <c r="T1" s="99"/>
      <c r="U1" s="119"/>
    </row>
    <row r="2" ht="11.25" s="94" customFormat="1">
      <c r="A2" s="96" t="s">
        <v>17</v>
      </c>
      <c r="B2" s="100"/>
      <c r="C2" s="101"/>
      <c r="D2" s="100"/>
      <c r="E2" s="100"/>
      <c r="F2" s="100"/>
      <c r="G2" s="102"/>
      <c r="H2" s="103"/>
      <c r="I2" s="103"/>
      <c r="J2" s="103"/>
      <c r="K2" s="103"/>
      <c r="L2" s="102"/>
      <c r="M2" s="102"/>
      <c r="N2" s="102"/>
      <c r="O2" s="102"/>
      <c r="P2" s="102"/>
      <c r="Q2" s="103"/>
      <c r="R2" s="103"/>
      <c r="S2" s="103"/>
      <c r="T2" s="100"/>
      <c r="U2" s="120"/>
    </row>
    <row r="3" ht="11.25" s="94" customFormat="1">
      <c r="A3" s="96" t="s">
        <v>1063</v>
      </c>
      <c r="B3" s="97"/>
      <c r="C3" s="98"/>
      <c r="D3" s="99"/>
      <c r="E3" s="99"/>
      <c r="F3" s="100"/>
      <c r="G3" s="104"/>
      <c r="H3" s="105"/>
      <c r="I3" s="105"/>
      <c r="L3" s="118"/>
      <c r="T3" s="99"/>
      <c r="U3" s="119"/>
    </row>
    <row r="4" ht="11.25" s="94" customFormat="1">
      <c r="A4" s="96"/>
      <c r="B4" s="97"/>
      <c r="C4" s="98"/>
      <c r="D4" s="99"/>
      <c r="E4" s="99"/>
      <c r="F4" s="100"/>
      <c r="G4" s="104"/>
      <c r="H4" s="105"/>
      <c r="I4" s="105"/>
      <c r="L4" s="118"/>
      <c r="T4" s="99"/>
      <c r="U4" s="119"/>
    </row>
    <row r="5" ht="11.25" s="94" customFormat="1">
      <c r="A5" s="96"/>
      <c r="B5" s="97"/>
      <c r="C5" s="377">
        <v>3940973</v>
      </c>
      <c r="D5" s="99"/>
      <c r="E5" s="99"/>
      <c r="F5" s="100"/>
      <c r="G5" s="104"/>
      <c r="H5" s="105"/>
      <c r="I5" s="105"/>
      <c r="L5" s="118"/>
      <c r="T5" s="99"/>
      <c r="U5" s="119"/>
    </row>
    <row r="6">
      <c r="B6" s="637" t="s">
        <v>4</v>
      </c>
      <c r="C6" s="637" t="s">
        <v>5</v>
      </c>
      <c r="D6" s="656" t="s">
        <v>1064</v>
      </c>
      <c r="E6" s="657"/>
      <c r="F6" s="657"/>
      <c r="G6" s="657"/>
      <c r="H6" s="657"/>
      <c r="I6" s="657"/>
      <c r="J6" s="657"/>
      <c r="K6" s="657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57"/>
      <c r="Y6" s="657"/>
      <c r="Z6" s="657"/>
      <c r="AA6" s="657"/>
      <c r="AB6" s="657"/>
      <c r="AC6" s="657"/>
      <c r="AD6" s="657"/>
      <c r="AE6" s="657"/>
      <c r="AF6" s="657"/>
      <c r="AG6" s="657"/>
      <c r="AH6" s="657"/>
      <c r="AI6" s="637" t="s">
        <v>7</v>
      </c>
      <c r="AJ6" s="637" t="s">
        <v>8</v>
      </c>
      <c r="AK6" s="637" t="s">
        <v>9</v>
      </c>
    </row>
    <row r="7">
      <c r="A7" s="96" t="s">
        <v>10</v>
      </c>
      <c r="B7" s="638"/>
      <c r="C7" s="638"/>
      <c r="D7" s="109">
        <v>1</v>
      </c>
      <c r="E7" s="110">
        <f>+D7+1</f>
        <v>2</v>
      </c>
      <c r="F7" s="110">
        <f ref="F7:AH7" t="shared" si="0">+E7+1</f>
        <v>3</v>
      </c>
      <c r="G7" s="110">
        <f t="shared" si="0"/>
        <v>4</v>
      </c>
      <c r="H7" s="110">
        <f t="shared" si="0"/>
        <v>5</v>
      </c>
      <c r="I7" s="110">
        <f t="shared" si="0"/>
        <v>6</v>
      </c>
      <c r="J7" s="110">
        <f t="shared" si="0"/>
        <v>7</v>
      </c>
      <c r="K7" s="109">
        <f t="shared" si="0"/>
        <v>8</v>
      </c>
      <c r="L7" s="110">
        <f t="shared" si="0"/>
        <v>9</v>
      </c>
      <c r="M7" s="110">
        <f t="shared" si="0"/>
        <v>10</v>
      </c>
      <c r="N7" s="110">
        <f t="shared" si="0"/>
        <v>11</v>
      </c>
      <c r="O7" s="110">
        <f t="shared" si="0"/>
        <v>12</v>
      </c>
      <c r="P7" s="110">
        <f t="shared" si="0"/>
        <v>13</v>
      </c>
      <c r="Q7" s="110">
        <f t="shared" si="0"/>
        <v>14</v>
      </c>
      <c r="R7" s="109">
        <f t="shared" si="0"/>
        <v>15</v>
      </c>
      <c r="S7" s="110">
        <f t="shared" si="0"/>
        <v>16</v>
      </c>
      <c r="T7" s="110">
        <f t="shared" si="0"/>
        <v>17</v>
      </c>
      <c r="U7" s="110">
        <f t="shared" si="0"/>
        <v>18</v>
      </c>
      <c r="V7" s="110">
        <f t="shared" si="0"/>
        <v>19</v>
      </c>
      <c r="W7" s="110">
        <f t="shared" si="0"/>
        <v>20</v>
      </c>
      <c r="X7" s="110">
        <f t="shared" si="0"/>
        <v>21</v>
      </c>
      <c r="Y7" s="109">
        <f t="shared" si="0"/>
        <v>22</v>
      </c>
      <c r="Z7" s="110">
        <f t="shared" si="0"/>
        <v>23</v>
      </c>
      <c r="AA7" s="110">
        <f t="shared" si="0"/>
        <v>24</v>
      </c>
      <c r="AB7" s="110">
        <f t="shared" si="0"/>
        <v>25</v>
      </c>
      <c r="AC7" s="110">
        <f t="shared" si="0"/>
        <v>26</v>
      </c>
      <c r="AD7" s="110">
        <f t="shared" si="0"/>
        <v>27</v>
      </c>
      <c r="AE7" s="110">
        <f t="shared" si="0"/>
        <v>28</v>
      </c>
      <c r="AF7" s="109">
        <f t="shared" si="0"/>
        <v>29</v>
      </c>
      <c r="AG7" s="110">
        <f t="shared" si="0"/>
        <v>30</v>
      </c>
      <c r="AH7" s="110">
        <f t="shared" si="0"/>
        <v>31</v>
      </c>
      <c r="AI7" s="638"/>
      <c r="AJ7" s="638"/>
      <c r="AK7" s="639"/>
    </row>
    <row r="8" s="95" customFormat="1">
      <c r="A8" s="665">
        <v>1</v>
      </c>
      <c r="B8" s="378"/>
      <c r="C8" s="379" t="s">
        <v>1075</v>
      </c>
      <c r="D8" s="111">
        <v>4</v>
      </c>
      <c r="E8" s="111">
        <v>4</v>
      </c>
      <c r="F8" s="111">
        <v>4</v>
      </c>
      <c r="G8" s="111">
        <v>4</v>
      </c>
      <c r="H8" s="111">
        <v>10</v>
      </c>
      <c r="I8" s="111"/>
      <c r="J8" s="111">
        <v>4</v>
      </c>
      <c r="K8" s="111">
        <v>4</v>
      </c>
      <c r="L8" s="111">
        <v>4</v>
      </c>
      <c r="M8" s="111">
        <v>4</v>
      </c>
      <c r="N8" s="111">
        <v>4</v>
      </c>
      <c r="O8" s="111">
        <v>10</v>
      </c>
      <c r="P8" s="111"/>
      <c r="Q8" s="111">
        <v>4</v>
      </c>
      <c r="R8" s="111">
        <v>4</v>
      </c>
      <c r="S8" s="111">
        <v>4</v>
      </c>
      <c r="T8" s="111">
        <v>4</v>
      </c>
      <c r="U8" s="111">
        <v>4</v>
      </c>
      <c r="V8" s="111">
        <v>10</v>
      </c>
      <c r="W8" s="111"/>
      <c r="X8" s="111">
        <v>4</v>
      </c>
      <c r="Y8" s="111">
        <v>4</v>
      </c>
      <c r="Z8" s="111">
        <v>4</v>
      </c>
      <c r="AA8" s="111">
        <v>4</v>
      </c>
      <c r="AB8" s="111">
        <v>4</v>
      </c>
      <c r="AC8" s="111">
        <v>10</v>
      </c>
      <c r="AD8" s="111"/>
      <c r="AE8" s="111">
        <v>4</v>
      </c>
      <c r="AF8" s="111">
        <v>4</v>
      </c>
      <c r="AG8" s="111">
        <v>4</v>
      </c>
      <c r="AH8" s="111">
        <v>4</v>
      </c>
      <c r="AI8" s="380">
        <f>SUM(D8:AH8)</f>
        <v>132</v>
      </c>
      <c r="AJ8" s="121"/>
      <c r="AK8" s="122"/>
    </row>
    <row r="9" s="95" customFormat="1">
      <c r="A9" s="665"/>
      <c r="B9" s="115"/>
      <c r="C9" s="116"/>
      <c r="D9" s="112">
        <v>7.5</v>
      </c>
      <c r="E9" s="112">
        <v>7.5</v>
      </c>
      <c r="F9" s="112">
        <v>7.5</v>
      </c>
      <c r="G9" s="112">
        <v>7.5</v>
      </c>
      <c r="H9" s="112">
        <v>19.5</v>
      </c>
      <c r="I9" s="112"/>
      <c r="J9" s="112">
        <v>7.5</v>
      </c>
      <c r="K9" s="112">
        <v>7.5</v>
      </c>
      <c r="L9" s="112">
        <v>7.5</v>
      </c>
      <c r="M9" s="112">
        <v>7.5</v>
      </c>
      <c r="N9" s="112">
        <v>7.5</v>
      </c>
      <c r="O9" s="112">
        <v>19.5</v>
      </c>
      <c r="P9" s="112"/>
      <c r="Q9" s="112">
        <v>7.5</v>
      </c>
      <c r="R9" s="112">
        <v>7.5</v>
      </c>
      <c r="S9" s="112">
        <v>7.5</v>
      </c>
      <c r="T9" s="112">
        <v>7.5</v>
      </c>
      <c r="U9" s="112">
        <v>7.5</v>
      </c>
      <c r="V9" s="112">
        <v>19.5</v>
      </c>
      <c r="W9" s="112"/>
      <c r="X9" s="112">
        <v>7.5</v>
      </c>
      <c r="Y9" s="112">
        <v>7.5</v>
      </c>
      <c r="Z9" s="112">
        <v>7.5</v>
      </c>
      <c r="AA9" s="112">
        <v>7.5</v>
      </c>
      <c r="AB9" s="112">
        <v>7.5</v>
      </c>
      <c r="AC9" s="112">
        <v>19.5</v>
      </c>
      <c r="AD9" s="112"/>
      <c r="AE9" s="112">
        <v>7.5</v>
      </c>
      <c r="AF9" s="112">
        <v>7.5</v>
      </c>
      <c r="AG9" s="112">
        <v>7.5</v>
      </c>
      <c r="AH9" s="112">
        <v>7.5</v>
      </c>
      <c r="AI9" s="380">
        <f>SUM(D9:AH9)</f>
        <v>250.5</v>
      </c>
      <c r="AJ9" s="124">
        <f>+$C$5/173*AI9</f>
        <v>5706437.78323699</v>
      </c>
      <c r="AK9" s="117"/>
    </row>
    <row r="10" s="95" customFormat="1">
      <c r="A10" s="665">
        <v>1</v>
      </c>
      <c r="B10" s="113"/>
      <c r="C10" s="114" t="s">
        <v>1076</v>
      </c>
      <c r="D10" s="111">
        <v>3</v>
      </c>
      <c r="E10" s="111">
        <v>3</v>
      </c>
      <c r="F10" s="111">
        <v>3</v>
      </c>
      <c r="G10" s="111">
        <v>3</v>
      </c>
      <c r="H10" s="111"/>
      <c r="I10" s="111">
        <v>12</v>
      </c>
      <c r="J10" s="111">
        <v>8</v>
      </c>
      <c r="K10" s="111">
        <v>3</v>
      </c>
      <c r="L10" s="111">
        <v>3</v>
      </c>
      <c r="M10" s="111">
        <v>3</v>
      </c>
      <c r="N10" s="111">
        <v>3</v>
      </c>
      <c r="O10" s="111"/>
      <c r="P10" s="111">
        <v>12</v>
      </c>
      <c r="Q10" s="111">
        <v>8</v>
      </c>
      <c r="R10" s="111">
        <v>3</v>
      </c>
      <c r="S10" s="111">
        <v>3</v>
      </c>
      <c r="T10" s="111">
        <v>3</v>
      </c>
      <c r="U10" s="111">
        <v>3</v>
      </c>
      <c r="V10" s="111"/>
      <c r="W10" s="111">
        <v>12</v>
      </c>
      <c r="X10" s="111">
        <v>8</v>
      </c>
      <c r="Y10" s="111">
        <v>3</v>
      </c>
      <c r="Z10" s="111">
        <v>3</v>
      </c>
      <c r="AA10" s="111">
        <v>3</v>
      </c>
      <c r="AB10" s="111">
        <v>3</v>
      </c>
      <c r="AC10" s="111"/>
      <c r="AD10" s="111">
        <v>12</v>
      </c>
      <c r="AE10" s="111">
        <v>8</v>
      </c>
      <c r="AF10" s="111">
        <v>3</v>
      </c>
      <c r="AG10" s="111">
        <v>3</v>
      </c>
      <c r="AH10" s="111">
        <v>3</v>
      </c>
      <c r="AI10" s="380">
        <f>SUM(D10:AH10)</f>
        <v>137</v>
      </c>
      <c r="AJ10" s="121"/>
      <c r="AK10" s="122"/>
    </row>
    <row r="11" s="95" customFormat="1">
      <c r="A11" s="665"/>
      <c r="B11" s="115"/>
      <c r="C11" s="116"/>
      <c r="D11" s="112">
        <v>5.5</v>
      </c>
      <c r="E11" s="112">
        <v>5.5</v>
      </c>
      <c r="F11" s="112">
        <v>5.5</v>
      </c>
      <c r="G11" s="112">
        <v>5.5</v>
      </c>
      <c r="H11" s="112"/>
      <c r="I11" s="112">
        <v>23.5</v>
      </c>
      <c r="J11" s="112">
        <v>15.5</v>
      </c>
      <c r="K11" s="112">
        <v>5.5</v>
      </c>
      <c r="L11" s="112">
        <v>5.5</v>
      </c>
      <c r="M11" s="112">
        <v>5.5</v>
      </c>
      <c r="N11" s="112">
        <v>5.5</v>
      </c>
      <c r="O11" s="112"/>
      <c r="P11" s="112">
        <v>23.5</v>
      </c>
      <c r="Q11" s="112">
        <v>15.5</v>
      </c>
      <c r="R11" s="112">
        <v>5.5</v>
      </c>
      <c r="S11" s="112">
        <v>5.5</v>
      </c>
      <c r="T11" s="112">
        <v>5.5</v>
      </c>
      <c r="U11" s="112">
        <v>5.5</v>
      </c>
      <c r="V11" s="112"/>
      <c r="W11" s="112">
        <v>23.5</v>
      </c>
      <c r="X11" s="112">
        <v>15.5</v>
      </c>
      <c r="Y11" s="112">
        <v>5.5</v>
      </c>
      <c r="Z11" s="112">
        <v>5.5</v>
      </c>
      <c r="AA11" s="112">
        <v>5.5</v>
      </c>
      <c r="AB11" s="112">
        <v>5.5</v>
      </c>
      <c r="AC11" s="112"/>
      <c r="AD11" s="112">
        <v>23.5</v>
      </c>
      <c r="AE11" s="112">
        <v>15.5</v>
      </c>
      <c r="AF11" s="112">
        <v>5.5</v>
      </c>
      <c r="AG11" s="112">
        <v>5.5</v>
      </c>
      <c r="AH11" s="112">
        <v>5.5</v>
      </c>
      <c r="AI11" s="380">
        <f>SUM(D11:AH11)</f>
        <v>260.5</v>
      </c>
      <c r="AJ11" s="124">
        <f>+$C$5/173*AI11</f>
        <v>5934239.69075145</v>
      </c>
      <c r="AK11" s="117"/>
    </row>
  </sheetData>
  <mergeCells>
    <mergeCell ref="AK6:AK7"/>
    <mergeCell ref="D6:AH6"/>
    <mergeCell ref="A8:A9"/>
    <mergeCell ref="A10:A11"/>
    <mergeCell ref="B6:B7"/>
    <mergeCell ref="C6:C7"/>
    <mergeCell ref="AI6:AI7"/>
    <mergeCell ref="AJ6:AJ7"/>
  </mergeCells>
  <pageMargins left="0.7" right="0.7" top="0.75" bottom="0.75" header="0.3" footer="0.3"/>
  <pageSetup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9">
    <tabColor theme="0"/>
  </sheetPr>
  <dimension ref="A1:AK23"/>
  <sheetViews>
    <sheetView workbookViewId="0">
      <pane xSplit="3" ySplit="7" topLeftCell="R11" activePane="bottomRight" state="frozen"/>
      <selection pane="topRight"/>
      <selection pane="bottomLeft"/>
      <selection pane="bottomRight" activeCell="AJ17" sqref="AJ17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34" width="4.85546875" customWidth="1"/>
    <col min="35" max="35" width="8.140625" customWidth="1"/>
    <col min="36" max="36" width="10.5703125" customWidth="1"/>
    <col min="38" max="38" width="11.5703125" customWidth="1"/>
  </cols>
  <sheetData>
    <row r="1" ht="11.25" s="94" customFormat="1">
      <c r="A1" s="96" t="s">
        <v>0</v>
      </c>
      <c r="B1" s="97"/>
      <c r="C1" s="98"/>
      <c r="D1" s="99"/>
      <c r="E1" s="99"/>
      <c r="F1" s="99"/>
      <c r="G1" s="741" t="s">
        <v>1</v>
      </c>
      <c r="L1" s="118"/>
      <c r="T1" s="99"/>
      <c r="U1" s="119"/>
    </row>
    <row r="2" ht="11.25" s="94" customFormat="1">
      <c r="A2" s="96" t="s">
        <v>534</v>
      </c>
      <c r="B2" s="100"/>
      <c r="C2" s="101"/>
      <c r="D2" s="100"/>
      <c r="E2" s="100"/>
      <c r="F2" s="100"/>
      <c r="G2" s="102"/>
      <c r="H2" s="103"/>
      <c r="I2" s="103"/>
      <c r="J2" s="103"/>
      <c r="K2" s="103"/>
      <c r="L2" s="102"/>
      <c r="M2" s="102"/>
      <c r="N2" s="102"/>
      <c r="O2" s="102"/>
      <c r="P2" s="102"/>
      <c r="Q2" s="103"/>
      <c r="R2" s="103"/>
      <c r="S2" s="103"/>
      <c r="T2" s="100"/>
      <c r="U2" s="120"/>
    </row>
    <row r="3" ht="11.25" s="94" customFormat="1">
      <c r="A3" s="96" t="s">
        <v>535</v>
      </c>
      <c r="B3" s="97"/>
      <c r="C3" s="98"/>
      <c r="D3" s="99"/>
      <c r="E3" s="99"/>
      <c r="F3" s="100"/>
      <c r="G3" s="104"/>
      <c r="H3" s="105"/>
      <c r="I3" s="105"/>
      <c r="L3" s="118"/>
      <c r="T3" s="99"/>
      <c r="U3" s="119"/>
    </row>
    <row r="4" ht="11.25" s="94" customFormat="1">
      <c r="A4" s="96"/>
      <c r="B4" s="97"/>
      <c r="C4" s="98"/>
      <c r="D4" s="99"/>
      <c r="E4" s="99"/>
      <c r="F4" s="100"/>
      <c r="G4" s="104"/>
      <c r="H4" s="105"/>
      <c r="I4" s="105"/>
      <c r="L4" s="118"/>
      <c r="T4" s="99"/>
      <c r="U4" s="119"/>
    </row>
    <row r="5" ht="12" s="94" customFormat="1">
      <c r="A5" s="106"/>
      <c r="B5" s="107"/>
      <c r="C5" s="108">
        <v>3051076</v>
      </c>
      <c r="D5" s="99"/>
      <c r="E5" s="99"/>
      <c r="F5" s="100"/>
      <c r="G5" s="104"/>
      <c r="H5" s="105"/>
      <c r="I5" s="105"/>
      <c r="L5" s="118"/>
      <c r="T5" s="99"/>
      <c r="U5" s="119"/>
    </row>
    <row r="6">
      <c r="B6" s="639" t="s">
        <v>4</v>
      </c>
      <c r="C6" s="637" t="s">
        <v>5</v>
      </c>
      <c r="D6" s="656" t="s">
        <v>536</v>
      </c>
      <c r="E6" s="657"/>
      <c r="F6" s="657"/>
      <c r="G6" s="657"/>
      <c r="H6" s="657"/>
      <c r="I6" s="657"/>
      <c r="J6" s="657"/>
      <c r="K6" s="657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57"/>
      <c r="Y6" s="657"/>
      <c r="Z6" s="657"/>
      <c r="AA6" s="657"/>
      <c r="AB6" s="657"/>
      <c r="AC6" s="657"/>
      <c r="AD6" s="657"/>
      <c r="AE6" s="657"/>
      <c r="AF6" s="657"/>
      <c r="AG6" s="657"/>
      <c r="AH6" s="657"/>
      <c r="AI6" s="637" t="s">
        <v>7</v>
      </c>
      <c r="AJ6" s="637" t="s">
        <v>8</v>
      </c>
      <c r="AK6" s="637" t="s">
        <v>9</v>
      </c>
    </row>
    <row r="7">
      <c r="A7" s="96" t="s">
        <v>10</v>
      </c>
      <c r="B7" s="638"/>
      <c r="C7" s="638"/>
      <c r="D7" s="109">
        <v>1</v>
      </c>
      <c r="E7" s="110">
        <f>+D7+1</f>
        <v>2</v>
      </c>
      <c r="F7" s="110">
        <f ref="F7:AH7" t="shared" si="0">+E7+1</f>
        <v>3</v>
      </c>
      <c r="G7" s="110">
        <f t="shared" si="0"/>
        <v>4</v>
      </c>
      <c r="H7" s="110">
        <f t="shared" si="0"/>
        <v>5</v>
      </c>
      <c r="I7" s="110">
        <f t="shared" si="0"/>
        <v>6</v>
      </c>
      <c r="J7" s="110">
        <f t="shared" si="0"/>
        <v>7</v>
      </c>
      <c r="K7" s="109">
        <f t="shared" si="0"/>
        <v>8</v>
      </c>
      <c r="L7" s="110">
        <f t="shared" si="0"/>
        <v>9</v>
      </c>
      <c r="M7" s="110">
        <f t="shared" si="0"/>
        <v>10</v>
      </c>
      <c r="N7" s="110">
        <f t="shared" si="0"/>
        <v>11</v>
      </c>
      <c r="O7" s="110">
        <f t="shared" si="0"/>
        <v>12</v>
      </c>
      <c r="P7" s="110">
        <f t="shared" si="0"/>
        <v>13</v>
      </c>
      <c r="Q7" s="110">
        <f t="shared" si="0"/>
        <v>14</v>
      </c>
      <c r="R7" s="109">
        <f t="shared" si="0"/>
        <v>15</v>
      </c>
      <c r="S7" s="110">
        <f t="shared" si="0"/>
        <v>16</v>
      </c>
      <c r="T7" s="110">
        <f t="shared" si="0"/>
        <v>17</v>
      </c>
      <c r="U7" s="110">
        <f t="shared" si="0"/>
        <v>18</v>
      </c>
      <c r="V7" s="110">
        <f t="shared" si="0"/>
        <v>19</v>
      </c>
      <c r="W7" s="110">
        <f t="shared" si="0"/>
        <v>20</v>
      </c>
      <c r="X7" s="110">
        <f t="shared" si="0"/>
        <v>21</v>
      </c>
      <c r="Y7" s="109">
        <f t="shared" si="0"/>
        <v>22</v>
      </c>
      <c r="Z7" s="110">
        <f t="shared" si="0"/>
        <v>23</v>
      </c>
      <c r="AA7" s="110">
        <f t="shared" si="0"/>
        <v>24</v>
      </c>
      <c r="AB7" s="110">
        <f t="shared" si="0"/>
        <v>25</v>
      </c>
      <c r="AC7" s="110">
        <f t="shared" si="0"/>
        <v>26</v>
      </c>
      <c r="AD7" s="110">
        <f t="shared" si="0"/>
        <v>27</v>
      </c>
      <c r="AE7" s="110">
        <f t="shared" si="0"/>
        <v>28</v>
      </c>
      <c r="AF7" s="109">
        <f t="shared" si="0"/>
        <v>29</v>
      </c>
      <c r="AG7" s="110">
        <f t="shared" si="0"/>
        <v>30</v>
      </c>
      <c r="AH7" s="110">
        <f t="shared" si="0"/>
        <v>31</v>
      </c>
      <c r="AI7" s="638"/>
      <c r="AJ7" s="638"/>
      <c r="AK7" s="639"/>
    </row>
    <row r="8" s="95" customFormat="1">
      <c r="A8" s="665">
        <v>1</v>
      </c>
      <c r="B8" s="668"/>
      <c r="C8" s="666" t="s">
        <v>1068</v>
      </c>
      <c r="D8" s="111"/>
      <c r="E8" s="111">
        <v>1</v>
      </c>
      <c r="F8" s="111">
        <v>1</v>
      </c>
      <c r="G8" s="111">
        <v>1</v>
      </c>
      <c r="H8" s="111">
        <v>1</v>
      </c>
      <c r="I8" s="111">
        <v>1</v>
      </c>
      <c r="J8" s="111">
        <v>1</v>
      </c>
      <c r="K8" s="111"/>
      <c r="L8" s="111"/>
      <c r="M8" s="111">
        <v>1</v>
      </c>
      <c r="N8" s="111">
        <v>1</v>
      </c>
      <c r="O8" s="111">
        <v>1</v>
      </c>
      <c r="P8" s="111">
        <v>1</v>
      </c>
      <c r="Q8" s="111">
        <v>1</v>
      </c>
      <c r="R8" s="111"/>
      <c r="S8" s="111">
        <v>1</v>
      </c>
      <c r="T8" s="111">
        <v>1</v>
      </c>
      <c r="U8" s="111">
        <v>1</v>
      </c>
      <c r="V8" s="111">
        <v>1</v>
      </c>
      <c r="W8" s="111">
        <v>1</v>
      </c>
      <c r="X8" s="111">
        <v>1</v>
      </c>
      <c r="Y8" s="111"/>
      <c r="Z8" s="111">
        <v>1</v>
      </c>
      <c r="AA8" s="111">
        <v>1</v>
      </c>
      <c r="AB8" s="111">
        <v>2</v>
      </c>
      <c r="AC8" s="111">
        <v>2</v>
      </c>
      <c r="AD8" s="111">
        <v>2</v>
      </c>
      <c r="AE8" s="111">
        <v>2</v>
      </c>
      <c r="AF8" s="111"/>
      <c r="AG8" s="111">
        <v>2</v>
      </c>
      <c r="AH8" s="111"/>
      <c r="AI8" s="121">
        <f ref="AI8:AI15" t="shared" si="1">SUM(D8:AH8)</f>
        <v>29</v>
      </c>
      <c r="AJ8" s="121"/>
      <c r="AK8" s="122"/>
    </row>
    <row r="9" s="95" customFormat="1">
      <c r="A9" s="665"/>
      <c r="B9" s="669"/>
      <c r="C9" s="667"/>
      <c r="D9" s="112"/>
      <c r="E9" s="112">
        <v>1.5</v>
      </c>
      <c r="F9" s="112">
        <v>1.5</v>
      </c>
      <c r="G9" s="112">
        <v>1.5</v>
      </c>
      <c r="H9" s="112">
        <v>1.5</v>
      </c>
      <c r="I9" s="112">
        <v>1.5</v>
      </c>
      <c r="J9" s="112">
        <v>1.5</v>
      </c>
      <c r="K9" s="112"/>
      <c r="L9" s="112"/>
      <c r="M9" s="112">
        <v>1.5</v>
      </c>
      <c r="N9" s="112">
        <v>1.5</v>
      </c>
      <c r="O9" s="112">
        <v>1.5</v>
      </c>
      <c r="P9" s="112">
        <v>1.5</v>
      </c>
      <c r="Q9" s="112">
        <v>1.5</v>
      </c>
      <c r="R9" s="112"/>
      <c r="S9" s="112">
        <v>1.5</v>
      </c>
      <c r="T9" s="112">
        <v>1.5</v>
      </c>
      <c r="U9" s="112">
        <v>1.5</v>
      </c>
      <c r="V9" s="112">
        <v>1.5</v>
      </c>
      <c r="W9" s="112">
        <v>1.5</v>
      </c>
      <c r="X9" s="112">
        <v>1.5</v>
      </c>
      <c r="Y9" s="112"/>
      <c r="Z9" s="112">
        <v>1.5</v>
      </c>
      <c r="AA9" s="112">
        <v>1.5</v>
      </c>
      <c r="AB9" s="112">
        <v>3.5</v>
      </c>
      <c r="AC9" s="112">
        <v>3.5</v>
      </c>
      <c r="AD9" s="112">
        <v>3.5</v>
      </c>
      <c r="AE9" s="112">
        <v>3.5</v>
      </c>
      <c r="AF9" s="112"/>
      <c r="AG9" s="112">
        <v>3.5</v>
      </c>
      <c r="AH9" s="112"/>
      <c r="AI9" s="123">
        <f t="shared" si="1"/>
        <v>46</v>
      </c>
      <c r="AJ9" s="124">
        <f>+$C$5/173*AI9</f>
        <v>811268.76300578</v>
      </c>
      <c r="AK9" s="117"/>
    </row>
    <row r="10" s="95" customFormat="1">
      <c r="A10" s="665">
        <f>+A8+1</f>
        <v>2</v>
      </c>
      <c r="B10" s="668"/>
      <c r="C10" s="666" t="s">
        <v>537</v>
      </c>
      <c r="D10" s="111">
        <v>1</v>
      </c>
      <c r="E10" s="111"/>
      <c r="F10" s="111">
        <v>1</v>
      </c>
      <c r="G10" s="111">
        <v>1</v>
      </c>
      <c r="H10" s="111">
        <v>1</v>
      </c>
      <c r="I10" s="111">
        <v>1</v>
      </c>
      <c r="J10" s="111">
        <v>2</v>
      </c>
      <c r="K10" s="111">
        <v>2</v>
      </c>
      <c r="L10" s="111"/>
      <c r="M10" s="111">
        <v>2</v>
      </c>
      <c r="N10" s="111">
        <v>1</v>
      </c>
      <c r="O10" s="111">
        <v>1</v>
      </c>
      <c r="P10" s="111">
        <v>2</v>
      </c>
      <c r="Q10" s="111">
        <v>1</v>
      </c>
      <c r="R10" s="111">
        <v>1</v>
      </c>
      <c r="S10" s="111"/>
      <c r="T10" s="111">
        <v>1</v>
      </c>
      <c r="U10" s="111">
        <v>1</v>
      </c>
      <c r="V10" s="111">
        <v>1</v>
      </c>
      <c r="W10" s="111">
        <v>1</v>
      </c>
      <c r="X10" s="111">
        <v>1</v>
      </c>
      <c r="Y10" s="111">
        <v>1</v>
      </c>
      <c r="Z10" s="111"/>
      <c r="AA10" s="111">
        <v>1</v>
      </c>
      <c r="AB10" s="111">
        <v>1</v>
      </c>
      <c r="AC10" s="111">
        <v>1</v>
      </c>
      <c r="AD10" s="111">
        <v>1</v>
      </c>
      <c r="AE10" s="111">
        <v>1</v>
      </c>
      <c r="AF10" s="111">
        <v>1</v>
      </c>
      <c r="AG10" s="111"/>
      <c r="AH10" s="111"/>
      <c r="AI10" s="121">
        <f t="shared" si="1"/>
        <v>29</v>
      </c>
      <c r="AJ10" s="121"/>
      <c r="AK10" s="122"/>
    </row>
    <row r="11" s="95" customFormat="1">
      <c r="A11" s="665"/>
      <c r="B11" s="669"/>
      <c r="C11" s="667"/>
      <c r="D11" s="112">
        <v>1.5</v>
      </c>
      <c r="E11" s="112"/>
      <c r="F11" s="112">
        <v>1.5</v>
      </c>
      <c r="G11" s="112">
        <v>1.5</v>
      </c>
      <c r="H11" s="112">
        <v>1.5</v>
      </c>
      <c r="I11" s="112">
        <v>1.5</v>
      </c>
      <c r="J11" s="112">
        <v>3.5</v>
      </c>
      <c r="K11" s="112">
        <v>3.5</v>
      </c>
      <c r="L11" s="112"/>
      <c r="M11" s="112">
        <v>3.5</v>
      </c>
      <c r="N11" s="112">
        <v>1.5</v>
      </c>
      <c r="O11" s="112">
        <v>1.5</v>
      </c>
      <c r="P11" s="112"/>
      <c r="Q11" s="112">
        <v>1.5</v>
      </c>
      <c r="R11" s="112">
        <v>1.5</v>
      </c>
      <c r="S11" s="112"/>
      <c r="T11" s="112">
        <v>1.5</v>
      </c>
      <c r="U11" s="112">
        <v>1.5</v>
      </c>
      <c r="V11" s="112">
        <v>1.5</v>
      </c>
      <c r="W11" s="112">
        <v>1.5</v>
      </c>
      <c r="X11" s="112">
        <v>1.5</v>
      </c>
      <c r="Y11" s="112">
        <v>1.5</v>
      </c>
      <c r="Z11" s="112"/>
      <c r="AA11" s="112">
        <v>1.5</v>
      </c>
      <c r="AB11" s="112">
        <v>1.5</v>
      </c>
      <c r="AC11" s="112">
        <v>1.5</v>
      </c>
      <c r="AD11" s="112">
        <v>1.5</v>
      </c>
      <c r="AE11" s="112">
        <v>1.5</v>
      </c>
      <c r="AF11" s="112">
        <v>1.5</v>
      </c>
      <c r="AG11" s="112"/>
      <c r="AH11" s="112"/>
      <c r="AI11" s="123">
        <f t="shared" si="1"/>
        <v>42</v>
      </c>
      <c r="AJ11" s="124">
        <f>+$C$5/173*AI11</f>
        <v>740723.653179191</v>
      </c>
      <c r="AK11" s="117"/>
    </row>
    <row r="12" s="95" customFormat="1">
      <c r="A12" s="665">
        <f>+A10+1</f>
        <v>3</v>
      </c>
      <c r="B12" s="668"/>
      <c r="C12" s="666" t="s">
        <v>1069</v>
      </c>
      <c r="D12" s="111">
        <v>1</v>
      </c>
      <c r="E12" s="111">
        <v>1</v>
      </c>
      <c r="F12" s="111">
        <v>2</v>
      </c>
      <c r="G12" s="111"/>
      <c r="H12" s="111">
        <v>1</v>
      </c>
      <c r="I12" s="111">
        <v>1</v>
      </c>
      <c r="J12" s="111">
        <v>1</v>
      </c>
      <c r="K12" s="111">
        <v>1</v>
      </c>
      <c r="L12" s="111"/>
      <c r="M12" s="111"/>
      <c r="N12" s="111">
        <v>1</v>
      </c>
      <c r="O12" s="111">
        <v>1</v>
      </c>
      <c r="P12" s="111">
        <v>1</v>
      </c>
      <c r="Q12" s="111">
        <v>1</v>
      </c>
      <c r="R12" s="111">
        <v>1</v>
      </c>
      <c r="S12" s="111"/>
      <c r="T12" s="111">
        <v>2</v>
      </c>
      <c r="U12" s="111">
        <v>2</v>
      </c>
      <c r="V12" s="111">
        <v>1</v>
      </c>
      <c r="W12" s="111">
        <v>2</v>
      </c>
      <c r="X12" s="111">
        <v>2</v>
      </c>
      <c r="Y12" s="111">
        <v>1</v>
      </c>
      <c r="Z12" s="111"/>
      <c r="AA12" s="111">
        <v>1</v>
      </c>
      <c r="AB12" s="111">
        <v>1</v>
      </c>
      <c r="AC12" s="111">
        <v>1</v>
      </c>
      <c r="AD12" s="111">
        <v>1</v>
      </c>
      <c r="AE12" s="111">
        <v>1</v>
      </c>
      <c r="AF12" s="111">
        <v>1</v>
      </c>
      <c r="AG12" s="111"/>
      <c r="AH12" s="111"/>
      <c r="AI12" s="121">
        <f t="shared" si="1"/>
        <v>29</v>
      </c>
      <c r="AJ12" s="121"/>
      <c r="AK12" s="122"/>
    </row>
    <row r="13" s="95" customFormat="1">
      <c r="A13" s="665"/>
      <c r="B13" s="669"/>
      <c r="C13" s="667"/>
      <c r="D13" s="112">
        <v>1.5</v>
      </c>
      <c r="E13" s="112">
        <v>1.5</v>
      </c>
      <c r="F13" s="112">
        <v>3.5</v>
      </c>
      <c r="G13" s="112"/>
      <c r="H13" s="112">
        <v>1.5</v>
      </c>
      <c r="I13" s="112">
        <v>1.5</v>
      </c>
      <c r="J13" s="112">
        <v>1.5</v>
      </c>
      <c r="K13" s="112">
        <v>1.5</v>
      </c>
      <c r="L13" s="112"/>
      <c r="M13" s="112"/>
      <c r="N13" s="112">
        <v>1.5</v>
      </c>
      <c r="O13" s="112">
        <v>1.5</v>
      </c>
      <c r="P13" s="112">
        <v>1.5</v>
      </c>
      <c r="Q13" s="112">
        <v>1.5</v>
      </c>
      <c r="R13" s="112">
        <v>1.5</v>
      </c>
      <c r="S13" s="112"/>
      <c r="T13" s="112">
        <v>3.5</v>
      </c>
      <c r="U13" s="112">
        <v>3.5</v>
      </c>
      <c r="V13" s="112">
        <v>1.5</v>
      </c>
      <c r="W13" s="112">
        <v>3.5</v>
      </c>
      <c r="X13" s="112">
        <v>3.5</v>
      </c>
      <c r="Y13" s="112">
        <v>1.5</v>
      </c>
      <c r="Z13" s="117"/>
      <c r="AA13" s="112">
        <v>1.5</v>
      </c>
      <c r="AB13" s="112">
        <v>1.5</v>
      </c>
      <c r="AC13" s="112">
        <v>1.5</v>
      </c>
      <c r="AD13" s="112">
        <v>1.5</v>
      </c>
      <c r="AE13" s="112">
        <v>1.5</v>
      </c>
      <c r="AF13" s="112">
        <v>1.5</v>
      </c>
      <c r="AG13" s="112"/>
      <c r="AH13" s="112"/>
      <c r="AI13" s="123">
        <f t="shared" si="1"/>
        <v>46</v>
      </c>
      <c r="AJ13" s="124">
        <f>+$C$5/173*AI13</f>
        <v>811268.76300578</v>
      </c>
      <c r="AK13" s="117"/>
    </row>
    <row r="14" s="95" customFormat="1">
      <c r="A14" s="665">
        <f>+A12+1</f>
        <v>4</v>
      </c>
      <c r="B14" s="668"/>
      <c r="C14" s="666" t="s">
        <v>1070</v>
      </c>
      <c r="D14" s="111">
        <v>1</v>
      </c>
      <c r="E14" s="111">
        <v>1</v>
      </c>
      <c r="F14" s="111">
        <v>1</v>
      </c>
      <c r="G14" s="111"/>
      <c r="H14" s="111">
        <v>1</v>
      </c>
      <c r="I14" s="111">
        <v>1</v>
      </c>
      <c r="J14" s="111">
        <v>1</v>
      </c>
      <c r="K14" s="111"/>
      <c r="L14" s="111"/>
      <c r="M14" s="111"/>
      <c r="N14" s="111">
        <v>2</v>
      </c>
      <c r="O14" s="111">
        <v>1</v>
      </c>
      <c r="P14" s="111">
        <v>1</v>
      </c>
      <c r="Q14" s="111">
        <v>1</v>
      </c>
      <c r="R14" s="111">
        <v>1</v>
      </c>
      <c r="S14" s="111"/>
      <c r="T14" s="111">
        <v>1</v>
      </c>
      <c r="U14" s="111">
        <v>1</v>
      </c>
      <c r="V14" s="111">
        <v>1</v>
      </c>
      <c r="W14" s="111">
        <v>1</v>
      </c>
      <c r="X14" s="111">
        <v>1</v>
      </c>
      <c r="Y14" s="111"/>
      <c r="Z14" s="111">
        <v>2</v>
      </c>
      <c r="AA14" s="111">
        <v>2</v>
      </c>
      <c r="AB14" s="111">
        <v>2</v>
      </c>
      <c r="AC14" s="111">
        <v>2</v>
      </c>
      <c r="AD14" s="111">
        <v>2</v>
      </c>
      <c r="AE14" s="111"/>
      <c r="AF14" s="111">
        <v>1</v>
      </c>
      <c r="AG14" s="111">
        <v>1</v>
      </c>
      <c r="AH14" s="111"/>
      <c r="AI14" s="121">
        <f t="shared" si="1"/>
        <v>29</v>
      </c>
      <c r="AJ14" s="121"/>
      <c r="AK14" s="122"/>
    </row>
    <row r="15" s="95" customFormat="1">
      <c r="A15" s="665"/>
      <c r="B15" s="669"/>
      <c r="C15" s="667"/>
      <c r="D15" s="112">
        <v>1.5</v>
      </c>
      <c r="E15" s="112">
        <v>1.5</v>
      </c>
      <c r="F15" s="112">
        <v>1.5</v>
      </c>
      <c r="G15" s="112"/>
      <c r="H15" s="112">
        <v>1.5</v>
      </c>
      <c r="I15" s="112">
        <v>1.5</v>
      </c>
      <c r="J15" s="112">
        <v>1.5</v>
      </c>
      <c r="K15" s="112"/>
      <c r="L15" s="112"/>
      <c r="M15" s="112"/>
      <c r="N15" s="112">
        <v>3.5</v>
      </c>
      <c r="O15" s="112">
        <v>1.5</v>
      </c>
      <c r="P15" s="112">
        <v>1.5</v>
      </c>
      <c r="Q15" s="112">
        <v>1.5</v>
      </c>
      <c r="R15" s="112">
        <v>1.5</v>
      </c>
      <c r="S15" s="112"/>
      <c r="T15" s="112">
        <v>1.5</v>
      </c>
      <c r="U15" s="112">
        <v>1.5</v>
      </c>
      <c r="V15" s="112">
        <v>1.5</v>
      </c>
      <c r="W15" s="112">
        <v>1.5</v>
      </c>
      <c r="X15" s="112">
        <v>1.5</v>
      </c>
      <c r="Y15" s="112"/>
      <c r="Z15" s="112">
        <v>3.5</v>
      </c>
      <c r="AA15" s="112">
        <v>3.5</v>
      </c>
      <c r="AB15" s="112">
        <v>3.5</v>
      </c>
      <c r="AC15" s="112">
        <v>3.5</v>
      </c>
      <c r="AD15" s="112">
        <v>3.5</v>
      </c>
      <c r="AE15" s="112"/>
      <c r="AF15" s="112">
        <v>1.5</v>
      </c>
      <c r="AG15" s="112">
        <v>1.5</v>
      </c>
      <c r="AH15" s="112"/>
      <c r="AI15" s="123">
        <f t="shared" si="1"/>
        <v>46.5</v>
      </c>
      <c r="AJ15" s="124">
        <f>+$C$5/173*AI15</f>
        <v>820086.901734104</v>
      </c>
      <c r="AK15" s="117"/>
    </row>
    <row r="16" s="95" customFormat="1">
      <c r="A16" s="665">
        <f>+A14+1</f>
        <v>5</v>
      </c>
      <c r="B16" s="113"/>
      <c r="C16" s="114"/>
      <c r="D16" s="111"/>
      <c r="E16" s="111">
        <v>1</v>
      </c>
      <c r="F16" s="111">
        <v>1</v>
      </c>
      <c r="G16" s="111">
        <v>1</v>
      </c>
      <c r="H16" s="111">
        <v>1</v>
      </c>
      <c r="I16" s="111">
        <v>1</v>
      </c>
      <c r="J16" s="111">
        <v>1</v>
      </c>
      <c r="K16" s="111">
        <v>1</v>
      </c>
      <c r="L16" s="111"/>
      <c r="M16" s="111">
        <v>1</v>
      </c>
      <c r="N16" s="111">
        <v>1</v>
      </c>
      <c r="O16" s="111">
        <v>1</v>
      </c>
      <c r="P16" s="111">
        <v>1</v>
      </c>
      <c r="Q16" s="111">
        <v>1</v>
      </c>
      <c r="R16" s="111"/>
      <c r="S16" s="111">
        <v>1</v>
      </c>
      <c r="T16" s="111">
        <v>1</v>
      </c>
      <c r="U16" s="111">
        <v>1</v>
      </c>
      <c r="V16" s="111">
        <v>1</v>
      </c>
      <c r="W16" s="111">
        <v>1</v>
      </c>
      <c r="X16" s="111">
        <v>1</v>
      </c>
      <c r="Y16" s="111">
        <v>2</v>
      </c>
      <c r="Z16" s="111"/>
      <c r="AA16" s="111">
        <v>1</v>
      </c>
      <c r="AB16" s="111">
        <v>2</v>
      </c>
      <c r="AC16" s="111">
        <v>1</v>
      </c>
      <c r="AD16" s="111">
        <v>1</v>
      </c>
      <c r="AE16" s="111">
        <v>2</v>
      </c>
      <c r="AF16" s="111"/>
      <c r="AG16" s="111">
        <v>2</v>
      </c>
      <c r="AH16" s="111"/>
      <c r="AI16" s="121">
        <f ref="AI16:AI23" t="shared" si="2">SUM(D16:AH16)</f>
        <v>29</v>
      </c>
      <c r="AJ16" s="121"/>
      <c r="AK16" s="122"/>
    </row>
    <row r="17" s="95" customFormat="1">
      <c r="A17" s="665"/>
      <c r="B17" s="115"/>
      <c r="C17" s="114" t="s">
        <v>1071</v>
      </c>
      <c r="D17" s="112"/>
      <c r="E17" s="112">
        <v>1.5</v>
      </c>
      <c r="F17" s="112">
        <v>1.5</v>
      </c>
      <c r="G17" s="112">
        <v>1.5</v>
      </c>
      <c r="H17" s="112">
        <v>1.5</v>
      </c>
      <c r="I17" s="112">
        <v>1.5</v>
      </c>
      <c r="J17" s="112">
        <v>1.5</v>
      </c>
      <c r="K17" s="112">
        <v>1.5</v>
      </c>
      <c r="L17" s="112"/>
      <c r="M17" s="112">
        <v>1.5</v>
      </c>
      <c r="N17" s="112">
        <v>1.5</v>
      </c>
      <c r="O17" s="112">
        <v>1.5</v>
      </c>
      <c r="P17" s="112">
        <v>1.5</v>
      </c>
      <c r="Q17" s="112">
        <v>1.5</v>
      </c>
      <c r="R17" s="112"/>
      <c r="S17" s="112">
        <v>1.5</v>
      </c>
      <c r="T17" s="112">
        <v>1.5</v>
      </c>
      <c r="U17" s="112">
        <v>1.5</v>
      </c>
      <c r="V17" s="112">
        <v>1.5</v>
      </c>
      <c r="W17" s="112">
        <v>1.5</v>
      </c>
      <c r="X17" s="112">
        <v>1.5</v>
      </c>
      <c r="Y17" s="112">
        <v>3.5</v>
      </c>
      <c r="Z17" s="117"/>
      <c r="AA17" s="112">
        <v>1.5</v>
      </c>
      <c r="AB17" s="112">
        <v>3.5</v>
      </c>
      <c r="AC17" s="112">
        <v>1.5</v>
      </c>
      <c r="AD17" s="112">
        <v>1.5</v>
      </c>
      <c r="AE17" s="112">
        <v>3.5</v>
      </c>
      <c r="AF17" s="112"/>
      <c r="AG17" s="112">
        <v>3.5</v>
      </c>
      <c r="AH17" s="112"/>
      <c r="AI17" s="123">
        <f t="shared" si="2"/>
        <v>45.5</v>
      </c>
      <c r="AJ17" s="124">
        <f>+$C$5/173*AI17</f>
        <v>802450.624277457</v>
      </c>
      <c r="AK17" s="117"/>
    </row>
    <row r="18" s="95" customFormat="1">
      <c r="A18" s="665">
        <f>+A16+1</f>
        <v>6</v>
      </c>
      <c r="B18" s="668"/>
      <c r="C18" s="666" t="s">
        <v>1072</v>
      </c>
      <c r="D18" s="111">
        <v>1</v>
      </c>
      <c r="E18" s="111">
        <v>1</v>
      </c>
      <c r="F18" s="111">
        <v>1</v>
      </c>
      <c r="G18" s="111">
        <v>1</v>
      </c>
      <c r="H18" s="111">
        <v>1</v>
      </c>
      <c r="I18" s="111"/>
      <c r="J18" s="111">
        <v>1</v>
      </c>
      <c r="K18" s="111">
        <v>1</v>
      </c>
      <c r="L18" s="111"/>
      <c r="M18" s="111">
        <v>2</v>
      </c>
      <c r="N18" s="111">
        <v>1</v>
      </c>
      <c r="O18" s="111"/>
      <c r="P18" s="111">
        <v>2</v>
      </c>
      <c r="Q18" s="111">
        <v>2</v>
      </c>
      <c r="R18" s="111">
        <v>2</v>
      </c>
      <c r="S18" s="111">
        <v>1</v>
      </c>
      <c r="T18" s="111"/>
      <c r="U18" s="111">
        <v>1</v>
      </c>
      <c r="V18" s="111">
        <v>1</v>
      </c>
      <c r="W18" s="111">
        <v>1</v>
      </c>
      <c r="X18" s="111">
        <v>1</v>
      </c>
      <c r="Y18" s="111">
        <v>1</v>
      </c>
      <c r="Z18" s="111">
        <v>1</v>
      </c>
      <c r="AA18" s="111"/>
      <c r="AB18" s="111">
        <v>1</v>
      </c>
      <c r="AC18" s="111">
        <v>1</v>
      </c>
      <c r="AD18" s="111">
        <v>2</v>
      </c>
      <c r="AE18" s="111">
        <v>1</v>
      </c>
      <c r="AF18" s="111">
        <v>1</v>
      </c>
      <c r="AG18" s="111"/>
      <c r="AH18" s="111"/>
      <c r="AI18" s="121">
        <f t="shared" si="2"/>
        <v>29</v>
      </c>
      <c r="AJ18" s="121"/>
      <c r="AK18" s="122"/>
    </row>
    <row r="19" s="95" customFormat="1">
      <c r="A19" s="665"/>
      <c r="B19" s="669"/>
      <c r="C19" s="667"/>
      <c r="D19" s="112">
        <v>1.5</v>
      </c>
      <c r="E19" s="112">
        <v>1.5</v>
      </c>
      <c r="F19" s="112">
        <v>1.5</v>
      </c>
      <c r="G19" s="112">
        <v>1.5</v>
      </c>
      <c r="H19" s="112">
        <v>1.5</v>
      </c>
      <c r="I19" s="117"/>
      <c r="J19" s="112">
        <v>1.5</v>
      </c>
      <c r="K19" s="112">
        <v>1.5</v>
      </c>
      <c r="L19" s="112"/>
      <c r="M19" s="117">
        <v>3.5</v>
      </c>
      <c r="N19" s="112">
        <v>1.5</v>
      </c>
      <c r="O19" s="117"/>
      <c r="P19" s="117">
        <v>3.5</v>
      </c>
      <c r="Q19" s="117">
        <v>3.5</v>
      </c>
      <c r="R19" s="117">
        <v>3.5</v>
      </c>
      <c r="S19" s="112">
        <v>1.5</v>
      </c>
      <c r="T19" s="112"/>
      <c r="U19" s="112">
        <v>1.5</v>
      </c>
      <c r="V19" s="112">
        <v>1.5</v>
      </c>
      <c r="W19" s="112">
        <v>1.5</v>
      </c>
      <c r="X19" s="112">
        <v>1.5</v>
      </c>
      <c r="Y19" s="112">
        <v>1.5</v>
      </c>
      <c r="Z19" s="112">
        <v>1.5</v>
      </c>
      <c r="AA19" s="112"/>
      <c r="AB19" s="112">
        <v>1.5</v>
      </c>
      <c r="AC19" s="112">
        <v>1.5</v>
      </c>
      <c r="AD19" s="112">
        <v>3.5</v>
      </c>
      <c r="AE19" s="112">
        <v>1.5</v>
      </c>
      <c r="AF19" s="112">
        <v>1.5</v>
      </c>
      <c r="AG19" s="112"/>
      <c r="AH19" s="112"/>
      <c r="AI19" s="123">
        <f t="shared" si="2"/>
        <v>46</v>
      </c>
      <c r="AJ19" s="124">
        <f>+$C$5/173*AI19</f>
        <v>811268.76300578</v>
      </c>
      <c r="AK19" s="117"/>
    </row>
    <row r="20" s="95" customFormat="1">
      <c r="A20" s="665">
        <v>1</v>
      </c>
      <c r="B20" s="668"/>
      <c r="C20" s="666" t="s">
        <v>1073</v>
      </c>
      <c r="D20" s="111">
        <v>1</v>
      </c>
      <c r="E20" s="111">
        <v>1</v>
      </c>
      <c r="F20" s="111">
        <v>1</v>
      </c>
      <c r="G20" s="111">
        <v>1</v>
      </c>
      <c r="H20" s="111"/>
      <c r="I20" s="111">
        <v>1</v>
      </c>
      <c r="J20" s="111">
        <v>1</v>
      </c>
      <c r="K20" s="111">
        <v>1</v>
      </c>
      <c r="L20" s="111"/>
      <c r="M20" s="111">
        <v>1</v>
      </c>
      <c r="N20" s="111"/>
      <c r="O20" s="111">
        <v>1</v>
      </c>
      <c r="P20" s="111">
        <v>2</v>
      </c>
      <c r="Q20" s="111">
        <v>2</v>
      </c>
      <c r="R20" s="111">
        <v>1</v>
      </c>
      <c r="S20" s="111">
        <v>1</v>
      </c>
      <c r="T20" s="111"/>
      <c r="U20" s="111">
        <v>1</v>
      </c>
      <c r="V20" s="111">
        <v>1</v>
      </c>
      <c r="W20" s="111">
        <v>1</v>
      </c>
      <c r="X20" s="111">
        <v>2</v>
      </c>
      <c r="Y20" s="111">
        <v>1</v>
      </c>
      <c r="Z20" s="111"/>
      <c r="AA20" s="111">
        <v>1</v>
      </c>
      <c r="AB20" s="111">
        <v>2</v>
      </c>
      <c r="AC20" s="111">
        <v>2</v>
      </c>
      <c r="AD20" s="111">
        <v>1</v>
      </c>
      <c r="AE20" s="111">
        <v>1</v>
      </c>
      <c r="AF20" s="111"/>
      <c r="AG20" s="111">
        <v>1</v>
      </c>
      <c r="AH20" s="111"/>
      <c r="AI20" s="121">
        <f t="shared" si="2"/>
        <v>29</v>
      </c>
      <c r="AJ20" s="121"/>
      <c r="AK20" s="122"/>
    </row>
    <row r="21" s="95" customFormat="1">
      <c r="A21" s="665"/>
      <c r="B21" s="669"/>
      <c r="C21" s="667"/>
      <c r="D21" s="112">
        <v>1.5</v>
      </c>
      <c r="E21" s="112">
        <v>1.5</v>
      </c>
      <c r="F21" s="112">
        <v>1.5</v>
      </c>
      <c r="G21" s="112">
        <v>1.5</v>
      </c>
      <c r="H21" s="112"/>
      <c r="I21" s="112">
        <v>1.5</v>
      </c>
      <c r="J21" s="112">
        <v>1.5</v>
      </c>
      <c r="K21" s="112">
        <v>1.5</v>
      </c>
      <c r="L21" s="112"/>
      <c r="M21" s="112">
        <v>1.5</v>
      </c>
      <c r="N21" s="112"/>
      <c r="O21" s="112">
        <v>1.5</v>
      </c>
      <c r="P21" s="112">
        <v>3.5</v>
      </c>
      <c r="Q21" s="112">
        <v>3.5</v>
      </c>
      <c r="R21" s="112">
        <v>1.5</v>
      </c>
      <c r="S21" s="112">
        <v>1.5</v>
      </c>
      <c r="T21" s="112"/>
      <c r="U21" s="112">
        <v>1.5</v>
      </c>
      <c r="V21" s="112">
        <v>1.5</v>
      </c>
      <c r="W21" s="112">
        <v>1.5</v>
      </c>
      <c r="X21" s="112">
        <v>3.5</v>
      </c>
      <c r="Y21" s="112">
        <v>1.5</v>
      </c>
      <c r="Z21" s="112"/>
      <c r="AA21" s="112">
        <v>1.5</v>
      </c>
      <c r="AB21" s="112">
        <v>3.5</v>
      </c>
      <c r="AC21" s="112">
        <v>3.5</v>
      </c>
      <c r="AD21" s="112">
        <v>1.5</v>
      </c>
      <c r="AE21" s="112">
        <v>1.5</v>
      </c>
      <c r="AF21" s="112"/>
      <c r="AG21" s="112">
        <v>1.5</v>
      </c>
      <c r="AH21" s="112"/>
      <c r="AI21" s="123">
        <f t="shared" si="2"/>
        <v>46</v>
      </c>
      <c r="AJ21" s="124">
        <f>+$C$5/173*AI21</f>
        <v>811268.76300578</v>
      </c>
      <c r="AK21" s="117"/>
    </row>
    <row r="22" s="95" customFormat="1">
      <c r="A22" s="665">
        <v>1</v>
      </c>
      <c r="B22" s="668"/>
      <c r="C22" s="666" t="s">
        <v>1074</v>
      </c>
      <c r="D22" s="111">
        <v>1</v>
      </c>
      <c r="E22" s="111"/>
      <c r="F22" s="111">
        <v>1</v>
      </c>
      <c r="G22" s="111">
        <v>1</v>
      </c>
      <c r="H22" s="111">
        <v>1</v>
      </c>
      <c r="I22" s="111">
        <v>1</v>
      </c>
      <c r="J22" s="111">
        <v>1</v>
      </c>
      <c r="K22" s="111"/>
      <c r="L22" s="111"/>
      <c r="M22" s="111">
        <v>2</v>
      </c>
      <c r="N22" s="111">
        <v>1</v>
      </c>
      <c r="O22" s="111">
        <v>1</v>
      </c>
      <c r="P22" s="111">
        <v>1</v>
      </c>
      <c r="Q22" s="111">
        <v>2</v>
      </c>
      <c r="R22" s="111">
        <v>1</v>
      </c>
      <c r="S22" s="111"/>
      <c r="T22" s="111">
        <v>1</v>
      </c>
      <c r="U22" s="111">
        <v>1</v>
      </c>
      <c r="V22" s="111">
        <v>1</v>
      </c>
      <c r="W22" s="111">
        <v>1</v>
      </c>
      <c r="X22" s="111">
        <v>1</v>
      </c>
      <c r="Y22" s="111"/>
      <c r="Z22" s="111">
        <v>2</v>
      </c>
      <c r="AA22" s="111">
        <v>2</v>
      </c>
      <c r="AB22" s="111">
        <v>1</v>
      </c>
      <c r="AC22" s="111">
        <v>1</v>
      </c>
      <c r="AD22" s="111">
        <v>1</v>
      </c>
      <c r="AE22" s="111">
        <v>1</v>
      </c>
      <c r="AF22" s="111">
        <v>1</v>
      </c>
      <c r="AG22" s="111">
        <v>1</v>
      </c>
      <c r="AH22" s="111"/>
      <c r="AI22" s="121">
        <f t="shared" si="2"/>
        <v>29</v>
      </c>
      <c r="AJ22" s="121"/>
      <c r="AK22" s="122"/>
    </row>
    <row r="23" s="95" customFormat="1">
      <c r="A23" s="665"/>
      <c r="B23" s="669"/>
      <c r="C23" s="667"/>
      <c r="D23" s="112">
        <v>1.5</v>
      </c>
      <c r="E23" s="112"/>
      <c r="F23" s="112">
        <v>1.5</v>
      </c>
      <c r="G23" s="112">
        <v>1.5</v>
      </c>
      <c r="H23" s="112">
        <v>1.5</v>
      </c>
      <c r="I23" s="112">
        <v>1.5</v>
      </c>
      <c r="J23" s="112">
        <v>1.5</v>
      </c>
      <c r="K23" s="112"/>
      <c r="L23" s="112"/>
      <c r="M23" s="112">
        <v>3.5</v>
      </c>
      <c r="N23" s="112">
        <v>1.5</v>
      </c>
      <c r="O23" s="112">
        <v>1.5</v>
      </c>
      <c r="P23" s="112">
        <v>1.5</v>
      </c>
      <c r="Q23" s="112">
        <v>3.5</v>
      </c>
      <c r="R23" s="112">
        <v>1.5</v>
      </c>
      <c r="S23" s="112"/>
      <c r="T23" s="112">
        <v>1.5</v>
      </c>
      <c r="U23" s="112">
        <v>1.5</v>
      </c>
      <c r="V23" s="112">
        <v>1.5</v>
      </c>
      <c r="W23" s="112">
        <v>1.5</v>
      </c>
      <c r="X23" s="112">
        <v>1.5</v>
      </c>
      <c r="Y23" s="112"/>
      <c r="Z23" s="112">
        <v>3.5</v>
      </c>
      <c r="AA23" s="112">
        <v>3.5</v>
      </c>
      <c r="AB23" s="112">
        <v>1.5</v>
      </c>
      <c r="AC23" s="112">
        <v>1.5</v>
      </c>
      <c r="AD23" s="112">
        <v>1.5</v>
      </c>
      <c r="AE23" s="112">
        <v>1.5</v>
      </c>
      <c r="AF23" s="112">
        <v>1.5</v>
      </c>
      <c r="AG23" s="112">
        <v>1.5</v>
      </c>
      <c r="AH23" s="112"/>
      <c r="AI23" s="123">
        <f t="shared" si="2"/>
        <v>45.5</v>
      </c>
      <c r="AJ23" s="124">
        <f>+$C$5/173*AI23</f>
        <v>802450.624277457</v>
      </c>
      <c r="AK23" s="117"/>
    </row>
  </sheetData>
  <mergeCells>
    <mergeCell ref="A16:A17"/>
    <mergeCell ref="A18:A19"/>
    <mergeCell ref="A20:A21"/>
    <mergeCell ref="A22:A23"/>
    <mergeCell ref="B6:B7"/>
    <mergeCell ref="B8:B9"/>
    <mergeCell ref="B10:B11"/>
    <mergeCell ref="B12:B13"/>
    <mergeCell ref="B14:B15"/>
    <mergeCell ref="B18:B19"/>
    <mergeCell ref="B20:B21"/>
    <mergeCell ref="B22:B23"/>
    <mergeCell ref="A8:A9"/>
    <mergeCell ref="A10:A11"/>
    <mergeCell ref="A12:A13"/>
    <mergeCell ref="A14:A15"/>
    <mergeCell ref="AK6:AK7"/>
    <mergeCell ref="C18:C19"/>
    <mergeCell ref="C20:C21"/>
    <mergeCell ref="C22:C23"/>
    <mergeCell ref="AI6:AI7"/>
    <mergeCell ref="AJ6:AJ7"/>
    <mergeCell ref="D6:AH6"/>
    <mergeCell ref="C6:C7"/>
    <mergeCell ref="C8:C9"/>
    <mergeCell ref="C10:C11"/>
    <mergeCell ref="C12:C13"/>
    <mergeCell ref="C14:C15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P47"/>
  <sheetViews>
    <sheetView zoomScale="90" zoomScaleNormal="90" workbookViewId="0">
      <pane xSplit="7" ySplit="6" topLeftCell="AE7" activePane="bottomRight" state="frozen"/>
      <selection activeCell="M31" sqref="M31"/>
      <selection pane="topRight" activeCell="M31" sqref="M31"/>
      <selection pane="bottomLeft" activeCell="M31" sqref="M31"/>
      <selection pane="bottomRight" activeCell="AE10" sqref="AE10:AE11"/>
    </sheetView>
  </sheetViews>
  <sheetFormatPr defaultColWidth="9.140625" defaultRowHeight="12"/>
  <cols>
    <col min="1" max="1" width="4.7109375" customWidth="1" style="224"/>
    <col min="2" max="2" width="4.7109375" customWidth="1" style="225"/>
    <col min="3" max="3" width="30" customWidth="1" style="226"/>
    <col min="4" max="4" width="6.7109375" customWidth="1" style="225"/>
    <col min="5" max="5" hidden="1" width="7.85546875" customWidth="1" style="225"/>
    <col min="6" max="6" hidden="1" width="8.28515625" customWidth="1" style="225"/>
    <col min="7" max="7" width="10.5703125" customWidth="1" style="227"/>
    <col min="8" max="8" width="11.28515625" customWidth="1" style="224"/>
    <col min="9" max="9" width="13.42578125" customWidth="1" style="224"/>
    <col min="10" max="10" width="12.42578125" customWidth="1" style="224"/>
    <col min="11" max="11" width="11.42578125" customWidth="1" style="224"/>
    <col min="12" max="12" width="13.85546875" customWidth="1" style="227"/>
    <col min="13" max="13" width="11" customWidth="1" style="224"/>
    <col min="14" max="14" width="11.42578125" customWidth="1" style="224"/>
    <col min="15" max="15" hidden="1" width="11.85546875" customWidth="1" style="224"/>
    <col min="16" max="16" hidden="1" width="12" customWidth="1" style="224"/>
    <col min="17" max="17" width="12.85546875" customWidth="1" style="224"/>
    <col min="18" max="18" width="10" customWidth="1" style="224"/>
    <col min="19" max="19" width="11.42578125" customWidth="1" style="224"/>
    <col min="20" max="20" width="10" customWidth="1" style="225"/>
    <col min="21" max="21" width="9.85546875" customWidth="1" style="225"/>
    <col min="22" max="23" width="7.140625" customWidth="1" style="224"/>
    <col min="24" max="24" width="6.28515625" customWidth="1" style="224"/>
    <col min="25" max="25" bestFit="1" width="4.28515625" customWidth="1" style="224"/>
    <col min="26" max="26" bestFit="1" width="4.85546875" customWidth="1" style="224"/>
    <col min="27" max="27" bestFit="1" width="24.5703125" customWidth="1" style="224"/>
    <col min="28" max="28" bestFit="1" width="10.28515625" customWidth="1" style="224"/>
    <col min="29" max="29" bestFit="1" width="14" customWidth="1" style="224"/>
    <col min="30" max="30" bestFit="1" width="12.28515625" customWidth="1" style="227"/>
    <col min="31" max="31" bestFit="1" width="11.7109375" customWidth="1" style="227"/>
    <col min="32" max="32" bestFit="1" width="11.5703125" customWidth="1" style="227"/>
    <col min="33" max="33" width="14" customWidth="1" style="224"/>
    <col min="34" max="34" width="12.85546875" customWidth="1" style="224"/>
    <col min="35" max="35" width="15" customWidth="1" style="224"/>
    <col min="36" max="36" bestFit="1" width="11.42578125" customWidth="1" style="224"/>
    <col min="37" max="37" bestFit="1" width="14" customWidth="1" style="224"/>
    <col min="38" max="38" width="9.140625" customWidth="1" style="224"/>
    <col min="39" max="39" bestFit="1" width="3" customWidth="1" style="224"/>
    <col min="40" max="40" bestFit="1" width="4.42578125" customWidth="1" style="224"/>
    <col min="41" max="41" bestFit="1" width="24.5703125" customWidth="1" style="224"/>
    <col min="42" max="42" width="15.5703125" customWidth="1" style="224"/>
    <col min="43" max="16384" width="9.140625" customWidth="1" style="224"/>
  </cols>
  <sheetData>
    <row r="1" ht="12.75" s="220" customFormat="1">
      <c r="A1" s="228" t="s">
        <v>34</v>
      </c>
      <c r="B1" s="229"/>
      <c r="C1" s="230"/>
      <c r="D1" s="231"/>
      <c r="E1" s="231"/>
      <c r="F1" s="231"/>
      <c r="G1" s="232"/>
      <c r="L1" s="232"/>
      <c r="N1" s="339"/>
      <c r="O1" s="339"/>
      <c r="P1" s="339"/>
      <c r="Q1" s="339"/>
      <c r="R1" s="339"/>
      <c r="S1" s="339"/>
      <c r="T1" s="231"/>
      <c r="U1" s="229"/>
      <c r="Y1" s="570"/>
      <c r="Z1" s="570"/>
      <c r="AA1" s="570"/>
      <c r="AB1" s="570"/>
      <c r="AC1" s="570"/>
      <c r="AD1" s="227"/>
      <c r="AE1" s="227"/>
      <c r="AF1" s="227"/>
      <c r="AG1" s="571"/>
      <c r="AH1" s="570"/>
      <c r="AI1" s="570"/>
      <c r="AJ1" s="570"/>
      <c r="AK1" s="570"/>
      <c r="AL1" s="570"/>
      <c r="AM1" s="570"/>
      <c r="AN1" s="570"/>
      <c r="AO1" s="570"/>
      <c r="AP1" s="570"/>
    </row>
    <row r="2" ht="12.75" s="220" customFormat="1">
      <c r="A2" s="228" t="s">
        <v>1043</v>
      </c>
      <c r="B2" s="233"/>
      <c r="C2" s="234"/>
      <c r="D2" s="233"/>
      <c r="E2" s="233"/>
      <c r="F2" s="233"/>
      <c r="G2" s="235"/>
      <c r="H2" s="236"/>
      <c r="I2" s="236"/>
      <c r="J2" s="236"/>
      <c r="K2" s="236"/>
      <c r="L2" s="235"/>
      <c r="M2" s="235"/>
      <c r="N2" s="340"/>
      <c r="O2" s="339"/>
      <c r="P2" s="340"/>
      <c r="Q2" s="340"/>
      <c r="R2" s="340"/>
      <c r="S2" s="340"/>
      <c r="T2" s="233"/>
      <c r="U2" s="233"/>
      <c r="Y2" s="570"/>
      <c r="Z2" s="570"/>
      <c r="AA2" s="570"/>
      <c r="AB2" s="570"/>
      <c r="AC2" s="570"/>
      <c r="AD2" s="227"/>
      <c r="AE2" s="227"/>
      <c r="AF2" s="227"/>
      <c r="AG2" s="571"/>
      <c r="AH2" s="570"/>
      <c r="AI2" s="570"/>
      <c r="AJ2" s="570"/>
      <c r="AK2" s="570"/>
      <c r="AL2" s="570"/>
      <c r="AM2" s="570"/>
      <c r="AN2" s="570"/>
      <c r="AO2" s="570"/>
      <c r="AP2" s="570"/>
    </row>
    <row r="3" ht="12.75" s="220" customFormat="1">
      <c r="A3" s="228" t="str">
        <f>+PONTIANAK!A3</f>
        <v>Periode Bulan Juli 2021</v>
      </c>
      <c r="B3" s="229"/>
      <c r="C3" s="230"/>
      <c r="D3" s="231"/>
      <c r="E3" s="231"/>
      <c r="F3" s="231"/>
      <c r="G3" s="323">
        <v>2215000</v>
      </c>
      <c r="L3" s="232"/>
      <c r="N3" s="339"/>
      <c r="O3" s="339"/>
      <c r="P3" s="339"/>
      <c r="Q3" s="339"/>
      <c r="R3" s="339"/>
      <c r="S3" s="339"/>
      <c r="T3" s="231"/>
      <c r="U3" s="229"/>
      <c r="Y3" s="570"/>
      <c r="Z3" s="570"/>
      <c r="AA3" s="570"/>
      <c r="AB3" s="570"/>
      <c r="AC3" s="570"/>
      <c r="AD3" s="227"/>
      <c r="AE3" s="227"/>
      <c r="AF3" s="227"/>
      <c r="AG3" s="571"/>
      <c r="AH3" s="570"/>
      <c r="AI3" s="570"/>
      <c r="AJ3" s="570"/>
      <c r="AK3" s="570"/>
      <c r="AL3" s="570"/>
      <c r="AM3" s="570"/>
      <c r="AN3" s="570"/>
      <c r="AO3" s="570"/>
      <c r="AP3" s="570"/>
    </row>
    <row r="4" ht="13.5" customHeight="1" s="220" customFormat="1">
      <c r="A4" s="237"/>
      <c r="B4" s="229"/>
      <c r="C4" s="230"/>
      <c r="D4" s="231"/>
      <c r="E4" s="231"/>
      <c r="F4" s="231"/>
      <c r="G4" s="232"/>
      <c r="L4" s="232"/>
      <c r="N4" s="339"/>
      <c r="O4" s="339"/>
      <c r="P4" s="339"/>
      <c r="Q4" s="339"/>
      <c r="R4" s="339"/>
      <c r="S4" s="339"/>
      <c r="T4" s="231"/>
      <c r="U4" s="229"/>
      <c r="Y4" s="570"/>
      <c r="Z4" s="570"/>
      <c r="AA4" s="570"/>
      <c r="AB4" s="570"/>
      <c r="AC4" s="570"/>
      <c r="AD4" s="572">
        <f>+G3</f>
        <v>2215000</v>
      </c>
      <c r="AE4" s="227"/>
      <c r="AF4" s="227"/>
      <c r="AG4" s="571"/>
      <c r="AH4" s="570"/>
      <c r="AI4" s="570"/>
      <c r="AJ4" s="570"/>
      <c r="AK4" s="570"/>
      <c r="AL4" s="570"/>
      <c r="AM4" s="570"/>
      <c r="AN4" s="570"/>
      <c r="AO4" s="570"/>
      <c r="AP4" s="570"/>
    </row>
    <row r="5" ht="13.5" customHeight="1" s="220" customFormat="1">
      <c r="A5" s="237"/>
      <c r="B5" s="229"/>
      <c r="C5" s="230"/>
      <c r="D5" s="231"/>
      <c r="E5" s="231"/>
      <c r="F5" s="231"/>
      <c r="G5" s="232"/>
      <c r="L5" s="232"/>
      <c r="N5" s="339"/>
      <c r="O5" s="339"/>
      <c r="P5" s="339"/>
      <c r="Q5" s="339"/>
      <c r="R5" s="339"/>
      <c r="S5" s="339"/>
      <c r="T5" s="231"/>
      <c r="U5" s="229"/>
      <c r="Y5" s="570"/>
      <c r="Z5" s="570"/>
      <c r="AA5" s="570" t="str">
        <f>+E7</f>
        <v>BENGKULU\</v>
      </c>
      <c r="AB5" s="570"/>
      <c r="AC5" s="570"/>
      <c r="AD5" s="574"/>
      <c r="AE5" s="227"/>
      <c r="AF5" s="227"/>
      <c r="AG5" s="571"/>
      <c r="AH5" s="570"/>
      <c r="AI5" s="570"/>
      <c r="AJ5" s="570"/>
      <c r="AK5" s="570"/>
      <c r="AL5" s="570"/>
      <c r="AM5" s="570"/>
      <c r="AN5" s="570"/>
      <c r="AO5" s="570" t="str">
        <f ref="AO5:AO11" t="shared" si="0">+AA5</f>
        <v>BENGKULU\</v>
      </c>
      <c r="AP5" s="570"/>
    </row>
    <row r="6" ht="30" customHeight="1" s="221" customFormat="1">
      <c r="A6" s="324" t="s">
        <v>36</v>
      </c>
      <c r="B6" s="325" t="s">
        <v>37</v>
      </c>
      <c r="C6" s="325" t="s">
        <v>38</v>
      </c>
      <c r="D6" s="325" t="s">
        <v>39</v>
      </c>
      <c r="E6" s="325" t="s">
        <v>40</v>
      </c>
      <c r="F6" s="326" t="s">
        <v>41</v>
      </c>
      <c r="G6" s="327" t="s">
        <v>42</v>
      </c>
      <c r="H6" s="328" t="s">
        <v>43</v>
      </c>
      <c r="I6" s="255" t="s">
        <v>44</v>
      </c>
      <c r="J6" s="255" t="s">
        <v>45</v>
      </c>
      <c r="K6" s="341" t="s">
        <v>46</v>
      </c>
      <c r="L6" s="341" t="s">
        <v>47</v>
      </c>
      <c r="M6" s="257" t="s">
        <v>48</v>
      </c>
      <c r="N6" s="258" t="s">
        <v>49</v>
      </c>
      <c r="O6" s="259" t="s">
        <v>51</v>
      </c>
      <c r="P6" s="257" t="s">
        <v>1044</v>
      </c>
      <c r="Q6" s="348" t="s">
        <v>53</v>
      </c>
      <c r="R6" s="349" t="s">
        <v>54</v>
      </c>
      <c r="S6" s="349" t="s">
        <v>55</v>
      </c>
      <c r="T6" s="349" t="s">
        <v>56</v>
      </c>
      <c r="U6" s="350" t="s">
        <v>57</v>
      </c>
      <c r="Y6" s="575" t="s">
        <v>10</v>
      </c>
      <c r="Z6" s="576" t="s">
        <v>4</v>
      </c>
      <c r="AA6" s="577" t="s">
        <v>5</v>
      </c>
      <c r="AB6" s="577" t="s">
        <v>58</v>
      </c>
      <c r="AC6" s="577" t="s">
        <v>59</v>
      </c>
      <c r="AD6" s="578" t="s">
        <v>60</v>
      </c>
      <c r="AE6" s="578" t="s">
        <v>61</v>
      </c>
      <c r="AF6" s="578" t="s">
        <v>62</v>
      </c>
      <c r="AG6" s="577" t="s">
        <v>63</v>
      </c>
      <c r="AH6" s="577" t="s">
        <v>64</v>
      </c>
      <c r="AI6" s="579" t="s">
        <v>65</v>
      </c>
      <c r="AJ6" s="579" t="s">
        <v>66</v>
      </c>
      <c r="AK6" s="579" t="s">
        <v>65</v>
      </c>
      <c r="AL6" s="580"/>
      <c r="AM6" s="581" t="str">
        <f ref="AM6:AN11" t="shared" si="1">+Y6</f>
        <v>NO</v>
      </c>
      <c r="AN6" s="582" t="str">
        <f t="shared" si="1"/>
        <v>NIK</v>
      </c>
      <c r="AO6" s="583" t="str">
        <f t="shared" si="0"/>
        <v>NAMA</v>
      </c>
      <c r="AP6" s="584" t="s">
        <v>8</v>
      </c>
    </row>
    <row r="7" ht="18" customHeight="1" s="220" customFormat="1">
      <c r="A7" s="244" t="s">
        <v>67</v>
      </c>
      <c r="B7" s="556" t="s">
        <v>1045</v>
      </c>
      <c r="C7" s="329" t="s">
        <v>1046</v>
      </c>
      <c r="D7" s="246" t="s">
        <v>95</v>
      </c>
      <c r="E7" s="304" t="s">
        <v>1047</v>
      </c>
      <c r="F7" s="330" t="s">
        <v>71</v>
      </c>
      <c r="G7" s="108">
        <v>2215000</v>
      </c>
      <c r="H7" s="289">
        <f>+$G$3*4.89%</f>
        <v>108313.5</v>
      </c>
      <c r="I7" s="292">
        <f>+$G$3*4%</f>
        <v>88600</v>
      </c>
      <c r="J7" s="292">
        <f>+$G$3*2%</f>
        <v>44300</v>
      </c>
      <c r="K7" s="292">
        <v>1667</v>
      </c>
      <c r="L7" s="261">
        <f>SUM(G7:K7)</f>
        <v>2457880.5</v>
      </c>
      <c r="M7" s="261">
        <f>+L7*8%</f>
        <v>196630.44</v>
      </c>
      <c r="N7" s="262">
        <f>24*20000</f>
        <v>480000</v>
      </c>
      <c r="O7" s="262"/>
      <c r="P7" s="261"/>
      <c r="Q7" s="272">
        <f>SUM(L7:P7)</f>
        <v>3134510.94</v>
      </c>
      <c r="R7" s="272">
        <f>M7*0.1</f>
        <v>19663.044</v>
      </c>
      <c r="S7" s="273">
        <f>Q7+R7</f>
        <v>3154173.984</v>
      </c>
      <c r="T7" s="274">
        <v>44335</v>
      </c>
      <c r="U7" s="275">
        <v>44439</v>
      </c>
      <c r="V7" s="236"/>
      <c r="W7" s="236"/>
      <c r="Y7" s="585">
        <f>+A7</f>
        <v>1</v>
      </c>
      <c r="Z7" s="586" t="str">
        <f>+B7</f>
        <v>2319</v>
      </c>
      <c r="AA7" s="587" t="str">
        <f>+C7</f>
        <v>YONI ARIANTO</v>
      </c>
      <c r="AB7" s="586" t="s">
        <v>197</v>
      </c>
      <c r="AC7" s="588">
        <f>+G7+N7+O7+P7</f>
        <v>2695000</v>
      </c>
      <c r="AD7" s="589">
        <f>$AD$4*2%</f>
        <v>44300</v>
      </c>
      <c r="AE7" s="589">
        <f>$AD$4*1%</f>
        <v>22150</v>
      </c>
      <c r="AF7" s="589">
        <f>$AD$4*1%</f>
        <v>22150</v>
      </c>
      <c r="AG7" s="588">
        <f>($AC7-$AD7-$AE7-$AF7)-IF($AB7="L",4500000,IF($AB7="K",4875000,IF($AB7="K1",5250000,IF($AB7="K2",5625000,IF($AB7="K3",6000000)))))</f>
        <v>-2268600</v>
      </c>
      <c r="AH7" s="588">
        <f ref="AH7:AH11" t="shared" si="2">+IF(AG7&gt;1,AG7*5%,0)</f>
        <v>0</v>
      </c>
      <c r="AI7" s="590">
        <f>+AC7-AD7-AE7-AF7-AH7</f>
        <v>2606400</v>
      </c>
      <c r="AJ7" s="591"/>
      <c r="AK7" s="592">
        <f>+AI7-AJ7</f>
        <v>2606400</v>
      </c>
      <c r="AL7" s="593"/>
      <c r="AM7" s="594">
        <f t="shared" si="1"/>
        <v>1</v>
      </c>
      <c r="AN7" s="595" t="str">
        <f t="shared" si="1"/>
        <v>2319</v>
      </c>
      <c r="AO7" s="596" t="str">
        <f t="shared" si="0"/>
        <v>YONI ARIANTO</v>
      </c>
      <c r="AP7" s="597">
        <f>+AK7</f>
        <v>2606400</v>
      </c>
    </row>
    <row r="8" ht="18" customHeight="1" s="220" customFormat="1">
      <c r="A8" s="244" t="s">
        <v>67</v>
      </c>
      <c r="B8" s="556" t="s">
        <v>1048</v>
      </c>
      <c r="C8" s="329" t="s">
        <v>1049</v>
      </c>
      <c r="D8" s="246" t="s">
        <v>95</v>
      </c>
      <c r="E8" s="304" t="s">
        <v>1047</v>
      </c>
      <c r="F8" s="330" t="s">
        <v>71</v>
      </c>
      <c r="G8" s="108">
        <v>2215000</v>
      </c>
      <c r="H8" s="289">
        <f>+$G$3*4.89%</f>
        <v>108313.5</v>
      </c>
      <c r="I8" s="292">
        <f>+$G$3*4%</f>
        <v>88600</v>
      </c>
      <c r="J8" s="292">
        <f>+$G$3*2%</f>
        <v>44300</v>
      </c>
      <c r="K8" s="292">
        <v>1667</v>
      </c>
      <c r="L8" s="261">
        <f>SUM(G8:K8)</f>
        <v>2457880.5</v>
      </c>
      <c r="M8" s="261">
        <f>+L8*8%</f>
        <v>196630.44</v>
      </c>
      <c r="N8" s="262">
        <f>25*20000</f>
        <v>500000</v>
      </c>
      <c r="O8" s="262"/>
      <c r="P8" s="261"/>
      <c r="Q8" s="272">
        <f>SUM(L8:P8)</f>
        <v>3154510.94</v>
      </c>
      <c r="R8" s="272">
        <f>M8*0.1</f>
        <v>19663.044</v>
      </c>
      <c r="S8" s="273">
        <f>Q8+R8</f>
        <v>3174173.984</v>
      </c>
      <c r="T8" s="274">
        <v>44335</v>
      </c>
      <c r="U8" s="275">
        <v>44439</v>
      </c>
      <c r="V8" s="236"/>
      <c r="W8" s="236"/>
      <c r="Y8" s="585">
        <f ref="Y8:AA11" t="shared" si="3">+A8</f>
        <v>2</v>
      </c>
      <c r="Z8" s="586" t="str">
        <f t="shared" si="3"/>
        <v>2320</v>
      </c>
      <c r="AA8" s="587" t="str">
        <f t="shared" si="3"/>
        <v>INDRA GUNA LAKSAMANA</v>
      </c>
      <c r="AB8" s="586" t="str">
        <f>+VLOOKUP(B8,'[4]ANTERAJA BENGKULU'!$C$7:$AW$11,14,0)</f>
        <v>L</v>
      </c>
      <c r="AC8" s="588">
        <f ref="AC8:AC11" t="shared" si="4">+G8+N8+O8+P8</f>
        <v>2715000</v>
      </c>
      <c r="AD8" s="589">
        <f ref="AD8:AD11" t="shared" si="5">$AD$4*2%</f>
        <v>44300</v>
      </c>
      <c r="AE8" s="589"/>
      <c r="AF8" s="589">
        <f>$AD$4*1%</f>
        <v>22150</v>
      </c>
      <c r="AG8" s="588">
        <f ref="AG8:AG11" t="shared" si="7">($AC8-$AD8-$AE8-$AF8)-IF($AB8="L",4500000,IF($AB8="K",4875000,IF($AB8="K1",5250000,IF($AB8="K2",5625000,IF($AB8="K3",6000000)))))</f>
        <v>-1851450</v>
      </c>
      <c r="AH8" s="588">
        <f t="shared" si="2"/>
        <v>0</v>
      </c>
      <c r="AI8" s="590">
        <f>+AC8-AD8-AE8-AF8-AH8</f>
        <v>2648550</v>
      </c>
      <c r="AJ8" s="591"/>
      <c r="AK8" s="592">
        <f ref="AK8:AK11" t="shared" si="8">+AI8-AJ8</f>
        <v>2648550</v>
      </c>
      <c r="AL8" s="593"/>
      <c r="AM8" s="594">
        <f t="shared" si="1"/>
        <v>2</v>
      </c>
      <c r="AN8" s="595" t="str">
        <f t="shared" si="1"/>
        <v>2320</v>
      </c>
      <c r="AO8" s="596" t="str">
        <f t="shared" si="0"/>
        <v>INDRA GUNA LAKSAMANA</v>
      </c>
      <c r="AP8" s="597">
        <f ref="AP8:AP11" t="shared" si="9">+AK8</f>
        <v>2648550</v>
      </c>
    </row>
    <row r="9" ht="18" customHeight="1" s="220" customFormat="1">
      <c r="A9" s="244" t="s">
        <v>67</v>
      </c>
      <c r="B9" s="556" t="s">
        <v>1050</v>
      </c>
      <c r="C9" s="329" t="s">
        <v>1051</v>
      </c>
      <c r="D9" s="246" t="s">
        <v>95</v>
      </c>
      <c r="E9" s="304" t="s">
        <v>1047</v>
      </c>
      <c r="F9" s="330" t="s">
        <v>71</v>
      </c>
      <c r="G9" s="108">
        <v>2215000</v>
      </c>
      <c r="H9" s="289">
        <f ref="H9:H11" t="shared" si="11">+$G$3*4.89%</f>
        <v>108313.5</v>
      </c>
      <c r="I9" s="292">
        <f ref="I9:I11" t="shared" si="12">+$G$3*4%</f>
        <v>88600</v>
      </c>
      <c r="J9" s="292">
        <f ref="J9:J11" t="shared" si="13">+$G$3*2%</f>
        <v>44300</v>
      </c>
      <c r="K9" s="292">
        <v>1667</v>
      </c>
      <c r="L9" s="261">
        <f ref="L9:L11" t="shared" si="14">SUM(G9:K9)</f>
        <v>2457880.5</v>
      </c>
      <c r="M9" s="261">
        <f ref="M9:M11" t="shared" si="15">+L9*8%</f>
        <v>196630.44</v>
      </c>
      <c r="N9" s="262">
        <f>24*20000</f>
        <v>480000</v>
      </c>
      <c r="O9" s="262"/>
      <c r="P9" s="261"/>
      <c r="Q9" s="272">
        <f ref="Q9:Q11" t="shared" si="16">SUM(L9:P9)</f>
        <v>3134510.94</v>
      </c>
      <c r="R9" s="272">
        <f ref="R9:R11" t="shared" si="17">M9*0.1</f>
        <v>19663.044</v>
      </c>
      <c r="S9" s="273">
        <f ref="S9:S11" t="shared" si="18">Q9+R9</f>
        <v>3154173.984</v>
      </c>
      <c r="T9" s="274">
        <v>44335</v>
      </c>
      <c r="U9" s="275">
        <v>44439</v>
      </c>
      <c r="V9" s="236"/>
      <c r="W9" s="236"/>
      <c r="Y9" s="585">
        <f t="shared" si="3"/>
        <v>3</v>
      </c>
      <c r="Z9" s="586" t="str">
        <f t="shared" si="3"/>
        <v>2321</v>
      </c>
      <c r="AA9" s="587" t="str">
        <f t="shared" si="3"/>
        <v>FERDIAN RAHMAT</v>
      </c>
      <c r="AB9" s="586" t="str">
        <f>+VLOOKUP(B9,'[4]ANTERAJA BENGKULU'!$C$7:$AW$11,14,0)</f>
        <v>L</v>
      </c>
      <c r="AC9" s="588">
        <f t="shared" si="4"/>
        <v>2695000</v>
      </c>
      <c r="AD9" s="589">
        <f t="shared" si="5"/>
        <v>44300</v>
      </c>
      <c r="AE9" s="589">
        <f>$AD$4*1%</f>
        <v>22150</v>
      </c>
      <c r="AF9" s="589">
        <f>$AD$4*1%</f>
        <v>22150</v>
      </c>
      <c r="AG9" s="588">
        <f t="shared" si="7"/>
        <v>-1893600</v>
      </c>
      <c r="AH9" s="588">
        <f t="shared" si="2"/>
        <v>0</v>
      </c>
      <c r="AI9" s="590">
        <f>+AC9-AD9-AE9-AF9-AH9</f>
        <v>2606400</v>
      </c>
      <c r="AJ9" s="591"/>
      <c r="AK9" s="592">
        <f t="shared" si="8"/>
        <v>2606400</v>
      </c>
      <c r="AL9" s="593"/>
      <c r="AM9" s="594">
        <f t="shared" si="1"/>
        <v>3</v>
      </c>
      <c r="AN9" s="595" t="str">
        <f t="shared" si="1"/>
        <v>2321</v>
      </c>
      <c r="AO9" s="596" t="str">
        <f t="shared" si="0"/>
        <v>FERDIAN RAHMAT</v>
      </c>
      <c r="AP9" s="597">
        <f t="shared" si="9"/>
        <v>2606400</v>
      </c>
    </row>
    <row r="10" ht="18" customHeight="1" s="220" customFormat="1">
      <c r="A10" s="244" t="s">
        <v>67</v>
      </c>
      <c r="B10" s="556" t="s">
        <v>1052</v>
      </c>
      <c r="C10" s="329" t="s">
        <v>1053</v>
      </c>
      <c r="D10" s="246" t="s">
        <v>95</v>
      </c>
      <c r="E10" s="304" t="s">
        <v>1047</v>
      </c>
      <c r="F10" s="330" t="s">
        <v>71</v>
      </c>
      <c r="G10" s="108">
        <v>2215000</v>
      </c>
      <c r="H10" s="289">
        <f t="shared" si="11"/>
        <v>108313.5</v>
      </c>
      <c r="I10" s="292">
        <f t="shared" si="12"/>
        <v>88600</v>
      </c>
      <c r="J10" s="292">
        <f t="shared" si="13"/>
        <v>44300</v>
      </c>
      <c r="K10" s="292">
        <v>1667</v>
      </c>
      <c r="L10" s="261">
        <f t="shared" si="14"/>
        <v>2457880.5</v>
      </c>
      <c r="M10" s="261">
        <f t="shared" si="15"/>
        <v>196630.44</v>
      </c>
      <c r="N10" s="262">
        <f>24*20000</f>
        <v>480000</v>
      </c>
      <c r="O10" s="262"/>
      <c r="P10" s="261"/>
      <c r="Q10" s="272">
        <f t="shared" si="16"/>
        <v>3134510.94</v>
      </c>
      <c r="R10" s="272">
        <f t="shared" si="17"/>
        <v>19663.044</v>
      </c>
      <c r="S10" s="273">
        <f t="shared" si="18"/>
        <v>3154173.984</v>
      </c>
      <c r="T10" s="274">
        <v>44336</v>
      </c>
      <c r="U10" s="275">
        <v>44439</v>
      </c>
      <c r="V10" s="236"/>
      <c r="W10" s="236"/>
      <c r="Y10" s="585">
        <f t="shared" si="3"/>
        <v>4</v>
      </c>
      <c r="Z10" s="586" t="str">
        <f t="shared" si="3"/>
        <v>2379</v>
      </c>
      <c r="AA10" s="587" t="str">
        <f t="shared" si="3"/>
        <v>SUPRIWARMAN</v>
      </c>
      <c r="AB10" s="586" t="s">
        <v>197</v>
      </c>
      <c r="AC10" s="588">
        <f t="shared" si="4"/>
        <v>2695000</v>
      </c>
      <c r="AD10" s="589">
        <f t="shared" si="5"/>
        <v>44300</v>
      </c>
      <c r="AE10" s="589"/>
      <c r="AF10" s="589">
        <f>$AD$4*1%</f>
        <v>22150</v>
      </c>
      <c r="AG10" s="588">
        <f t="shared" si="7"/>
        <v>-2246450</v>
      </c>
      <c r="AH10" s="588">
        <f t="shared" si="2"/>
        <v>0</v>
      </c>
      <c r="AI10" s="590">
        <f>+AC10-AD10-AE10-AF10-AH10</f>
        <v>2628550</v>
      </c>
      <c r="AJ10" s="591"/>
      <c r="AK10" s="592">
        <f t="shared" si="8"/>
        <v>2628550</v>
      </c>
      <c r="AL10" s="593"/>
      <c r="AM10" s="594">
        <f t="shared" si="1"/>
        <v>4</v>
      </c>
      <c r="AN10" s="595" t="str">
        <f t="shared" si="1"/>
        <v>2379</v>
      </c>
      <c r="AO10" s="596" t="str">
        <f t="shared" si="0"/>
        <v>SUPRIWARMAN</v>
      </c>
      <c r="AP10" s="597">
        <f t="shared" si="9"/>
        <v>2628550</v>
      </c>
    </row>
    <row r="11" ht="18" customHeight="1" s="220" customFormat="1">
      <c r="A11" s="244" t="s">
        <v>67</v>
      </c>
      <c r="B11" s="556" t="s">
        <v>1054</v>
      </c>
      <c r="C11" s="329" t="s">
        <v>1055</v>
      </c>
      <c r="D11" s="246" t="s">
        <v>95</v>
      </c>
      <c r="E11" s="304" t="s">
        <v>1047</v>
      </c>
      <c r="F11" s="330" t="s">
        <v>71</v>
      </c>
      <c r="G11" s="108">
        <v>2215000</v>
      </c>
      <c r="H11" s="289">
        <f t="shared" si="11"/>
        <v>108313.5</v>
      </c>
      <c r="I11" s="292">
        <f t="shared" si="12"/>
        <v>88600</v>
      </c>
      <c r="J11" s="292">
        <f t="shared" si="13"/>
        <v>44300</v>
      </c>
      <c r="K11" s="292">
        <v>1667</v>
      </c>
      <c r="L11" s="261">
        <f t="shared" si="14"/>
        <v>2457880.5</v>
      </c>
      <c r="M11" s="261">
        <f t="shared" si="15"/>
        <v>196630.44</v>
      </c>
      <c r="N11" s="262">
        <f>25*20000</f>
        <v>500000</v>
      </c>
      <c r="O11" s="262"/>
      <c r="P11" s="261"/>
      <c r="Q11" s="272">
        <f t="shared" si="16"/>
        <v>3154510.94</v>
      </c>
      <c r="R11" s="272">
        <f t="shared" si="17"/>
        <v>19663.044</v>
      </c>
      <c r="S11" s="273">
        <f t="shared" si="18"/>
        <v>3174173.984</v>
      </c>
      <c r="T11" s="274">
        <v>44336</v>
      </c>
      <c r="U11" s="275">
        <v>44439</v>
      </c>
      <c r="V11" s="236"/>
      <c r="W11" s="236"/>
      <c r="Y11" s="585">
        <f t="shared" si="3"/>
        <v>5</v>
      </c>
      <c r="Z11" s="586" t="str">
        <f t="shared" si="3"/>
        <v>2380</v>
      </c>
      <c r="AA11" s="587" t="str">
        <f t="shared" si="3"/>
        <v>FEBRI KURNIAWAN</v>
      </c>
      <c r="AB11" s="586" t="s">
        <v>197</v>
      </c>
      <c r="AC11" s="588">
        <f t="shared" si="4"/>
        <v>2715000</v>
      </c>
      <c r="AD11" s="589">
        <f t="shared" si="5"/>
        <v>44300</v>
      </c>
      <c r="AE11" s="589"/>
      <c r="AF11" s="589">
        <f>$AD$4*1%</f>
        <v>22150</v>
      </c>
      <c r="AG11" s="588">
        <f t="shared" si="7"/>
        <v>-2226450</v>
      </c>
      <c r="AH11" s="588">
        <f t="shared" si="2"/>
        <v>0</v>
      </c>
      <c r="AI11" s="590">
        <f>+AC11-AD11-AE11-AF11-AH11</f>
        <v>2648550</v>
      </c>
      <c r="AJ11" s="591"/>
      <c r="AK11" s="592">
        <f t="shared" si="8"/>
        <v>2648550</v>
      </c>
      <c r="AL11" s="593"/>
      <c r="AM11" s="594">
        <f t="shared" si="1"/>
        <v>5</v>
      </c>
      <c r="AN11" s="595" t="str">
        <f t="shared" si="1"/>
        <v>2380</v>
      </c>
      <c r="AO11" s="596" t="str">
        <f t="shared" si="0"/>
        <v>FEBRI KURNIAWAN</v>
      </c>
      <c r="AP11" s="597">
        <f t="shared" si="9"/>
        <v>2648550</v>
      </c>
    </row>
    <row r="12" ht="18" customHeight="1" s="321" customFormat="1">
      <c r="A12" s="331" t="s">
        <v>214</v>
      </c>
      <c r="B12" s="744"/>
      <c r="C12" s="745" t="s">
        <v>246</v>
      </c>
      <c r="D12" s="332"/>
      <c r="E12" s="332"/>
      <c r="F12" s="332"/>
      <c r="G12" s="333">
        <f>SUM(G7:G11)</f>
        <v>11075000</v>
      </c>
      <c r="H12" s="333">
        <f ref="H12:R12" t="shared" si="19">SUM(H7:H11)</f>
        <v>541567.5</v>
      </c>
      <c r="I12" s="333">
        <f t="shared" si="19"/>
        <v>443000</v>
      </c>
      <c r="J12" s="333">
        <f t="shared" si="19"/>
        <v>221500</v>
      </c>
      <c r="K12" s="333">
        <f t="shared" si="19"/>
        <v>8335</v>
      </c>
      <c r="L12" s="333">
        <f t="shared" si="19"/>
        <v>12289402.5</v>
      </c>
      <c r="M12" s="333">
        <f t="shared" si="19"/>
        <v>983152.2</v>
      </c>
      <c r="N12" s="333">
        <f t="shared" si="19"/>
        <v>2440000</v>
      </c>
      <c r="O12" s="333">
        <f t="shared" si="19"/>
        <v>0</v>
      </c>
      <c r="P12" s="333">
        <f t="shared" si="19"/>
        <v>0</v>
      </c>
      <c r="Q12" s="351">
        <f t="shared" si="19"/>
        <v>15712554.7</v>
      </c>
      <c r="R12" s="333">
        <f t="shared" si="19"/>
        <v>98315.22</v>
      </c>
      <c r="S12" s="351">
        <f>SUM(S7:S11)</f>
        <v>15810869.92</v>
      </c>
      <c r="T12" s="352"/>
      <c r="U12" s="353"/>
      <c r="V12" s="236"/>
      <c r="W12" s="220"/>
      <c r="X12" s="220"/>
      <c r="Y12" s="598"/>
      <c r="Z12" s="599"/>
      <c r="AA12" s="600"/>
      <c r="AB12" s="599"/>
      <c r="AC12" s="601">
        <f>SUM(AC7:AC11)</f>
        <v>13515000</v>
      </c>
      <c r="AD12" s="601">
        <f ref="AD12:AK12" t="shared" si="20">SUM(AD7:AD11)</f>
        <v>221500</v>
      </c>
      <c r="AE12" s="601">
        <f t="shared" si="20"/>
        <v>44300</v>
      </c>
      <c r="AF12" s="601">
        <f t="shared" si="20"/>
        <v>110750</v>
      </c>
      <c r="AG12" s="601">
        <f t="shared" si="20"/>
        <v>-10486550</v>
      </c>
      <c r="AH12" s="601">
        <f t="shared" si="20"/>
        <v>0</v>
      </c>
      <c r="AI12" s="601">
        <f t="shared" si="20"/>
        <v>13138450</v>
      </c>
      <c r="AJ12" s="601">
        <f t="shared" si="20"/>
        <v>0</v>
      </c>
      <c r="AK12" s="601">
        <f t="shared" si="20"/>
        <v>13138450</v>
      </c>
      <c r="AL12" s="602"/>
      <c r="AM12" s="603"/>
      <c r="AN12" s="604"/>
      <c r="AO12" s="605"/>
      <c r="AP12" s="601">
        <f>SUM(AP7:AP11)</f>
        <v>13138450</v>
      </c>
    </row>
    <row r="13" s="222" customFormat="1">
      <c r="A13" s="247"/>
      <c r="B13" s="248"/>
      <c r="C13" s="226"/>
      <c r="D13" s="249"/>
      <c r="E13" s="249"/>
      <c r="F13" s="249"/>
      <c r="H13" s="334"/>
      <c r="L13" s="264"/>
      <c r="N13" s="342"/>
      <c r="T13" s="249"/>
      <c r="U13" s="248"/>
      <c r="Y13" s="224"/>
      <c r="Z13" s="224"/>
      <c r="AA13" s="224"/>
      <c r="AB13" s="224"/>
      <c r="AC13" s="606">
        <f>+AC12-G12-N12-O12-P12</f>
        <v>0</v>
      </c>
      <c r="AD13" s="227"/>
      <c r="AE13" s="227"/>
      <c r="AF13" s="227"/>
      <c r="AG13" s="224"/>
      <c r="AH13" s="224"/>
      <c r="AI13" s="224"/>
      <c r="AJ13" s="224"/>
      <c r="AK13" s="224"/>
      <c r="AL13" s="224"/>
      <c r="AM13" s="224"/>
      <c r="AN13" s="224"/>
      <c r="AO13" s="224"/>
      <c r="AP13" s="633">
        <f>+AP12-AQ12-AR12</f>
        <v>13138450</v>
      </c>
    </row>
    <row r="14" ht="13.5" customHeight="1" s="322" customFormat="1">
      <c r="A14" s="335"/>
      <c r="B14" s="335"/>
      <c r="C14" s="335"/>
      <c r="D14" s="335"/>
      <c r="E14" s="335"/>
      <c r="F14" s="336"/>
      <c r="G14" s="337"/>
      <c r="H14" s="338"/>
      <c r="I14" s="343"/>
      <c r="J14" s="343"/>
      <c r="K14" s="344"/>
      <c r="L14" s="344"/>
      <c r="M14" s="345"/>
      <c r="N14" s="346"/>
      <c r="O14" s="347"/>
      <c r="P14" s="345"/>
      <c r="Q14" s="354"/>
      <c r="R14" s="355"/>
      <c r="S14" s="355"/>
      <c r="T14" s="355"/>
      <c r="U14" s="355"/>
      <c r="Y14" s="224"/>
      <c r="Z14" s="224"/>
      <c r="AA14" s="224"/>
      <c r="AB14" s="224"/>
      <c r="AC14" s="580" t="s">
        <v>241</v>
      </c>
      <c r="AD14" s="227">
        <f>+H12+J12+AD12+AF12</f>
        <v>1095317.5</v>
      </c>
      <c r="AE14" s="227"/>
      <c r="AF14" s="227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</row>
    <row r="15" s="223" customFormat="1">
      <c r="B15" s="231"/>
      <c r="C15" s="230"/>
      <c r="D15" s="231"/>
      <c r="E15" s="231"/>
      <c r="F15" s="231"/>
      <c r="G15" s="232"/>
      <c r="L15" s="232"/>
      <c r="N15" s="265"/>
      <c r="Y15" s="224"/>
      <c r="Z15" s="224"/>
      <c r="AA15" s="224"/>
      <c r="AB15" s="224"/>
      <c r="AC15" s="607" t="s">
        <v>61</v>
      </c>
      <c r="AD15" s="227">
        <f>+I12+AE12</f>
        <v>487300</v>
      </c>
      <c r="AE15" s="227"/>
      <c r="AF15" s="227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</row>
    <row r="16" s="220" customFormat="1">
      <c r="A16" s="250"/>
      <c r="B16" s="229"/>
      <c r="C16" s="223"/>
      <c r="D16" s="231"/>
      <c r="E16" s="231"/>
      <c r="F16" s="231"/>
      <c r="G16" s="232"/>
      <c r="M16" s="265"/>
      <c r="N16" s="265"/>
      <c r="O16" s="265"/>
      <c r="P16" s="266"/>
      <c r="Y16" s="224"/>
      <c r="Z16" s="224"/>
      <c r="AA16" s="224"/>
      <c r="AB16" s="224"/>
      <c r="AC16" s="607" t="s">
        <v>242</v>
      </c>
      <c r="AD16" s="227">
        <f>+K12</f>
        <v>8335</v>
      </c>
      <c r="AE16" s="227"/>
      <c r="AF16" s="227"/>
      <c r="AG16" s="224"/>
      <c r="AH16" s="224"/>
      <c r="AI16" s="224"/>
      <c r="AJ16" s="224"/>
      <c r="AK16" s="224"/>
      <c r="AL16" s="224"/>
      <c r="AM16" s="224"/>
      <c r="AN16" s="224"/>
      <c r="AO16" s="224"/>
      <c r="AP16" s="224"/>
    </row>
    <row r="17" s="220" customFormat="1">
      <c r="A17" s="250"/>
      <c r="B17" s="229"/>
      <c r="C17" s="223"/>
      <c r="D17" s="231"/>
      <c r="E17" s="231"/>
      <c r="F17" s="231"/>
      <c r="G17" s="232"/>
      <c r="M17" s="265"/>
      <c r="N17" s="265"/>
      <c r="O17" s="265"/>
      <c r="P17" s="266"/>
      <c r="Y17" s="224"/>
      <c r="Z17" s="224"/>
      <c r="AA17" s="224"/>
      <c r="AB17" s="224"/>
      <c r="AC17" s="607" t="s">
        <v>64</v>
      </c>
      <c r="AD17" s="227">
        <f>+AH12</f>
        <v>0</v>
      </c>
      <c r="AE17" s="227"/>
      <c r="AF17" s="227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</row>
    <row r="18" s="220" customFormat="1">
      <c r="B18" s="229"/>
      <c r="C18" s="251"/>
      <c r="D18" s="231"/>
      <c r="E18" s="231"/>
      <c r="F18" s="231"/>
      <c r="G18" s="232"/>
      <c r="L18" s="267"/>
      <c r="M18" s="267"/>
      <c r="N18" s="267"/>
      <c r="O18" s="267"/>
      <c r="P18" s="266"/>
      <c r="Y18" s="224"/>
      <c r="Z18" s="224"/>
      <c r="AA18" s="224"/>
      <c r="AB18" s="224"/>
      <c r="AC18" s="607" t="s">
        <v>243</v>
      </c>
      <c r="AD18" s="227">
        <f>+AJ12</f>
        <v>0</v>
      </c>
      <c r="AE18" s="227"/>
      <c r="AF18" s="227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</row>
    <row r="19" s="220" customFormat="1">
      <c r="A19" s="250"/>
      <c r="B19" s="229"/>
      <c r="C19" s="231"/>
      <c r="D19" s="231"/>
      <c r="E19" s="231"/>
      <c r="F19" s="231"/>
      <c r="G19" s="232"/>
      <c r="M19" s="265"/>
      <c r="N19" s="265"/>
      <c r="O19" s="265"/>
      <c r="P19" s="266"/>
      <c r="Y19" s="224"/>
      <c r="Z19" s="224"/>
      <c r="AA19" s="224"/>
      <c r="AB19" s="224"/>
      <c r="AC19" s="607" t="s">
        <v>244</v>
      </c>
      <c r="AD19" s="227">
        <f>+M12</f>
        <v>983152.2</v>
      </c>
      <c r="AE19" s="227"/>
      <c r="AF19" s="227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</row>
    <row r="20" s="220" customFormat="1">
      <c r="B20" s="229"/>
      <c r="C20" s="231"/>
      <c r="D20" s="231"/>
      <c r="F20" s="252"/>
      <c r="G20" s="232"/>
      <c r="K20" s="265"/>
      <c r="L20" s="223"/>
      <c r="M20" s="267"/>
      <c r="N20" s="223"/>
      <c r="O20" s="223"/>
      <c r="Y20" s="224"/>
      <c r="Z20" s="224"/>
      <c r="AA20" s="224"/>
      <c r="AB20" s="224"/>
      <c r="AC20" s="607" t="s">
        <v>54</v>
      </c>
      <c r="AD20" s="227">
        <f>+R12</f>
        <v>98315.22</v>
      </c>
      <c r="AE20" s="227"/>
      <c r="AF20" s="227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</row>
    <row r="21" s="220" customFormat="1">
      <c r="B21" s="229"/>
      <c r="C21" s="231"/>
      <c r="D21" s="231"/>
      <c r="F21" s="252"/>
      <c r="G21" s="232"/>
      <c r="H21" s="232"/>
      <c r="K21" s="265"/>
      <c r="Y21" s="224"/>
      <c r="Z21" s="224"/>
      <c r="AA21" s="224"/>
      <c r="AB21" s="224"/>
      <c r="AC21" s="224" t="s">
        <v>245</v>
      </c>
      <c r="AD21" s="227">
        <f>+AP12</f>
        <v>13138450</v>
      </c>
      <c r="AE21" s="227"/>
      <c r="AF21" s="227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</row>
    <row r="22" s="220" customFormat="1">
      <c r="B22" s="229"/>
      <c r="C22" s="231"/>
      <c r="D22" s="231"/>
      <c r="F22" s="252"/>
      <c r="G22" s="232"/>
      <c r="H22" s="232"/>
      <c r="K22" s="265"/>
      <c r="M22" s="266"/>
      <c r="Y22" s="224"/>
      <c r="Z22" s="224"/>
      <c r="AA22" s="224"/>
      <c r="AB22" s="224"/>
      <c r="AC22" s="224" t="s">
        <v>246</v>
      </c>
      <c r="AD22" s="227">
        <f>SUM(AD14:AD21)</f>
        <v>15810869.92</v>
      </c>
      <c r="AE22" s="227"/>
      <c r="AF22" s="227"/>
      <c r="AG22" s="309"/>
      <c r="AH22" s="224"/>
      <c r="AI22" s="224"/>
      <c r="AJ22" s="224"/>
      <c r="AK22" s="224"/>
      <c r="AL22" s="224"/>
      <c r="AM22" s="224"/>
      <c r="AN22" s="224"/>
      <c r="AO22" s="224"/>
      <c r="AP22" s="224"/>
    </row>
    <row r="23" s="220" customFormat="1">
      <c r="B23" s="229"/>
      <c r="C23" s="231"/>
      <c r="D23" s="231"/>
      <c r="F23" s="252"/>
      <c r="G23" s="232"/>
      <c r="H23" s="232"/>
      <c r="K23" s="265"/>
      <c r="M23" s="267"/>
      <c r="Y23" s="224"/>
      <c r="Z23" s="224"/>
      <c r="AA23" s="224"/>
      <c r="AB23" s="224"/>
      <c r="AC23" s="224"/>
      <c r="AD23" s="227">
        <f>+AD22-S12</f>
        <v>0</v>
      </c>
      <c r="AE23" s="227"/>
      <c r="AF23" s="227"/>
      <c r="AG23" s="309"/>
      <c r="AH23" s="224"/>
      <c r="AI23" s="224"/>
      <c r="AJ23" s="224"/>
      <c r="AK23" s="224"/>
      <c r="AL23" s="224"/>
      <c r="AM23" s="224"/>
      <c r="AN23" s="224"/>
      <c r="AO23" s="224"/>
      <c r="AP23" s="224"/>
    </row>
    <row r="24" s="220" customFormat="1">
      <c r="B24" s="229"/>
      <c r="C24" s="231"/>
      <c r="D24" s="231"/>
      <c r="F24" s="252"/>
      <c r="G24" s="232"/>
      <c r="H24" s="232"/>
      <c r="K24" s="265"/>
      <c r="Y24" s="224"/>
      <c r="Z24" s="224"/>
      <c r="AA24" s="224"/>
      <c r="AB24" s="224"/>
      <c r="AC24" s="224"/>
      <c r="AD24" s="227"/>
      <c r="AE24" s="227"/>
      <c r="AF24" s="227"/>
      <c r="AG24" s="227"/>
      <c r="AH24" s="224"/>
      <c r="AI24" s="224"/>
      <c r="AJ24" s="224"/>
      <c r="AK24" s="224"/>
      <c r="AL24" s="224"/>
      <c r="AM24" s="224"/>
      <c r="AN24" s="224"/>
      <c r="AO24" s="224"/>
      <c r="AP24" s="224"/>
    </row>
    <row r="25" s="220" customFormat="1">
      <c r="B25" s="229"/>
      <c r="C25" s="231"/>
      <c r="D25" s="231"/>
      <c r="F25" s="252"/>
      <c r="G25" s="232"/>
      <c r="H25" s="232"/>
      <c r="K25" s="265"/>
      <c r="P25" s="231"/>
      <c r="Y25" s="224"/>
      <c r="Z25" s="224"/>
      <c r="AA25" s="224"/>
      <c r="AB25" s="224"/>
      <c r="AC25" s="224"/>
      <c r="AD25" s="227"/>
      <c r="AE25" s="227"/>
      <c r="AF25" s="227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</row>
    <row r="26" s="220" customFormat="1">
      <c r="A26" s="223"/>
      <c r="B26" s="229"/>
      <c r="C26" s="231"/>
      <c r="D26" s="231"/>
      <c r="F26" s="231"/>
      <c r="G26" s="232"/>
      <c r="H26" s="232"/>
      <c r="K26" s="265"/>
      <c r="Y26" s="224"/>
      <c r="Z26" s="224"/>
      <c r="AA26" s="224"/>
      <c r="AB26" s="224"/>
      <c r="AC26" s="224"/>
      <c r="AD26" s="227"/>
      <c r="AE26" s="227"/>
      <c r="AF26" s="227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</row>
    <row r="27" s="223" customFormat="1">
      <c r="B27" s="231"/>
      <c r="C27" s="251"/>
      <c r="D27" s="231"/>
      <c r="E27" s="231"/>
      <c r="F27" s="251"/>
      <c r="G27" s="232"/>
      <c r="H27" s="232"/>
      <c r="I27" s="268"/>
      <c r="L27" s="250"/>
      <c r="N27" s="251"/>
      <c r="Q27" s="250"/>
      <c r="Y27" s="224"/>
      <c r="Z27" s="224"/>
      <c r="AA27" s="224"/>
      <c r="AB27" s="224"/>
      <c r="AC27" s="224"/>
      <c r="AD27" s="227"/>
      <c r="AE27" s="227"/>
      <c r="AF27" s="227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</row>
    <row r="28" s="223" customFormat="1">
      <c r="B28" s="231"/>
      <c r="C28" s="230"/>
      <c r="D28" s="231"/>
      <c r="E28" s="231"/>
      <c r="F28" s="231"/>
      <c r="G28" s="232"/>
      <c r="L28" s="232"/>
      <c r="Y28" s="224"/>
      <c r="Z28" s="224"/>
      <c r="AA28" s="224"/>
      <c r="AB28" s="224"/>
      <c r="AC28" s="224"/>
      <c r="AD28" s="227"/>
      <c r="AE28" s="227"/>
      <c r="AF28" s="227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</row>
    <row r="29" s="223" customFormat="1">
      <c r="B29" s="231"/>
      <c r="C29" s="230"/>
      <c r="D29" s="231"/>
      <c r="E29" s="231"/>
      <c r="F29" s="231"/>
      <c r="G29" s="232"/>
      <c r="L29" s="232"/>
      <c r="Y29" s="224"/>
      <c r="Z29" s="224"/>
      <c r="AA29" s="224"/>
      <c r="AB29" s="224"/>
      <c r="AC29" s="224"/>
      <c r="AD29" s="227"/>
      <c r="AE29" s="227"/>
      <c r="AF29" s="227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</row>
    <row r="30" s="223" customFormat="1">
      <c r="B30" s="231"/>
      <c r="C30" s="230"/>
      <c r="D30" s="231"/>
      <c r="E30" s="231"/>
      <c r="F30" s="231"/>
      <c r="G30" s="232"/>
      <c r="L30" s="232"/>
      <c r="Y30" s="224"/>
      <c r="Z30" s="224"/>
      <c r="AA30" s="224"/>
      <c r="AB30" s="224"/>
      <c r="AC30" s="224"/>
      <c r="AD30" s="227"/>
      <c r="AE30" s="227"/>
      <c r="AF30" s="227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</row>
    <row r="31" s="223" customFormat="1">
      <c r="B31" s="231"/>
      <c r="C31" s="230"/>
      <c r="D31" s="231"/>
      <c r="E31" s="231"/>
      <c r="F31" s="231"/>
      <c r="G31" s="232"/>
      <c r="L31" s="232"/>
      <c r="T31" s="231"/>
      <c r="U31" s="231"/>
      <c r="Y31" s="224"/>
      <c r="Z31" s="224"/>
      <c r="AA31" s="224"/>
      <c r="AB31" s="224"/>
      <c r="AC31" s="224"/>
      <c r="AD31" s="227"/>
      <c r="AE31" s="227"/>
      <c r="AF31" s="227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</row>
    <row r="32" s="223" customFormat="1">
      <c r="B32" s="231"/>
      <c r="F32" s="252"/>
      <c r="Y32" s="224"/>
      <c r="Z32" s="224"/>
      <c r="AA32" s="224"/>
      <c r="AB32" s="224"/>
      <c r="AC32" s="224"/>
      <c r="AD32" s="227"/>
      <c r="AE32" s="227"/>
      <c r="AF32" s="227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</row>
    <row r="33">
      <c r="C33" s="224"/>
      <c r="D33" s="224"/>
      <c r="E33" s="224"/>
      <c r="F33" s="253"/>
      <c r="G33" s="224"/>
      <c r="L33" s="224"/>
      <c r="T33" s="224"/>
      <c r="U33" s="224"/>
    </row>
    <row r="34">
      <c r="C34" s="224"/>
      <c r="D34" s="224"/>
      <c r="E34" s="224"/>
      <c r="F34" s="253"/>
      <c r="G34" s="224"/>
      <c r="L34" s="224"/>
      <c r="T34" s="224"/>
      <c r="U34" s="224"/>
    </row>
    <row r="47" s="225" customFormat="1">
      <c r="A47" s="224"/>
      <c r="C47" s="226"/>
      <c r="D47" s="253"/>
      <c r="G47" s="227"/>
      <c r="H47" s="224"/>
      <c r="I47" s="224"/>
      <c r="J47" s="224"/>
      <c r="K47" s="224"/>
      <c r="L47" s="227"/>
      <c r="M47" s="224"/>
      <c r="N47" s="224"/>
      <c r="O47" s="224"/>
      <c r="P47" s="224"/>
      <c r="Q47" s="224"/>
      <c r="R47" s="224"/>
      <c r="S47" s="224"/>
      <c r="V47" s="224"/>
      <c r="W47" s="224"/>
      <c r="X47" s="224"/>
      <c r="Y47" s="224"/>
      <c r="Z47" s="224"/>
      <c r="AA47" s="224"/>
      <c r="AB47" s="224"/>
      <c r="AC47" s="224"/>
      <c r="AD47" s="227"/>
      <c r="AE47" s="227"/>
      <c r="AF47" s="227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</row>
  </sheetData>
  <conditionalFormatting sqref="AD19">
    <cfRule type="containsText" dxfId="104" priority="1" operator="containsText" text="SALAH">
      <formula>NOT(ISERROR(SEARCH("SALAH",AD19)))</formula>
    </cfRule>
    <cfRule type="containsText" dxfId="105" priority="2" operator="containsText" text="SALAH">
      <formula>NOT(ISERROR(SEARCH("SALAH",AD19)))</formula>
    </cfRule>
  </conditionalFormatting>
  <conditionalFormatting sqref="AD16">
    <cfRule type="containsText" dxfId="104" priority="3" operator="containsText" text="SALAH">
      <formula>NOT(ISERROR(SEARCH("SALAH",AD16)))</formula>
    </cfRule>
    <cfRule type="containsText" dxfId="105" priority="4" operator="containsText" text="SALAH">
      <formula>NOT(ISERROR(SEARCH("SALAH",AD16)))</formula>
    </cfRule>
  </conditionalFormatting>
  <printOptions horizontalCentered="1"/>
  <pageMargins left="0" right="0" top="0.75" bottom="0.75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">
    <tabColor theme="0"/>
  </sheetPr>
  <dimension ref="A1:AM23"/>
  <sheetViews>
    <sheetView zoomScale="85" zoomScaleNormal="85" workbookViewId="0">
      <pane xSplit="3" ySplit="5" topLeftCell="E6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6" width="5" customWidth="1"/>
    <col min="7" max="7" width="5.28515625" customWidth="1"/>
    <col min="8" max="8" width="5.42578125" customWidth="1"/>
    <col min="9" max="9" width="4.42578125" customWidth="1"/>
    <col min="10" max="11" width="5" customWidth="1"/>
    <col min="12" max="12" width="6.140625" customWidth="1"/>
    <col min="13" max="21" width="5" customWidth="1"/>
    <col min="22" max="22" width="4" customWidth="1"/>
    <col min="23" max="33" width="5" customWidth="1"/>
    <col min="34" max="34" width="4" customWidth="1"/>
    <col min="35" max="35" width="8.140625" customWidth="1"/>
    <col min="36" max="36" width="10.5703125" customWidth="1"/>
    <col min="38" max="38" width="11.5703125" customWidth="1"/>
  </cols>
  <sheetData>
    <row r="1" ht="11.25" s="94" customFormat="1">
      <c r="A1" s="96" t="s">
        <v>0</v>
      </c>
      <c r="B1" s="97"/>
      <c r="C1" s="98"/>
      <c r="D1" s="99"/>
      <c r="E1" s="99"/>
      <c r="F1" s="99"/>
      <c r="G1" s="741" t="s">
        <v>1</v>
      </c>
      <c r="L1" s="118"/>
      <c r="T1" s="99"/>
      <c r="U1" s="119"/>
    </row>
    <row r="2" ht="11.25" s="94" customFormat="1">
      <c r="A2" s="96" t="s">
        <v>17</v>
      </c>
      <c r="B2" s="100"/>
      <c r="C2" s="101"/>
      <c r="D2" s="100"/>
      <c r="E2" s="100"/>
      <c r="F2" s="100"/>
      <c r="G2" s="102"/>
      <c r="H2" s="103"/>
      <c r="I2" s="103"/>
      <c r="J2" s="103"/>
      <c r="K2" s="103"/>
      <c r="L2" s="102"/>
      <c r="M2" s="102"/>
      <c r="N2" s="102"/>
      <c r="O2" s="102"/>
      <c r="P2" s="102"/>
      <c r="Q2" s="103"/>
      <c r="R2" s="103"/>
      <c r="S2" s="103"/>
      <c r="T2" s="100"/>
      <c r="U2" s="120"/>
    </row>
    <row r="3" ht="11.25" s="94" customFormat="1">
      <c r="A3" s="96" t="s">
        <v>3</v>
      </c>
      <c r="B3" s="97"/>
      <c r="C3" s="98"/>
      <c r="D3" s="99"/>
      <c r="E3" s="99"/>
      <c r="F3" s="100"/>
      <c r="G3" s="104"/>
      <c r="H3" s="105"/>
      <c r="I3" s="105"/>
      <c r="L3" s="118"/>
      <c r="T3" s="99"/>
      <c r="U3" s="119"/>
    </row>
    <row r="4" ht="11.25" s="94" customFormat="1">
      <c r="A4" s="96"/>
      <c r="B4" s="97"/>
      <c r="C4" s="98"/>
      <c r="D4" s="99"/>
      <c r="E4" s="99"/>
      <c r="F4" s="100"/>
      <c r="G4" s="104"/>
      <c r="H4" s="105"/>
      <c r="I4" s="105"/>
      <c r="L4" s="118"/>
      <c r="T4" s="99"/>
      <c r="U4" s="119"/>
    </row>
    <row r="5" ht="11.25" s="94" customFormat="1">
      <c r="A5" s="96"/>
      <c r="B5" s="97"/>
      <c r="C5" s="377">
        <v>2651782</v>
      </c>
      <c r="D5" s="99"/>
      <c r="E5" s="99"/>
      <c r="F5" s="100"/>
      <c r="G5" s="104"/>
      <c r="H5" s="105"/>
      <c r="I5" s="105"/>
      <c r="L5" s="118"/>
      <c r="T5" s="99"/>
      <c r="U5" s="119"/>
    </row>
    <row r="6">
      <c r="B6" s="637" t="s">
        <v>4</v>
      </c>
      <c r="C6" s="637" t="s">
        <v>5</v>
      </c>
      <c r="D6" s="656" t="s">
        <v>18</v>
      </c>
      <c r="E6" s="657"/>
      <c r="F6" s="657"/>
      <c r="G6" s="657"/>
      <c r="H6" s="657"/>
      <c r="I6" s="657"/>
      <c r="J6" s="657"/>
      <c r="K6" s="657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57"/>
      <c r="Y6" s="657"/>
      <c r="Z6" s="657"/>
      <c r="AA6" s="657"/>
      <c r="AB6" s="657"/>
      <c r="AC6" s="657"/>
      <c r="AD6" s="657"/>
      <c r="AE6" s="657"/>
      <c r="AF6" s="657"/>
      <c r="AG6" s="657"/>
      <c r="AH6" s="657"/>
      <c r="AI6" s="637" t="s">
        <v>7</v>
      </c>
      <c r="AJ6" s="637" t="s">
        <v>8</v>
      </c>
      <c r="AK6" s="637" t="s">
        <v>9</v>
      </c>
    </row>
    <row r="7">
      <c r="A7" s="96" t="s">
        <v>10</v>
      </c>
      <c r="B7" s="638"/>
      <c r="C7" s="638"/>
      <c r="D7" s="109">
        <v>1</v>
      </c>
      <c r="E7" s="110">
        <f>+D7+1</f>
        <v>2</v>
      </c>
      <c r="F7" s="110">
        <f ref="F7:AH7" t="shared" si="0">+E7+1</f>
        <v>3</v>
      </c>
      <c r="G7" s="110">
        <f t="shared" si="0"/>
        <v>4</v>
      </c>
      <c r="H7" s="110">
        <f t="shared" si="0"/>
        <v>5</v>
      </c>
      <c r="I7" s="110">
        <f t="shared" si="0"/>
        <v>6</v>
      </c>
      <c r="J7" s="110">
        <f t="shared" si="0"/>
        <v>7</v>
      </c>
      <c r="K7" s="109">
        <f t="shared" si="0"/>
        <v>8</v>
      </c>
      <c r="L7" s="110">
        <f t="shared" si="0"/>
        <v>9</v>
      </c>
      <c r="M7" s="110">
        <f t="shared" si="0"/>
        <v>10</v>
      </c>
      <c r="N7" s="110">
        <f t="shared" si="0"/>
        <v>11</v>
      </c>
      <c r="O7" s="110">
        <f t="shared" si="0"/>
        <v>12</v>
      </c>
      <c r="P7" s="110">
        <f t="shared" si="0"/>
        <v>13</v>
      </c>
      <c r="Q7" s="110">
        <f t="shared" si="0"/>
        <v>14</v>
      </c>
      <c r="R7" s="109">
        <f t="shared" si="0"/>
        <v>15</v>
      </c>
      <c r="S7" s="110">
        <f t="shared" si="0"/>
        <v>16</v>
      </c>
      <c r="T7" s="110">
        <f t="shared" si="0"/>
        <v>17</v>
      </c>
      <c r="U7" s="110">
        <f t="shared" si="0"/>
        <v>18</v>
      </c>
      <c r="V7" s="110">
        <f t="shared" si="0"/>
        <v>19</v>
      </c>
      <c r="W7" s="110">
        <f t="shared" si="0"/>
        <v>20</v>
      </c>
      <c r="X7" s="110">
        <f t="shared" si="0"/>
        <v>21</v>
      </c>
      <c r="Y7" s="109">
        <f t="shared" si="0"/>
        <v>22</v>
      </c>
      <c r="Z7" s="110">
        <f t="shared" si="0"/>
        <v>23</v>
      </c>
      <c r="AA7" s="110">
        <f t="shared" si="0"/>
        <v>24</v>
      </c>
      <c r="AB7" s="110">
        <f t="shared" si="0"/>
        <v>25</v>
      </c>
      <c r="AC7" s="110">
        <f t="shared" si="0"/>
        <v>26</v>
      </c>
      <c r="AD7" s="110">
        <f t="shared" si="0"/>
        <v>27</v>
      </c>
      <c r="AE7" s="110">
        <f t="shared" si="0"/>
        <v>28</v>
      </c>
      <c r="AF7" s="109">
        <f t="shared" si="0"/>
        <v>29</v>
      </c>
      <c r="AG7" s="110">
        <f t="shared" si="0"/>
        <v>30</v>
      </c>
      <c r="AH7" s="110">
        <f t="shared" si="0"/>
        <v>31</v>
      </c>
      <c r="AI7" s="638"/>
      <c r="AJ7" s="638"/>
      <c r="AK7" s="639"/>
    </row>
    <row r="8">
      <c r="A8" s="658">
        <v>1</v>
      </c>
      <c r="B8" s="646" t="s">
        <v>19</v>
      </c>
      <c r="C8" s="643" t="s">
        <v>20</v>
      </c>
      <c r="D8" s="389"/>
      <c r="E8" s="389"/>
      <c r="F8" s="389"/>
      <c r="G8" s="389"/>
      <c r="H8" s="389">
        <v>4</v>
      </c>
      <c r="I8" s="389"/>
      <c r="J8" s="389"/>
      <c r="K8" s="389"/>
      <c r="L8" s="392">
        <v>8</v>
      </c>
      <c r="M8" s="392"/>
      <c r="N8" s="392">
        <v>4</v>
      </c>
      <c r="O8" s="392">
        <v>4</v>
      </c>
      <c r="P8" s="392"/>
      <c r="Q8" s="389"/>
      <c r="R8" s="389"/>
      <c r="S8" s="392"/>
      <c r="T8" s="389"/>
      <c r="U8" s="392">
        <v>4</v>
      </c>
      <c r="V8" s="392">
        <v>4</v>
      </c>
      <c r="W8" s="392"/>
      <c r="X8" s="389"/>
      <c r="Y8" s="392"/>
      <c r="Z8" s="392">
        <v>4</v>
      </c>
      <c r="AA8" s="392"/>
      <c r="AB8" s="392">
        <v>4</v>
      </c>
      <c r="AC8" s="392"/>
      <c r="AD8" s="392">
        <v>4</v>
      </c>
      <c r="AE8" s="392"/>
      <c r="AF8" s="392"/>
      <c r="AG8" s="389"/>
      <c r="AH8" s="389"/>
      <c r="AI8" s="389">
        <f ref="AI8:AI17" t="shared" si="1">SUM(D8:AH8)</f>
        <v>40</v>
      </c>
      <c r="AJ8" s="121"/>
      <c r="AK8" s="394"/>
    </row>
    <row r="9">
      <c r="A9" s="658"/>
      <c r="B9" s="647"/>
      <c r="C9" s="644"/>
      <c r="D9" s="390"/>
      <c r="E9" s="390"/>
      <c r="F9" s="390"/>
      <c r="G9" s="390"/>
      <c r="H9" s="391">
        <v>7.5</v>
      </c>
      <c r="I9" s="391"/>
      <c r="J9" s="390"/>
      <c r="K9" s="390"/>
      <c r="L9" s="393">
        <v>16</v>
      </c>
      <c r="M9" s="393"/>
      <c r="N9" s="391">
        <v>7.5</v>
      </c>
      <c r="O9" s="391">
        <v>7.5</v>
      </c>
      <c r="P9" s="391"/>
      <c r="Q9" s="390"/>
      <c r="R9" s="390"/>
      <c r="S9" s="393"/>
      <c r="T9" s="390"/>
      <c r="U9" s="391">
        <v>7.5</v>
      </c>
      <c r="V9" s="391">
        <v>7.5</v>
      </c>
      <c r="W9" s="391"/>
      <c r="X9" s="390"/>
      <c r="Y9" s="393"/>
      <c r="Z9" s="391">
        <v>7.5</v>
      </c>
      <c r="AA9" s="393"/>
      <c r="AB9" s="391">
        <v>7.5</v>
      </c>
      <c r="AC9" s="393"/>
      <c r="AD9" s="391">
        <v>7.5</v>
      </c>
      <c r="AE9" s="393"/>
      <c r="AF9" s="393"/>
      <c r="AG9" s="390"/>
      <c r="AH9" s="390"/>
      <c r="AI9" s="391">
        <f t="shared" si="1"/>
        <v>76</v>
      </c>
      <c r="AJ9" s="124">
        <f>+$C$5/173*AI9</f>
        <v>1164944.69364162</v>
      </c>
      <c r="AK9" s="391"/>
      <c r="AL9" s="0">
        <v>1164945</v>
      </c>
    </row>
    <row r="10" s="95" customFormat="1">
      <c r="A10" s="645">
        <f>+A8+1</f>
        <v>2</v>
      </c>
      <c r="B10" s="648" t="s">
        <v>21</v>
      </c>
      <c r="C10" s="659" t="s">
        <v>22</v>
      </c>
      <c r="D10" s="111"/>
      <c r="E10" s="111">
        <v>1</v>
      </c>
      <c r="F10" s="111">
        <v>1</v>
      </c>
      <c r="G10" s="111"/>
      <c r="H10" s="111"/>
      <c r="I10" s="111"/>
      <c r="J10" s="111">
        <v>1</v>
      </c>
      <c r="K10" s="111"/>
      <c r="L10" s="111">
        <v>7</v>
      </c>
      <c r="M10" s="111">
        <v>1</v>
      </c>
      <c r="N10" s="111">
        <v>1</v>
      </c>
      <c r="O10" s="111">
        <v>1</v>
      </c>
      <c r="P10" s="111">
        <v>1</v>
      </c>
      <c r="Q10" s="111">
        <v>1</v>
      </c>
      <c r="R10" s="111"/>
      <c r="S10" s="111">
        <v>4</v>
      </c>
      <c r="T10" s="111">
        <v>4</v>
      </c>
      <c r="U10" s="111"/>
      <c r="V10" s="111">
        <v>1</v>
      </c>
      <c r="W10" s="111">
        <v>1</v>
      </c>
      <c r="X10" s="111">
        <v>1</v>
      </c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>
        <f t="shared" si="1"/>
        <v>26</v>
      </c>
      <c r="AJ10" s="481"/>
      <c r="AK10" s="122"/>
      <c r="AL10" s="482">
        <f>2651782/173</f>
        <v>15328.2196531792</v>
      </c>
      <c r="AM10" s="483">
        <f>+AL9/AL10</f>
        <v>76.00001998656</v>
      </c>
    </row>
    <row r="11" s="95" customFormat="1">
      <c r="A11" s="645"/>
      <c r="B11" s="647"/>
      <c r="C11" s="660"/>
      <c r="D11" s="117"/>
      <c r="E11" s="117">
        <v>1.5</v>
      </c>
      <c r="F11" s="117">
        <v>1.5</v>
      </c>
      <c r="G11" s="117"/>
      <c r="H11" s="117"/>
      <c r="I11" s="117"/>
      <c r="J11" s="117">
        <v>1.5</v>
      </c>
      <c r="K11" s="117"/>
      <c r="L11" s="117">
        <v>14</v>
      </c>
      <c r="M11" s="117">
        <v>1.5</v>
      </c>
      <c r="N11" s="117">
        <v>1.5</v>
      </c>
      <c r="O11" s="117">
        <v>1.5</v>
      </c>
      <c r="P11" s="117">
        <v>1.5</v>
      </c>
      <c r="Q11" s="117">
        <v>1.5</v>
      </c>
      <c r="R11" s="117"/>
      <c r="S11" s="117">
        <v>7.5</v>
      </c>
      <c r="T11" s="117">
        <v>7.5</v>
      </c>
      <c r="U11" s="117"/>
      <c r="V11" s="117">
        <v>1.5</v>
      </c>
      <c r="W11" s="117">
        <v>1.5</v>
      </c>
      <c r="X11" s="117">
        <v>1.5</v>
      </c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>
        <f t="shared" si="1"/>
        <v>45.5</v>
      </c>
      <c r="AJ11" s="484">
        <f>+$C$5/173*AI11</f>
        <v>697433.994219653</v>
      </c>
      <c r="AK11" s="117"/>
      <c r="AL11" s="483"/>
    </row>
    <row r="12" s="95" customFormat="1">
      <c r="A12" s="645">
        <f>+A10+1</f>
        <v>3</v>
      </c>
      <c r="B12" s="649" t="s">
        <v>23</v>
      </c>
      <c r="C12" s="641" t="s">
        <v>24</v>
      </c>
      <c r="D12" s="111">
        <v>1</v>
      </c>
      <c r="E12" s="111"/>
      <c r="F12" s="111"/>
      <c r="G12" s="111">
        <v>1</v>
      </c>
      <c r="H12" s="111">
        <v>1</v>
      </c>
      <c r="I12" s="111"/>
      <c r="J12" s="111"/>
      <c r="K12" s="111"/>
      <c r="L12" s="111"/>
      <c r="M12" s="111">
        <v>1</v>
      </c>
      <c r="N12" s="111"/>
      <c r="O12" s="111"/>
      <c r="P12" s="111">
        <v>5</v>
      </c>
      <c r="Q12" s="111">
        <v>2</v>
      </c>
      <c r="R12" s="111">
        <v>1</v>
      </c>
      <c r="S12" s="111"/>
      <c r="T12" s="111">
        <v>1</v>
      </c>
      <c r="U12" s="111"/>
      <c r="V12" s="111">
        <v>1</v>
      </c>
      <c r="W12" s="111"/>
      <c r="X12" s="111"/>
      <c r="Y12" s="111"/>
      <c r="Z12" s="111"/>
      <c r="AA12" s="111">
        <v>1</v>
      </c>
      <c r="AB12" s="111">
        <v>1</v>
      </c>
      <c r="AC12" s="111">
        <v>1</v>
      </c>
      <c r="AD12" s="111">
        <v>1</v>
      </c>
      <c r="AE12" s="111"/>
      <c r="AF12" s="111"/>
      <c r="AG12" s="111"/>
      <c r="AH12" s="111"/>
      <c r="AI12" s="111">
        <f t="shared" si="1"/>
        <v>18</v>
      </c>
      <c r="AJ12" s="485"/>
      <c r="AK12" s="122"/>
    </row>
    <row r="13" s="95" customFormat="1">
      <c r="A13" s="645"/>
      <c r="B13" s="650"/>
      <c r="C13" s="642"/>
      <c r="D13" s="117">
        <v>1.5</v>
      </c>
      <c r="E13" s="117"/>
      <c r="F13" s="117"/>
      <c r="G13" s="117">
        <v>1.5</v>
      </c>
      <c r="H13" s="117">
        <v>1.5</v>
      </c>
      <c r="I13" s="117"/>
      <c r="J13" s="117"/>
      <c r="K13" s="117"/>
      <c r="L13" s="117"/>
      <c r="M13" s="117">
        <v>1.5</v>
      </c>
      <c r="N13" s="117"/>
      <c r="O13" s="117"/>
      <c r="P13" s="117">
        <v>9.5</v>
      </c>
      <c r="Q13" s="117">
        <v>3.5</v>
      </c>
      <c r="R13" s="117">
        <v>1.5</v>
      </c>
      <c r="S13" s="117"/>
      <c r="T13" s="117">
        <v>1.5</v>
      </c>
      <c r="U13" s="117"/>
      <c r="V13" s="117">
        <v>1.5</v>
      </c>
      <c r="W13" s="117"/>
      <c r="X13" s="117"/>
      <c r="Y13" s="117"/>
      <c r="Z13" s="117"/>
      <c r="AA13" s="117">
        <v>1.5</v>
      </c>
      <c r="AB13" s="117">
        <v>1.5</v>
      </c>
      <c r="AC13" s="117">
        <v>1.5</v>
      </c>
      <c r="AD13" s="117">
        <v>1.5</v>
      </c>
      <c r="AE13" s="117"/>
      <c r="AF13" s="117"/>
      <c r="AG13" s="117"/>
      <c r="AH13" s="117"/>
      <c r="AI13" s="117">
        <f t="shared" si="1"/>
        <v>29.5</v>
      </c>
      <c r="AJ13" s="486">
        <f>+$C$5/173*AI13</f>
        <v>452182.479768786</v>
      </c>
      <c r="AK13" s="117"/>
    </row>
    <row r="14" s="95" customFormat="1">
      <c r="A14" s="645">
        <f>+A12+1</f>
        <v>4</v>
      </c>
      <c r="B14" s="649" t="s">
        <v>25</v>
      </c>
      <c r="C14" s="641" t="s">
        <v>26</v>
      </c>
      <c r="D14" s="111"/>
      <c r="E14" s="111"/>
      <c r="F14" s="111">
        <v>4</v>
      </c>
      <c r="G14" s="111">
        <v>4</v>
      </c>
      <c r="H14" s="111"/>
      <c r="I14" s="111"/>
      <c r="J14" s="111"/>
      <c r="K14" s="111"/>
      <c r="L14" s="111">
        <v>8</v>
      </c>
      <c r="M14" s="111">
        <v>4</v>
      </c>
      <c r="N14" s="111">
        <v>4</v>
      </c>
      <c r="O14" s="111"/>
      <c r="P14" s="111"/>
      <c r="Q14" s="111"/>
      <c r="R14" s="111"/>
      <c r="S14" s="111"/>
      <c r="T14" s="111">
        <v>4</v>
      </c>
      <c r="U14" s="111">
        <v>4</v>
      </c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>
        <f t="shared" si="1"/>
        <v>32</v>
      </c>
      <c r="AJ14" s="485"/>
      <c r="AK14" s="122"/>
      <c r="AL14" s="95">
        <v>935021</v>
      </c>
      <c r="AM14" s="483">
        <f>+AL14/AL10</f>
        <v>60.9999739797615</v>
      </c>
    </row>
    <row r="15" s="95" customFormat="1">
      <c r="A15" s="645"/>
      <c r="B15" s="650"/>
      <c r="C15" s="642"/>
      <c r="D15" s="117"/>
      <c r="E15" s="117"/>
      <c r="F15" s="391">
        <v>7.5</v>
      </c>
      <c r="G15" s="391">
        <v>7.5</v>
      </c>
      <c r="H15" s="117"/>
      <c r="I15" s="117"/>
      <c r="J15" s="117"/>
      <c r="K15" s="117"/>
      <c r="L15" s="117">
        <v>16</v>
      </c>
      <c r="M15" s="391">
        <v>7.5</v>
      </c>
      <c r="N15" s="391">
        <v>7.5</v>
      </c>
      <c r="O15" s="117"/>
      <c r="P15" s="117"/>
      <c r="Q15" s="117"/>
      <c r="R15" s="117"/>
      <c r="S15" s="117"/>
      <c r="T15" s="391">
        <v>7.5</v>
      </c>
      <c r="U15" s="391">
        <v>7.5</v>
      </c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>
        <f t="shared" si="1"/>
        <v>61</v>
      </c>
      <c r="AJ15" s="486">
        <f>+$C$5/173*AI15</f>
        <v>935021.398843931</v>
      </c>
      <c r="AK15" s="117"/>
    </row>
    <row r="16" s="95" customFormat="1">
      <c r="A16" s="645">
        <f>+A14+1</f>
        <v>5</v>
      </c>
      <c r="B16" s="651" t="s">
        <v>27</v>
      </c>
      <c r="C16" s="640" t="s">
        <v>28</v>
      </c>
      <c r="D16" s="111">
        <v>2</v>
      </c>
      <c r="E16" s="111"/>
      <c r="F16" s="111"/>
      <c r="G16" s="111"/>
      <c r="H16" s="111">
        <v>2</v>
      </c>
      <c r="I16" s="111"/>
      <c r="J16" s="111">
        <v>3</v>
      </c>
      <c r="K16" s="111"/>
      <c r="L16" s="111">
        <v>8</v>
      </c>
      <c r="M16" s="111">
        <v>2</v>
      </c>
      <c r="N16" s="111">
        <v>3</v>
      </c>
      <c r="O16" s="111">
        <v>4</v>
      </c>
      <c r="P16" s="111"/>
      <c r="Q16" s="111"/>
      <c r="R16" s="111">
        <v>3</v>
      </c>
      <c r="S16" s="111"/>
      <c r="T16" s="111">
        <v>4</v>
      </c>
      <c r="U16" s="111"/>
      <c r="V16" s="111"/>
      <c r="W16" s="111"/>
      <c r="X16" s="111">
        <v>3</v>
      </c>
      <c r="Y16" s="111">
        <v>3</v>
      </c>
      <c r="Z16" s="111"/>
      <c r="AA16" s="111"/>
      <c r="AB16" s="111"/>
      <c r="AC16" s="111"/>
      <c r="AD16" s="111"/>
      <c r="AE16" s="111"/>
      <c r="AF16" s="111"/>
      <c r="AG16" s="111"/>
      <c r="AH16" s="111"/>
      <c r="AI16" s="111">
        <f t="shared" si="1"/>
        <v>37</v>
      </c>
      <c r="AJ16" s="485"/>
      <c r="AK16" s="122"/>
    </row>
    <row r="17" s="95" customFormat="1">
      <c r="A17" s="645"/>
      <c r="B17" s="652"/>
      <c r="C17" s="640"/>
      <c r="D17" s="117">
        <v>3.5</v>
      </c>
      <c r="E17" s="117"/>
      <c r="F17" s="117"/>
      <c r="G17" s="117"/>
      <c r="H17" s="117">
        <v>3.5</v>
      </c>
      <c r="I17" s="117"/>
      <c r="J17" s="117">
        <v>5.5</v>
      </c>
      <c r="K17" s="117"/>
      <c r="L17" s="117">
        <v>16</v>
      </c>
      <c r="M17" s="117">
        <v>3.5</v>
      </c>
      <c r="N17" s="117">
        <v>5.5</v>
      </c>
      <c r="O17" s="391">
        <v>7.5</v>
      </c>
      <c r="P17" s="117"/>
      <c r="Q17" s="117"/>
      <c r="R17" s="117">
        <v>5.5</v>
      </c>
      <c r="S17" s="117"/>
      <c r="T17" s="391">
        <v>7.5</v>
      </c>
      <c r="U17" s="117"/>
      <c r="V17" s="117"/>
      <c r="W17" s="117"/>
      <c r="X17" s="117">
        <v>5.5</v>
      </c>
      <c r="Y17" s="117">
        <v>5.5</v>
      </c>
      <c r="Z17" s="117"/>
      <c r="AA17" s="117"/>
      <c r="AB17" s="117"/>
      <c r="AC17" s="117"/>
      <c r="AD17" s="117"/>
      <c r="AE17" s="117"/>
      <c r="AF17" s="117"/>
      <c r="AG17" s="117"/>
      <c r="AH17" s="117"/>
      <c r="AI17" s="117">
        <f t="shared" si="1"/>
        <v>69</v>
      </c>
      <c r="AJ17" s="486">
        <f>+$C$5/173*AI17</f>
        <v>1057647.15606936</v>
      </c>
      <c r="AK17" s="117"/>
    </row>
    <row r="18" s="95" customFormat="1">
      <c r="A18" s="645">
        <f>+A16+1</f>
        <v>6</v>
      </c>
      <c r="B18" s="653" t="s">
        <v>29</v>
      </c>
      <c r="C18" s="641" t="s">
        <v>30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>
        <v>0</v>
      </c>
      <c r="AJ18" s="487"/>
      <c r="AK18" s="122"/>
    </row>
    <row r="19" s="95" customFormat="1">
      <c r="A19" s="645"/>
      <c r="B19" s="654"/>
      <c r="C19" s="642"/>
      <c r="D19" s="112"/>
      <c r="E19" s="112"/>
      <c r="F19" s="112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>
        <f>SUM(D19:AH19)</f>
        <v>0</v>
      </c>
      <c r="AJ19" s="488">
        <f>+$C$5/173*AI19</f>
        <v>0</v>
      </c>
      <c r="AK19" s="117"/>
      <c r="AL19" s="489"/>
    </row>
    <row r="20" s="95" customFormat="1">
      <c r="A20" s="645">
        <f>+A18+1</f>
        <v>7</v>
      </c>
      <c r="B20" s="646" t="s">
        <v>31</v>
      </c>
      <c r="C20" s="643" t="s">
        <v>32</v>
      </c>
      <c r="D20" s="111"/>
      <c r="E20" s="111"/>
      <c r="F20" s="111">
        <v>4</v>
      </c>
      <c r="G20" s="111"/>
      <c r="H20" s="111"/>
      <c r="I20" s="111"/>
      <c r="J20" s="111"/>
      <c r="K20" s="111"/>
      <c r="L20" s="111">
        <v>6</v>
      </c>
      <c r="M20" s="111">
        <v>4</v>
      </c>
      <c r="N20" s="111"/>
      <c r="O20" s="111">
        <v>4</v>
      </c>
      <c r="P20" s="111"/>
      <c r="Q20" s="111"/>
      <c r="R20" s="111"/>
      <c r="S20" s="111"/>
      <c r="T20" s="111">
        <v>4</v>
      </c>
      <c r="U20" s="111"/>
      <c r="V20" s="111">
        <v>4</v>
      </c>
      <c r="W20" s="111"/>
      <c r="X20" s="111"/>
      <c r="Y20" s="111"/>
      <c r="Z20" s="111"/>
      <c r="AA20" s="111"/>
      <c r="AB20" s="111"/>
      <c r="AC20" s="111">
        <v>4</v>
      </c>
      <c r="AD20" s="111"/>
      <c r="AE20" s="111">
        <v>4</v>
      </c>
      <c r="AF20" s="111"/>
      <c r="AG20" s="111">
        <v>4</v>
      </c>
      <c r="AH20" s="111"/>
      <c r="AI20" s="111">
        <f>SUM(D20:AH20)</f>
        <v>38</v>
      </c>
      <c r="AJ20" s="121"/>
      <c r="AK20" s="122"/>
    </row>
    <row r="21" s="95" customFormat="1">
      <c r="A21" s="645"/>
      <c r="B21" s="647"/>
      <c r="C21" s="644"/>
      <c r="D21" s="117"/>
      <c r="E21" s="112"/>
      <c r="F21" s="391">
        <v>7.5</v>
      </c>
      <c r="G21" s="117"/>
      <c r="H21" s="112"/>
      <c r="I21" s="117"/>
      <c r="J21" s="112"/>
      <c r="K21" s="117"/>
      <c r="L21" s="112">
        <v>12</v>
      </c>
      <c r="M21" s="391">
        <v>7.5</v>
      </c>
      <c r="N21" s="112"/>
      <c r="O21" s="391">
        <v>7.5</v>
      </c>
      <c r="P21" s="117"/>
      <c r="Q21" s="112"/>
      <c r="R21" s="117"/>
      <c r="S21" s="112"/>
      <c r="T21" s="391">
        <v>7.5</v>
      </c>
      <c r="U21" s="117"/>
      <c r="V21" s="391">
        <v>7.5</v>
      </c>
      <c r="W21" s="117"/>
      <c r="X21" s="112"/>
      <c r="Y21" s="112"/>
      <c r="Z21" s="112"/>
      <c r="AA21" s="112"/>
      <c r="AB21" s="117"/>
      <c r="AC21" s="391">
        <v>7.5</v>
      </c>
      <c r="AD21" s="117"/>
      <c r="AE21" s="391">
        <v>7.5</v>
      </c>
      <c r="AF21" s="112"/>
      <c r="AG21" s="391">
        <v>7.5</v>
      </c>
      <c r="AH21" s="112"/>
      <c r="AI21" s="117">
        <f>SUM(D21:AH21)</f>
        <v>72</v>
      </c>
      <c r="AJ21" s="124">
        <f>+$C$5/173*AI21</f>
        <v>1103631.8150289</v>
      </c>
      <c r="AK21" s="117"/>
    </row>
    <row r="22" s="95" customFormat="1">
      <c r="A22" s="645">
        <f>+A20+1</f>
        <v>8</v>
      </c>
      <c r="B22" s="655"/>
      <c r="C22" s="641" t="s">
        <v>33</v>
      </c>
      <c r="D22" s="111"/>
      <c r="E22" s="111">
        <v>1</v>
      </c>
      <c r="F22" s="111"/>
      <c r="G22" s="111"/>
      <c r="H22" s="111"/>
      <c r="I22" s="111"/>
      <c r="J22" s="111"/>
      <c r="K22" s="111">
        <v>2</v>
      </c>
      <c r="L22" s="111">
        <v>8</v>
      </c>
      <c r="M22" s="111"/>
      <c r="N22" s="111"/>
      <c r="O22" s="111">
        <v>3</v>
      </c>
      <c r="P22" s="111">
        <v>1</v>
      </c>
      <c r="Q22" s="111"/>
      <c r="R22" s="111">
        <v>5</v>
      </c>
      <c r="S22" s="111"/>
      <c r="T22" s="111"/>
      <c r="U22" s="111">
        <v>5</v>
      </c>
      <c r="V22" s="111"/>
      <c r="W22" s="111">
        <v>3</v>
      </c>
      <c r="X22" s="111"/>
      <c r="Y22" s="111"/>
      <c r="Z22" s="111"/>
      <c r="AA22" s="111"/>
      <c r="AB22" s="111">
        <v>4</v>
      </c>
      <c r="AC22" s="111">
        <v>4</v>
      </c>
      <c r="AD22" s="111"/>
      <c r="AE22" s="111"/>
      <c r="AF22" s="111"/>
      <c r="AG22" s="111"/>
      <c r="AH22" s="111"/>
      <c r="AI22" s="111">
        <f>SUM(D22:AH22)</f>
        <v>36</v>
      </c>
      <c r="AJ22" s="487"/>
      <c r="AK22" s="122"/>
    </row>
    <row r="23" s="95" customFormat="1">
      <c r="A23" s="645"/>
      <c r="B23" s="654"/>
      <c r="C23" s="642"/>
      <c r="D23" s="112"/>
      <c r="E23" s="112">
        <v>1.5</v>
      </c>
      <c r="F23" s="112"/>
      <c r="G23" s="117"/>
      <c r="H23" s="117"/>
      <c r="I23" s="117"/>
      <c r="J23" s="117"/>
      <c r="K23" s="117">
        <v>3.5</v>
      </c>
      <c r="L23" s="117">
        <v>16</v>
      </c>
      <c r="M23" s="117"/>
      <c r="N23" s="117"/>
      <c r="O23" s="117">
        <v>5.5</v>
      </c>
      <c r="P23" s="117">
        <v>1.5</v>
      </c>
      <c r="Q23" s="117"/>
      <c r="R23" s="117">
        <v>9.5</v>
      </c>
      <c r="S23" s="117"/>
      <c r="T23" s="117"/>
      <c r="U23" s="117">
        <v>9.5</v>
      </c>
      <c r="V23" s="117"/>
      <c r="W23" s="117">
        <v>5.5</v>
      </c>
      <c r="X23" s="117"/>
      <c r="Y23" s="117"/>
      <c r="Z23" s="117"/>
      <c r="AA23" s="117"/>
      <c r="AB23" s="391">
        <v>7.5</v>
      </c>
      <c r="AC23" s="391">
        <v>7.5</v>
      </c>
      <c r="AD23" s="117"/>
      <c r="AE23" s="117"/>
      <c r="AF23" s="117"/>
      <c r="AG23" s="117"/>
      <c r="AH23" s="117"/>
      <c r="AI23" s="117">
        <f>SUM(D23:AH23)</f>
        <v>67.5</v>
      </c>
      <c r="AJ23" s="488">
        <f>+$C$5/173*AI23</f>
        <v>1034654.8265896</v>
      </c>
      <c r="AK23" s="117"/>
      <c r="AL23" s="489"/>
    </row>
  </sheetData>
  <mergeCells>
    <mergeCell ref="A8:A9"/>
    <mergeCell ref="A10:A11"/>
    <mergeCell ref="A12:A13"/>
    <mergeCell ref="A14:A15"/>
    <mergeCell ref="C6:C7"/>
    <mergeCell ref="C8:C9"/>
    <mergeCell ref="C10:C11"/>
    <mergeCell ref="C12:C13"/>
    <mergeCell ref="C14:C15"/>
    <mergeCell ref="C22:C23"/>
    <mergeCell ref="AI6:AI7"/>
    <mergeCell ref="A16:A17"/>
    <mergeCell ref="A18:A19"/>
    <mergeCell ref="A20:A21"/>
    <mergeCell ref="A22:A23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D6:AH6"/>
    <mergeCell ref="AJ6:AJ7"/>
    <mergeCell ref="AK6:AK7"/>
    <mergeCell ref="C16:C17"/>
    <mergeCell ref="C18:C19"/>
    <mergeCell ref="C20:C21"/>
  </mergeCells>
  <pageMargins left="0.7" right="0.7" top="0.75" bottom="0.75" header="0.3" footer="0.3"/>
  <pageSetup paperSize="9" orientation="portrait" horizontalDpi="120" verticalDpi="72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P45"/>
  <sheetViews>
    <sheetView zoomScale="90" zoomScaleNormal="90" workbookViewId="0">
      <pane xSplit="7" ySplit="6" topLeftCell="AK7" activePane="bottomRight" state="frozen"/>
      <selection activeCell="M31" sqref="M31"/>
      <selection pane="topRight" activeCell="M31" sqref="M31"/>
      <selection pane="bottomLeft" activeCell="M31" sqref="M31"/>
      <selection pane="bottomRight" activeCell="D24" sqref="D24"/>
    </sheetView>
  </sheetViews>
  <sheetFormatPr defaultColWidth="9.140625" defaultRowHeight="12"/>
  <cols>
    <col min="1" max="1" width="4.7109375" customWidth="1" style="224"/>
    <col min="2" max="2" width="4.7109375" customWidth="1" style="225"/>
    <col min="3" max="3" width="30" customWidth="1" style="226"/>
    <col min="4" max="4" width="9" customWidth="1" style="225"/>
    <col min="5" max="5" hidden="1" width="8.5703125" customWidth="1" style="225"/>
    <col min="6" max="6" hidden="1" width="9.5703125" customWidth="1" style="225"/>
    <col min="7" max="7" width="11.28515625" customWidth="1" style="227"/>
    <col min="8" max="8" width="11.28515625" customWidth="1" style="224"/>
    <col min="9" max="9" width="13.42578125" customWidth="1" style="224"/>
    <col min="10" max="10" width="12.42578125" customWidth="1" style="224"/>
    <col min="11" max="11" width="11.42578125" customWidth="1" style="224"/>
    <col min="12" max="12" width="13.85546875" customWidth="1" style="227"/>
    <col min="13" max="13" width="11" customWidth="1" style="224"/>
    <col min="14" max="14" width="11.42578125" customWidth="1" style="224"/>
    <col min="15" max="15" hidden="1" width="11.85546875" customWidth="1" style="224"/>
    <col min="16" max="16" hidden="1" width="12" customWidth="1" style="224"/>
    <col min="17" max="17" width="12.85546875" customWidth="1" style="224"/>
    <col min="18" max="18" width="10" customWidth="1" style="224"/>
    <col min="19" max="19" width="11.42578125" customWidth="1" style="224"/>
    <col min="20" max="20" width="10" customWidth="1" style="225"/>
    <col min="21" max="21" width="9.85546875" customWidth="1" style="225"/>
    <col min="22" max="22" width="14.7109375" customWidth="1" style="224"/>
    <col min="23" max="24" width="9.140625" customWidth="1" style="224"/>
    <col min="25" max="25" bestFit="1" width="4.28515625" customWidth="1" style="224"/>
    <col min="26" max="26" bestFit="1" width="4.85546875" customWidth="1" style="224"/>
    <col min="27" max="27" bestFit="1" width="24.5703125" customWidth="1" style="224"/>
    <col min="28" max="28" bestFit="1" width="10.28515625" customWidth="1" style="224"/>
    <col min="29" max="29" bestFit="1" width="14" customWidth="1" style="224"/>
    <col min="30" max="30" bestFit="1" width="12.28515625" customWidth="1" style="227"/>
    <col min="31" max="31" bestFit="1" width="11.7109375" customWidth="1" style="227"/>
    <col min="32" max="32" bestFit="1" width="11.5703125" customWidth="1" style="227"/>
    <col min="33" max="33" width="13.5703125" customWidth="1" style="224"/>
    <col min="34" max="34" width="9.140625" customWidth="1" style="224"/>
    <col min="35" max="35" bestFit="1" width="12.140625" customWidth="1" style="224"/>
    <col min="36" max="36" bestFit="1" width="11.42578125" customWidth="1" style="224"/>
    <col min="37" max="37" bestFit="1" width="14" customWidth="1" style="224"/>
    <col min="38" max="38" width="9" customWidth="1" style="224"/>
    <col min="39" max="39" bestFit="1" width="3" customWidth="1" style="224"/>
    <col min="40" max="40" bestFit="1" width="4.42578125" customWidth="1" style="224"/>
    <col min="41" max="41" bestFit="1" width="24.5703125" customWidth="1" style="224"/>
    <col min="42" max="42" width="15.5703125" customWidth="1" style="224"/>
    <col min="43" max="16384" width="9.140625" customWidth="1" style="224"/>
  </cols>
  <sheetData>
    <row r="1" ht="12.75" s="220" customFormat="1">
      <c r="A1" s="228" t="s">
        <v>34</v>
      </c>
      <c r="B1" s="229"/>
      <c r="C1" s="230"/>
      <c r="D1" s="231"/>
      <c r="E1" s="231"/>
      <c r="F1" s="231"/>
      <c r="G1" s="232"/>
      <c r="L1" s="232"/>
      <c r="N1" s="339"/>
      <c r="O1" s="339"/>
      <c r="P1" s="339"/>
      <c r="Q1" s="339"/>
      <c r="R1" s="339"/>
      <c r="S1" s="339"/>
      <c r="T1" s="231"/>
      <c r="U1" s="229"/>
      <c r="Y1" s="570"/>
      <c r="Z1" s="570"/>
      <c r="AA1" s="570"/>
      <c r="AB1" s="570"/>
      <c r="AC1" s="570"/>
      <c r="AD1" s="227"/>
      <c r="AE1" s="227"/>
      <c r="AF1" s="227"/>
      <c r="AG1" s="571"/>
      <c r="AH1" s="570"/>
      <c r="AI1" s="570"/>
      <c r="AJ1" s="570"/>
      <c r="AK1" s="570"/>
      <c r="AL1" s="570"/>
      <c r="AM1" s="570"/>
      <c r="AN1" s="570"/>
      <c r="AO1" s="570"/>
      <c r="AP1" s="570"/>
    </row>
    <row r="2" ht="12.75" s="220" customFormat="1">
      <c r="A2" s="228" t="s">
        <v>1056</v>
      </c>
      <c r="B2" s="233"/>
      <c r="C2" s="234"/>
      <c r="D2" s="233"/>
      <c r="E2" s="233"/>
      <c r="F2" s="233"/>
      <c r="G2" s="235"/>
      <c r="H2" s="236"/>
      <c r="I2" s="236"/>
      <c r="J2" s="236"/>
      <c r="K2" s="236"/>
      <c r="L2" s="235"/>
      <c r="M2" s="235"/>
      <c r="N2" s="340"/>
      <c r="O2" s="339"/>
      <c r="P2" s="340"/>
      <c r="Q2" s="340"/>
      <c r="R2" s="340"/>
      <c r="S2" s="340"/>
      <c r="T2" s="233"/>
      <c r="U2" s="233"/>
      <c r="Y2" s="570"/>
      <c r="Z2" s="570"/>
      <c r="AA2" s="570"/>
      <c r="AB2" s="570"/>
      <c r="AC2" s="570"/>
      <c r="AD2" s="227"/>
      <c r="AE2" s="227"/>
      <c r="AF2" s="227"/>
      <c r="AG2" s="571"/>
      <c r="AH2" s="570"/>
      <c r="AI2" s="570"/>
      <c r="AJ2" s="570"/>
      <c r="AK2" s="570"/>
      <c r="AL2" s="570"/>
      <c r="AM2" s="570"/>
      <c r="AN2" s="570"/>
      <c r="AO2" s="570"/>
      <c r="AP2" s="570"/>
    </row>
    <row r="3" ht="12.75" s="220" customFormat="1">
      <c r="A3" s="228" t="str">
        <f>+PONTIANAK!A3</f>
        <v>Periode Bulan Juli 2021</v>
      </c>
      <c r="B3" s="229"/>
      <c r="C3" s="230"/>
      <c r="D3" s="231"/>
      <c r="E3" s="231"/>
      <c r="F3" s="231"/>
      <c r="G3" s="323">
        <v>3377265</v>
      </c>
      <c r="L3" s="232"/>
      <c r="N3" s="339"/>
      <c r="O3" s="339"/>
      <c r="P3" s="339"/>
      <c r="Q3" s="339"/>
      <c r="R3" s="339"/>
      <c r="S3" s="339"/>
      <c r="T3" s="231"/>
      <c r="U3" s="229"/>
      <c r="Y3" s="570"/>
      <c r="Z3" s="570"/>
      <c r="AA3" s="570"/>
      <c r="AB3" s="570"/>
      <c r="AC3" s="570"/>
      <c r="AD3" s="227"/>
      <c r="AE3" s="227"/>
      <c r="AF3" s="227"/>
      <c r="AG3" s="571"/>
      <c r="AH3" s="570"/>
      <c r="AI3" s="570"/>
      <c r="AJ3" s="570"/>
      <c r="AK3" s="570"/>
      <c r="AL3" s="570"/>
      <c r="AM3" s="570"/>
      <c r="AN3" s="570"/>
      <c r="AO3" s="570"/>
      <c r="AP3" s="570"/>
    </row>
    <row r="4" ht="13.5" customHeight="1" s="220" customFormat="1">
      <c r="A4" s="237"/>
      <c r="B4" s="229"/>
      <c r="C4" s="230"/>
      <c r="D4" s="231"/>
      <c r="E4" s="231"/>
      <c r="F4" s="231"/>
      <c r="G4" s="232"/>
      <c r="L4" s="232"/>
      <c r="N4" s="339"/>
      <c r="O4" s="339"/>
      <c r="P4" s="339"/>
      <c r="Q4" s="339"/>
      <c r="R4" s="339"/>
      <c r="S4" s="339"/>
      <c r="T4" s="231"/>
      <c r="U4" s="229"/>
      <c r="Y4" s="570"/>
      <c r="Z4" s="570"/>
      <c r="AA4" s="570"/>
      <c r="AB4" s="570"/>
      <c r="AC4" s="570"/>
      <c r="AD4" s="572">
        <f>+G3</f>
        <v>3377265</v>
      </c>
      <c r="AE4" s="227"/>
      <c r="AF4" s="227"/>
      <c r="AG4" s="571"/>
      <c r="AH4" s="570"/>
      <c r="AI4" s="570"/>
      <c r="AJ4" s="570"/>
      <c r="AK4" s="570"/>
      <c r="AL4" s="570"/>
      <c r="AM4" s="570"/>
      <c r="AN4" s="570"/>
      <c r="AO4" s="570"/>
      <c r="AP4" s="570"/>
    </row>
    <row r="5" ht="13.5" customHeight="1" s="220" customFormat="1">
      <c r="A5" s="237"/>
      <c r="B5" s="229"/>
      <c r="C5" s="230"/>
      <c r="D5" s="231"/>
      <c r="E5" s="231"/>
      <c r="F5" s="231"/>
      <c r="G5" s="232"/>
      <c r="L5" s="232"/>
      <c r="N5" s="339"/>
      <c r="O5" s="339"/>
      <c r="P5" s="339"/>
      <c r="Q5" s="339"/>
      <c r="R5" s="339"/>
      <c r="S5" s="339"/>
      <c r="T5" s="231"/>
      <c r="U5" s="229"/>
      <c r="Y5" s="570"/>
      <c r="Z5" s="570"/>
      <c r="AA5" s="570" t="str">
        <f>+E7</f>
        <v>MANADO</v>
      </c>
      <c r="AB5" s="570"/>
      <c r="AC5" s="570"/>
      <c r="AD5" s="574"/>
      <c r="AE5" s="227"/>
      <c r="AF5" s="227"/>
      <c r="AG5" s="571"/>
      <c r="AH5" s="570"/>
      <c r="AI5" s="570"/>
      <c r="AJ5" s="570"/>
      <c r="AK5" s="570"/>
      <c r="AL5" s="570"/>
      <c r="AM5" s="570"/>
      <c r="AN5" s="570"/>
      <c r="AO5" s="570" t="str">
        <f>+AA5</f>
        <v>MANADO</v>
      </c>
      <c r="AP5" s="570"/>
    </row>
    <row r="6" ht="30" customHeight="1" s="221" customFormat="1">
      <c r="A6" s="324" t="s">
        <v>36</v>
      </c>
      <c r="B6" s="325" t="s">
        <v>37</v>
      </c>
      <c r="C6" s="325" t="s">
        <v>38</v>
      </c>
      <c r="D6" s="325" t="s">
        <v>39</v>
      </c>
      <c r="E6" s="325" t="s">
        <v>40</v>
      </c>
      <c r="F6" s="326" t="s">
        <v>41</v>
      </c>
      <c r="G6" s="327" t="s">
        <v>42</v>
      </c>
      <c r="H6" s="328" t="s">
        <v>43</v>
      </c>
      <c r="I6" s="255" t="s">
        <v>44</v>
      </c>
      <c r="J6" s="255" t="s">
        <v>45</v>
      </c>
      <c r="K6" s="341" t="s">
        <v>46</v>
      </c>
      <c r="L6" s="341" t="s">
        <v>47</v>
      </c>
      <c r="M6" s="257" t="s">
        <v>48</v>
      </c>
      <c r="N6" s="258" t="s">
        <v>49</v>
      </c>
      <c r="O6" s="259" t="s">
        <v>51</v>
      </c>
      <c r="P6" s="257" t="s">
        <v>1044</v>
      </c>
      <c r="Q6" s="348" t="s">
        <v>53</v>
      </c>
      <c r="R6" s="349" t="s">
        <v>54</v>
      </c>
      <c r="S6" s="349" t="s">
        <v>55</v>
      </c>
      <c r="T6" s="349" t="s">
        <v>56</v>
      </c>
      <c r="U6" s="350" t="s">
        <v>57</v>
      </c>
      <c r="Y6" s="575" t="s">
        <v>10</v>
      </c>
      <c r="Z6" s="576" t="s">
        <v>4</v>
      </c>
      <c r="AA6" s="577" t="s">
        <v>5</v>
      </c>
      <c r="AB6" s="577" t="s">
        <v>58</v>
      </c>
      <c r="AC6" s="577" t="s">
        <v>59</v>
      </c>
      <c r="AD6" s="578" t="s">
        <v>60</v>
      </c>
      <c r="AE6" s="578" t="s">
        <v>61</v>
      </c>
      <c r="AF6" s="578" t="s">
        <v>62</v>
      </c>
      <c r="AG6" s="577" t="s">
        <v>63</v>
      </c>
      <c r="AH6" s="577" t="s">
        <v>64</v>
      </c>
      <c r="AI6" s="579" t="s">
        <v>65</v>
      </c>
      <c r="AJ6" s="579" t="s">
        <v>66</v>
      </c>
      <c r="AK6" s="579" t="s">
        <v>65</v>
      </c>
      <c r="AL6" s="580"/>
      <c r="AM6" s="581" t="str">
        <f ref="AM6:AN9" t="shared" si="0">+Y6</f>
        <v>NO</v>
      </c>
      <c r="AN6" s="582" t="str">
        <f t="shared" si="0"/>
        <v>NIK</v>
      </c>
      <c r="AO6" s="583" t="str">
        <f>+AA6</f>
        <v>NAMA</v>
      </c>
      <c r="AP6" s="584" t="s">
        <v>8</v>
      </c>
    </row>
    <row r="7" ht="18" customHeight="1" s="220" customFormat="1">
      <c r="A7" s="244" t="s">
        <v>67</v>
      </c>
      <c r="B7" s="555" t="s">
        <v>1057</v>
      </c>
      <c r="C7" s="329" t="s">
        <v>1058</v>
      </c>
      <c r="D7" s="310" t="s">
        <v>95</v>
      </c>
      <c r="E7" s="356" t="s">
        <v>495</v>
      </c>
      <c r="F7" s="357" t="s">
        <v>71</v>
      </c>
      <c r="G7" s="108">
        <f>3377265</f>
        <v>3377265</v>
      </c>
      <c r="H7" s="289">
        <f>+$G$3*4.89%</f>
        <v>165148.2585</v>
      </c>
      <c r="I7" s="292">
        <f>+$G$3*4%</f>
        <v>135090.6</v>
      </c>
      <c r="J7" s="292">
        <f>+$G$3*2%</f>
        <v>67545.3</v>
      </c>
      <c r="K7" s="292">
        <v>1667</v>
      </c>
      <c r="L7" s="261">
        <f>SUM(G7:K7)</f>
        <v>3746716.1585</v>
      </c>
      <c r="M7" s="261">
        <f>+L7*8%</f>
        <v>299737.29268</v>
      </c>
      <c r="N7" s="262">
        <f>28*20000</f>
        <v>560000</v>
      </c>
      <c r="O7" s="358"/>
      <c r="P7" s="261"/>
      <c r="Q7" s="319">
        <f>SUM(L7:P7)</f>
        <v>4606453.45118</v>
      </c>
      <c r="R7" s="319">
        <f>M7*0.1</f>
        <v>29973.729268</v>
      </c>
      <c r="S7" s="320">
        <f>Q7+R7</f>
        <v>4636427.180448</v>
      </c>
      <c r="T7" s="274">
        <v>44271</v>
      </c>
      <c r="U7" s="275">
        <v>44377</v>
      </c>
      <c r="V7" s="236"/>
      <c r="W7" s="236"/>
      <c r="Y7" s="585">
        <f>+A7</f>
        <v>1</v>
      </c>
      <c r="Z7" s="586" t="str">
        <f>+B7</f>
        <v>1937</v>
      </c>
      <c r="AA7" s="587" t="str">
        <f>+C7</f>
        <v>ROYKE ANDRECHA BIDULE</v>
      </c>
      <c r="AB7" s="586" t="str">
        <f>+VLOOKUP(B7,'[4]ANTERAJA MANADO'!$C$7:$AI$9,14,0)</f>
        <v>K</v>
      </c>
      <c r="AC7" s="588">
        <f>+G7+N7+O7+P7</f>
        <v>3937265</v>
      </c>
      <c r="AD7" s="589">
        <f>$AD$4*2%</f>
        <v>67545.3</v>
      </c>
      <c r="AE7" s="589">
        <f>$AD$4*1%</f>
        <v>33772.65</v>
      </c>
      <c r="AF7" s="589">
        <f>$AD$4*1%</f>
        <v>33772.65</v>
      </c>
      <c r="AG7" s="588">
        <f>($AC7-$AD7-$AE7-$AF7)-IF($AB7="L",4500000,IF($AB7="K",4875000,IF($AB7="K1",5250000,IF($AB7="K2",5625000,IF($AB7="K3",6000000)))))</f>
        <v>-1072825.5999999996</v>
      </c>
      <c r="AH7" s="588">
        <f ref="AH7:AH9" t="shared" si="1">+IF(AG7&gt;1,AG7*5%,0)</f>
        <v>0</v>
      </c>
      <c r="AI7" s="590">
        <f>+AC7-AD7-AE7-AF7-AH7</f>
        <v>3802174.4000000004</v>
      </c>
      <c r="AJ7" s="591"/>
      <c r="AK7" s="592">
        <f>+AI7-AJ7</f>
        <v>3802174.4000000004</v>
      </c>
      <c r="AL7" s="593"/>
      <c r="AM7" s="594">
        <f t="shared" si="0"/>
        <v>1</v>
      </c>
      <c r="AN7" s="595" t="str">
        <f t="shared" si="0"/>
        <v>1937</v>
      </c>
      <c r="AO7" s="596" t="str">
        <f>+AA7</f>
        <v>ROYKE ANDRECHA BIDULE</v>
      </c>
      <c r="AP7" s="597">
        <f>+AK7</f>
        <v>3802174.4000000004</v>
      </c>
    </row>
    <row r="8" ht="18" customHeight="1" s="220" customFormat="1">
      <c r="A8" s="244" t="s">
        <v>67</v>
      </c>
      <c r="B8" s="555" t="s">
        <v>1059</v>
      </c>
      <c r="C8" s="329" t="s">
        <v>1060</v>
      </c>
      <c r="D8" s="310" t="s">
        <v>95</v>
      </c>
      <c r="E8" s="356" t="s">
        <v>495</v>
      </c>
      <c r="F8" s="357" t="s">
        <v>71</v>
      </c>
      <c r="G8" s="108">
        <f>3377265</f>
        <v>3377265</v>
      </c>
      <c r="H8" s="289">
        <f>+$G$3*4.89%</f>
        <v>165148.2585</v>
      </c>
      <c r="I8" s="292">
        <f>+$G$3*4%</f>
        <v>135090.6</v>
      </c>
      <c r="J8" s="292">
        <f>+$G$3*2%</f>
        <v>67545.3</v>
      </c>
      <c r="K8" s="292">
        <v>1667</v>
      </c>
      <c r="L8" s="261">
        <f>SUM(G8:K8)</f>
        <v>3746716.1585</v>
      </c>
      <c r="M8" s="261">
        <f>+L8*8%</f>
        <v>299737.29268</v>
      </c>
      <c r="N8" s="262">
        <v>560000</v>
      </c>
      <c r="O8" s="358"/>
      <c r="P8" s="261"/>
      <c r="Q8" s="319">
        <f>SUM(L8:P8)</f>
        <v>4606453.45118</v>
      </c>
      <c r="R8" s="319">
        <f>M8*0.1</f>
        <v>29973.729268</v>
      </c>
      <c r="S8" s="320">
        <f>Q8+R8</f>
        <v>4636427.180448</v>
      </c>
      <c r="T8" s="274">
        <v>44271</v>
      </c>
      <c r="U8" s="275">
        <v>44377</v>
      </c>
      <c r="V8" s="236"/>
      <c r="W8" s="236"/>
      <c r="Y8" s="585">
        <f ref="Y8:AA9" t="shared" si="2">+A8</f>
        <v>2</v>
      </c>
      <c r="Z8" s="586" t="str">
        <f t="shared" si="2"/>
        <v>1938</v>
      </c>
      <c r="AA8" s="587" t="str">
        <f t="shared" si="2"/>
        <v>RINOL IDRIS</v>
      </c>
      <c r="AB8" s="586" t="str">
        <f>+VLOOKUP(B8,'[4]ANTERAJA MANADO'!$C$7:$AI$9,14,0)</f>
        <v>K2</v>
      </c>
      <c r="AC8" s="588">
        <f ref="AC8:AC9" t="shared" si="3">+G8+N8+O8+P8</f>
        <v>3937265</v>
      </c>
      <c r="AD8" s="589">
        <f ref="AD8:AD9" t="shared" si="4">$AD$4*2%</f>
        <v>67545.3</v>
      </c>
      <c r="AE8" s="589">
        <f>$AD$4*1%</f>
        <v>33772.65</v>
      </c>
      <c r="AF8" s="589">
        <f>$AD$4*1%</f>
        <v>33772.65</v>
      </c>
      <c r="AG8" s="588">
        <f ref="AG8:AG9" t="shared" si="6">($AC8-$AD8-$AE8-$AF8)-IF($AB8="L",4500000,IF($AB8="K",4875000,IF($AB8="K1",5250000,IF($AB8="K2",5625000,IF($AB8="K3",6000000)))))</f>
        <v>-1822825.5999999996</v>
      </c>
      <c r="AH8" s="588">
        <f t="shared" si="1"/>
        <v>0</v>
      </c>
      <c r="AI8" s="590">
        <f>+AC8-AD8-AE8-AF8-AH8</f>
        <v>3802174.4000000004</v>
      </c>
      <c r="AJ8" s="591"/>
      <c r="AK8" s="592">
        <f ref="AK8:AK9" t="shared" si="7">+AI8-AJ8</f>
        <v>3802174.4000000004</v>
      </c>
      <c r="AL8" s="593"/>
      <c r="AM8" s="594">
        <f t="shared" si="0"/>
        <v>2</v>
      </c>
      <c r="AN8" s="595" t="str">
        <f t="shared" si="0"/>
        <v>1938</v>
      </c>
      <c r="AO8" s="596" t="str">
        <f>+AA8</f>
        <v>RINOL IDRIS</v>
      </c>
      <c r="AP8" s="597">
        <f ref="AP8:AP9" t="shared" si="8">+AK8</f>
        <v>3802174.4000000004</v>
      </c>
    </row>
    <row r="9" ht="18" customHeight="1" s="220" customFormat="1">
      <c r="A9" s="244" t="s">
        <v>67</v>
      </c>
      <c r="B9" s="555" t="s">
        <v>1061</v>
      </c>
      <c r="C9" s="329" t="s">
        <v>1062</v>
      </c>
      <c r="D9" s="310" t="s">
        <v>95</v>
      </c>
      <c r="E9" s="356" t="s">
        <v>495</v>
      </c>
      <c r="F9" s="357" t="s">
        <v>71</v>
      </c>
      <c r="G9" s="108">
        <f>3377265</f>
        <v>3377265</v>
      </c>
      <c r="H9" s="289">
        <f>+$G$3*4.89%</f>
        <v>165148.2585</v>
      </c>
      <c r="I9" s="292">
        <f>+$G$3*4%</f>
        <v>135090.6</v>
      </c>
      <c r="J9" s="292">
        <f>+$G$3*2%</f>
        <v>67545.3</v>
      </c>
      <c r="K9" s="292">
        <v>1667</v>
      </c>
      <c r="L9" s="261">
        <f>SUM(G9:K9)</f>
        <v>3746716.1585</v>
      </c>
      <c r="M9" s="261">
        <f>+L9*8%</f>
        <v>299737.29268</v>
      </c>
      <c r="N9" s="262">
        <f>27*20000</f>
        <v>540000</v>
      </c>
      <c r="O9" s="358"/>
      <c r="P9" s="261"/>
      <c r="Q9" s="319">
        <f>SUM(L9:P9)</f>
        <v>4586453.45118</v>
      </c>
      <c r="R9" s="319">
        <f>M9*0.1</f>
        <v>29973.729268</v>
      </c>
      <c r="S9" s="320">
        <f>Q9+R9</f>
        <v>4616427.180448</v>
      </c>
      <c r="T9" s="274">
        <v>44271</v>
      </c>
      <c r="U9" s="275">
        <v>44377</v>
      </c>
      <c r="V9" s="236"/>
      <c r="W9" s="236"/>
      <c r="Y9" s="585">
        <f t="shared" si="2"/>
        <v>3</v>
      </c>
      <c r="Z9" s="586" t="str">
        <f t="shared" si="2"/>
        <v>1939</v>
      </c>
      <c r="AA9" s="587" t="str">
        <f t="shared" si="2"/>
        <v>STEVIE MAMESAH</v>
      </c>
      <c r="AB9" s="586" t="str">
        <f>+VLOOKUP(B9,'[4]ANTERAJA MANADO'!$C$7:$AI$9,14,0)</f>
        <v>K3</v>
      </c>
      <c r="AC9" s="588">
        <f t="shared" si="3"/>
        <v>3917265</v>
      </c>
      <c r="AD9" s="589">
        <f t="shared" si="4"/>
        <v>67545.3</v>
      </c>
      <c r="AE9" s="589">
        <f>$AD$4*1%</f>
        <v>33772.65</v>
      </c>
      <c r="AF9" s="589">
        <f>$AD$4*1%</f>
        <v>33772.65</v>
      </c>
      <c r="AG9" s="588">
        <f t="shared" si="6"/>
        <v>-2217825.5999999996</v>
      </c>
      <c r="AH9" s="588">
        <f t="shared" si="1"/>
        <v>0</v>
      </c>
      <c r="AI9" s="590">
        <f>+AC9-AD9-AE9-AF9-AH9</f>
        <v>3782174.4000000004</v>
      </c>
      <c r="AJ9" s="591"/>
      <c r="AK9" s="592">
        <f t="shared" si="7"/>
        <v>3782174.4000000004</v>
      </c>
      <c r="AL9" s="593"/>
      <c r="AM9" s="594">
        <f t="shared" si="0"/>
        <v>3</v>
      </c>
      <c r="AN9" s="595" t="str">
        <f t="shared" si="0"/>
        <v>1939</v>
      </c>
      <c r="AO9" s="596" t="str">
        <f>+AA9</f>
        <v>STEVIE MAMESAH</v>
      </c>
      <c r="AP9" s="597">
        <f t="shared" si="8"/>
        <v>3782174.4000000004</v>
      </c>
    </row>
    <row r="10" ht="18" customHeight="1" s="321" customFormat="1">
      <c r="A10" s="331" t="s">
        <v>214</v>
      </c>
      <c r="B10" s="744"/>
      <c r="C10" s="745" t="s">
        <v>246</v>
      </c>
      <c r="D10" s="332"/>
      <c r="E10" s="332"/>
      <c r="F10" s="332"/>
      <c r="G10" s="333">
        <f>SUM(G7:G9)</f>
        <v>10131795</v>
      </c>
      <c r="H10" s="333">
        <f ref="H10:S10" t="shared" si="9">SUM(H7:H9)</f>
        <v>495444.7755</v>
      </c>
      <c r="I10" s="333">
        <f t="shared" si="9"/>
        <v>405271.8</v>
      </c>
      <c r="J10" s="333">
        <f t="shared" si="9"/>
        <v>202635.9</v>
      </c>
      <c r="K10" s="333">
        <f t="shared" si="9"/>
        <v>5001</v>
      </c>
      <c r="L10" s="333">
        <f t="shared" si="9"/>
        <v>11240148.4755</v>
      </c>
      <c r="M10" s="333">
        <f t="shared" si="9"/>
        <v>899211.87804</v>
      </c>
      <c r="N10" s="333">
        <f t="shared" si="9"/>
        <v>1660000</v>
      </c>
      <c r="O10" s="333">
        <f t="shared" si="9"/>
        <v>0</v>
      </c>
      <c r="P10" s="333">
        <f t="shared" si="9"/>
        <v>0</v>
      </c>
      <c r="Q10" s="351">
        <f t="shared" si="9"/>
        <v>13799360.35354</v>
      </c>
      <c r="R10" s="333">
        <f t="shared" si="9"/>
        <v>89921.187804</v>
      </c>
      <c r="S10" s="351">
        <f t="shared" si="9"/>
        <v>13889281.541344</v>
      </c>
      <c r="T10" s="352"/>
      <c r="U10" s="353"/>
      <c r="V10" s="236"/>
      <c r="W10" s="220"/>
      <c r="X10" s="220"/>
      <c r="Y10" s="598"/>
      <c r="Z10" s="599"/>
      <c r="AA10" s="600"/>
      <c r="AB10" s="599"/>
      <c r="AC10" s="601">
        <f>SUM(AC7:AC9)</f>
        <v>11791795</v>
      </c>
      <c r="AD10" s="601">
        <f ref="AD10:AK10" t="shared" si="10">SUM(AD7:AD9)</f>
        <v>202635.90000000002</v>
      </c>
      <c r="AE10" s="601">
        <f t="shared" si="10"/>
        <v>101317.95000000001</v>
      </c>
      <c r="AF10" s="601">
        <f t="shared" si="10"/>
        <v>101317.95000000001</v>
      </c>
      <c r="AG10" s="601">
        <f t="shared" si="10"/>
        <v>-5113476.799999999</v>
      </c>
      <c r="AH10" s="601">
        <f t="shared" si="10"/>
        <v>0</v>
      </c>
      <c r="AI10" s="601">
        <f t="shared" si="10"/>
        <v>11386523.200000001</v>
      </c>
      <c r="AJ10" s="601">
        <f t="shared" si="10"/>
        <v>0</v>
      </c>
      <c r="AK10" s="601">
        <f t="shared" si="10"/>
        <v>11386523.200000001</v>
      </c>
      <c r="AL10" s="602"/>
      <c r="AM10" s="603"/>
      <c r="AN10" s="604"/>
      <c r="AO10" s="605"/>
      <c r="AP10" s="601">
        <f>SUM(AP7:AP9)</f>
        <v>11386523.200000001</v>
      </c>
    </row>
    <row r="11" s="222" customFormat="1">
      <c r="A11" s="247"/>
      <c r="B11" s="248"/>
      <c r="C11" s="226"/>
      <c r="D11" s="249"/>
      <c r="E11" s="249"/>
      <c r="F11" s="249"/>
      <c r="H11" s="334"/>
      <c r="L11" s="264"/>
      <c r="N11" s="342"/>
      <c r="T11" s="249"/>
      <c r="U11" s="248"/>
      <c r="Y11" s="224"/>
      <c r="Z11" s="224"/>
      <c r="AA11" s="224"/>
      <c r="AB11" s="224"/>
      <c r="AC11" s="606">
        <f>+AC10-G10-N10-O10-P10</f>
        <v>0</v>
      </c>
      <c r="AD11" s="227"/>
      <c r="AE11" s="227"/>
      <c r="AF11" s="227"/>
      <c r="AG11" s="224"/>
      <c r="AH11" s="224"/>
      <c r="AI11" s="224"/>
      <c r="AJ11" s="224"/>
      <c r="AK11" s="224"/>
      <c r="AL11" s="224"/>
      <c r="AM11" s="224"/>
      <c r="AN11" s="224"/>
      <c r="AO11" s="224"/>
      <c r="AP11" s="633">
        <f>+AP10-AQ10-AR10</f>
        <v>11386523.200000001</v>
      </c>
    </row>
    <row r="12" ht="13.5" customHeight="1" s="322" customFormat="1">
      <c r="A12" s="335"/>
      <c r="B12" s="335"/>
      <c r="C12" s="335"/>
      <c r="D12" s="335"/>
      <c r="E12" s="335"/>
      <c r="F12" s="336"/>
      <c r="G12" s="337"/>
      <c r="H12" s="338"/>
      <c r="I12" s="343"/>
      <c r="J12" s="343"/>
      <c r="K12" s="344"/>
      <c r="L12" s="344"/>
      <c r="M12" s="345"/>
      <c r="N12" s="346"/>
      <c r="O12" s="347"/>
      <c r="P12" s="345"/>
      <c r="Q12" s="354"/>
      <c r="R12" s="355"/>
      <c r="S12" s="355"/>
      <c r="T12" s="355"/>
      <c r="U12" s="355"/>
      <c r="Y12" s="224"/>
      <c r="Z12" s="224"/>
      <c r="AA12" s="224"/>
      <c r="AB12" s="224"/>
      <c r="AC12" s="580" t="s">
        <v>241</v>
      </c>
      <c r="AD12" s="227">
        <f>+H10+J10+AD10+AF10</f>
        <v>1002034.5255</v>
      </c>
      <c r="AE12" s="227"/>
      <c r="AF12" s="227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</row>
    <row r="13" s="223" customFormat="1">
      <c r="B13" s="231"/>
      <c r="C13" s="230"/>
      <c r="D13" s="231"/>
      <c r="E13" s="231"/>
      <c r="F13" s="231"/>
      <c r="G13" s="232"/>
      <c r="L13" s="232"/>
      <c r="N13" s="265"/>
      <c r="Y13" s="224"/>
      <c r="Z13" s="224"/>
      <c r="AA13" s="224"/>
      <c r="AB13" s="224"/>
      <c r="AC13" s="607" t="s">
        <v>61</v>
      </c>
      <c r="AD13" s="227">
        <f>+I10+AE10</f>
        <v>506589.75</v>
      </c>
      <c r="AE13" s="227"/>
      <c r="AF13" s="227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</row>
    <row r="14" s="220" customFormat="1">
      <c r="A14" s="250"/>
      <c r="B14" s="229"/>
      <c r="C14" s="223"/>
      <c r="D14" s="231"/>
      <c r="E14" s="231"/>
      <c r="F14" s="231"/>
      <c r="G14" s="232"/>
      <c r="M14" s="265"/>
      <c r="N14" s="265"/>
      <c r="O14" s="265"/>
      <c r="P14" s="266"/>
      <c r="Y14" s="224"/>
      <c r="Z14" s="224"/>
      <c r="AA14" s="224"/>
      <c r="AB14" s="224"/>
      <c r="AC14" s="607" t="s">
        <v>242</v>
      </c>
      <c r="AD14" s="227">
        <f>+K10</f>
        <v>5001</v>
      </c>
      <c r="AE14" s="227"/>
      <c r="AF14" s="227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</row>
    <row r="15" s="220" customFormat="1">
      <c r="A15" s="250"/>
      <c r="B15" s="229"/>
      <c r="C15" s="223"/>
      <c r="D15" s="231"/>
      <c r="E15" s="231"/>
      <c r="F15" s="231"/>
      <c r="G15" s="232"/>
      <c r="M15" s="265"/>
      <c r="N15" s="265"/>
      <c r="O15" s="265"/>
      <c r="P15" s="266"/>
      <c r="Y15" s="224"/>
      <c r="Z15" s="224"/>
      <c r="AA15" s="224"/>
      <c r="AB15" s="224"/>
      <c r="AC15" s="607" t="s">
        <v>64</v>
      </c>
      <c r="AD15" s="227">
        <f>+AH10</f>
        <v>0</v>
      </c>
      <c r="AE15" s="227"/>
      <c r="AF15" s="227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</row>
    <row r="16" s="220" customFormat="1">
      <c r="B16" s="229"/>
      <c r="C16" s="251"/>
      <c r="D16" s="231"/>
      <c r="E16" s="231"/>
      <c r="F16" s="231"/>
      <c r="G16" s="232"/>
      <c r="L16" s="267"/>
      <c r="M16" s="267"/>
      <c r="N16" s="267"/>
      <c r="O16" s="267"/>
      <c r="P16" s="266"/>
      <c r="Y16" s="224"/>
      <c r="Z16" s="224"/>
      <c r="AA16" s="224"/>
      <c r="AB16" s="224"/>
      <c r="AC16" s="607" t="s">
        <v>243</v>
      </c>
      <c r="AD16" s="227">
        <f>+AJ10</f>
        <v>0</v>
      </c>
      <c r="AE16" s="227"/>
      <c r="AF16" s="227"/>
      <c r="AG16" s="224"/>
      <c r="AH16" s="224"/>
      <c r="AI16" s="224"/>
      <c r="AJ16" s="224"/>
      <c r="AK16" s="224"/>
      <c r="AL16" s="224"/>
      <c r="AM16" s="224"/>
      <c r="AN16" s="224"/>
      <c r="AO16" s="224"/>
      <c r="AP16" s="224"/>
    </row>
    <row r="17" s="220" customFormat="1">
      <c r="A17" s="250"/>
      <c r="B17" s="229"/>
      <c r="C17" s="231"/>
      <c r="D17" s="231"/>
      <c r="E17" s="231"/>
      <c r="F17" s="231"/>
      <c r="G17" s="232"/>
      <c r="M17" s="265"/>
      <c r="N17" s="265"/>
      <c r="O17" s="265"/>
      <c r="P17" s="266"/>
      <c r="Y17" s="224"/>
      <c r="Z17" s="224"/>
      <c r="AA17" s="224"/>
      <c r="AB17" s="224"/>
      <c r="AC17" s="607" t="s">
        <v>244</v>
      </c>
      <c r="AD17" s="227">
        <f>+M10</f>
        <v>899211.87804</v>
      </c>
      <c r="AE17" s="227"/>
      <c r="AF17" s="227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</row>
    <row r="18" s="220" customFormat="1">
      <c r="B18" s="229"/>
      <c r="C18" s="231"/>
      <c r="D18" s="231"/>
      <c r="F18" s="252"/>
      <c r="G18" s="232"/>
      <c r="K18" s="265"/>
      <c r="L18" s="223"/>
      <c r="M18" s="267"/>
      <c r="N18" s="223"/>
      <c r="O18" s="223"/>
      <c r="Y18" s="224"/>
      <c r="Z18" s="224"/>
      <c r="AA18" s="224"/>
      <c r="AB18" s="224"/>
      <c r="AC18" s="607" t="s">
        <v>54</v>
      </c>
      <c r="AD18" s="227">
        <f>+R10</f>
        <v>89921.187804</v>
      </c>
      <c r="AE18" s="227"/>
      <c r="AF18" s="227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</row>
    <row r="19" s="220" customFormat="1">
      <c r="B19" s="229"/>
      <c r="C19" s="231"/>
      <c r="D19" s="231"/>
      <c r="F19" s="252"/>
      <c r="G19" s="232"/>
      <c r="H19" s="232"/>
      <c r="K19" s="265"/>
      <c r="Y19" s="224"/>
      <c r="Z19" s="224"/>
      <c r="AA19" s="224"/>
      <c r="AB19" s="224"/>
      <c r="AC19" s="224" t="s">
        <v>245</v>
      </c>
      <c r="AD19" s="227">
        <f>+AP10</f>
        <v>11386523.200000001</v>
      </c>
      <c r="AE19" s="227"/>
      <c r="AF19" s="227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</row>
    <row r="20" s="220" customFormat="1">
      <c r="B20" s="229"/>
      <c r="C20" s="231"/>
      <c r="D20" s="231"/>
      <c r="F20" s="252"/>
      <c r="G20" s="232"/>
      <c r="H20" s="232"/>
      <c r="K20" s="265"/>
      <c r="M20" s="266"/>
      <c r="Y20" s="224"/>
      <c r="Z20" s="224"/>
      <c r="AA20" s="224"/>
      <c r="AB20" s="224"/>
      <c r="AC20" s="224" t="s">
        <v>246</v>
      </c>
      <c r="AD20" s="227">
        <f>SUM(AD12:AD19)</f>
        <v>13889281.541344002</v>
      </c>
      <c r="AE20" s="227"/>
      <c r="AF20" s="227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</row>
    <row r="21" s="220" customFormat="1">
      <c r="B21" s="229"/>
      <c r="C21" s="231"/>
      <c r="D21" s="231"/>
      <c r="F21" s="252"/>
      <c r="G21" s="232"/>
      <c r="H21" s="232"/>
      <c r="K21" s="265"/>
      <c r="M21" s="267"/>
      <c r="Y21" s="224"/>
      <c r="Z21" s="224"/>
      <c r="AA21" s="224"/>
      <c r="AB21" s="224"/>
      <c r="AC21" s="224"/>
      <c r="AD21" s="227">
        <f>+AD20-S10</f>
        <v>0</v>
      </c>
      <c r="AE21" s="227"/>
      <c r="AF21" s="227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</row>
    <row r="22" s="220" customFormat="1">
      <c r="B22" s="229"/>
      <c r="C22" s="231"/>
      <c r="D22" s="231"/>
      <c r="F22" s="252"/>
      <c r="G22" s="232"/>
      <c r="H22" s="232"/>
      <c r="K22" s="265"/>
      <c r="Y22" s="224"/>
      <c r="Z22" s="224"/>
      <c r="AA22" s="224"/>
      <c r="AB22" s="224"/>
      <c r="AC22" s="224"/>
      <c r="AD22" s="227"/>
      <c r="AE22" s="227"/>
      <c r="AF22" s="227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</row>
    <row r="23" s="220" customFormat="1">
      <c r="B23" s="229"/>
      <c r="C23" s="231"/>
      <c r="D23" s="231"/>
      <c r="F23" s="252"/>
      <c r="G23" s="232"/>
      <c r="H23" s="232"/>
      <c r="K23" s="265"/>
      <c r="P23" s="231"/>
      <c r="Y23" s="224"/>
      <c r="Z23" s="224"/>
      <c r="AA23" s="224"/>
      <c r="AB23" s="224"/>
      <c r="AC23" s="224"/>
      <c r="AD23" s="227"/>
      <c r="AE23" s="227"/>
      <c r="AF23" s="227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</row>
    <row r="24" s="220" customFormat="1">
      <c r="A24" s="223"/>
      <c r="B24" s="229"/>
      <c r="C24" s="231"/>
      <c r="D24" s="231"/>
      <c r="F24" s="231"/>
      <c r="G24" s="232"/>
      <c r="H24" s="232"/>
      <c r="K24" s="265"/>
      <c r="Y24" s="224"/>
      <c r="Z24" s="224"/>
      <c r="AA24" s="224"/>
      <c r="AB24" s="224"/>
      <c r="AC24" s="224"/>
      <c r="AD24" s="227"/>
      <c r="AE24" s="227"/>
      <c r="AF24" s="227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</row>
    <row r="25" s="223" customFormat="1">
      <c r="B25" s="231"/>
      <c r="C25" s="251"/>
      <c r="D25" s="231"/>
      <c r="E25" s="231"/>
      <c r="F25" s="251"/>
      <c r="G25" s="232"/>
      <c r="H25" s="232"/>
      <c r="I25" s="268"/>
      <c r="L25" s="250"/>
      <c r="N25" s="251"/>
      <c r="Q25" s="250"/>
      <c r="Y25" s="224"/>
      <c r="Z25" s="224"/>
      <c r="AA25" s="224"/>
      <c r="AB25" s="224"/>
      <c r="AC25" s="224"/>
      <c r="AD25" s="227"/>
      <c r="AE25" s="227"/>
      <c r="AF25" s="227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</row>
    <row r="26" s="223" customFormat="1">
      <c r="B26" s="231"/>
      <c r="C26" s="230"/>
      <c r="D26" s="231"/>
      <c r="E26" s="231"/>
      <c r="F26" s="231"/>
      <c r="G26" s="232"/>
      <c r="L26" s="232"/>
      <c r="Y26" s="224"/>
      <c r="Z26" s="224"/>
      <c r="AA26" s="224"/>
      <c r="AB26" s="224"/>
      <c r="AC26" s="224"/>
      <c r="AD26" s="227"/>
      <c r="AE26" s="227"/>
      <c r="AF26" s="227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</row>
    <row r="27" s="223" customFormat="1">
      <c r="B27" s="231"/>
      <c r="C27" s="230"/>
      <c r="D27" s="231"/>
      <c r="E27" s="231"/>
      <c r="F27" s="231"/>
      <c r="G27" s="232"/>
      <c r="L27" s="232"/>
      <c r="Y27" s="224"/>
      <c r="Z27" s="224"/>
      <c r="AA27" s="224"/>
      <c r="AB27" s="224"/>
      <c r="AC27" s="224"/>
      <c r="AD27" s="227"/>
      <c r="AE27" s="227"/>
      <c r="AF27" s="227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</row>
    <row r="28" s="223" customFormat="1">
      <c r="B28" s="231"/>
      <c r="C28" s="230"/>
      <c r="D28" s="231"/>
      <c r="E28" s="231"/>
      <c r="F28" s="231"/>
      <c r="G28" s="232"/>
      <c r="L28" s="232"/>
      <c r="Y28" s="224"/>
      <c r="Z28" s="224"/>
      <c r="AA28" s="224"/>
      <c r="AB28" s="224"/>
      <c r="AC28" s="224"/>
      <c r="AD28" s="227"/>
      <c r="AE28" s="227"/>
      <c r="AF28" s="227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</row>
    <row r="29" s="223" customFormat="1">
      <c r="B29" s="231"/>
      <c r="C29" s="230"/>
      <c r="D29" s="231"/>
      <c r="E29" s="231"/>
      <c r="F29" s="231"/>
      <c r="G29" s="232"/>
      <c r="L29" s="232"/>
      <c r="T29" s="231"/>
      <c r="U29" s="231"/>
      <c r="Y29" s="224"/>
      <c r="Z29" s="224"/>
      <c r="AA29" s="224"/>
      <c r="AB29" s="224"/>
      <c r="AC29" s="224"/>
      <c r="AD29" s="227"/>
      <c r="AE29" s="227"/>
      <c r="AF29" s="227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</row>
    <row r="30" s="223" customFormat="1">
      <c r="B30" s="231"/>
      <c r="F30" s="252"/>
      <c r="Y30" s="224"/>
      <c r="Z30" s="224"/>
      <c r="AA30" s="224"/>
      <c r="AB30" s="224"/>
      <c r="AC30" s="224"/>
      <c r="AD30" s="227"/>
      <c r="AE30" s="227"/>
      <c r="AF30" s="227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</row>
    <row r="31">
      <c r="C31" s="224"/>
      <c r="D31" s="224"/>
      <c r="E31" s="224"/>
      <c r="F31" s="253"/>
      <c r="G31" s="224"/>
      <c r="L31" s="224"/>
      <c r="T31" s="224"/>
      <c r="U31" s="224"/>
    </row>
    <row r="32">
      <c r="C32" s="224"/>
      <c r="D32" s="224"/>
      <c r="E32" s="224"/>
      <c r="F32" s="253"/>
      <c r="G32" s="224"/>
      <c r="L32" s="224"/>
      <c r="T32" s="224"/>
      <c r="U32" s="224"/>
    </row>
    <row r="45" s="225" customFormat="1">
      <c r="A45" s="224"/>
      <c r="C45" s="226"/>
      <c r="D45" s="253"/>
      <c r="G45" s="227"/>
      <c r="H45" s="224"/>
      <c r="I45" s="224"/>
      <c r="J45" s="224"/>
      <c r="K45" s="224"/>
      <c r="L45" s="227"/>
      <c r="M45" s="224"/>
      <c r="N45" s="224"/>
      <c r="O45" s="224"/>
      <c r="P45" s="224"/>
      <c r="Q45" s="224"/>
      <c r="R45" s="224"/>
      <c r="S45" s="224"/>
      <c r="V45" s="224"/>
      <c r="W45" s="224"/>
      <c r="X45" s="224"/>
      <c r="Y45" s="224"/>
      <c r="Z45" s="224"/>
      <c r="AA45" s="224"/>
      <c r="AB45" s="224"/>
      <c r="AC45" s="224"/>
      <c r="AD45" s="227"/>
      <c r="AE45" s="227"/>
      <c r="AF45" s="227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</row>
  </sheetData>
  <conditionalFormatting sqref="AD17">
    <cfRule type="containsText" dxfId="104" priority="1" operator="containsText" text="SALAH">
      <formula>NOT(ISERROR(SEARCH("SALAH",AD17)))</formula>
    </cfRule>
    <cfRule type="containsText" dxfId="105" priority="2" operator="containsText" text="SALAH">
      <formula>NOT(ISERROR(SEARCH("SALAH",AD17)))</formula>
    </cfRule>
  </conditionalFormatting>
  <conditionalFormatting sqref="AD14">
    <cfRule type="containsText" dxfId="104" priority="3" operator="containsText" text="SALAH">
      <formula>NOT(ISERROR(SEARCH("SALAH",AD14)))</formula>
    </cfRule>
    <cfRule type="containsText" dxfId="105" priority="4" operator="containsText" text="SALAH">
      <formula>NOT(ISERROR(SEARCH("SALAH",AD14)))</formula>
    </cfRule>
  </conditionalFormatting>
  <printOptions horizontalCentered="1"/>
  <pageMargins left="0" right="0" top="0.75" bottom="0.75" header="0.3" footer="0.3"/>
  <pageSetup paperSize="9" scale="70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2"/>
  <dimension ref="A1:AX80"/>
  <sheetViews>
    <sheetView zoomScale="85" zoomScaleNormal="85" workbookViewId="0">
      <pane xSplit="7" ySplit="7" topLeftCell="H67" activePane="bottomRight" state="frozen"/>
      <selection pane="topRight"/>
      <selection pane="bottomLeft"/>
      <selection pane="bottomRight" activeCell="C79" sqref="C78:D79"/>
    </sheetView>
  </sheetViews>
  <sheetFormatPr defaultColWidth="9.140625" defaultRowHeight="12"/>
  <cols>
    <col min="1" max="1" width="4.7109375" customWidth="1" style="224"/>
    <col min="2" max="2" width="4.7109375" customWidth="1" style="225"/>
    <col min="3" max="3" width="24.28515625" customWidth="1" style="226"/>
    <col min="4" max="4" width="13.42578125" customWidth="1" style="225"/>
    <col min="5" max="5" width="11.7109375" customWidth="1" style="225"/>
    <col min="6" max="6" width="10.7109375" customWidth="1" style="225"/>
    <col min="7" max="7" width="14" customWidth="1" style="227"/>
    <col min="8" max="10" width="12" customWidth="1" style="224"/>
    <col min="11" max="11" width="11" customWidth="1" style="224"/>
    <col min="12" max="12" bestFit="1" width="13.85546875" customWidth="1" style="227"/>
    <col min="13" max="14" width="12" customWidth="1" style="224"/>
    <col min="15" max="15" bestFit="1" width="11" customWidth="1" style="224"/>
    <col min="16" max="16" width="12.42578125" customWidth="1" style="224"/>
    <col min="17" max="17" bestFit="1" width="13.7109375" customWidth="1" style="224"/>
    <col min="18" max="19" width="12" customWidth="1" style="224"/>
    <col min="20" max="21" width="9.85546875" customWidth="1" style="225"/>
    <col min="22" max="22" width="5" customWidth="1" style="224"/>
    <col min="23" max="24" width="9.140625" customWidth="1" style="224"/>
    <col min="25" max="25" bestFit="1" width="4.28515625" customWidth="1" style="224"/>
    <col min="26" max="26" bestFit="1" width="4.85546875" customWidth="1" style="224"/>
    <col min="27" max="27" bestFit="1" width="24.5703125" customWidth="1" style="224"/>
    <col min="28" max="28" bestFit="1" width="10.28515625" customWidth="1" style="224"/>
    <col min="29" max="29" bestFit="1" width="14" customWidth="1" style="224"/>
    <col min="30" max="30" bestFit="1" width="12.28515625" customWidth="1" style="227"/>
    <col min="31" max="31" bestFit="1" width="11.7109375" customWidth="1" style="227"/>
    <col min="32" max="32" bestFit="1" width="11.5703125" customWidth="1" style="227"/>
    <col min="33" max="33" width="13.5703125" customWidth="1" style="224"/>
    <col min="34" max="34" width="9.140625" customWidth="1" style="224"/>
    <col min="35" max="35" bestFit="1" width="12.140625" customWidth="1" style="224"/>
    <col min="36" max="36" bestFit="1" width="11.42578125" customWidth="1" style="224"/>
    <col min="37" max="37" bestFit="1" width="14" customWidth="1" style="224"/>
    <col min="38" max="38" width="9.140625" customWidth="1" style="224"/>
    <col min="39" max="39" bestFit="1" width="3" customWidth="1" style="224"/>
    <col min="40" max="40" bestFit="1" width="4.42578125" customWidth="1" style="224"/>
    <col min="41" max="41" bestFit="1" width="24.5703125" customWidth="1" style="224"/>
    <col min="42" max="42" width="15.5703125" customWidth="1" style="224"/>
    <col min="43" max="16384" width="9.140625" customWidth="1" style="224"/>
  </cols>
  <sheetData>
    <row r="1" ht="12.75" s="220" customFormat="1">
      <c r="A1" s="228" t="s">
        <v>34</v>
      </c>
      <c r="B1" s="229"/>
      <c r="C1" s="230"/>
      <c r="D1" s="231"/>
      <c r="E1" s="231"/>
      <c r="F1" s="231"/>
      <c r="G1" s="232"/>
      <c r="L1" s="232"/>
      <c r="O1" s="220" t="s">
        <v>424</v>
      </c>
      <c r="T1" s="231"/>
      <c r="U1" s="229"/>
      <c r="Y1" s="570"/>
      <c r="Z1" s="570"/>
      <c r="AA1" s="570"/>
      <c r="AB1" s="570"/>
      <c r="AC1" s="570"/>
      <c r="AD1" s="227"/>
      <c r="AE1" s="227"/>
      <c r="AF1" s="227"/>
      <c r="AG1" s="571"/>
      <c r="AH1" s="570"/>
      <c r="AI1" s="570"/>
      <c r="AJ1" s="570"/>
      <c r="AK1" s="570"/>
      <c r="AL1" s="570"/>
      <c r="AM1" s="570"/>
      <c r="AN1" s="570"/>
      <c r="AO1" s="570"/>
      <c r="AP1" s="570"/>
    </row>
    <row r="2" ht="12.75" s="220" customFormat="1">
      <c r="A2" s="228" t="s">
        <v>425</v>
      </c>
      <c r="B2" s="233"/>
      <c r="C2" s="234"/>
      <c r="D2" s="233"/>
      <c r="E2" s="233"/>
      <c r="F2" s="233"/>
      <c r="G2" s="235"/>
      <c r="H2" s="236"/>
      <c r="I2" s="236"/>
      <c r="J2" s="236"/>
      <c r="K2" s="236"/>
      <c r="L2" s="235"/>
      <c r="M2" s="235"/>
      <c r="N2" s="235"/>
      <c r="O2" s="235"/>
      <c r="P2" s="235"/>
      <c r="Q2" s="236"/>
      <c r="R2" s="236"/>
      <c r="S2" s="236"/>
      <c r="T2" s="233"/>
      <c r="U2" s="233"/>
      <c r="Y2" s="570"/>
      <c r="Z2" s="570"/>
      <c r="AA2" s="570"/>
      <c r="AB2" s="570"/>
      <c r="AC2" s="570"/>
      <c r="AD2" s="227"/>
      <c r="AE2" s="227"/>
      <c r="AF2" s="227"/>
      <c r="AG2" s="571"/>
      <c r="AH2" s="570"/>
      <c r="AI2" s="570"/>
      <c r="AJ2" s="570"/>
      <c r="AK2" s="570"/>
      <c r="AL2" s="570"/>
      <c r="AM2" s="570"/>
      <c r="AN2" s="570"/>
      <c r="AO2" s="570"/>
      <c r="AP2" s="570"/>
    </row>
    <row r="3" ht="12.75" s="220" customFormat="1">
      <c r="A3" s="228" t="str">
        <f>+'BANJARMASIN '!A3</f>
        <v>Periode Bulan Juli 2021</v>
      </c>
      <c r="B3" s="229"/>
      <c r="C3" s="230"/>
      <c r="D3" s="231"/>
      <c r="E3" s="231"/>
      <c r="F3" s="231"/>
      <c r="G3" s="232"/>
      <c r="L3" s="232"/>
      <c r="T3" s="231"/>
      <c r="U3" s="229"/>
      <c r="Y3" s="570"/>
      <c r="Z3" s="570"/>
      <c r="AA3" s="570"/>
      <c r="AB3" s="570"/>
      <c r="AC3" s="570"/>
      <c r="AD3" s="227"/>
      <c r="AE3" s="227"/>
      <c r="AF3" s="227"/>
      <c r="AG3" s="571"/>
      <c r="AH3" s="570"/>
      <c r="AI3" s="570"/>
      <c r="AJ3" s="570"/>
      <c r="AK3" s="570"/>
      <c r="AL3" s="570"/>
      <c r="AM3" s="570"/>
      <c r="AN3" s="570"/>
      <c r="AO3" s="570"/>
      <c r="AP3" s="570"/>
    </row>
    <row r="4" s="220" customFormat="1">
      <c r="A4" s="237"/>
      <c r="B4" s="229"/>
      <c r="C4" s="230"/>
      <c r="D4" s="231"/>
      <c r="E4" s="231"/>
      <c r="F4" s="231"/>
      <c r="G4" s="238">
        <v>3270093</v>
      </c>
      <c r="L4" s="232"/>
      <c r="T4" s="231"/>
      <c r="U4" s="229"/>
      <c r="Y4" s="570"/>
      <c r="Z4" s="570"/>
      <c r="AA4" s="570"/>
      <c r="AB4" s="570"/>
      <c r="AC4" s="570"/>
      <c r="AD4" s="572">
        <f>+G4</f>
        <v>3270093</v>
      </c>
      <c r="AE4" s="227"/>
      <c r="AF4" s="227"/>
      <c r="AG4" s="571"/>
      <c r="AH4" s="570"/>
      <c r="AI4" s="570"/>
      <c r="AJ4" s="570"/>
      <c r="AK4" s="570"/>
      <c r="AL4" s="570"/>
      <c r="AM4" s="570"/>
      <c r="AN4" s="570"/>
      <c r="AO4" s="570"/>
      <c r="AP4" s="570"/>
    </row>
    <row r="5" s="220" customFormat="1">
      <c r="A5" s="237"/>
      <c r="B5" s="229"/>
      <c r="C5" s="230"/>
      <c r="D5" s="231"/>
      <c r="E5" s="231"/>
      <c r="F5" s="231"/>
      <c r="G5" s="232"/>
      <c r="L5" s="232"/>
      <c r="T5" s="231"/>
      <c r="U5" s="229"/>
      <c r="Y5" s="570"/>
      <c r="Z5" s="570"/>
      <c r="AA5" s="570" t="str">
        <f>+E7</f>
        <v>PALEMBANG</v>
      </c>
      <c r="AB5" s="570"/>
      <c r="AC5" s="570"/>
      <c r="AD5" s="574"/>
      <c r="AE5" s="227"/>
      <c r="AF5" s="227"/>
      <c r="AG5" s="571"/>
      <c r="AH5" s="570"/>
      <c r="AI5" s="570"/>
      <c r="AJ5" s="570"/>
      <c r="AK5" s="570"/>
      <c r="AL5" s="570"/>
      <c r="AM5" s="570"/>
      <c r="AN5" s="570"/>
      <c r="AO5" s="570" t="str">
        <f>+AA5</f>
        <v>PALEMBANG</v>
      </c>
      <c r="AP5" s="570"/>
    </row>
    <row r="6" ht="36" customHeight="1" s="221" customFormat="1">
      <c r="A6" s="239" t="s">
        <v>36</v>
      </c>
      <c r="B6" s="240" t="s">
        <v>37</v>
      </c>
      <c r="C6" s="240" t="s">
        <v>38</v>
      </c>
      <c r="D6" s="240" t="s">
        <v>39</v>
      </c>
      <c r="E6" s="240" t="s">
        <v>40</v>
      </c>
      <c r="F6" s="241" t="s">
        <v>41</v>
      </c>
      <c r="G6" s="242" t="s">
        <v>42</v>
      </c>
      <c r="H6" s="243" t="s">
        <v>43</v>
      </c>
      <c r="I6" s="254" t="s">
        <v>44</v>
      </c>
      <c r="J6" s="255" t="s">
        <v>45</v>
      </c>
      <c r="K6" s="569" t="s">
        <v>46</v>
      </c>
      <c r="L6" s="256" t="s">
        <v>47</v>
      </c>
      <c r="M6" s="257" t="s">
        <v>48</v>
      </c>
      <c r="N6" s="258" t="s">
        <v>49</v>
      </c>
      <c r="O6" s="259" t="s">
        <v>51</v>
      </c>
      <c r="P6" s="257" t="s">
        <v>52</v>
      </c>
      <c r="Q6" s="269" t="s">
        <v>53</v>
      </c>
      <c r="R6" s="270" t="s">
        <v>54</v>
      </c>
      <c r="S6" s="270" t="s">
        <v>55</v>
      </c>
      <c r="T6" s="270" t="s">
        <v>56</v>
      </c>
      <c r="U6" s="271" t="s">
        <v>57</v>
      </c>
      <c r="Y6" s="575" t="s">
        <v>10</v>
      </c>
      <c r="Z6" s="576" t="s">
        <v>4</v>
      </c>
      <c r="AA6" s="577" t="s">
        <v>5</v>
      </c>
      <c r="AB6" s="577" t="s">
        <v>58</v>
      </c>
      <c r="AC6" s="577" t="s">
        <v>59</v>
      </c>
      <c r="AD6" s="578" t="s">
        <v>60</v>
      </c>
      <c r="AE6" s="578" t="s">
        <v>61</v>
      </c>
      <c r="AF6" s="578" t="s">
        <v>62</v>
      </c>
      <c r="AG6" s="577" t="s">
        <v>63</v>
      </c>
      <c r="AH6" s="577" t="s">
        <v>64</v>
      </c>
      <c r="AI6" s="579" t="s">
        <v>65</v>
      </c>
      <c r="AJ6" s="579" t="s">
        <v>66</v>
      </c>
      <c r="AK6" s="579" t="s">
        <v>65</v>
      </c>
      <c r="AL6" s="580"/>
      <c r="AM6" s="581" t="str">
        <f ref="AM6:AO29" t="shared" si="0">+Y6</f>
        <v>NO</v>
      </c>
      <c r="AN6" s="582" t="str">
        <f t="shared" si="0"/>
        <v>NIK</v>
      </c>
      <c r="AO6" s="583" t="str">
        <f>+AA6</f>
        <v>NAMA</v>
      </c>
      <c r="AP6" s="584" t="s">
        <v>8</v>
      </c>
    </row>
    <row r="7" ht="18" customHeight="1" s="220" customFormat="1">
      <c r="A7" s="244" t="s">
        <v>67</v>
      </c>
      <c r="B7" s="290" t="s">
        <v>426</v>
      </c>
      <c r="C7" s="245" t="s">
        <v>427</v>
      </c>
      <c r="D7" s="246" t="s">
        <v>77</v>
      </c>
      <c r="E7" s="246" t="s">
        <v>428</v>
      </c>
      <c r="F7" s="246" t="s">
        <v>429</v>
      </c>
      <c r="G7" s="108">
        <v>3270093</v>
      </c>
      <c r="H7" s="260">
        <f ref="H7:H29" t="shared" si="1">+$G$4*4.89%</f>
        <v>159907.5477</v>
      </c>
      <c r="I7" s="260">
        <f ref="I7:I29" t="shared" si="2">+$G$4*4%</f>
        <v>130803.72</v>
      </c>
      <c r="J7" s="260">
        <f ref="J7:J29" t="shared" si="3">+$G$4*2%</f>
        <v>65401.86</v>
      </c>
      <c r="K7" s="260">
        <v>15000</v>
      </c>
      <c r="L7" s="293">
        <f>SUM(G7:K7)</f>
        <v>3641206.1277</v>
      </c>
      <c r="M7" s="293">
        <f>+L7*8%</f>
        <v>291296.490216</v>
      </c>
      <c r="N7" s="262">
        <v>1000000</v>
      </c>
      <c r="O7" s="306">
        <f>27*12000</f>
        <v>324000</v>
      </c>
      <c r="P7" s="293"/>
      <c r="Q7" s="296">
        <f>SUM(L7:P7)</f>
        <v>5256502.617916</v>
      </c>
      <c r="R7" s="296">
        <f>M7*0.1</f>
        <v>29129.649021600002</v>
      </c>
      <c r="S7" s="297">
        <f>Q7+R7</f>
        <v>5285632.2669376</v>
      </c>
      <c r="T7" s="298">
        <v>44335</v>
      </c>
      <c r="U7" s="299">
        <v>44439</v>
      </c>
      <c r="V7" s="267"/>
      <c r="Y7" s="585">
        <f>+A7</f>
        <v>1</v>
      </c>
      <c r="Z7" s="586" t="str">
        <f>+B7</f>
        <v>2315</v>
      </c>
      <c r="AA7" s="587" t="str">
        <f>+C7</f>
        <v>BAMBANG SULISTIO</v>
      </c>
      <c r="AB7" s="586" t="s">
        <v>225</v>
      </c>
      <c r="AC7" s="588">
        <f>+G7+N7+O7+P7</f>
        <v>4594093</v>
      </c>
      <c r="AD7" s="589">
        <f>$AD$4*2%</f>
        <v>65401.86</v>
      </c>
      <c r="AE7" s="589">
        <f>$AD$4*1%</f>
        <v>32700.93</v>
      </c>
      <c r="AF7" s="589">
        <f>$AD$4*1%</f>
        <v>32700.93</v>
      </c>
      <c r="AG7" s="588">
        <f>($AC7-$AD7-$AE7-$AF7)-IF($AB7="L",4500000,IF($AB7="K",4875000,IF($AB7="K1",5250000,IF($AB7="K2",5625000,IF($AB7="K3",6000000)))))</f>
        <v>-411710.71999999974</v>
      </c>
      <c r="AH7" s="588">
        <f ref="AH7:AH29" t="shared" si="4">+IF(AG7&gt;1,AG7*5%,0)</f>
        <v>0</v>
      </c>
      <c r="AI7" s="590">
        <f>+AC7-AD7-AE7-AF7-AH7</f>
        <v>4463289.28</v>
      </c>
      <c r="AJ7" s="591"/>
      <c r="AK7" s="592">
        <f>+AI7-AJ7</f>
        <v>4463289.28</v>
      </c>
      <c r="AL7" s="593"/>
      <c r="AM7" s="594">
        <f t="shared" si="0"/>
        <v>1</v>
      </c>
      <c r="AN7" s="595" t="str">
        <f t="shared" si="0"/>
        <v>2315</v>
      </c>
      <c r="AO7" s="596" t="str">
        <f>+AA7</f>
        <v>BAMBANG SULISTIO</v>
      </c>
      <c r="AP7" s="597">
        <f>+AK7</f>
        <v>4463289.28</v>
      </c>
      <c r="AQ7" s="220">
        <f>+VLOOKUP(C7,'[2]BANK DRIVER'!$C$718:$G$737,5,0)</f>
        <v>4463289.28</v>
      </c>
      <c r="AU7" s="220" t="e">
        <f>+VLOOKUP(B7,'[5]JULI (2)'!$B$257:$F$269,2,0)</f>
        <v>#N/A</v>
      </c>
    </row>
    <row r="8" ht="18" customHeight="1" s="220" customFormat="1">
      <c r="A8" s="244" t="s">
        <v>67</v>
      </c>
      <c r="B8" s="290" t="s">
        <v>430</v>
      </c>
      <c r="C8" s="245" t="s">
        <v>431</v>
      </c>
      <c r="D8" s="246" t="s">
        <v>95</v>
      </c>
      <c r="E8" s="246" t="s">
        <v>428</v>
      </c>
      <c r="F8" s="246" t="s">
        <v>429</v>
      </c>
      <c r="G8" s="108">
        <v>3270093</v>
      </c>
      <c r="H8" s="260">
        <f t="shared" si="1"/>
        <v>159907.5477</v>
      </c>
      <c r="I8" s="260">
        <f t="shared" si="2"/>
        <v>130803.72</v>
      </c>
      <c r="J8" s="260">
        <f t="shared" si="3"/>
        <v>65401.86</v>
      </c>
      <c r="K8" s="260">
        <v>15000</v>
      </c>
      <c r="L8" s="293">
        <f ref="L8:L27" t="shared" si="5">SUM(G8:K8)</f>
        <v>3641206.1277</v>
      </c>
      <c r="M8" s="293">
        <f ref="M8:M27" t="shared" si="6">+L8*8%</f>
        <v>291296.490216</v>
      </c>
      <c r="N8" s="262">
        <f>21*20000</f>
        <v>420000</v>
      </c>
      <c r="O8" s="263"/>
      <c r="P8" s="293"/>
      <c r="Q8" s="296">
        <f ref="Q8:Q27" t="shared" si="7">SUM(L8:P8)</f>
        <v>4352502.617916</v>
      </c>
      <c r="R8" s="296">
        <f ref="R8:R27" t="shared" si="8">M8*0.1</f>
        <v>29129.649021600002</v>
      </c>
      <c r="S8" s="297">
        <f ref="S8:S27" t="shared" si="9">Q8+R8</f>
        <v>4381632.2669376</v>
      </c>
      <c r="T8" s="298">
        <v>44378</v>
      </c>
      <c r="U8" s="299">
        <v>44469</v>
      </c>
      <c r="V8" s="267"/>
      <c r="Y8" s="585">
        <f ref="Y8:AA20" t="shared" si="10">+A8</f>
        <v>2</v>
      </c>
      <c r="Z8" s="586" t="str">
        <f t="shared" si="10"/>
        <v>1334</v>
      </c>
      <c r="AA8" s="587" t="str">
        <f t="shared" si="10"/>
        <v>ANDRI KURNIAWAN </v>
      </c>
      <c r="AB8" s="586" t="str">
        <f>+VLOOKUP(B8,'[4]ANTERAJA PALEMBANG '!$C$7:$AV$29,14,0)</f>
        <v>L</v>
      </c>
      <c r="AC8" s="588">
        <f ref="AC8:AC29" t="shared" si="11">+G8+N8+O8+P8</f>
        <v>3690093</v>
      </c>
      <c r="AD8" s="589">
        <f ref="AD8:AD29" t="shared" si="12">$AD$4*2%</f>
        <v>65401.86</v>
      </c>
      <c r="AE8" s="589">
        <f>$AD$4*1%</f>
        <v>32700.93</v>
      </c>
      <c r="AF8" s="589">
        <f>$AD$4*1%</f>
        <v>32700.93</v>
      </c>
      <c r="AG8" s="588">
        <f ref="AG8:AG29" t="shared" si="14">($AC8-$AD8-$AE8-$AF8)-IF($AB8="L",4500000,IF($AB8="K",4875000,IF($AB8="K1",5250000,IF($AB8="K2",5625000,IF($AB8="K3",6000000)))))</f>
        <v>-940710.7200000002</v>
      </c>
      <c r="AH8" s="588">
        <f t="shared" si="4"/>
        <v>0</v>
      </c>
      <c r="AI8" s="590">
        <f>+AC8-AD8-AE8-AF8-AH8</f>
        <v>3559289.28</v>
      </c>
      <c r="AJ8" s="591"/>
      <c r="AK8" s="592">
        <f ref="AK8:AK29" t="shared" si="15">+AI8-AJ8</f>
        <v>3559289.28</v>
      </c>
      <c r="AL8" s="593"/>
      <c r="AM8" s="594">
        <f t="shared" si="0"/>
        <v>2</v>
      </c>
      <c r="AN8" s="595" t="str">
        <f t="shared" si="0"/>
        <v>1334</v>
      </c>
      <c r="AO8" s="596" t="str">
        <f>+AA8</f>
        <v>ANDRI KURNIAWAN </v>
      </c>
      <c r="AP8" s="597">
        <f ref="AP8:AP29" t="shared" si="16">+AK8</f>
        <v>3559289.28</v>
      </c>
      <c r="AQ8" s="220">
        <f>+VLOOKUP(C8,'[2]BANK DRIVER'!$C$718:$G$737,5,0)</f>
        <v>3559289.28</v>
      </c>
      <c r="AU8" s="220" t="e">
        <f>+VLOOKUP(B8,'[5]JULI (2)'!$B$257:$F$269,2,0)</f>
        <v>#N/A</v>
      </c>
    </row>
    <row r="9" ht="18" customHeight="1" s="220" customFormat="1">
      <c r="A9" s="244" t="s">
        <v>67</v>
      </c>
      <c r="B9" s="290" t="s">
        <v>432</v>
      </c>
      <c r="C9" s="245" t="s">
        <v>433</v>
      </c>
      <c r="D9" s="246" t="s">
        <v>95</v>
      </c>
      <c r="E9" s="246" t="s">
        <v>428</v>
      </c>
      <c r="F9" s="246" t="s">
        <v>429</v>
      </c>
      <c r="G9" s="108">
        <v>3270093</v>
      </c>
      <c r="H9" s="260">
        <f t="shared" si="1"/>
        <v>159907.5477</v>
      </c>
      <c r="I9" s="260">
        <f t="shared" si="2"/>
        <v>130803.72</v>
      </c>
      <c r="J9" s="260">
        <f t="shared" si="3"/>
        <v>65401.86</v>
      </c>
      <c r="K9" s="260">
        <v>15000</v>
      </c>
      <c r="L9" s="293">
        <f t="shared" si="5"/>
        <v>3641206.1277</v>
      </c>
      <c r="M9" s="293">
        <f t="shared" si="6"/>
        <v>291296.490216</v>
      </c>
      <c r="N9" s="262">
        <f>21*20000</f>
        <v>420000</v>
      </c>
      <c r="O9" s="263"/>
      <c r="P9" s="293"/>
      <c r="Q9" s="296">
        <f t="shared" si="7"/>
        <v>4352502.617916</v>
      </c>
      <c r="R9" s="296">
        <f t="shared" si="8"/>
        <v>29129.649021600002</v>
      </c>
      <c r="S9" s="297">
        <f t="shared" si="9"/>
        <v>4381632.2669376</v>
      </c>
      <c r="T9" s="298">
        <v>44378</v>
      </c>
      <c r="U9" s="299">
        <v>44469</v>
      </c>
      <c r="V9" s="267"/>
      <c r="Y9" s="585">
        <f t="shared" si="10"/>
        <v>3</v>
      </c>
      <c r="Z9" s="586" t="str">
        <f t="shared" si="10"/>
        <v>1335</v>
      </c>
      <c r="AA9" s="587" t="str">
        <f t="shared" si="10"/>
        <v>MARDIANSYAH KOMARA</v>
      </c>
      <c r="AB9" s="586" t="str">
        <f>+VLOOKUP(B9,'[4]ANTERAJA PALEMBANG '!$C$7:$AV$29,14,0)</f>
        <v>L</v>
      </c>
      <c r="AC9" s="588">
        <f t="shared" si="11"/>
        <v>3690093</v>
      </c>
      <c r="AD9" s="589">
        <f t="shared" si="12"/>
        <v>65401.86</v>
      </c>
      <c r="AE9" s="589">
        <f>$AD$4*1%</f>
        <v>32700.93</v>
      </c>
      <c r="AF9" s="589">
        <f>$AD$4*1%</f>
        <v>32700.93</v>
      </c>
      <c r="AG9" s="588">
        <f t="shared" si="14"/>
        <v>-940710.7200000002</v>
      </c>
      <c r="AH9" s="588">
        <f t="shared" si="4"/>
        <v>0</v>
      </c>
      <c r="AI9" s="590">
        <f>+AC9-AD9-AE9-AF9-AH9</f>
        <v>3559289.28</v>
      </c>
      <c r="AJ9" s="591"/>
      <c r="AK9" s="592">
        <f t="shared" si="15"/>
        <v>3559289.28</v>
      </c>
      <c r="AL9" s="593"/>
      <c r="AM9" s="594">
        <f t="shared" si="0"/>
        <v>3</v>
      </c>
      <c r="AN9" s="595" t="str">
        <f t="shared" si="0"/>
        <v>1335</v>
      </c>
      <c r="AO9" s="596" t="str">
        <f>+AA9</f>
        <v>MARDIANSYAH KOMARA</v>
      </c>
      <c r="AP9" s="597">
        <f t="shared" si="16"/>
        <v>3559289.28</v>
      </c>
      <c r="AR9" s="220" t="e">
        <f>+VLOOKUP(C9,'[2]BANK LAIN'!$C$24:$G$26,5,0)</f>
        <v>#N/A</v>
      </c>
      <c r="AU9" s="220" t="e">
        <f>+VLOOKUP(B9,'[5]JULI (2)'!$B$257:$F$269,2,0)</f>
        <v>#N/A</v>
      </c>
    </row>
    <row r="10" ht="18" customHeight="1" s="220" customFormat="1">
      <c r="A10" s="244" t="s">
        <v>67</v>
      </c>
      <c r="B10" s="290" t="s">
        <v>434</v>
      </c>
      <c r="C10" s="245" t="s">
        <v>435</v>
      </c>
      <c r="D10" s="246" t="s">
        <v>95</v>
      </c>
      <c r="E10" s="246" t="s">
        <v>428</v>
      </c>
      <c r="F10" s="246" t="s">
        <v>429</v>
      </c>
      <c r="G10" s="108">
        <v>3270093</v>
      </c>
      <c r="H10" s="260">
        <f t="shared" si="1"/>
        <v>159907.5477</v>
      </c>
      <c r="I10" s="260">
        <f t="shared" si="2"/>
        <v>130803.72</v>
      </c>
      <c r="J10" s="260">
        <f t="shared" si="3"/>
        <v>65401.86</v>
      </c>
      <c r="K10" s="260">
        <v>15000</v>
      </c>
      <c r="L10" s="293">
        <f t="shared" si="5"/>
        <v>3641206.1277</v>
      </c>
      <c r="M10" s="293">
        <f t="shared" si="6"/>
        <v>291296.490216</v>
      </c>
      <c r="N10" s="262">
        <f>17*20000</f>
        <v>340000</v>
      </c>
      <c r="O10" s="263"/>
      <c r="P10" s="293"/>
      <c r="Q10" s="296">
        <f t="shared" si="7"/>
        <v>4272502.617916</v>
      </c>
      <c r="R10" s="296">
        <f t="shared" si="8"/>
        <v>29129.649021600002</v>
      </c>
      <c r="S10" s="297">
        <f t="shared" si="9"/>
        <v>4301632.2669376</v>
      </c>
      <c r="T10" s="298">
        <v>44378</v>
      </c>
      <c r="U10" s="299">
        <v>44469</v>
      </c>
      <c r="V10" s="267"/>
      <c r="Y10" s="585">
        <f t="shared" si="10"/>
        <v>4</v>
      </c>
      <c r="Z10" s="586" t="str">
        <f t="shared" si="10"/>
        <v>1336</v>
      </c>
      <c r="AA10" s="587" t="str">
        <f t="shared" si="10"/>
        <v>TRYERVANI </v>
      </c>
      <c r="AB10" s="586" t="str">
        <f>+VLOOKUP(B10,'[4]ANTERAJA PALEMBANG '!$C$7:$AV$29,14,0)</f>
        <v>L</v>
      </c>
      <c r="AC10" s="588">
        <f t="shared" si="11"/>
        <v>3610093</v>
      </c>
      <c r="AD10" s="589">
        <f t="shared" si="12"/>
        <v>65401.86</v>
      </c>
      <c r="AE10" s="589">
        <f>$AD$4*1%</f>
        <v>32700.93</v>
      </c>
      <c r="AF10" s="589">
        <f>$AD$4*1%</f>
        <v>32700.93</v>
      </c>
      <c r="AG10" s="588">
        <f t="shared" si="14"/>
        <v>-1020710.7200000002</v>
      </c>
      <c r="AH10" s="588">
        <f t="shared" si="4"/>
        <v>0</v>
      </c>
      <c r="AI10" s="590">
        <f ref="AI10:AI29" t="shared" si="18">+AC10-AD10-AE10-AF10-AH10</f>
        <v>3479289.28</v>
      </c>
      <c r="AJ10" s="591"/>
      <c r="AK10" s="592">
        <f t="shared" si="15"/>
        <v>3479289.28</v>
      </c>
      <c r="AL10" s="593"/>
      <c r="AM10" s="594">
        <f t="shared" si="0"/>
        <v>4</v>
      </c>
      <c r="AN10" s="595" t="str">
        <f t="shared" si="0"/>
        <v>1336</v>
      </c>
      <c r="AO10" s="596" t="str">
        <f t="shared" si="0"/>
        <v>TRYERVANI </v>
      </c>
      <c r="AP10" s="597">
        <f t="shared" si="16"/>
        <v>3479289.28</v>
      </c>
      <c r="AQ10" s="220">
        <f>+VLOOKUP(C10,'[2]BANK DRIVER'!$C$718:$G$737,5,0)</f>
        <v>3479289.28</v>
      </c>
      <c r="AU10" s="220" t="e">
        <f>+VLOOKUP(B10,'[5]JULI (2)'!$B$257:$F$269,2,0)</f>
        <v>#N/A</v>
      </c>
    </row>
    <row r="11" ht="18" customHeight="1" s="220" customFormat="1">
      <c r="A11" s="244" t="s">
        <v>67</v>
      </c>
      <c r="B11" s="290" t="s">
        <v>436</v>
      </c>
      <c r="C11" s="245" t="s">
        <v>437</v>
      </c>
      <c r="D11" s="246" t="s">
        <v>95</v>
      </c>
      <c r="E11" s="246" t="s">
        <v>428</v>
      </c>
      <c r="F11" s="246" t="s">
        <v>429</v>
      </c>
      <c r="G11" s="108">
        <v>3270093</v>
      </c>
      <c r="H11" s="260">
        <f t="shared" si="1"/>
        <v>159907.5477</v>
      </c>
      <c r="I11" s="260">
        <f t="shared" si="2"/>
        <v>130803.72</v>
      </c>
      <c r="J11" s="260">
        <f t="shared" si="3"/>
        <v>65401.86</v>
      </c>
      <c r="K11" s="260">
        <v>15000</v>
      </c>
      <c r="L11" s="293">
        <f t="shared" si="5"/>
        <v>3641206.1277</v>
      </c>
      <c r="M11" s="293">
        <f t="shared" si="6"/>
        <v>291296.490216</v>
      </c>
      <c r="N11" s="262">
        <f>8*20000</f>
        <v>160000</v>
      </c>
      <c r="O11" s="263"/>
      <c r="P11" s="293"/>
      <c r="Q11" s="296">
        <f t="shared" si="7"/>
        <v>4092502.617916</v>
      </c>
      <c r="R11" s="296">
        <f t="shared" si="8"/>
        <v>29129.649021600002</v>
      </c>
      <c r="S11" s="297">
        <f t="shared" si="9"/>
        <v>4121632.2669376</v>
      </c>
      <c r="T11" s="298">
        <v>44348</v>
      </c>
      <c r="U11" s="299">
        <v>44439</v>
      </c>
      <c r="V11" s="267"/>
      <c r="Y11" s="585">
        <f t="shared" si="10"/>
        <v>5</v>
      </c>
      <c r="Z11" s="586" t="str">
        <f t="shared" si="10"/>
        <v>1407</v>
      </c>
      <c r="AA11" s="587" t="str">
        <f t="shared" si="10"/>
        <v>INDRA MULYAWAN </v>
      </c>
      <c r="AB11" s="586" t="str">
        <f>+VLOOKUP(B11,'[4]ANTERAJA PALEMBANG '!$C$7:$AV$29,14,0)</f>
        <v>K</v>
      </c>
      <c r="AC11" s="588">
        <f t="shared" si="11"/>
        <v>3430093</v>
      </c>
      <c r="AD11" s="589">
        <f t="shared" si="12"/>
        <v>65401.86</v>
      </c>
      <c r="AE11" s="589">
        <f>$AD$4*1%</f>
        <v>32700.93</v>
      </c>
      <c r="AF11" s="589">
        <f>$AD$4*1%</f>
        <v>32700.93</v>
      </c>
      <c r="AG11" s="588">
        <f t="shared" si="14"/>
        <v>-1575710.7200000002</v>
      </c>
      <c r="AH11" s="588">
        <f t="shared" si="4"/>
        <v>0</v>
      </c>
      <c r="AI11" s="590">
        <f t="shared" si="18"/>
        <v>3299289.28</v>
      </c>
      <c r="AJ11" s="591"/>
      <c r="AK11" s="592">
        <f t="shared" si="15"/>
        <v>3299289.28</v>
      </c>
      <c r="AL11" s="593"/>
      <c r="AM11" s="594">
        <f t="shared" si="0"/>
        <v>5</v>
      </c>
      <c r="AN11" s="595" t="str">
        <f t="shared" si="0"/>
        <v>1407</v>
      </c>
      <c r="AO11" s="596" t="str">
        <f t="shared" si="0"/>
        <v>INDRA MULYAWAN </v>
      </c>
      <c r="AP11" s="597">
        <f t="shared" si="16"/>
        <v>3299289.28</v>
      </c>
      <c r="AQ11" s="220">
        <f>+VLOOKUP(C11,'[2]BANK DRIVER'!$C$718:$G$737,5,0)</f>
        <v>3299289.28</v>
      </c>
      <c r="AU11" s="220" t="e">
        <f>+VLOOKUP(B11,'[5]JULI (2)'!$B$257:$F$269,2,0)</f>
        <v>#N/A</v>
      </c>
    </row>
    <row r="12" ht="18" customHeight="1" s="220" customFormat="1">
      <c r="A12" s="244" t="s">
        <v>67</v>
      </c>
      <c r="B12" s="290" t="s">
        <v>438</v>
      </c>
      <c r="C12" s="245" t="s">
        <v>439</v>
      </c>
      <c r="D12" s="246" t="s">
        <v>95</v>
      </c>
      <c r="E12" s="246" t="s">
        <v>428</v>
      </c>
      <c r="F12" s="246" t="s">
        <v>429</v>
      </c>
      <c r="G12" s="108">
        <v>3270093</v>
      </c>
      <c r="H12" s="260">
        <f t="shared" si="1"/>
        <v>159907.5477</v>
      </c>
      <c r="I12" s="260">
        <f t="shared" si="2"/>
        <v>130803.72</v>
      </c>
      <c r="J12" s="260">
        <f t="shared" si="3"/>
        <v>65401.86</v>
      </c>
      <c r="K12" s="260">
        <v>15000</v>
      </c>
      <c r="L12" s="293">
        <f t="shared" si="5"/>
        <v>3641206.1277</v>
      </c>
      <c r="M12" s="293">
        <f t="shared" si="6"/>
        <v>291296.490216</v>
      </c>
      <c r="N12" s="262">
        <f>17*20000</f>
        <v>340000</v>
      </c>
      <c r="O12" s="263"/>
      <c r="P12" s="293"/>
      <c r="Q12" s="296">
        <f t="shared" si="7"/>
        <v>4272502.617916</v>
      </c>
      <c r="R12" s="296">
        <f t="shared" si="8"/>
        <v>29129.649021600002</v>
      </c>
      <c r="S12" s="297">
        <f t="shared" si="9"/>
        <v>4301632.2669376</v>
      </c>
      <c r="T12" s="298">
        <v>44378</v>
      </c>
      <c r="U12" s="299">
        <v>44469</v>
      </c>
      <c r="V12" s="267"/>
      <c r="Y12" s="585">
        <f t="shared" si="10"/>
        <v>6</v>
      </c>
      <c r="Z12" s="586" t="str">
        <f t="shared" si="10"/>
        <v>1452</v>
      </c>
      <c r="AA12" s="587" t="str">
        <f t="shared" si="10"/>
        <v>RIO ABRAHAM ISMAIL </v>
      </c>
      <c r="AB12" s="586" t="str">
        <f>+VLOOKUP(B12,'[4]ANTERAJA PALEMBANG '!$C$7:$AV$29,14,0)</f>
        <v>L</v>
      </c>
      <c r="AC12" s="588">
        <f t="shared" si="11"/>
        <v>3610093</v>
      </c>
      <c r="AD12" s="589">
        <f t="shared" si="12"/>
        <v>65401.86</v>
      </c>
      <c r="AE12" s="589"/>
      <c r="AF12" s="589">
        <f>$AD$4*1%</f>
        <v>32700.93</v>
      </c>
      <c r="AG12" s="588">
        <f t="shared" si="14"/>
        <v>-988009.79</v>
      </c>
      <c r="AH12" s="588">
        <f t="shared" si="4"/>
        <v>0</v>
      </c>
      <c r="AI12" s="590">
        <f t="shared" si="18"/>
        <v>3511990.21</v>
      </c>
      <c r="AJ12" s="591"/>
      <c r="AK12" s="592">
        <f t="shared" si="15"/>
        <v>3511990.21</v>
      </c>
      <c r="AL12" s="593"/>
      <c r="AM12" s="594">
        <f t="shared" si="0"/>
        <v>6</v>
      </c>
      <c r="AN12" s="595" t="str">
        <f t="shared" si="0"/>
        <v>1452</v>
      </c>
      <c r="AO12" s="596" t="str">
        <f t="shared" si="0"/>
        <v>RIO ABRAHAM ISMAIL </v>
      </c>
      <c r="AP12" s="597">
        <f t="shared" si="16"/>
        <v>3511990.21</v>
      </c>
      <c r="AQ12" s="220">
        <f>+VLOOKUP(C12,'[2]BANK DRIVER'!$C$718:$G$737,5,0)</f>
        <v>3511990.21</v>
      </c>
    </row>
    <row r="13" ht="18" customHeight="1" s="220" customFormat="1">
      <c r="A13" s="244" t="s">
        <v>67</v>
      </c>
      <c r="B13" s="290" t="s">
        <v>440</v>
      </c>
      <c r="C13" s="245" t="s">
        <v>441</v>
      </c>
      <c r="D13" s="246" t="s">
        <v>95</v>
      </c>
      <c r="E13" s="246" t="s">
        <v>428</v>
      </c>
      <c r="F13" s="246" t="s">
        <v>429</v>
      </c>
      <c r="G13" s="108">
        <v>3270093</v>
      </c>
      <c r="H13" s="260">
        <f t="shared" si="1"/>
        <v>159907.5477</v>
      </c>
      <c r="I13" s="260">
        <f t="shared" si="2"/>
        <v>130803.72</v>
      </c>
      <c r="J13" s="260">
        <f t="shared" si="3"/>
        <v>65401.86</v>
      </c>
      <c r="K13" s="260">
        <v>15000</v>
      </c>
      <c r="L13" s="293">
        <f t="shared" si="5"/>
        <v>3641206.1277</v>
      </c>
      <c r="M13" s="293">
        <f t="shared" si="6"/>
        <v>291296.490216</v>
      </c>
      <c r="N13" s="262">
        <f>25*20000</f>
        <v>500000</v>
      </c>
      <c r="O13" s="263"/>
      <c r="P13" s="293"/>
      <c r="Q13" s="296">
        <f t="shared" si="7"/>
        <v>4432502.617916</v>
      </c>
      <c r="R13" s="296">
        <f t="shared" si="8"/>
        <v>29129.649021600002</v>
      </c>
      <c r="S13" s="297">
        <f t="shared" si="9"/>
        <v>4461632.2669376</v>
      </c>
      <c r="T13" s="298">
        <v>44378</v>
      </c>
      <c r="U13" s="299">
        <v>44469</v>
      </c>
      <c r="V13" s="267"/>
      <c r="Y13" s="585">
        <f t="shared" si="10"/>
        <v>7</v>
      </c>
      <c r="Z13" s="586" t="str">
        <f t="shared" si="10"/>
        <v>1453</v>
      </c>
      <c r="AA13" s="587" t="str">
        <f t="shared" si="10"/>
        <v>TRIWIBOWO ROMADHON </v>
      </c>
      <c r="AB13" s="586" t="str">
        <f>+VLOOKUP(B13,'[4]ANTERAJA PALEMBANG '!$C$7:$AV$29,14,0)</f>
        <v>K</v>
      </c>
      <c r="AC13" s="588">
        <f t="shared" si="11"/>
        <v>3770093</v>
      </c>
      <c r="AD13" s="589">
        <f t="shared" si="12"/>
        <v>65401.86</v>
      </c>
      <c r="AE13" s="589"/>
      <c r="AF13" s="589">
        <f>$AD$4*1%</f>
        <v>32700.93</v>
      </c>
      <c r="AG13" s="588">
        <f t="shared" si="14"/>
        <v>-1203009.79</v>
      </c>
      <c r="AH13" s="588">
        <f t="shared" si="4"/>
        <v>0</v>
      </c>
      <c r="AI13" s="590">
        <f t="shared" si="18"/>
        <v>3671990.21</v>
      </c>
      <c r="AJ13" s="591"/>
      <c r="AK13" s="592">
        <f t="shared" si="15"/>
        <v>3671990.21</v>
      </c>
      <c r="AL13" s="593"/>
      <c r="AM13" s="594">
        <f t="shared" si="0"/>
        <v>7</v>
      </c>
      <c r="AN13" s="595" t="str">
        <f t="shared" si="0"/>
        <v>1453</v>
      </c>
      <c r="AO13" s="596" t="str">
        <f t="shared" si="0"/>
        <v>TRIWIBOWO ROMADHON </v>
      </c>
      <c r="AP13" s="597">
        <f t="shared" si="16"/>
        <v>3671990.21</v>
      </c>
      <c r="AQ13" s="220">
        <f>+VLOOKUP(C13,'[2]BANK DRIVER'!$C$718:$G$737,5,0)</f>
        <v>3671990.21</v>
      </c>
    </row>
    <row r="14" ht="18" customHeight="1" s="220" customFormat="1">
      <c r="A14" s="244" t="s">
        <v>67</v>
      </c>
      <c r="B14" s="290" t="s">
        <v>442</v>
      </c>
      <c r="C14" s="245" t="s">
        <v>443</v>
      </c>
      <c r="D14" s="246" t="s">
        <v>95</v>
      </c>
      <c r="E14" s="246" t="s">
        <v>428</v>
      </c>
      <c r="F14" s="246" t="s">
        <v>429</v>
      </c>
      <c r="G14" s="108">
        <v>3270093</v>
      </c>
      <c r="H14" s="260">
        <f t="shared" si="1"/>
        <v>159907.5477</v>
      </c>
      <c r="I14" s="260">
        <f t="shared" si="2"/>
        <v>130803.72</v>
      </c>
      <c r="J14" s="260">
        <f t="shared" si="3"/>
        <v>65401.86</v>
      </c>
      <c r="K14" s="260">
        <v>15000</v>
      </c>
      <c r="L14" s="293">
        <f t="shared" si="5"/>
        <v>3641206.1277</v>
      </c>
      <c r="M14" s="293">
        <f t="shared" si="6"/>
        <v>291296.490216</v>
      </c>
      <c r="N14" s="262">
        <f>20*20000</f>
        <v>400000</v>
      </c>
      <c r="O14" s="263"/>
      <c r="P14" s="293"/>
      <c r="Q14" s="296">
        <f t="shared" si="7"/>
        <v>4332502.617916</v>
      </c>
      <c r="R14" s="296">
        <f t="shared" si="8"/>
        <v>29129.649021600002</v>
      </c>
      <c r="S14" s="297">
        <f t="shared" si="9"/>
        <v>4361632.2669376</v>
      </c>
      <c r="T14" s="298">
        <v>44378</v>
      </c>
      <c r="U14" s="299">
        <v>44469</v>
      </c>
      <c r="V14" s="267"/>
      <c r="Y14" s="585">
        <f t="shared" si="10"/>
        <v>8</v>
      </c>
      <c r="Z14" s="586" t="str">
        <f t="shared" si="10"/>
        <v>1672</v>
      </c>
      <c r="AA14" s="587" t="str">
        <f t="shared" si="10"/>
        <v>HARIANSYAH </v>
      </c>
      <c r="AB14" s="586" t="str">
        <f>+VLOOKUP(B14,'[4]ANTERAJA PALEMBANG '!$C$7:$AV$29,14,0)</f>
        <v>K</v>
      </c>
      <c r="AC14" s="588">
        <f t="shared" si="11"/>
        <v>3670093</v>
      </c>
      <c r="AD14" s="589">
        <f t="shared" si="12"/>
        <v>65401.86</v>
      </c>
      <c r="AE14" s="589">
        <f>$AD$4*1%</f>
        <v>32700.93</v>
      </c>
      <c r="AF14" s="589">
        <f>$AD$4*1%</f>
        <v>32700.93</v>
      </c>
      <c r="AG14" s="588">
        <f t="shared" si="14"/>
        <v>-1335710.7200000002</v>
      </c>
      <c r="AH14" s="588">
        <f t="shared" si="4"/>
        <v>0</v>
      </c>
      <c r="AI14" s="590">
        <f t="shared" si="18"/>
        <v>3539289.28</v>
      </c>
      <c r="AJ14" s="591"/>
      <c r="AK14" s="592">
        <f t="shared" si="15"/>
        <v>3539289.28</v>
      </c>
      <c r="AL14" s="593"/>
      <c r="AM14" s="594">
        <f t="shared" si="0"/>
        <v>8</v>
      </c>
      <c r="AN14" s="595" t="str">
        <f t="shared" si="0"/>
        <v>1672</v>
      </c>
      <c r="AO14" s="596" t="str">
        <f t="shared" si="0"/>
        <v>HARIANSYAH </v>
      </c>
      <c r="AP14" s="597">
        <f t="shared" si="16"/>
        <v>3539289.28</v>
      </c>
      <c r="AQ14" s="220">
        <f>+VLOOKUP(C14,'[2]BANK DRIVER'!$C$718:$G$737,5,0)</f>
        <v>3539289.28</v>
      </c>
      <c r="AU14" s="220" t="e">
        <f>+VLOOKUP(B14,'[5]JULI (2)'!$B$257:$F$269,2,0)</f>
        <v>#N/A</v>
      </c>
    </row>
    <row r="15" ht="18" customHeight="1" s="220" customFormat="1">
      <c r="A15" s="244" t="s">
        <v>67</v>
      </c>
      <c r="B15" s="290" t="s">
        <v>444</v>
      </c>
      <c r="C15" s="245" t="s">
        <v>445</v>
      </c>
      <c r="D15" s="246" t="s">
        <v>95</v>
      </c>
      <c r="E15" s="246" t="s">
        <v>428</v>
      </c>
      <c r="F15" s="246" t="s">
        <v>429</v>
      </c>
      <c r="G15" s="108">
        <v>3270093</v>
      </c>
      <c r="H15" s="260">
        <f t="shared" si="1"/>
        <v>159907.5477</v>
      </c>
      <c r="I15" s="260">
        <f t="shared" si="2"/>
        <v>130803.72</v>
      </c>
      <c r="J15" s="260">
        <f t="shared" si="3"/>
        <v>65401.86</v>
      </c>
      <c r="K15" s="260">
        <v>15000</v>
      </c>
      <c r="L15" s="293">
        <f t="shared" si="5"/>
        <v>3641206.1277</v>
      </c>
      <c r="M15" s="293">
        <f t="shared" si="6"/>
        <v>291296.490216</v>
      </c>
      <c r="N15" s="262">
        <f>25*20000</f>
        <v>500000</v>
      </c>
      <c r="O15" s="263"/>
      <c r="P15" s="293"/>
      <c r="Q15" s="296">
        <f t="shared" si="7"/>
        <v>4432502.617916</v>
      </c>
      <c r="R15" s="296">
        <f t="shared" si="8"/>
        <v>29129.649021600002</v>
      </c>
      <c r="S15" s="297">
        <f t="shared" si="9"/>
        <v>4461632.2669376</v>
      </c>
      <c r="T15" s="298">
        <v>44378</v>
      </c>
      <c r="U15" s="299">
        <v>44469</v>
      </c>
      <c r="V15" s="267"/>
      <c r="Y15" s="585">
        <f t="shared" si="10"/>
        <v>9</v>
      </c>
      <c r="Z15" s="586" t="str">
        <f t="shared" si="10"/>
        <v>1673</v>
      </c>
      <c r="AA15" s="587" t="str">
        <f t="shared" si="10"/>
        <v>ARI SAPUTRA </v>
      </c>
      <c r="AB15" s="586" t="str">
        <f>+VLOOKUP(B15,'[4]ANTERAJA PALEMBANG '!$C$7:$AV$29,14,0)</f>
        <v>K</v>
      </c>
      <c r="AC15" s="588">
        <f t="shared" si="11"/>
        <v>3770093</v>
      </c>
      <c r="AD15" s="589">
        <f t="shared" si="12"/>
        <v>65401.86</v>
      </c>
      <c r="AE15" s="589"/>
      <c r="AF15" s="589">
        <f>$AD$4*1%</f>
        <v>32700.93</v>
      </c>
      <c r="AG15" s="588">
        <f t="shared" si="14"/>
        <v>-1203009.79</v>
      </c>
      <c r="AH15" s="588">
        <f t="shared" si="4"/>
        <v>0</v>
      </c>
      <c r="AI15" s="590">
        <f t="shared" si="18"/>
        <v>3671990.21</v>
      </c>
      <c r="AJ15" s="591"/>
      <c r="AK15" s="592">
        <f t="shared" si="15"/>
        <v>3671990.21</v>
      </c>
      <c r="AL15" s="593"/>
      <c r="AM15" s="594">
        <f t="shared" si="0"/>
        <v>9</v>
      </c>
      <c r="AN15" s="595" t="str">
        <f t="shared" si="0"/>
        <v>1673</v>
      </c>
      <c r="AO15" s="596" t="str">
        <f t="shared" si="0"/>
        <v>ARI SAPUTRA </v>
      </c>
      <c r="AP15" s="597">
        <f t="shared" si="16"/>
        <v>3671990.21</v>
      </c>
      <c r="AQ15" s="220">
        <f>+VLOOKUP(C15,'[2]BANK DRIVER'!$C$718:$G$737,5,0)</f>
        <v>3671990.21</v>
      </c>
    </row>
    <row r="16" ht="18" customHeight="1" s="220" customFormat="1">
      <c r="A16" s="244" t="s">
        <v>67</v>
      </c>
      <c r="B16" s="290" t="s">
        <v>446</v>
      </c>
      <c r="C16" s="245" t="s">
        <v>447</v>
      </c>
      <c r="D16" s="246" t="s">
        <v>95</v>
      </c>
      <c r="E16" s="246" t="s">
        <v>428</v>
      </c>
      <c r="F16" s="246" t="s">
        <v>429</v>
      </c>
      <c r="G16" s="108">
        <v>3270093</v>
      </c>
      <c r="H16" s="260">
        <f t="shared" si="1"/>
        <v>159907.5477</v>
      </c>
      <c r="I16" s="260">
        <f t="shared" si="2"/>
        <v>130803.72</v>
      </c>
      <c r="J16" s="260">
        <f t="shared" si="3"/>
        <v>65401.86</v>
      </c>
      <c r="K16" s="260">
        <v>15000</v>
      </c>
      <c r="L16" s="293">
        <f t="shared" si="5"/>
        <v>3641206.1277</v>
      </c>
      <c r="M16" s="293">
        <f t="shared" si="6"/>
        <v>291296.490216</v>
      </c>
      <c r="N16" s="262">
        <f>17*20000</f>
        <v>340000</v>
      </c>
      <c r="O16" s="263"/>
      <c r="P16" s="293"/>
      <c r="Q16" s="296">
        <f t="shared" si="7"/>
        <v>4272502.617916</v>
      </c>
      <c r="R16" s="296">
        <f t="shared" si="8"/>
        <v>29129.649021600002</v>
      </c>
      <c r="S16" s="297">
        <f t="shared" si="9"/>
        <v>4301632.2669376</v>
      </c>
      <c r="T16" s="298">
        <v>44378</v>
      </c>
      <c r="U16" s="299">
        <v>44469</v>
      </c>
      <c r="V16" s="267"/>
      <c r="Y16" s="585">
        <f t="shared" si="10"/>
        <v>10</v>
      </c>
      <c r="Z16" s="586" t="str">
        <f t="shared" si="10"/>
        <v>1674</v>
      </c>
      <c r="AA16" s="587" t="str">
        <f t="shared" si="10"/>
        <v>RACHMATULLAH PUTRA </v>
      </c>
      <c r="AB16" s="586" t="str">
        <f>+VLOOKUP(B16,'[4]ANTERAJA PALEMBANG '!$C$7:$AV$29,14,0)</f>
        <v>K</v>
      </c>
      <c r="AC16" s="588">
        <f t="shared" si="11"/>
        <v>3610093</v>
      </c>
      <c r="AD16" s="589">
        <f t="shared" si="12"/>
        <v>65401.86</v>
      </c>
      <c r="AE16" s="589">
        <f>$AD$4*1%</f>
        <v>32700.93</v>
      </c>
      <c r="AF16" s="589">
        <f>$AD$4*1%</f>
        <v>32700.93</v>
      </c>
      <c r="AG16" s="588">
        <f t="shared" si="14"/>
        <v>-1395710.7200000002</v>
      </c>
      <c r="AH16" s="588">
        <f t="shared" si="4"/>
        <v>0</v>
      </c>
      <c r="AI16" s="590">
        <f t="shared" si="18"/>
        <v>3479289.28</v>
      </c>
      <c r="AJ16" s="591"/>
      <c r="AK16" s="592">
        <f t="shared" si="15"/>
        <v>3479289.28</v>
      </c>
      <c r="AL16" s="593"/>
      <c r="AM16" s="594">
        <f t="shared" si="0"/>
        <v>10</v>
      </c>
      <c r="AN16" s="595" t="str">
        <f t="shared" si="0"/>
        <v>1674</v>
      </c>
      <c r="AO16" s="596" t="str">
        <f t="shared" si="0"/>
        <v>RACHMATULLAH PUTRA </v>
      </c>
      <c r="AP16" s="597">
        <f t="shared" si="16"/>
        <v>3479289.28</v>
      </c>
      <c r="AQ16" s="220">
        <f>+VLOOKUP(C16,'[2]BANK DRIVER'!$C$718:$G$737,5,0)</f>
        <v>3479289.28</v>
      </c>
      <c r="AU16" s="220" t="e">
        <f>+VLOOKUP(B16,'[5]JULI (2)'!$B$257:$F$269,2,0)</f>
        <v>#N/A</v>
      </c>
    </row>
    <row r="17" ht="18" customHeight="1" s="220" customFormat="1">
      <c r="A17" s="244" t="s">
        <v>67</v>
      </c>
      <c r="B17" s="290" t="s">
        <v>448</v>
      </c>
      <c r="C17" s="245" t="s">
        <v>449</v>
      </c>
      <c r="D17" s="246" t="s">
        <v>95</v>
      </c>
      <c r="E17" s="246" t="s">
        <v>428</v>
      </c>
      <c r="F17" s="246" t="s">
        <v>429</v>
      </c>
      <c r="G17" s="108">
        <v>3270093</v>
      </c>
      <c r="H17" s="260">
        <f t="shared" si="1"/>
        <v>159907.5477</v>
      </c>
      <c r="I17" s="260">
        <f t="shared" si="2"/>
        <v>130803.72</v>
      </c>
      <c r="J17" s="260">
        <f t="shared" si="3"/>
        <v>65401.86</v>
      </c>
      <c r="K17" s="260">
        <v>15000</v>
      </c>
      <c r="L17" s="293">
        <f t="shared" si="5"/>
        <v>3641206.1277</v>
      </c>
      <c r="M17" s="293">
        <f t="shared" si="6"/>
        <v>291296.490216</v>
      </c>
      <c r="N17" s="262">
        <f>22*20000</f>
        <v>440000</v>
      </c>
      <c r="O17" s="263"/>
      <c r="P17" s="293"/>
      <c r="Q17" s="296">
        <f t="shared" si="7"/>
        <v>4372502.617916</v>
      </c>
      <c r="R17" s="296">
        <f t="shared" si="8"/>
        <v>29129.649021600002</v>
      </c>
      <c r="S17" s="297">
        <f t="shared" si="9"/>
        <v>4401632.2669376</v>
      </c>
      <c r="T17" s="298">
        <v>44378</v>
      </c>
      <c r="U17" s="299">
        <v>44469</v>
      </c>
      <c r="V17" s="267"/>
      <c r="Y17" s="585">
        <f t="shared" si="10"/>
        <v>11</v>
      </c>
      <c r="Z17" s="586" t="str">
        <f t="shared" si="10"/>
        <v>1675</v>
      </c>
      <c r="AA17" s="587" t="str">
        <f t="shared" si="10"/>
        <v>HENDRA WIJAYA </v>
      </c>
      <c r="AB17" s="586" t="str">
        <f>+VLOOKUP(B17,'[4]ANTERAJA PALEMBANG '!$C$7:$AV$29,14,0)</f>
        <v>K</v>
      </c>
      <c r="AC17" s="588">
        <f t="shared" si="11"/>
        <v>3710093</v>
      </c>
      <c r="AD17" s="589">
        <f t="shared" si="12"/>
        <v>65401.86</v>
      </c>
      <c r="AE17" s="589"/>
      <c r="AF17" s="589">
        <f>$AD$4*1%</f>
        <v>32700.93</v>
      </c>
      <c r="AG17" s="588">
        <f t="shared" si="14"/>
        <v>-1263009.79</v>
      </c>
      <c r="AH17" s="588">
        <f t="shared" si="4"/>
        <v>0</v>
      </c>
      <c r="AI17" s="590">
        <f t="shared" si="18"/>
        <v>3611990.21</v>
      </c>
      <c r="AJ17" s="591"/>
      <c r="AK17" s="592">
        <f t="shared" si="15"/>
        <v>3611990.21</v>
      </c>
      <c r="AL17" s="593"/>
      <c r="AM17" s="594">
        <f t="shared" si="0"/>
        <v>11</v>
      </c>
      <c r="AN17" s="595" t="str">
        <f t="shared" si="0"/>
        <v>1675</v>
      </c>
      <c r="AO17" s="596" t="str">
        <f t="shared" si="0"/>
        <v>HENDRA WIJAYA </v>
      </c>
      <c r="AP17" s="597">
        <f t="shared" si="16"/>
        <v>3611990.21</v>
      </c>
      <c r="AQ17" s="220">
        <f>+VLOOKUP(C17,'[2]BANK DRIVER'!$C$718:$G$737,5,0)</f>
        <v>3611990.21</v>
      </c>
    </row>
    <row r="18" ht="18" customHeight="1" s="220" customFormat="1">
      <c r="A18" s="244" t="s">
        <v>67</v>
      </c>
      <c r="B18" s="290" t="s">
        <v>450</v>
      </c>
      <c r="C18" s="245" t="s">
        <v>451</v>
      </c>
      <c r="D18" s="246" t="s">
        <v>95</v>
      </c>
      <c r="E18" s="246" t="s">
        <v>428</v>
      </c>
      <c r="F18" s="246" t="s">
        <v>429</v>
      </c>
      <c r="G18" s="108">
        <v>3270093</v>
      </c>
      <c r="H18" s="260">
        <f t="shared" si="1"/>
        <v>159907.5477</v>
      </c>
      <c r="I18" s="260">
        <f t="shared" si="2"/>
        <v>130803.72</v>
      </c>
      <c r="J18" s="260">
        <f t="shared" si="3"/>
        <v>65401.86</v>
      </c>
      <c r="K18" s="260">
        <v>15000</v>
      </c>
      <c r="L18" s="293">
        <f t="shared" si="5"/>
        <v>3641206.1277</v>
      </c>
      <c r="M18" s="293">
        <f t="shared" si="6"/>
        <v>291296.490216</v>
      </c>
      <c r="N18" s="262">
        <f>25*20000</f>
        <v>500000</v>
      </c>
      <c r="O18" s="263"/>
      <c r="P18" s="293"/>
      <c r="Q18" s="296">
        <f t="shared" si="7"/>
        <v>4432502.617916</v>
      </c>
      <c r="R18" s="296">
        <f t="shared" si="8"/>
        <v>29129.649021600002</v>
      </c>
      <c r="S18" s="297">
        <f t="shared" si="9"/>
        <v>4461632.2669376</v>
      </c>
      <c r="T18" s="298">
        <v>44348</v>
      </c>
      <c r="U18" s="299">
        <v>44439</v>
      </c>
      <c r="V18" s="267"/>
      <c r="Y18" s="585">
        <f t="shared" si="10"/>
        <v>12</v>
      </c>
      <c r="Z18" s="586" t="str">
        <f t="shared" si="10"/>
        <v>1796</v>
      </c>
      <c r="AA18" s="587" t="str">
        <f t="shared" si="10"/>
        <v>PIRMANSAH</v>
      </c>
      <c r="AB18" s="586" t="str">
        <f>+VLOOKUP(B18,'[4]ANTERAJA PALEMBANG '!$C$7:$AV$29,14,0)</f>
        <v>K</v>
      </c>
      <c r="AC18" s="588">
        <f t="shared" si="11"/>
        <v>3770093</v>
      </c>
      <c r="AD18" s="589">
        <f t="shared" si="12"/>
        <v>65401.86</v>
      </c>
      <c r="AE18" s="589"/>
      <c r="AF18" s="589">
        <f>$AD$4*1%</f>
        <v>32700.93</v>
      </c>
      <c r="AG18" s="588">
        <f t="shared" si="14"/>
        <v>-1203009.79</v>
      </c>
      <c r="AH18" s="588">
        <f t="shared" si="4"/>
        <v>0</v>
      </c>
      <c r="AI18" s="590">
        <f t="shared" si="18"/>
        <v>3671990.21</v>
      </c>
      <c r="AJ18" s="591"/>
      <c r="AK18" s="592">
        <f t="shared" si="15"/>
        <v>3671990.21</v>
      </c>
      <c r="AL18" s="593"/>
      <c r="AM18" s="594">
        <f t="shared" si="0"/>
        <v>12</v>
      </c>
      <c r="AN18" s="595" t="str">
        <f t="shared" si="0"/>
        <v>1796</v>
      </c>
      <c r="AO18" s="596" t="str">
        <f t="shared" si="0"/>
        <v>PIRMANSAH</v>
      </c>
      <c r="AP18" s="597">
        <f t="shared" si="16"/>
        <v>3671990.21</v>
      </c>
      <c r="AQ18" s="220">
        <f>+VLOOKUP(C18,'[2]BANK DRIVER'!$C$718:$G$737,5,0)</f>
        <v>3671990.21</v>
      </c>
    </row>
    <row r="19" ht="18" customHeight="1" s="220" customFormat="1">
      <c r="A19" s="244" t="s">
        <v>67</v>
      </c>
      <c r="B19" s="290" t="s">
        <v>452</v>
      </c>
      <c r="C19" s="245" t="s">
        <v>453</v>
      </c>
      <c r="D19" s="246" t="s">
        <v>95</v>
      </c>
      <c r="E19" s="246" t="s">
        <v>428</v>
      </c>
      <c r="F19" s="246" t="s">
        <v>429</v>
      </c>
      <c r="G19" s="108">
        <v>3270093</v>
      </c>
      <c r="H19" s="260">
        <f t="shared" si="1"/>
        <v>159907.5477</v>
      </c>
      <c r="I19" s="260">
        <f t="shared" si="2"/>
        <v>130803.72</v>
      </c>
      <c r="J19" s="260">
        <f t="shared" si="3"/>
        <v>65401.86</v>
      </c>
      <c r="K19" s="260">
        <v>15000</v>
      </c>
      <c r="L19" s="293">
        <f t="shared" si="5"/>
        <v>3641206.1277</v>
      </c>
      <c r="M19" s="293">
        <f t="shared" si="6"/>
        <v>291296.490216</v>
      </c>
      <c r="N19" s="262">
        <f>18*20000</f>
        <v>360000</v>
      </c>
      <c r="O19" s="263"/>
      <c r="P19" s="293"/>
      <c r="Q19" s="296">
        <f t="shared" si="7"/>
        <v>4292502.617916</v>
      </c>
      <c r="R19" s="296">
        <f t="shared" si="8"/>
        <v>29129.649021600002</v>
      </c>
      <c r="S19" s="297">
        <f t="shared" si="9"/>
        <v>4321632.2669376</v>
      </c>
      <c r="T19" s="298">
        <v>44348</v>
      </c>
      <c r="U19" s="299">
        <v>44439</v>
      </c>
      <c r="V19" s="267"/>
      <c r="Y19" s="585">
        <f t="shared" si="10"/>
        <v>13</v>
      </c>
      <c r="Z19" s="586" t="str">
        <f t="shared" si="10"/>
        <v>1927</v>
      </c>
      <c r="AA19" s="587" t="str">
        <f t="shared" si="10"/>
        <v>HENDRA KURNIAWAN</v>
      </c>
      <c r="AB19" s="586" t="str">
        <f>+VLOOKUP(B19,'[4]ANTERAJA PALEMBANG '!$C$7:$AV$29,14,0)</f>
        <v>K</v>
      </c>
      <c r="AC19" s="588">
        <f t="shared" si="11"/>
        <v>3630093</v>
      </c>
      <c r="AD19" s="589">
        <f t="shared" si="12"/>
        <v>65401.86</v>
      </c>
      <c r="AE19" s="589">
        <f>$AD$4*1%</f>
        <v>32700.93</v>
      </c>
      <c r="AF19" s="589">
        <f>$AD$4*1%</f>
        <v>32700.93</v>
      </c>
      <c r="AG19" s="588">
        <f t="shared" si="14"/>
        <v>-1375710.7200000002</v>
      </c>
      <c r="AH19" s="588">
        <f t="shared" si="4"/>
        <v>0</v>
      </c>
      <c r="AI19" s="590">
        <f t="shared" si="18"/>
        <v>3499289.28</v>
      </c>
      <c r="AJ19" s="591"/>
      <c r="AK19" s="592">
        <f t="shared" si="15"/>
        <v>3499289.28</v>
      </c>
      <c r="AL19" s="593"/>
      <c r="AM19" s="594">
        <f t="shared" si="0"/>
        <v>13</v>
      </c>
      <c r="AN19" s="595" t="str">
        <f t="shared" si="0"/>
        <v>1927</v>
      </c>
      <c r="AO19" s="596" t="str">
        <f t="shared" si="0"/>
        <v>HENDRA KURNIAWAN</v>
      </c>
      <c r="AP19" s="597">
        <f t="shared" si="16"/>
        <v>3499289.28</v>
      </c>
      <c r="AQ19" s="220">
        <f>+VLOOKUP(C19,'[2]BANK DRIVER'!$C$718:$G$737,5,0)</f>
        <v>3499289.28</v>
      </c>
      <c r="AU19" s="220" t="e">
        <f>+VLOOKUP(B19,'[5]JULI (2)'!$B$257:$F$269,2,0)</f>
        <v>#N/A</v>
      </c>
    </row>
    <row r="20" ht="18" customHeight="1" s="220" customFormat="1">
      <c r="A20" s="244" t="s">
        <v>67</v>
      </c>
      <c r="B20" s="290">
        <v>2169</v>
      </c>
      <c r="C20" s="245" t="s">
        <v>454</v>
      </c>
      <c r="D20" s="246" t="s">
        <v>95</v>
      </c>
      <c r="E20" s="246" t="s">
        <v>428</v>
      </c>
      <c r="F20" s="246" t="s">
        <v>429</v>
      </c>
      <c r="G20" s="108">
        <v>3270093</v>
      </c>
      <c r="H20" s="260">
        <f t="shared" si="1"/>
        <v>159907.5477</v>
      </c>
      <c r="I20" s="260">
        <f t="shared" si="2"/>
        <v>130803.72</v>
      </c>
      <c r="J20" s="260">
        <f t="shared" si="3"/>
        <v>65401.86</v>
      </c>
      <c r="K20" s="260">
        <v>15000</v>
      </c>
      <c r="L20" s="293">
        <f t="shared" si="5"/>
        <v>3641206.1277</v>
      </c>
      <c r="M20" s="293">
        <f t="shared" si="6"/>
        <v>291296.490216</v>
      </c>
      <c r="N20" s="262">
        <f>20*20000</f>
        <v>400000</v>
      </c>
      <c r="O20" s="263"/>
      <c r="P20" s="293"/>
      <c r="Q20" s="296">
        <f t="shared" si="7"/>
        <v>4332502.617916</v>
      </c>
      <c r="R20" s="296">
        <f t="shared" si="8"/>
        <v>29129.649021600002</v>
      </c>
      <c r="S20" s="297">
        <f t="shared" si="9"/>
        <v>4361632.2669376</v>
      </c>
      <c r="T20" s="298">
        <v>44313</v>
      </c>
      <c r="U20" s="299">
        <v>44408</v>
      </c>
      <c r="V20" s="267"/>
      <c r="Y20" s="585">
        <f t="shared" si="10"/>
        <v>14</v>
      </c>
      <c r="Z20" s="586">
        <f t="shared" si="10"/>
        <v>2169</v>
      </c>
      <c r="AA20" s="587" t="str">
        <f t="shared" si="10"/>
        <v>MUCHAMAD RIFAI</v>
      </c>
      <c r="AB20" s="586" t="str">
        <f>+VLOOKUP(B20,'[4]ANTERAJA PALEMBANG '!$C$7:$AV$29,14,0)</f>
        <v>K2</v>
      </c>
      <c r="AC20" s="588">
        <f t="shared" si="11"/>
        <v>3670093</v>
      </c>
      <c r="AD20" s="589">
        <f t="shared" si="12"/>
        <v>65401.86</v>
      </c>
      <c r="AE20" s="589">
        <f>$AD$4*1%</f>
        <v>32700.93</v>
      </c>
      <c r="AF20" s="589">
        <f>$AD$4*1%</f>
        <v>32700.93</v>
      </c>
      <c r="AG20" s="588">
        <f t="shared" si="14"/>
        <v>-2085710.7200000002</v>
      </c>
      <c r="AH20" s="588">
        <f t="shared" si="4"/>
        <v>0</v>
      </c>
      <c r="AI20" s="590">
        <f t="shared" si="18"/>
        <v>3539289.28</v>
      </c>
      <c r="AJ20" s="591"/>
      <c r="AK20" s="592">
        <f t="shared" si="15"/>
        <v>3539289.28</v>
      </c>
      <c r="AL20" s="593"/>
      <c r="AM20" s="594">
        <f t="shared" si="0"/>
        <v>14</v>
      </c>
      <c r="AN20" s="595">
        <f t="shared" si="0"/>
        <v>2169</v>
      </c>
      <c r="AO20" s="596" t="str">
        <f t="shared" si="0"/>
        <v>MUCHAMAD RIFAI</v>
      </c>
      <c r="AP20" s="597">
        <f t="shared" si="16"/>
        <v>3539289.28</v>
      </c>
      <c r="AR20" s="220" t="e">
        <f>+VLOOKUP(C20,'[2]BANK LAIN'!$C$24:$G$26,5,0)</f>
        <v>#N/A</v>
      </c>
      <c r="AU20" s="220" t="e">
        <f>+VLOOKUP(B20,'[5]JULI (2)'!$B$257:$F$269,2,0)</f>
        <v>#N/A</v>
      </c>
    </row>
    <row r="21" ht="18" customHeight="1" s="220" customFormat="1">
      <c r="A21" s="244" t="s">
        <v>67</v>
      </c>
      <c r="B21" s="290">
        <v>2170</v>
      </c>
      <c r="C21" s="245" t="s">
        <v>455</v>
      </c>
      <c r="D21" s="246" t="s">
        <v>95</v>
      </c>
      <c r="E21" s="246" t="s">
        <v>428</v>
      </c>
      <c r="F21" s="246" t="s">
        <v>429</v>
      </c>
      <c r="G21" s="108">
        <v>3270093</v>
      </c>
      <c r="H21" s="260">
        <f t="shared" si="1"/>
        <v>159907.5477</v>
      </c>
      <c r="I21" s="260">
        <f t="shared" si="2"/>
        <v>130803.72</v>
      </c>
      <c r="J21" s="260">
        <f t="shared" si="3"/>
        <v>65401.86</v>
      </c>
      <c r="K21" s="260">
        <v>15000</v>
      </c>
      <c r="L21" s="293">
        <f t="shared" si="5"/>
        <v>3641206.1277</v>
      </c>
      <c r="M21" s="293">
        <f t="shared" si="6"/>
        <v>291296.490216</v>
      </c>
      <c r="N21" s="262">
        <f>17*20000</f>
        <v>340000</v>
      </c>
      <c r="O21" s="263"/>
      <c r="P21" s="293"/>
      <c r="Q21" s="296">
        <f t="shared" si="7"/>
        <v>4272502.617916</v>
      </c>
      <c r="R21" s="296">
        <f t="shared" si="8"/>
        <v>29129.649021600002</v>
      </c>
      <c r="S21" s="297">
        <f t="shared" si="9"/>
        <v>4301632.2669376</v>
      </c>
      <c r="T21" s="298">
        <v>44314</v>
      </c>
      <c r="U21" s="299">
        <v>44408</v>
      </c>
      <c r="V21" s="267"/>
      <c r="Y21" s="585">
        <f ref="Y21:Y28" t="shared" si="20">+A21</f>
        <v>15</v>
      </c>
      <c r="Z21" s="586">
        <f ref="Z21:Z25" t="shared" si="21">+B21</f>
        <v>2170</v>
      </c>
      <c r="AA21" s="587" t="str">
        <f ref="AA21:AA25" t="shared" si="22">+C21</f>
        <v>BAGUS PRAYODI</v>
      </c>
      <c r="AB21" s="586" t="str">
        <f>+VLOOKUP(B21,'[4]ANTERAJA PALEMBANG '!$C$7:$AV$29,14,0)</f>
        <v>K</v>
      </c>
      <c r="AC21" s="588">
        <f t="shared" si="11"/>
        <v>3610093</v>
      </c>
      <c r="AD21" s="589">
        <f t="shared" si="12"/>
        <v>65401.86</v>
      </c>
      <c r="AE21" s="589"/>
      <c r="AF21" s="589">
        <f>$AD$4*1%</f>
        <v>32700.93</v>
      </c>
      <c r="AG21" s="588">
        <f t="shared" si="14"/>
        <v>-1363009.79</v>
      </c>
      <c r="AH21" s="588">
        <f ref="AH21:AH28" t="shared" si="23">+IF(AG21&gt;1,AG21*5%,0)</f>
        <v>0</v>
      </c>
      <c r="AI21" s="590">
        <f ref="AI21:AI28" t="shared" si="24">+AC21-AD21-AE21-AF21-AH21</f>
        <v>3511990.21</v>
      </c>
      <c r="AJ21" s="591"/>
      <c r="AK21" s="592">
        <f ref="AK21:AK28" t="shared" si="25">+AI21-AJ21</f>
        <v>3511990.21</v>
      </c>
      <c r="AL21" s="593"/>
      <c r="AM21" s="594">
        <f ref="AM21:AM28" t="shared" si="26">+Y21</f>
        <v>15</v>
      </c>
      <c r="AN21" s="595">
        <f ref="AN21:AN28" t="shared" si="27">+Z21</f>
        <v>2170</v>
      </c>
      <c r="AO21" s="596" t="str">
        <f ref="AO21:AO28" t="shared" si="28">+AA21</f>
        <v>BAGUS PRAYODI</v>
      </c>
      <c r="AP21" s="597">
        <f ref="AP21:AP28" t="shared" si="29">+AK21</f>
        <v>3511990.21</v>
      </c>
      <c r="AQ21" s="220">
        <f>+VLOOKUP(C21,'[2]BANK DRIVER'!$C$718:$G$737,5,0)</f>
        <v>3511990.21</v>
      </c>
    </row>
    <row r="22" ht="18" customHeight="1" s="220" customFormat="1">
      <c r="A22" s="244" t="s">
        <v>67</v>
      </c>
      <c r="B22" s="290">
        <v>2171</v>
      </c>
      <c r="C22" s="245" t="s">
        <v>456</v>
      </c>
      <c r="D22" s="246" t="s">
        <v>95</v>
      </c>
      <c r="E22" s="246" t="s">
        <v>428</v>
      </c>
      <c r="F22" s="246" t="s">
        <v>429</v>
      </c>
      <c r="G22" s="108">
        <v>3270093</v>
      </c>
      <c r="H22" s="260">
        <f t="shared" si="1"/>
        <v>159907.5477</v>
      </c>
      <c r="I22" s="260">
        <f t="shared" si="2"/>
        <v>130803.72</v>
      </c>
      <c r="J22" s="260">
        <f t="shared" si="3"/>
        <v>65401.86</v>
      </c>
      <c r="K22" s="260">
        <v>15000</v>
      </c>
      <c r="L22" s="293">
        <f ref="L22:L26" t="shared" si="30">SUM(G22:K22)</f>
        <v>3641206.1277</v>
      </c>
      <c r="M22" s="293">
        <f ref="M22:M26" t="shared" si="31">+L22*8%</f>
        <v>291296.490216</v>
      </c>
      <c r="N22" s="262">
        <f>21*20000</f>
        <v>420000</v>
      </c>
      <c r="O22" s="263"/>
      <c r="P22" s="293"/>
      <c r="Q22" s="296">
        <f ref="Q22:Q26" t="shared" si="32">SUM(L22:P22)</f>
        <v>4352502.617916</v>
      </c>
      <c r="R22" s="296">
        <f ref="R22:R26" t="shared" si="33">M22*0.1</f>
        <v>29129.649021600002</v>
      </c>
      <c r="S22" s="297">
        <f ref="S22:S26" t="shared" si="34">Q22+R22</f>
        <v>4381632.2669376</v>
      </c>
      <c r="T22" s="298">
        <v>44316</v>
      </c>
      <c r="U22" s="299">
        <v>44408</v>
      </c>
      <c r="V22" s="267"/>
      <c r="Y22" s="585">
        <f t="shared" si="20"/>
        <v>16</v>
      </c>
      <c r="Z22" s="586">
        <f t="shared" si="21"/>
        <v>2171</v>
      </c>
      <c r="AA22" s="587" t="str">
        <f t="shared" si="22"/>
        <v>EKA MARDIANSYAH</v>
      </c>
      <c r="AB22" s="586" t="str">
        <f>+VLOOKUP(B22,'[4]ANTERAJA PALEMBANG '!$C$7:$AV$29,14,0)</f>
        <v>L</v>
      </c>
      <c r="AC22" s="588">
        <f t="shared" si="11"/>
        <v>3690093</v>
      </c>
      <c r="AD22" s="589">
        <f t="shared" si="12"/>
        <v>65401.86</v>
      </c>
      <c r="AE22" s="589"/>
      <c r="AF22" s="589">
        <f>$AD$4*1%</f>
        <v>32700.93</v>
      </c>
      <c r="AG22" s="588">
        <f t="shared" si="14"/>
        <v>-908009.79</v>
      </c>
      <c r="AH22" s="588">
        <f t="shared" si="23"/>
        <v>0</v>
      </c>
      <c r="AI22" s="590">
        <f t="shared" si="24"/>
        <v>3591990.21</v>
      </c>
      <c r="AJ22" s="591"/>
      <c r="AK22" s="592">
        <f t="shared" si="25"/>
        <v>3591990.21</v>
      </c>
      <c r="AL22" s="593"/>
      <c r="AM22" s="594">
        <f t="shared" si="26"/>
        <v>16</v>
      </c>
      <c r="AN22" s="595">
        <f t="shared" si="27"/>
        <v>2171</v>
      </c>
      <c r="AO22" s="596" t="str">
        <f t="shared" si="28"/>
        <v>EKA MARDIANSYAH</v>
      </c>
      <c r="AP22" s="597">
        <f t="shared" si="29"/>
        <v>3591990.21</v>
      </c>
      <c r="AQ22" s="220">
        <f>+VLOOKUP(C22,'[2]BANK DRIVER'!$C$718:$G$737,5,0)</f>
        <v>3591990.21</v>
      </c>
    </row>
    <row r="23" ht="18" customHeight="1" s="220" customFormat="1">
      <c r="A23" s="244" t="s">
        <v>214</v>
      </c>
      <c r="B23" s="746" t="s">
        <v>457</v>
      </c>
      <c r="C23" s="747" t="s">
        <v>458</v>
      </c>
      <c r="D23" s="246" t="s">
        <v>95</v>
      </c>
      <c r="E23" s="246" t="s">
        <v>428</v>
      </c>
      <c r="F23" s="246" t="s">
        <v>429</v>
      </c>
      <c r="G23" s="108">
        <v>3270093</v>
      </c>
      <c r="H23" s="260">
        <f t="shared" si="1"/>
        <v>159907.5477</v>
      </c>
      <c r="I23" s="260">
        <f t="shared" si="2"/>
        <v>130803.72</v>
      </c>
      <c r="J23" s="260">
        <f t="shared" si="3"/>
        <v>65401.86</v>
      </c>
      <c r="K23" s="260">
        <v>15000</v>
      </c>
      <c r="L23" s="293">
        <f t="shared" si="30"/>
        <v>3641206.1277</v>
      </c>
      <c r="M23" s="293">
        <f t="shared" si="31"/>
        <v>291296.490216</v>
      </c>
      <c r="N23" s="262">
        <f>26*20000</f>
        <v>520000</v>
      </c>
      <c r="O23" s="263"/>
      <c r="P23" s="293"/>
      <c r="Q23" s="296">
        <f t="shared" si="32"/>
        <v>4452502.617916</v>
      </c>
      <c r="R23" s="296">
        <f t="shared" si="33"/>
        <v>29129.649021600002</v>
      </c>
      <c r="S23" s="297">
        <f t="shared" si="34"/>
        <v>4481632.2669376</v>
      </c>
      <c r="T23" s="298">
        <v>44336</v>
      </c>
      <c r="U23" s="299">
        <v>44439</v>
      </c>
      <c r="V23" s="267"/>
      <c r="Y23" s="585">
        <f t="shared" si="20"/>
        <v>17</v>
      </c>
      <c r="Z23" s="586" t="str">
        <f t="shared" si="21"/>
        <v>2355</v>
      </c>
      <c r="AA23" s="587" t="str">
        <f t="shared" si="22"/>
        <v>RUDI MULYANTO</v>
      </c>
      <c r="AB23" s="586" t="s">
        <v>197</v>
      </c>
      <c r="AC23" s="588">
        <f t="shared" si="11"/>
        <v>3790093</v>
      </c>
      <c r="AD23" s="589">
        <f t="shared" si="12"/>
        <v>65401.86</v>
      </c>
      <c r="AE23" s="589"/>
      <c r="AF23" s="589">
        <f>$AD$4*1%</f>
        <v>32700.93</v>
      </c>
      <c r="AG23" s="588">
        <f t="shared" si="14"/>
        <v>-1183009.79</v>
      </c>
      <c r="AH23" s="588">
        <f t="shared" si="23"/>
        <v>0</v>
      </c>
      <c r="AI23" s="590">
        <f t="shared" si="24"/>
        <v>3691990.21</v>
      </c>
      <c r="AJ23" s="591"/>
      <c r="AK23" s="592">
        <f t="shared" si="25"/>
        <v>3691990.21</v>
      </c>
      <c r="AL23" s="593"/>
      <c r="AM23" s="594">
        <f t="shared" si="26"/>
        <v>17</v>
      </c>
      <c r="AN23" s="595" t="str">
        <f t="shared" si="27"/>
        <v>2355</v>
      </c>
      <c r="AO23" s="596" t="str">
        <f t="shared" si="28"/>
        <v>RUDI MULYANTO</v>
      </c>
      <c r="AP23" s="597">
        <f t="shared" si="29"/>
        <v>3691990.21</v>
      </c>
      <c r="AQ23" s="220" t="e">
        <f>+VLOOKUP(C23,'[2]BANK DRIVER'!$C$718:$G$737,5,0)</f>
        <v>#N/A</v>
      </c>
    </row>
    <row r="24" ht="18" customHeight="1" s="220" customFormat="1">
      <c r="A24" s="244" t="s">
        <v>67</v>
      </c>
      <c r="B24" s="290" t="s">
        <v>459</v>
      </c>
      <c r="C24" s="245" t="s">
        <v>460</v>
      </c>
      <c r="D24" s="246" t="s">
        <v>95</v>
      </c>
      <c r="E24" s="246" t="s">
        <v>428</v>
      </c>
      <c r="F24" s="246" t="s">
        <v>429</v>
      </c>
      <c r="G24" s="108">
        <v>3270093</v>
      </c>
      <c r="H24" s="260">
        <f t="shared" si="1"/>
        <v>159907.5477</v>
      </c>
      <c r="I24" s="260">
        <f t="shared" si="2"/>
        <v>130803.72</v>
      </c>
      <c r="J24" s="260">
        <f t="shared" si="3"/>
        <v>65401.86</v>
      </c>
      <c r="K24" s="260">
        <v>15000</v>
      </c>
      <c r="L24" s="293">
        <f t="shared" si="30"/>
        <v>3641206.1277</v>
      </c>
      <c r="M24" s="293">
        <f t="shared" si="31"/>
        <v>291296.490216</v>
      </c>
      <c r="N24" s="262">
        <f>21*20000</f>
        <v>420000</v>
      </c>
      <c r="O24" s="263"/>
      <c r="P24" s="293"/>
      <c r="Q24" s="296">
        <f t="shared" si="32"/>
        <v>4352502.617916</v>
      </c>
      <c r="R24" s="296">
        <f t="shared" si="33"/>
        <v>29129.649021600002</v>
      </c>
      <c r="S24" s="297">
        <f t="shared" si="34"/>
        <v>4381632.2669376</v>
      </c>
      <c r="T24" s="298">
        <v>44337</v>
      </c>
      <c r="U24" s="299">
        <v>44439</v>
      </c>
      <c r="V24" s="267"/>
      <c r="Y24" s="585">
        <f t="shared" si="20"/>
        <v>18</v>
      </c>
      <c r="Z24" s="586" t="str">
        <f t="shared" si="21"/>
        <v>2394</v>
      </c>
      <c r="AA24" s="587" t="str">
        <f t="shared" si="22"/>
        <v>M RIZAL</v>
      </c>
      <c r="AB24" s="586" t="str">
        <f>+VLOOKUP(B24,'[4]ANTERAJA PALEMBANG '!$C$7:$AV$29,14,0)</f>
        <v>L</v>
      </c>
      <c r="AC24" s="588">
        <f t="shared" si="11"/>
        <v>3690093</v>
      </c>
      <c r="AD24" s="589">
        <f t="shared" si="12"/>
        <v>65401.86</v>
      </c>
      <c r="AE24" s="589"/>
      <c r="AF24" s="589">
        <f>$AD$4*1%</f>
        <v>32700.93</v>
      </c>
      <c r="AG24" s="588">
        <f t="shared" si="14"/>
        <v>-908009.79</v>
      </c>
      <c r="AH24" s="588">
        <f t="shared" si="23"/>
        <v>0</v>
      </c>
      <c r="AI24" s="590">
        <f t="shared" si="24"/>
        <v>3591990.21</v>
      </c>
      <c r="AJ24" s="591"/>
      <c r="AK24" s="592">
        <f t="shared" si="25"/>
        <v>3591990.21</v>
      </c>
      <c r="AL24" s="593"/>
      <c r="AM24" s="594">
        <f t="shared" si="26"/>
        <v>18</v>
      </c>
      <c r="AN24" s="595" t="str">
        <f t="shared" si="27"/>
        <v>2394</v>
      </c>
      <c r="AO24" s="596" t="str">
        <f t="shared" si="28"/>
        <v>M RIZAL</v>
      </c>
      <c r="AP24" s="597">
        <f t="shared" si="29"/>
        <v>3591990.21</v>
      </c>
      <c r="AQ24" s="220">
        <f>+VLOOKUP(C24,'[2]BANK DRIVER'!$C$718:$G$737,5,0)</f>
        <v>3591990.21</v>
      </c>
    </row>
    <row r="25" ht="18" customHeight="1" s="220" customFormat="1">
      <c r="A25" s="244" t="s">
        <v>67</v>
      </c>
      <c r="B25" s="290" t="s">
        <v>461</v>
      </c>
      <c r="C25" s="245" t="s">
        <v>462</v>
      </c>
      <c r="D25" s="246" t="s">
        <v>95</v>
      </c>
      <c r="E25" s="246" t="s">
        <v>428</v>
      </c>
      <c r="F25" s="246" t="s">
        <v>429</v>
      </c>
      <c r="G25" s="108">
        <v>3270093</v>
      </c>
      <c r="H25" s="260">
        <f t="shared" si="1"/>
        <v>159907.5477</v>
      </c>
      <c r="I25" s="260">
        <f t="shared" si="2"/>
        <v>130803.72</v>
      </c>
      <c r="J25" s="260">
        <f t="shared" si="3"/>
        <v>65401.86</v>
      </c>
      <c r="K25" s="260">
        <v>15000</v>
      </c>
      <c r="L25" s="293">
        <f t="shared" si="30"/>
        <v>3641206.1277</v>
      </c>
      <c r="M25" s="293">
        <f t="shared" si="31"/>
        <v>291296.490216</v>
      </c>
      <c r="N25" s="262">
        <f>25*20000</f>
        <v>500000</v>
      </c>
      <c r="O25" s="263"/>
      <c r="P25" s="293"/>
      <c r="Q25" s="296">
        <f t="shared" si="32"/>
        <v>4432502.617916</v>
      </c>
      <c r="R25" s="296">
        <f t="shared" si="33"/>
        <v>29129.649021600002</v>
      </c>
      <c r="S25" s="297">
        <f t="shared" si="34"/>
        <v>4461632.2669376</v>
      </c>
      <c r="T25" s="298">
        <v>44340</v>
      </c>
      <c r="U25" s="299">
        <v>44439</v>
      </c>
      <c r="V25" s="267"/>
      <c r="Y25" s="585">
        <f t="shared" si="20"/>
        <v>19</v>
      </c>
      <c r="Z25" s="586" t="str">
        <f t="shared" si="21"/>
        <v>2369</v>
      </c>
      <c r="AA25" s="587" t="str">
        <f t="shared" si="22"/>
        <v>KGS M BADARUDIN</v>
      </c>
      <c r="AB25" s="586" t="str">
        <f>+VLOOKUP(B25,'[4]ANTERAJA PALEMBANG '!$C$7:$AV$29,14,0)</f>
        <v>K2</v>
      </c>
      <c r="AC25" s="588">
        <f t="shared" si="11"/>
        <v>3770093</v>
      </c>
      <c r="AD25" s="589">
        <f t="shared" si="12"/>
        <v>65401.86</v>
      </c>
      <c r="AE25" s="589"/>
      <c r="AF25" s="589">
        <f>$AD$4*1%</f>
        <v>32700.93</v>
      </c>
      <c r="AG25" s="588">
        <f t="shared" si="14"/>
        <v>-1953009.79</v>
      </c>
      <c r="AH25" s="588">
        <f t="shared" si="23"/>
        <v>0</v>
      </c>
      <c r="AI25" s="590">
        <f t="shared" si="24"/>
        <v>3671990.21</v>
      </c>
      <c r="AJ25" s="591"/>
      <c r="AK25" s="592">
        <f t="shared" si="25"/>
        <v>3671990.21</v>
      </c>
      <c r="AL25" s="593"/>
      <c r="AM25" s="594">
        <f t="shared" si="26"/>
        <v>19</v>
      </c>
      <c r="AN25" s="595" t="str">
        <f t="shared" si="27"/>
        <v>2369</v>
      </c>
      <c r="AO25" s="596" t="str">
        <f t="shared" si="28"/>
        <v>KGS M BADARUDIN</v>
      </c>
      <c r="AP25" s="597">
        <f t="shared" si="29"/>
        <v>3671990.21</v>
      </c>
      <c r="AR25" s="220" t="e">
        <f>+VLOOKUP(C25,'[2]BANK LAIN'!$C$24:$G$26,5,0)</f>
        <v>#N/A</v>
      </c>
    </row>
    <row r="26" ht="18" customHeight="1" s="220" customFormat="1">
      <c r="A26" s="244" t="s">
        <v>67</v>
      </c>
      <c r="B26" s="290" t="s">
        <v>463</v>
      </c>
      <c r="C26" s="245" t="s">
        <v>464</v>
      </c>
      <c r="D26" s="246" t="s">
        <v>95</v>
      </c>
      <c r="E26" s="246" t="s">
        <v>428</v>
      </c>
      <c r="F26" s="246" t="s">
        <v>429</v>
      </c>
      <c r="G26" s="108">
        <v>3270093</v>
      </c>
      <c r="H26" s="260">
        <f t="shared" si="1"/>
        <v>159907.5477</v>
      </c>
      <c r="I26" s="260">
        <f t="shared" si="2"/>
        <v>130803.72</v>
      </c>
      <c r="J26" s="260">
        <f t="shared" si="3"/>
        <v>65401.86</v>
      </c>
      <c r="K26" s="260">
        <v>15000</v>
      </c>
      <c r="L26" s="293">
        <f t="shared" si="30"/>
        <v>3641206.1277</v>
      </c>
      <c r="M26" s="293">
        <f t="shared" si="31"/>
        <v>291296.490216</v>
      </c>
      <c r="N26" s="262">
        <f>22*20000</f>
        <v>440000</v>
      </c>
      <c r="O26" s="263"/>
      <c r="P26" s="293"/>
      <c r="Q26" s="296">
        <f t="shared" si="32"/>
        <v>4372502.617916</v>
      </c>
      <c r="R26" s="296">
        <f t="shared" si="33"/>
        <v>29129.649021600002</v>
      </c>
      <c r="S26" s="297">
        <f t="shared" si="34"/>
        <v>4401632.2669376</v>
      </c>
      <c r="T26" s="298">
        <v>44343</v>
      </c>
      <c r="U26" s="299">
        <v>44439</v>
      </c>
      <c r="V26" s="267"/>
      <c r="Y26" s="585">
        <f t="shared" si="20"/>
        <v>20</v>
      </c>
      <c r="Z26" s="586" t="str">
        <f ref="Z26:Z29" t="shared" si="35">+B26</f>
        <v>2395</v>
      </c>
      <c r="AA26" s="587" t="str">
        <f ref="AA26:AA29" t="shared" si="36">+C26</f>
        <v>SANDI</v>
      </c>
      <c r="AB26" s="586" t="str">
        <f>+VLOOKUP(B26,'[4]ANTERAJA PALEMBANG '!$C$7:$AV$29,14,0)</f>
        <v>L</v>
      </c>
      <c r="AC26" s="588">
        <f t="shared" si="11"/>
        <v>3710093</v>
      </c>
      <c r="AD26" s="589">
        <f t="shared" si="12"/>
        <v>65401.86</v>
      </c>
      <c r="AE26" s="589"/>
      <c r="AF26" s="589">
        <f>$AD$4*1%</f>
        <v>32700.93</v>
      </c>
      <c r="AG26" s="588">
        <f t="shared" si="14"/>
        <v>-888009.79</v>
      </c>
      <c r="AH26" s="588">
        <f t="shared" si="23"/>
        <v>0</v>
      </c>
      <c r="AI26" s="590">
        <f t="shared" si="24"/>
        <v>3611990.21</v>
      </c>
      <c r="AJ26" s="591"/>
      <c r="AK26" s="592">
        <f t="shared" si="25"/>
        <v>3611990.21</v>
      </c>
      <c r="AL26" s="593"/>
      <c r="AM26" s="594">
        <f t="shared" si="26"/>
        <v>20</v>
      </c>
      <c r="AN26" s="595" t="str">
        <f t="shared" si="27"/>
        <v>2395</v>
      </c>
      <c r="AO26" s="596" t="str">
        <f t="shared" si="28"/>
        <v>SANDI</v>
      </c>
      <c r="AP26" s="597">
        <f t="shared" si="29"/>
        <v>3611990.21</v>
      </c>
      <c r="AQ26" s="220" t="e">
        <f>+VLOOKUP(C26,'[2]BANK DRIVER'!$C$718:$G$737,5,0)</f>
        <v>#N/A</v>
      </c>
    </row>
    <row r="27" ht="18" customHeight="1" s="220" customFormat="1">
      <c r="A27" s="244" t="s">
        <v>67</v>
      </c>
      <c r="B27" s="290" t="s">
        <v>465</v>
      </c>
      <c r="C27" s="245" t="s">
        <v>466</v>
      </c>
      <c r="D27" s="246" t="s">
        <v>95</v>
      </c>
      <c r="E27" s="246" t="s">
        <v>428</v>
      </c>
      <c r="F27" s="246" t="s">
        <v>429</v>
      </c>
      <c r="G27" s="108">
        <v>3270093</v>
      </c>
      <c r="H27" s="260">
        <f t="shared" si="1"/>
        <v>159907.5477</v>
      </c>
      <c r="I27" s="260">
        <f t="shared" si="2"/>
        <v>130803.72</v>
      </c>
      <c r="J27" s="260">
        <f t="shared" si="3"/>
        <v>65401.86</v>
      </c>
      <c r="K27" s="260">
        <v>15000</v>
      </c>
      <c r="L27" s="293">
        <f t="shared" si="5"/>
        <v>3641206.1277</v>
      </c>
      <c r="M27" s="293">
        <f t="shared" si="6"/>
        <v>291296.490216</v>
      </c>
      <c r="N27" s="262">
        <f>21*20000</f>
        <v>420000</v>
      </c>
      <c r="O27" s="263"/>
      <c r="P27" s="293"/>
      <c r="Q27" s="296">
        <f t="shared" si="7"/>
        <v>4352502.617916</v>
      </c>
      <c r="R27" s="296">
        <f t="shared" si="8"/>
        <v>29129.649021600002</v>
      </c>
      <c r="S27" s="297">
        <f t="shared" si="9"/>
        <v>4381632.2669376</v>
      </c>
      <c r="T27" s="298">
        <v>44346</v>
      </c>
      <c r="U27" s="299">
        <v>44439</v>
      </c>
      <c r="V27" s="267"/>
      <c r="Y27" s="585">
        <f t="shared" si="20"/>
        <v>21</v>
      </c>
      <c r="Z27" s="586" t="str">
        <f t="shared" si="35"/>
        <v>2414</v>
      </c>
      <c r="AA27" s="587" t="str">
        <f t="shared" si="36"/>
        <v>DIKO APRIANTO</v>
      </c>
      <c r="AB27" s="586" t="s">
        <v>197</v>
      </c>
      <c r="AC27" s="588">
        <f t="shared" si="11"/>
        <v>3690093</v>
      </c>
      <c r="AD27" s="589">
        <f t="shared" si="12"/>
        <v>65401.86</v>
      </c>
      <c r="AE27" s="589">
        <f>$AD$4*1%</f>
        <v>32700.93</v>
      </c>
      <c r="AF27" s="589">
        <f>$AD$4*1%</f>
        <v>32700.93</v>
      </c>
      <c r="AG27" s="588">
        <f t="shared" si="14"/>
        <v>-1315710.7200000002</v>
      </c>
      <c r="AH27" s="588">
        <f t="shared" si="23"/>
        <v>0</v>
      </c>
      <c r="AI27" s="590">
        <f t="shared" si="24"/>
        <v>3559289.28</v>
      </c>
      <c r="AJ27" s="591"/>
      <c r="AK27" s="592">
        <f t="shared" si="25"/>
        <v>3559289.28</v>
      </c>
      <c r="AL27" s="593"/>
      <c r="AM27" s="594">
        <f t="shared" si="26"/>
        <v>21</v>
      </c>
      <c r="AN27" s="595" t="str">
        <f t="shared" si="27"/>
        <v>2414</v>
      </c>
      <c r="AO27" s="596" t="str">
        <f t="shared" si="28"/>
        <v>DIKO APRIANTO</v>
      </c>
      <c r="AP27" s="597">
        <f t="shared" si="29"/>
        <v>3559289.28</v>
      </c>
      <c r="AQ27" s="220">
        <f>+VLOOKUP(C27,'[2]BANK DRIVER'!$C$718:$G$737,5,0)</f>
        <v>3559289.28</v>
      </c>
      <c r="AU27" s="220" t="e">
        <f>+VLOOKUP(B27,'[5]JULI (2)'!$B$257:$F$269,2,0)</f>
        <v>#N/A</v>
      </c>
    </row>
    <row r="28" ht="18" customHeight="1" s="220" customFormat="1">
      <c r="A28" s="244" t="s">
        <v>67</v>
      </c>
      <c r="B28" s="290" t="s">
        <v>467</v>
      </c>
      <c r="C28" s="245" t="s">
        <v>468</v>
      </c>
      <c r="D28" s="246" t="s">
        <v>95</v>
      </c>
      <c r="E28" s="246" t="s">
        <v>428</v>
      </c>
      <c r="F28" s="246" t="s">
        <v>429</v>
      </c>
      <c r="G28" s="108">
        <v>3270093</v>
      </c>
      <c r="H28" s="260">
        <f t="shared" si="1"/>
        <v>159907.5477</v>
      </c>
      <c r="I28" s="260">
        <f t="shared" si="2"/>
        <v>130803.72</v>
      </c>
      <c r="J28" s="260">
        <f t="shared" si="3"/>
        <v>65401.86</v>
      </c>
      <c r="K28" s="260">
        <v>15000</v>
      </c>
      <c r="L28" s="293">
        <f>SUM(G28:K28)</f>
        <v>3641206.1277</v>
      </c>
      <c r="M28" s="293">
        <f>+L28*8%</f>
        <v>291296.490216</v>
      </c>
      <c r="N28" s="262">
        <f>18*20000</f>
        <v>360000</v>
      </c>
      <c r="O28" s="263"/>
      <c r="P28" s="293"/>
      <c r="Q28" s="296">
        <f>SUM(L28:P28)</f>
        <v>4292502.617916</v>
      </c>
      <c r="R28" s="296">
        <f>M28*0.1</f>
        <v>29129.649021600002</v>
      </c>
      <c r="S28" s="297">
        <f>Q28+R28</f>
        <v>4321632.2669376</v>
      </c>
      <c r="T28" s="298">
        <v>44361</v>
      </c>
      <c r="U28" s="299">
        <v>44439</v>
      </c>
      <c r="V28" s="267"/>
      <c r="Y28" s="585">
        <f t="shared" si="20"/>
        <v>22</v>
      </c>
      <c r="Z28" s="586" t="str">
        <f t="shared" si="35"/>
        <v>2515</v>
      </c>
      <c r="AA28" s="587" t="str">
        <f t="shared" si="36"/>
        <v>SETIO PRABOWO</v>
      </c>
      <c r="AB28" s="586" t="str">
        <f>+VLOOKUP(B28,'[4]ANTERAJA PALEMBANG '!$C$7:$AV$29,14,0)</f>
        <v>K</v>
      </c>
      <c r="AC28" s="588">
        <f t="shared" si="11"/>
        <v>3630093</v>
      </c>
      <c r="AD28" s="589">
        <f t="shared" si="12"/>
        <v>65401.86</v>
      </c>
      <c r="AE28" s="589"/>
      <c r="AF28" s="589">
        <f>$AD$4*1%</f>
        <v>32700.93</v>
      </c>
      <c r="AG28" s="588">
        <f t="shared" si="14"/>
        <v>-1343009.79</v>
      </c>
      <c r="AH28" s="588">
        <f t="shared" si="23"/>
        <v>0</v>
      </c>
      <c r="AI28" s="590">
        <f t="shared" si="24"/>
        <v>3531990.21</v>
      </c>
      <c r="AJ28" s="591"/>
      <c r="AK28" s="592">
        <f t="shared" si="25"/>
        <v>3531990.21</v>
      </c>
      <c r="AL28" s="593"/>
      <c r="AM28" s="594">
        <f t="shared" si="26"/>
        <v>22</v>
      </c>
      <c r="AN28" s="595" t="str">
        <f t="shared" si="27"/>
        <v>2515</v>
      </c>
      <c r="AO28" s="596" t="str">
        <f t="shared" si="28"/>
        <v>SETIO PRABOWO</v>
      </c>
      <c r="AP28" s="597">
        <f t="shared" si="29"/>
        <v>3531990.21</v>
      </c>
      <c r="AQ28" s="220">
        <f>+VLOOKUP(C28,'[2]BANK DRIVER'!$C$718:$G$737,5,0)</f>
        <v>3531990.21</v>
      </c>
    </row>
    <row r="29" ht="18" customHeight="1" s="277" customFormat="1">
      <c r="A29" s="278" t="s">
        <v>67</v>
      </c>
      <c r="B29" s="291" t="s">
        <v>469</v>
      </c>
      <c r="C29" s="279" t="s">
        <v>470</v>
      </c>
      <c r="D29" s="280" t="s">
        <v>95</v>
      </c>
      <c r="E29" s="280" t="s">
        <v>428</v>
      </c>
      <c r="F29" s="280" t="s">
        <v>429</v>
      </c>
      <c r="G29" s="281">
        <f>3270093/30*10</f>
        <v>1090031</v>
      </c>
      <c r="H29" s="282">
        <f t="shared" si="1"/>
        <v>159907.5477</v>
      </c>
      <c r="I29" s="282">
        <f t="shared" si="2"/>
        <v>130803.72</v>
      </c>
      <c r="J29" s="282">
        <f t="shared" si="3"/>
        <v>65401.86</v>
      </c>
      <c r="K29" s="282">
        <v>15000</v>
      </c>
      <c r="L29" s="295">
        <f>SUM(G29:K29)</f>
        <v>1461144.1277</v>
      </c>
      <c r="M29" s="295">
        <f>+L29*8%</f>
        <v>116891.53021600001</v>
      </c>
      <c r="N29" s="284"/>
      <c r="O29" s="285"/>
      <c r="P29" s="295"/>
      <c r="Q29" s="300">
        <f>SUM(L29:P29)</f>
        <v>1578035.657916</v>
      </c>
      <c r="R29" s="300">
        <f>M29*0.1</f>
        <v>11689.153021600003</v>
      </c>
      <c r="S29" s="301">
        <f>Q29+R29</f>
        <v>1589724.8109376002</v>
      </c>
      <c r="T29" s="302">
        <v>44383</v>
      </c>
      <c r="U29" s="303">
        <v>44408</v>
      </c>
      <c r="V29" s="288"/>
      <c r="Y29" s="608">
        <f>+A21</f>
        <v>15</v>
      </c>
      <c r="Z29" s="586" t="str">
        <f t="shared" si="35"/>
        <v>2588</v>
      </c>
      <c r="AA29" s="587" t="str">
        <f t="shared" si="36"/>
        <v>HERMANSYAH</v>
      </c>
      <c r="AB29" s="609" t="s">
        <v>197</v>
      </c>
      <c r="AC29" s="611">
        <f t="shared" si="11"/>
        <v>1090031</v>
      </c>
      <c r="AD29" s="612">
        <f t="shared" si="12"/>
        <v>65401.86</v>
      </c>
      <c r="AE29" s="612">
        <f>$AD$4*1%</f>
        <v>32700.93</v>
      </c>
      <c r="AF29" s="612">
        <f>$AD$4*1%</f>
        <v>32700.93</v>
      </c>
      <c r="AG29" s="611">
        <f t="shared" si="14"/>
        <v>-3915772.72</v>
      </c>
      <c r="AH29" s="611">
        <f t="shared" si="4"/>
        <v>0</v>
      </c>
      <c r="AI29" s="613">
        <f t="shared" si="18"/>
        <v>959227.2799999999</v>
      </c>
      <c r="AJ29" s="613"/>
      <c r="AK29" s="614">
        <f t="shared" si="15"/>
        <v>959227.2799999999</v>
      </c>
      <c r="AL29" s="615"/>
      <c r="AM29" s="616">
        <f t="shared" si="0"/>
        <v>15</v>
      </c>
      <c r="AN29" s="617" t="str">
        <f t="shared" si="0"/>
        <v>2588</v>
      </c>
      <c r="AO29" s="618" t="str">
        <f t="shared" si="0"/>
        <v>HERMANSYAH</v>
      </c>
      <c r="AP29" s="619">
        <f t="shared" si="16"/>
        <v>959227.2799999999</v>
      </c>
      <c r="AQ29" s="220" t="e">
        <f>+VLOOKUP(C29,'[2]BANK DRIVER'!$C$718:$G$737,5,0)</f>
        <v>#N/A</v>
      </c>
      <c r="AU29" s="220" t="e">
        <f>+VLOOKUP(B29,'[5]JULI (2)'!$B$257:$F$269,2,0)</f>
        <v>#N/A</v>
      </c>
    </row>
    <row r="30" ht="22.5" customHeight="1" s="222" customFormat="1">
      <c r="A30" s="670" t="s">
        <v>240</v>
      </c>
      <c r="B30" s="671"/>
      <c r="C30" s="671"/>
      <c r="D30" s="671"/>
      <c r="E30" s="671"/>
      <c r="F30" s="671"/>
      <c r="G30" s="305">
        <f>SUM(G7:G29)</f>
        <v>73032077</v>
      </c>
      <c r="H30" s="305">
        <f ref="H30:S30" t="shared" si="47">SUM(H7:H29)</f>
        <v>3677873.5971</v>
      </c>
      <c r="I30" s="305">
        <f t="shared" si="47"/>
        <v>3008485.560000001</v>
      </c>
      <c r="J30" s="305">
        <f t="shared" si="47"/>
        <v>1504242.7800000005</v>
      </c>
      <c r="K30" s="305">
        <f t="shared" si="47"/>
        <v>345000</v>
      </c>
      <c r="L30" s="305">
        <f t="shared" si="47"/>
        <v>81567678.93710001</v>
      </c>
      <c r="M30" s="305">
        <f t="shared" si="47"/>
        <v>6525414.314968</v>
      </c>
      <c r="N30" s="305">
        <f t="shared" si="47"/>
        <v>9540000</v>
      </c>
      <c r="O30" s="305">
        <f t="shared" si="47"/>
        <v>324000</v>
      </c>
      <c r="P30" s="305">
        <f t="shared" si="47"/>
        <v>0</v>
      </c>
      <c r="Q30" s="305">
        <f t="shared" si="47"/>
        <v>97957093.25206803</v>
      </c>
      <c r="R30" s="305">
        <f t="shared" si="47"/>
        <v>652541.4314968003</v>
      </c>
      <c r="S30" s="305">
        <f t="shared" si="47"/>
        <v>98609634.68356478</v>
      </c>
      <c r="T30" s="307"/>
      <c r="U30" s="308"/>
      <c r="Y30" s="598"/>
      <c r="Z30" s="599"/>
      <c r="AA30" s="600"/>
      <c r="AB30" s="599"/>
      <c r="AC30" s="601">
        <f ref="AC30:AK30" t="shared" si="48">SUM(AC7:AC29)</f>
        <v>82896077</v>
      </c>
      <c r="AD30" s="601">
        <f t="shared" si="48"/>
        <v>1504242.7800000005</v>
      </c>
      <c r="AE30" s="601">
        <f t="shared" si="48"/>
        <v>359710.23</v>
      </c>
      <c r="AF30" s="601">
        <f t="shared" si="48"/>
        <v>752121.3900000002</v>
      </c>
      <c r="AG30" s="601">
        <f t="shared" si="48"/>
        <v>-30719997.399999995</v>
      </c>
      <c r="AH30" s="601">
        <f t="shared" si="48"/>
        <v>0</v>
      </c>
      <c r="AI30" s="601">
        <f t="shared" si="48"/>
        <v>80280002.6</v>
      </c>
      <c r="AJ30" s="601">
        <f t="shared" si="48"/>
        <v>0</v>
      </c>
      <c r="AK30" s="601">
        <f t="shared" si="48"/>
        <v>80280002.6</v>
      </c>
      <c r="AL30" s="601">
        <f>SUM(AL7:AL17)</f>
        <v>0</v>
      </c>
      <c r="AM30" s="603"/>
      <c r="AN30" s="604"/>
      <c r="AO30" s="605"/>
      <c r="AP30" s="601">
        <f>SUM(AP7:AP29)</f>
        <v>80280002.6</v>
      </c>
      <c r="AQ30" s="601" t="e">
        <f ref="AQ30:AR30" t="shared" si="49">SUM(AQ7:AQ29)</f>
        <v>#N/A</v>
      </c>
      <c r="AR30" s="601" t="e">
        <f t="shared" si="49"/>
        <v>#N/A</v>
      </c>
      <c r="AS30" s="220"/>
      <c r="AT30" s="220"/>
      <c r="AU30" s="220"/>
      <c r="AV30" s="220"/>
      <c r="AW30" s="220"/>
      <c r="AX30" s="220"/>
    </row>
    <row r="31" ht="14.25" customHeight="1" s="222" customFormat="1">
      <c r="A31" s="232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T31" s="249"/>
      <c r="U31" s="248"/>
      <c r="Y31" s="224"/>
      <c r="Z31" s="224"/>
      <c r="AA31" s="224"/>
      <c r="AB31" s="224"/>
      <c r="AC31" s="606">
        <f>+AC30-G30-N30-O30-P30</f>
        <v>0</v>
      </c>
      <c r="AD31" s="227"/>
      <c r="AE31" s="227"/>
      <c r="AF31" s="227"/>
      <c r="AG31" s="224"/>
      <c r="AH31" s="224"/>
      <c r="AI31" s="224"/>
      <c r="AJ31" s="224"/>
      <c r="AK31" s="224"/>
      <c r="AL31" s="224"/>
      <c r="AM31" s="224"/>
      <c r="AN31" s="224"/>
      <c r="AO31" s="224"/>
      <c r="AP31" s="309" t="e">
        <f>+AP30-AQ30-AR30</f>
        <v>#N/A</v>
      </c>
      <c r="AQ31" s="220"/>
      <c r="AR31" s="220"/>
      <c r="AS31" s="220"/>
      <c r="AT31" s="220"/>
      <c r="AU31" s="220"/>
      <c r="AV31" s="220"/>
      <c r="AW31" s="220"/>
      <c r="AX31" s="220"/>
    </row>
    <row r="32" s="223" customFormat="1">
      <c r="B32" s="231"/>
      <c r="F32" s="252"/>
      <c r="Y32" s="224"/>
      <c r="Z32" s="224"/>
      <c r="AA32" s="224"/>
      <c r="AB32" s="224"/>
      <c r="AC32" s="580" t="s">
        <v>241</v>
      </c>
      <c r="AD32" s="227">
        <f>+H30+J30+AD30+AF30</f>
        <v>7438480.547100001</v>
      </c>
      <c r="AE32" s="227"/>
      <c r="AF32" s="227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0"/>
      <c r="AR32" s="220"/>
      <c r="AS32" s="220"/>
      <c r="AT32" s="220"/>
      <c r="AU32" s="220"/>
      <c r="AV32" s="220"/>
      <c r="AW32" s="220"/>
      <c r="AX32" s="220"/>
    </row>
    <row r="33" s="223" customFormat="1">
      <c r="B33" s="231"/>
      <c r="F33" s="252"/>
      <c r="Y33" s="224"/>
      <c r="Z33" s="224"/>
      <c r="AA33" s="224"/>
      <c r="AB33" s="224"/>
      <c r="AC33" s="607" t="s">
        <v>61</v>
      </c>
      <c r="AD33" s="227">
        <f>+I30+AE30</f>
        <v>3368195.790000001</v>
      </c>
      <c r="AE33" s="227"/>
      <c r="AF33" s="227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0"/>
      <c r="AR33" s="220"/>
      <c r="AS33" s="220"/>
      <c r="AT33" s="220"/>
      <c r="AU33" s="220"/>
      <c r="AV33" s="220"/>
      <c r="AW33" s="220"/>
      <c r="AX33" s="220"/>
    </row>
    <row r="34" s="223" customFormat="1">
      <c r="B34" s="231"/>
      <c r="F34" s="252"/>
      <c r="Y34" s="224"/>
      <c r="Z34" s="224"/>
      <c r="AA34" s="224"/>
      <c r="AB34" s="224"/>
      <c r="AC34" s="607" t="s">
        <v>242</v>
      </c>
      <c r="AD34" s="227">
        <f>+K30</f>
        <v>345000</v>
      </c>
      <c r="AE34" s="227"/>
      <c r="AF34" s="227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0"/>
      <c r="AR34" s="220"/>
      <c r="AS34" s="220"/>
      <c r="AT34" s="220"/>
      <c r="AU34" s="220"/>
      <c r="AV34" s="220"/>
      <c r="AW34" s="220"/>
      <c r="AX34" s="220"/>
    </row>
    <row r="35">
      <c r="AC35" s="607" t="s">
        <v>64</v>
      </c>
      <c r="AD35" s="227">
        <f>+AH30</f>
        <v>0</v>
      </c>
      <c r="AQ35" s="220"/>
      <c r="AR35" s="220"/>
      <c r="AS35" s="220"/>
      <c r="AT35" s="220"/>
      <c r="AU35" s="220"/>
      <c r="AV35" s="220"/>
      <c r="AW35" s="220"/>
      <c r="AX35" s="220"/>
    </row>
    <row r="36">
      <c r="AC36" s="607" t="s">
        <v>243</v>
      </c>
      <c r="AD36" s="227">
        <f>+AJ30</f>
        <v>0</v>
      </c>
      <c r="AQ36" s="220"/>
      <c r="AR36" s="220"/>
      <c r="AS36" s="220"/>
      <c r="AT36" s="220"/>
      <c r="AU36" s="220"/>
      <c r="AV36" s="220"/>
      <c r="AW36" s="220"/>
      <c r="AX36" s="220"/>
    </row>
    <row r="37">
      <c r="AC37" s="607" t="s">
        <v>244</v>
      </c>
      <c r="AD37" s="227">
        <f>+M30</f>
        <v>6525414.314968</v>
      </c>
      <c r="AQ37" s="277"/>
      <c r="AR37" s="277"/>
      <c r="AS37" s="277"/>
      <c r="AT37" s="277"/>
      <c r="AU37" s="277"/>
      <c r="AV37" s="277"/>
      <c r="AW37" s="277"/>
      <c r="AX37" s="277"/>
    </row>
    <row r="38">
      <c r="AC38" s="607" t="s">
        <v>54</v>
      </c>
      <c r="AD38" s="227">
        <f>+R30</f>
        <v>652541.4314968003</v>
      </c>
      <c r="AQ38" s="222"/>
      <c r="AR38" s="222"/>
      <c r="AS38" s="222"/>
      <c r="AT38" s="222"/>
      <c r="AU38" s="222"/>
      <c r="AV38" s="222"/>
      <c r="AW38" s="222"/>
      <c r="AX38" s="222"/>
    </row>
    <row r="39">
      <c r="AC39" s="224" t="s">
        <v>245</v>
      </c>
      <c r="AD39" s="227">
        <f>+AP30</f>
        <v>80280002.6</v>
      </c>
      <c r="AQ39" s="222"/>
      <c r="AR39" s="222"/>
      <c r="AS39" s="222"/>
      <c r="AT39" s="222"/>
      <c r="AU39" s="222"/>
      <c r="AV39" s="222"/>
      <c r="AW39" s="222"/>
      <c r="AX39" s="222"/>
    </row>
    <row r="40">
      <c r="AC40" s="224" t="s">
        <v>246</v>
      </c>
      <c r="AD40" s="227">
        <f>SUM(AD32:AD39)</f>
        <v>98609634.6835648</v>
      </c>
      <c r="AQ40" s="223"/>
      <c r="AR40" s="223"/>
      <c r="AS40" s="223"/>
      <c r="AT40" s="223"/>
      <c r="AU40" s="223"/>
      <c r="AV40" s="223"/>
      <c r="AW40" s="223"/>
      <c r="AX40" s="223"/>
    </row>
    <row r="41">
      <c r="AD41" s="227">
        <f>+AD40-S30</f>
        <v>0</v>
      </c>
      <c r="AQ41" s="223"/>
      <c r="AR41" s="223"/>
      <c r="AS41" s="223"/>
      <c r="AT41" s="223"/>
      <c r="AU41" s="223"/>
      <c r="AV41" s="223"/>
      <c r="AW41" s="223"/>
      <c r="AX41" s="223"/>
    </row>
    <row r="42">
      <c r="AQ42" s="223"/>
      <c r="AR42" s="223"/>
      <c r="AS42" s="223"/>
      <c r="AT42" s="223"/>
      <c r="AU42" s="223"/>
      <c r="AV42" s="223"/>
      <c r="AW42" s="223"/>
      <c r="AX42" s="223"/>
    </row>
    <row r="49">
      <c r="B49" s="290" t="s">
        <v>426</v>
      </c>
      <c r="C49" s="245" t="s">
        <v>427</v>
      </c>
      <c r="D49" s="246" t="s">
        <v>77</v>
      </c>
    </row>
    <row r="50">
      <c r="B50" s="290" t="s">
        <v>457</v>
      </c>
      <c r="C50" s="245" t="s">
        <v>458</v>
      </c>
      <c r="D50" s="246" t="s">
        <v>95</v>
      </c>
    </row>
    <row r="51">
      <c r="B51" s="290" t="s">
        <v>465</v>
      </c>
      <c r="C51" s="245" t="s">
        <v>466</v>
      </c>
      <c r="D51" s="246" t="s">
        <v>95</v>
      </c>
    </row>
    <row r="56" ht="12.75"/>
    <row r="57" ht="22.5" customHeight="1">
      <c r="A57" s="239" t="s">
        <v>36</v>
      </c>
      <c r="B57" s="240" t="s">
        <v>37</v>
      </c>
      <c r="C57" s="240" t="s">
        <v>38</v>
      </c>
      <c r="D57" s="240" t="s">
        <v>39</v>
      </c>
      <c r="E57" s="240" t="s">
        <v>40</v>
      </c>
      <c r="F57" s="241" t="s">
        <v>41</v>
      </c>
      <c r="G57" s="242" t="s">
        <v>42</v>
      </c>
      <c r="H57" s="258" t="s">
        <v>49</v>
      </c>
      <c r="I57" s="259" t="s">
        <v>51</v>
      </c>
      <c r="J57" s="577" t="s">
        <v>59</v>
      </c>
      <c r="K57" s="578" t="s">
        <v>60</v>
      </c>
      <c r="L57" s="578" t="s">
        <v>61</v>
      </c>
      <c r="M57" s="578" t="s">
        <v>62</v>
      </c>
      <c r="N57" s="579" t="s">
        <v>65</v>
      </c>
    </row>
    <row r="58" ht="22.5" customHeight="1">
      <c r="A58" s="244">
        <v>1</v>
      </c>
      <c r="B58" s="290" t="s">
        <v>426</v>
      </c>
      <c r="C58" s="245" t="s">
        <v>427</v>
      </c>
      <c r="D58" s="246" t="s">
        <v>77</v>
      </c>
      <c r="E58" s="246" t="s">
        <v>428</v>
      </c>
      <c r="F58" s="246" t="s">
        <v>429</v>
      </c>
      <c r="G58" s="108">
        <v>3270093</v>
      </c>
      <c r="H58" s="262">
        <v>1000000</v>
      </c>
      <c r="I58" s="306">
        <v>324000</v>
      </c>
      <c r="J58" s="588">
        <v>4594093</v>
      </c>
      <c r="K58" s="589">
        <v>65401.86</v>
      </c>
      <c r="L58" s="589">
        <v>32700.93</v>
      </c>
      <c r="M58" s="589">
        <v>32700.93</v>
      </c>
      <c r="N58" s="590">
        <v>4463289.28</v>
      </c>
      <c r="O58" s="309"/>
      <c r="P58" s="309"/>
      <c r="Q58" s="309"/>
    </row>
    <row r="59" ht="22.5" customHeight="1">
      <c r="A59" s="244">
        <v>2</v>
      </c>
      <c r="B59" s="290" t="s">
        <v>430</v>
      </c>
      <c r="C59" s="245" t="s">
        <v>431</v>
      </c>
      <c r="D59" s="246" t="s">
        <v>95</v>
      </c>
      <c r="E59" s="246" t="s">
        <v>428</v>
      </c>
      <c r="F59" s="246" t="s">
        <v>429</v>
      </c>
      <c r="G59" s="108">
        <v>3270093</v>
      </c>
      <c r="H59" s="262">
        <v>420000</v>
      </c>
      <c r="I59" s="263"/>
      <c r="J59" s="588">
        <v>3690093</v>
      </c>
      <c r="K59" s="589">
        <v>65401.86</v>
      </c>
      <c r="L59" s="589">
        <v>32700.93</v>
      </c>
      <c r="M59" s="589">
        <v>32700.93</v>
      </c>
      <c r="N59" s="590">
        <v>3559289.28</v>
      </c>
      <c r="O59" s="309"/>
      <c r="P59" s="309"/>
      <c r="Q59" s="309"/>
    </row>
    <row r="60" ht="22.5" customHeight="1">
      <c r="A60" s="244">
        <v>3</v>
      </c>
      <c r="B60" s="290" t="s">
        <v>432</v>
      </c>
      <c r="C60" s="245" t="s">
        <v>433</v>
      </c>
      <c r="D60" s="246" t="s">
        <v>95</v>
      </c>
      <c r="E60" s="246" t="s">
        <v>428</v>
      </c>
      <c r="F60" s="246" t="s">
        <v>429</v>
      </c>
      <c r="G60" s="108">
        <v>3270093</v>
      </c>
      <c r="H60" s="262">
        <v>420000</v>
      </c>
      <c r="I60" s="263"/>
      <c r="J60" s="588">
        <v>3690093</v>
      </c>
      <c r="K60" s="589">
        <v>65401.86</v>
      </c>
      <c r="L60" s="589">
        <v>32700.93</v>
      </c>
      <c r="M60" s="589">
        <v>32700.93</v>
      </c>
      <c r="N60" s="590">
        <v>3559289.28</v>
      </c>
      <c r="O60" s="309"/>
      <c r="P60" s="309"/>
      <c r="Q60" s="309"/>
    </row>
    <row r="61" ht="22.5" customHeight="1">
      <c r="A61" s="244">
        <v>4</v>
      </c>
      <c r="B61" s="290" t="s">
        <v>434</v>
      </c>
      <c r="C61" s="245" t="s">
        <v>435</v>
      </c>
      <c r="D61" s="246" t="s">
        <v>95</v>
      </c>
      <c r="E61" s="246" t="s">
        <v>428</v>
      </c>
      <c r="F61" s="246" t="s">
        <v>429</v>
      </c>
      <c r="G61" s="108">
        <v>3270093</v>
      </c>
      <c r="H61" s="262">
        <v>340000</v>
      </c>
      <c r="I61" s="263"/>
      <c r="J61" s="588">
        <v>3610093</v>
      </c>
      <c r="K61" s="589">
        <v>65401.86</v>
      </c>
      <c r="L61" s="589">
        <v>32700.93</v>
      </c>
      <c r="M61" s="589">
        <v>32700.93</v>
      </c>
      <c r="N61" s="590">
        <v>3479289.28</v>
      </c>
      <c r="O61" s="309"/>
      <c r="P61" s="309"/>
      <c r="Q61" s="309"/>
    </row>
    <row r="62" ht="22.5" customHeight="1">
      <c r="A62" s="244">
        <v>5</v>
      </c>
      <c r="B62" s="290" t="s">
        <v>436</v>
      </c>
      <c r="C62" s="245" t="s">
        <v>437</v>
      </c>
      <c r="D62" s="246" t="s">
        <v>95</v>
      </c>
      <c r="E62" s="246" t="s">
        <v>428</v>
      </c>
      <c r="F62" s="246" t="s">
        <v>429</v>
      </c>
      <c r="G62" s="108">
        <v>3270093</v>
      </c>
      <c r="H62" s="262">
        <v>160000</v>
      </c>
      <c r="I62" s="263"/>
      <c r="J62" s="588">
        <v>3430093</v>
      </c>
      <c r="K62" s="589">
        <v>65401.86</v>
      </c>
      <c r="L62" s="589">
        <v>32700.93</v>
      </c>
      <c r="M62" s="589">
        <v>32700.93</v>
      </c>
      <c r="N62" s="590">
        <v>3299289.28</v>
      </c>
      <c r="O62" s="309"/>
      <c r="P62" s="309"/>
      <c r="Q62" s="309"/>
    </row>
    <row r="63" ht="22.5" customHeight="1">
      <c r="A63" s="244">
        <v>6</v>
      </c>
      <c r="B63" s="290" t="s">
        <v>438</v>
      </c>
      <c r="C63" s="245" t="s">
        <v>439</v>
      </c>
      <c r="D63" s="246" t="s">
        <v>95</v>
      </c>
      <c r="E63" s="246" t="s">
        <v>428</v>
      </c>
      <c r="F63" s="246" t="s">
        <v>429</v>
      </c>
      <c r="G63" s="108">
        <v>3270093</v>
      </c>
      <c r="H63" s="262">
        <v>340000</v>
      </c>
      <c r="I63" s="263"/>
      <c r="J63" s="588">
        <v>3610093</v>
      </c>
      <c r="K63" s="589">
        <v>65401.86</v>
      </c>
      <c r="L63" s="589"/>
      <c r="M63" s="589">
        <v>32700.93</v>
      </c>
      <c r="N63" s="590">
        <v>3511990.21</v>
      </c>
      <c r="O63" s="309"/>
      <c r="P63" s="309"/>
      <c r="Q63" s="309"/>
    </row>
    <row r="64" ht="22.5" customHeight="1">
      <c r="A64" s="244">
        <v>7</v>
      </c>
      <c r="B64" s="290" t="s">
        <v>440</v>
      </c>
      <c r="C64" s="245" t="s">
        <v>441</v>
      </c>
      <c r="D64" s="246" t="s">
        <v>95</v>
      </c>
      <c r="E64" s="246" t="s">
        <v>428</v>
      </c>
      <c r="F64" s="246" t="s">
        <v>429</v>
      </c>
      <c r="G64" s="108">
        <v>3270093</v>
      </c>
      <c r="H64" s="262">
        <v>500000</v>
      </c>
      <c r="I64" s="263"/>
      <c r="J64" s="588">
        <v>3770093</v>
      </c>
      <c r="K64" s="589">
        <v>65401.86</v>
      </c>
      <c r="L64" s="589"/>
      <c r="M64" s="589">
        <v>32700.93</v>
      </c>
      <c r="N64" s="590">
        <v>3671990.21</v>
      </c>
      <c r="O64" s="309"/>
      <c r="P64" s="309"/>
      <c r="Q64" s="309"/>
    </row>
    <row r="65" ht="22.5" customHeight="1">
      <c r="A65" s="244">
        <v>8</v>
      </c>
      <c r="B65" s="290" t="s">
        <v>442</v>
      </c>
      <c r="C65" s="245" t="s">
        <v>443</v>
      </c>
      <c r="D65" s="246" t="s">
        <v>95</v>
      </c>
      <c r="E65" s="246" t="s">
        <v>428</v>
      </c>
      <c r="F65" s="246" t="s">
        <v>429</v>
      </c>
      <c r="G65" s="108">
        <v>3270093</v>
      </c>
      <c r="H65" s="262">
        <v>400000</v>
      </c>
      <c r="I65" s="263"/>
      <c r="J65" s="588">
        <v>3670093</v>
      </c>
      <c r="K65" s="589">
        <v>65401.86</v>
      </c>
      <c r="L65" s="589">
        <v>32700.93</v>
      </c>
      <c r="M65" s="589">
        <v>32700.93</v>
      </c>
      <c r="N65" s="590">
        <v>3539289.28</v>
      </c>
      <c r="O65" s="309"/>
      <c r="P65" s="309"/>
      <c r="Q65" s="309"/>
    </row>
    <row r="66" ht="22.5" customHeight="1">
      <c r="A66" s="244">
        <v>9</v>
      </c>
      <c r="B66" s="290" t="s">
        <v>444</v>
      </c>
      <c r="C66" s="245" t="s">
        <v>445</v>
      </c>
      <c r="D66" s="246" t="s">
        <v>95</v>
      </c>
      <c r="E66" s="246" t="s">
        <v>428</v>
      </c>
      <c r="F66" s="246" t="s">
        <v>429</v>
      </c>
      <c r="G66" s="108">
        <v>3270093</v>
      </c>
      <c r="H66" s="262">
        <v>500000</v>
      </c>
      <c r="I66" s="263"/>
      <c r="J66" s="588">
        <v>3770093</v>
      </c>
      <c r="K66" s="589">
        <v>65401.86</v>
      </c>
      <c r="L66" s="589"/>
      <c r="M66" s="589">
        <v>32700.93</v>
      </c>
      <c r="N66" s="590">
        <v>3671990.21</v>
      </c>
      <c r="O66" s="309"/>
      <c r="P66" s="309"/>
      <c r="Q66" s="309"/>
    </row>
    <row r="67" ht="22.5" customHeight="1">
      <c r="A67" s="244">
        <v>10</v>
      </c>
      <c r="B67" s="290" t="s">
        <v>446</v>
      </c>
      <c r="C67" s="245" t="s">
        <v>447</v>
      </c>
      <c r="D67" s="246" t="s">
        <v>95</v>
      </c>
      <c r="E67" s="246" t="s">
        <v>428</v>
      </c>
      <c r="F67" s="246" t="s">
        <v>429</v>
      </c>
      <c r="G67" s="108">
        <v>3270093</v>
      </c>
      <c r="H67" s="262">
        <v>340000</v>
      </c>
      <c r="I67" s="263"/>
      <c r="J67" s="588">
        <v>3610093</v>
      </c>
      <c r="K67" s="589">
        <v>65401.86</v>
      </c>
      <c r="L67" s="589">
        <v>32700.93</v>
      </c>
      <c r="M67" s="589">
        <v>32700.93</v>
      </c>
      <c r="N67" s="590">
        <v>3479289.28</v>
      </c>
      <c r="O67" s="309"/>
      <c r="P67" s="309"/>
      <c r="Q67" s="309"/>
    </row>
    <row r="68" ht="22.5" customHeight="1">
      <c r="A68" s="244">
        <v>11</v>
      </c>
      <c r="B68" s="290" t="s">
        <v>448</v>
      </c>
      <c r="C68" s="245" t="s">
        <v>449</v>
      </c>
      <c r="D68" s="246" t="s">
        <v>95</v>
      </c>
      <c r="E68" s="246" t="s">
        <v>428</v>
      </c>
      <c r="F68" s="246" t="s">
        <v>429</v>
      </c>
      <c r="G68" s="108">
        <v>3270093</v>
      </c>
      <c r="H68" s="262">
        <v>440000</v>
      </c>
      <c r="I68" s="263"/>
      <c r="J68" s="588">
        <v>3710093</v>
      </c>
      <c r="K68" s="589">
        <v>65401.86</v>
      </c>
      <c r="L68" s="589"/>
      <c r="M68" s="589">
        <v>32700.93</v>
      </c>
      <c r="N68" s="590">
        <v>3611990.21</v>
      </c>
      <c r="O68" s="309"/>
      <c r="P68" s="309"/>
      <c r="Q68" s="309"/>
    </row>
    <row r="69" ht="22.5" customHeight="1">
      <c r="A69" s="244">
        <v>12</v>
      </c>
      <c r="B69" s="290" t="s">
        <v>450</v>
      </c>
      <c r="C69" s="245" t="s">
        <v>451</v>
      </c>
      <c r="D69" s="246" t="s">
        <v>95</v>
      </c>
      <c r="E69" s="246" t="s">
        <v>428</v>
      </c>
      <c r="F69" s="246" t="s">
        <v>429</v>
      </c>
      <c r="G69" s="108">
        <v>3270093</v>
      </c>
      <c r="H69" s="262">
        <v>500000</v>
      </c>
      <c r="I69" s="263"/>
      <c r="J69" s="588">
        <v>3770093</v>
      </c>
      <c r="K69" s="589">
        <v>65401.86</v>
      </c>
      <c r="L69" s="589"/>
      <c r="M69" s="589">
        <v>32700.93</v>
      </c>
      <c r="N69" s="590">
        <v>3671990.21</v>
      </c>
      <c r="O69" s="309"/>
      <c r="P69" s="309"/>
      <c r="Q69" s="309"/>
    </row>
    <row r="70" ht="22.5" customHeight="1">
      <c r="A70" s="244">
        <v>13</v>
      </c>
      <c r="B70" s="290" t="s">
        <v>452</v>
      </c>
      <c r="C70" s="245" t="s">
        <v>453</v>
      </c>
      <c r="D70" s="246" t="s">
        <v>95</v>
      </c>
      <c r="E70" s="246" t="s">
        <v>428</v>
      </c>
      <c r="F70" s="246" t="s">
        <v>429</v>
      </c>
      <c r="G70" s="108">
        <v>3270093</v>
      </c>
      <c r="H70" s="262">
        <v>360000</v>
      </c>
      <c r="I70" s="263"/>
      <c r="J70" s="588">
        <v>3630093</v>
      </c>
      <c r="K70" s="589">
        <v>65401.86</v>
      </c>
      <c r="L70" s="589">
        <v>32700.93</v>
      </c>
      <c r="M70" s="589">
        <v>32700.93</v>
      </c>
      <c r="N70" s="590">
        <v>3499289.28</v>
      </c>
      <c r="O70" s="309"/>
      <c r="P70" s="309"/>
      <c r="Q70" s="309"/>
    </row>
    <row r="71" ht="22.5" customHeight="1">
      <c r="A71" s="244">
        <v>14</v>
      </c>
      <c r="B71" s="290">
        <v>2169</v>
      </c>
      <c r="C71" s="245" t="s">
        <v>454</v>
      </c>
      <c r="D71" s="246" t="s">
        <v>95</v>
      </c>
      <c r="E71" s="246" t="s">
        <v>428</v>
      </c>
      <c r="F71" s="246" t="s">
        <v>429</v>
      </c>
      <c r="G71" s="108">
        <v>3270093</v>
      </c>
      <c r="H71" s="262">
        <v>400000</v>
      </c>
      <c r="I71" s="263"/>
      <c r="J71" s="588">
        <v>3670093</v>
      </c>
      <c r="K71" s="589">
        <v>65401.86</v>
      </c>
      <c r="L71" s="589">
        <v>32700.93</v>
      </c>
      <c r="M71" s="589">
        <v>32700.93</v>
      </c>
      <c r="N71" s="590">
        <v>3539289.28</v>
      </c>
      <c r="O71" s="309"/>
      <c r="P71" s="309"/>
      <c r="Q71" s="309"/>
    </row>
    <row r="72" ht="22.5" customHeight="1">
      <c r="A72" s="244">
        <v>15</v>
      </c>
      <c r="B72" s="290">
        <v>2170</v>
      </c>
      <c r="C72" s="245" t="s">
        <v>455</v>
      </c>
      <c r="D72" s="246" t="s">
        <v>95</v>
      </c>
      <c r="E72" s="246" t="s">
        <v>428</v>
      </c>
      <c r="F72" s="246" t="s">
        <v>429</v>
      </c>
      <c r="G72" s="108">
        <v>3270093</v>
      </c>
      <c r="H72" s="262">
        <v>340000</v>
      </c>
      <c r="I72" s="263"/>
      <c r="J72" s="588">
        <v>3610093</v>
      </c>
      <c r="K72" s="589">
        <v>65401.86</v>
      </c>
      <c r="L72" s="589"/>
      <c r="M72" s="589">
        <v>32700.93</v>
      </c>
      <c r="N72" s="590">
        <v>3511990.21</v>
      </c>
      <c r="O72" s="309"/>
      <c r="P72" s="309"/>
      <c r="Q72" s="309"/>
    </row>
    <row r="73" ht="22.5" customHeight="1">
      <c r="A73" s="244">
        <v>16</v>
      </c>
      <c r="B73" s="290">
        <v>2171</v>
      </c>
      <c r="C73" s="245" t="s">
        <v>456</v>
      </c>
      <c r="D73" s="246" t="s">
        <v>95</v>
      </c>
      <c r="E73" s="246" t="s">
        <v>428</v>
      </c>
      <c r="F73" s="246" t="s">
        <v>429</v>
      </c>
      <c r="G73" s="108">
        <v>3270093</v>
      </c>
      <c r="H73" s="262">
        <v>420000</v>
      </c>
      <c r="I73" s="263"/>
      <c r="J73" s="588">
        <v>3690093</v>
      </c>
      <c r="K73" s="589">
        <v>65401.86</v>
      </c>
      <c r="L73" s="589"/>
      <c r="M73" s="589">
        <v>32700.93</v>
      </c>
      <c r="N73" s="590">
        <v>3591990.21</v>
      </c>
      <c r="O73" s="309"/>
      <c r="P73" s="309"/>
      <c r="Q73" s="309"/>
    </row>
    <row r="74" ht="22.5" customHeight="1">
      <c r="A74" s="244">
        <v>17</v>
      </c>
      <c r="B74" s="290" t="s">
        <v>457</v>
      </c>
      <c r="C74" s="245" t="s">
        <v>458</v>
      </c>
      <c r="D74" s="246" t="s">
        <v>95</v>
      </c>
      <c r="E74" s="246" t="s">
        <v>428</v>
      </c>
      <c r="F74" s="246" t="s">
        <v>429</v>
      </c>
      <c r="G74" s="108">
        <v>3270093</v>
      </c>
      <c r="H74" s="262">
        <v>520000</v>
      </c>
      <c r="I74" s="263"/>
      <c r="J74" s="588">
        <v>3790093</v>
      </c>
      <c r="K74" s="589">
        <v>65401.86</v>
      </c>
      <c r="L74" s="589"/>
      <c r="M74" s="589">
        <v>32700.93</v>
      </c>
      <c r="N74" s="590">
        <v>3691990.21</v>
      </c>
      <c r="O74" s="309"/>
      <c r="P74" s="309"/>
      <c r="Q74" s="309"/>
    </row>
    <row r="75" ht="22.5" customHeight="1">
      <c r="A75" s="244">
        <v>18</v>
      </c>
      <c r="B75" s="290" t="s">
        <v>459</v>
      </c>
      <c r="C75" s="245" t="s">
        <v>460</v>
      </c>
      <c r="D75" s="246" t="s">
        <v>95</v>
      </c>
      <c r="E75" s="246" t="s">
        <v>428</v>
      </c>
      <c r="F75" s="246" t="s">
        <v>429</v>
      </c>
      <c r="G75" s="108">
        <v>3270093</v>
      </c>
      <c r="H75" s="262">
        <v>420000</v>
      </c>
      <c r="I75" s="263"/>
      <c r="J75" s="588">
        <v>3690093</v>
      </c>
      <c r="K75" s="589">
        <v>65401.86</v>
      </c>
      <c r="L75" s="589"/>
      <c r="M75" s="589">
        <v>32700.93</v>
      </c>
      <c r="N75" s="590">
        <v>3591990.21</v>
      </c>
      <c r="O75" s="309"/>
      <c r="P75" s="309"/>
      <c r="Q75" s="309"/>
    </row>
    <row r="76" ht="22.5" customHeight="1">
      <c r="A76" s="244">
        <v>19</v>
      </c>
      <c r="B76" s="290" t="s">
        <v>461</v>
      </c>
      <c r="C76" s="245" t="s">
        <v>462</v>
      </c>
      <c r="D76" s="246" t="s">
        <v>95</v>
      </c>
      <c r="E76" s="246" t="s">
        <v>428</v>
      </c>
      <c r="F76" s="246" t="s">
        <v>429</v>
      </c>
      <c r="G76" s="108">
        <v>3270093</v>
      </c>
      <c r="H76" s="262">
        <v>500000</v>
      </c>
      <c r="I76" s="263"/>
      <c r="J76" s="588">
        <v>3770093</v>
      </c>
      <c r="K76" s="589">
        <v>65401.86</v>
      </c>
      <c r="L76" s="589"/>
      <c r="M76" s="589">
        <v>32700.93</v>
      </c>
      <c r="N76" s="590">
        <v>3671990.21</v>
      </c>
      <c r="O76" s="309"/>
      <c r="P76" s="309"/>
      <c r="Q76" s="309"/>
    </row>
    <row r="77" ht="22.5" customHeight="1">
      <c r="A77" s="244">
        <v>20</v>
      </c>
      <c r="B77" s="290" t="s">
        <v>463</v>
      </c>
      <c r="C77" s="245" t="s">
        <v>464</v>
      </c>
      <c r="D77" s="246" t="s">
        <v>95</v>
      </c>
      <c r="E77" s="246" t="s">
        <v>428</v>
      </c>
      <c r="F77" s="246" t="s">
        <v>429</v>
      </c>
      <c r="G77" s="108">
        <v>3270093</v>
      </c>
      <c r="H77" s="262">
        <v>440000</v>
      </c>
      <c r="I77" s="263"/>
      <c r="J77" s="588">
        <v>3710093</v>
      </c>
      <c r="K77" s="589">
        <v>65401.86</v>
      </c>
      <c r="L77" s="589"/>
      <c r="M77" s="589">
        <v>32700.93</v>
      </c>
      <c r="N77" s="590">
        <v>3611990.21</v>
      </c>
      <c r="O77" s="309"/>
      <c r="P77" s="309"/>
      <c r="Q77" s="309"/>
    </row>
    <row r="78" ht="22.5" customHeight="1">
      <c r="A78" s="244">
        <v>21</v>
      </c>
      <c r="B78" s="290" t="s">
        <v>465</v>
      </c>
      <c r="C78" s="245" t="s">
        <v>466</v>
      </c>
      <c r="D78" s="246" t="s">
        <v>95</v>
      </c>
      <c r="E78" s="246" t="s">
        <v>428</v>
      </c>
      <c r="F78" s="246" t="s">
        <v>429</v>
      </c>
      <c r="G78" s="108">
        <v>3270093</v>
      </c>
      <c r="H78" s="262">
        <v>420000</v>
      </c>
      <c r="I78" s="263"/>
      <c r="J78" s="588">
        <v>3690093</v>
      </c>
      <c r="K78" s="589">
        <v>65401.86</v>
      </c>
      <c r="L78" s="589">
        <v>32700.93</v>
      </c>
      <c r="M78" s="589">
        <v>32700.93</v>
      </c>
      <c r="N78" s="590">
        <v>3559289.28</v>
      </c>
      <c r="O78" s="309"/>
      <c r="P78" s="309"/>
      <c r="Q78" s="309"/>
    </row>
    <row r="79" ht="22.5" customHeight="1">
      <c r="A79" s="244">
        <v>22</v>
      </c>
      <c r="B79" s="290" t="s">
        <v>467</v>
      </c>
      <c r="C79" s="245" t="s">
        <v>468</v>
      </c>
      <c r="D79" s="246" t="s">
        <v>95</v>
      </c>
      <c r="E79" s="246" t="s">
        <v>428</v>
      </c>
      <c r="F79" s="246" t="s">
        <v>429</v>
      </c>
      <c r="G79" s="108">
        <v>3270093</v>
      </c>
      <c r="H79" s="262">
        <v>360000</v>
      </c>
      <c r="I79" s="263"/>
      <c r="J79" s="588">
        <v>3630093</v>
      </c>
      <c r="K79" s="589">
        <v>65401.86</v>
      </c>
      <c r="L79" s="589"/>
      <c r="M79" s="589">
        <v>32700.93</v>
      </c>
      <c r="N79" s="590">
        <v>3531990.21</v>
      </c>
      <c r="O79" s="309"/>
      <c r="P79" s="309"/>
      <c r="Q79" s="309"/>
    </row>
    <row r="80" ht="22.5" customHeight="1">
      <c r="A80" s="278">
        <v>23</v>
      </c>
      <c r="B80" s="291" t="s">
        <v>469</v>
      </c>
      <c r="C80" s="279" t="s">
        <v>470</v>
      </c>
      <c r="D80" s="280" t="s">
        <v>95</v>
      </c>
      <c r="E80" s="280" t="s">
        <v>428</v>
      </c>
      <c r="F80" s="280" t="s">
        <v>429</v>
      </c>
      <c r="G80" s="281">
        <v>1090031</v>
      </c>
      <c r="H80" s="284"/>
      <c r="I80" s="285"/>
      <c r="J80" s="611">
        <v>1090031</v>
      </c>
      <c r="K80" s="612">
        <v>65401.86</v>
      </c>
      <c r="L80" s="612">
        <v>32700.93</v>
      </c>
      <c r="M80" s="612">
        <v>32700.93</v>
      </c>
      <c r="N80" s="613">
        <v>959227.2799999999</v>
      </c>
      <c r="O80" s="309"/>
      <c r="P80" s="309"/>
      <c r="Q80" s="309"/>
    </row>
  </sheetData>
  <mergeCells>
    <mergeCell ref="A30:F30"/>
  </mergeCells>
  <conditionalFormatting sqref="AD37">
    <cfRule type="containsText" dxfId="104" priority="1" operator="containsText" text="SALAH">
      <formula>NOT(ISERROR(SEARCH("SALAH",AD37)))</formula>
    </cfRule>
    <cfRule type="containsText" dxfId="105" priority="2" operator="containsText" text="SALAH">
      <formula>NOT(ISERROR(SEARCH("SALAH",AD37)))</formula>
    </cfRule>
  </conditionalFormatting>
  <conditionalFormatting sqref="AD34">
    <cfRule type="containsText" dxfId="104" priority="3" operator="containsText" text="SALAH">
      <formula>NOT(ISERROR(SEARCH("SALAH",AD34)))</formula>
    </cfRule>
    <cfRule type="containsText" dxfId="105" priority="4" operator="containsText" text="SALAH">
      <formula>NOT(ISERROR(SEARCH("SALAH",AD34)))</formula>
    </cfRule>
  </conditionalFormatting>
  <printOptions horizontalCentered="1"/>
  <pageMargins left="0" right="0" top="0.75" bottom="0.75" header="0.3" footer="0.3"/>
  <pageSetup paperSize="9" scale="63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3">
    <pageSetUpPr fitToPage="1"/>
  </sheetPr>
  <dimension ref="A1:BC248"/>
  <sheetViews>
    <sheetView zoomScale="85" zoomScaleNormal="85" workbookViewId="0">
      <pane xSplit="7" ySplit="6" topLeftCell="S7" activePane="bottomRight" state="frozen"/>
      <selection pane="topRight"/>
      <selection pane="bottomLeft"/>
      <selection pane="bottomRight" activeCell="S1" sqref="S1"/>
    </sheetView>
  </sheetViews>
  <sheetFormatPr defaultColWidth="9.140625" defaultRowHeight="12"/>
  <cols>
    <col min="1" max="1" width="4.85546875" customWidth="1" style="224"/>
    <col min="2" max="2" width="6.140625" customWidth="1" style="225"/>
    <col min="3" max="3" width="23.5703125" customWidth="1" style="226"/>
    <col min="4" max="4" width="16" customWidth="1" style="225"/>
    <col min="5" max="5" hidden="1" width="9.5703125" customWidth="1" style="225"/>
    <col min="6" max="6" hidden="1" width="7.7109375" customWidth="1" style="225"/>
    <col min="7" max="7" width="13" customWidth="1" style="227"/>
    <col min="8" max="8" width="10.5703125" customWidth="1" style="224"/>
    <col min="9" max="9" width="15.42578125" customWidth="1" style="224"/>
    <col min="10" max="10" width="13.85546875" customWidth="1" style="224"/>
    <col min="11" max="11" width="10.5703125" customWidth="1" style="224"/>
    <col min="12" max="12" width="14.28515625" customWidth="1" style="227"/>
    <col min="13" max="13" width="10.5703125" customWidth="1" style="224"/>
    <col min="14" max="14" width="15.42578125" customWidth="1" style="224"/>
    <col min="15" max="15" width="10.5703125" customWidth="1" style="224"/>
    <col min="16" max="16" width="12.140625" customWidth="1" style="224"/>
    <col min="17" max="17" width="12.42578125" customWidth="1" style="224"/>
    <col min="18" max="18" width="12.85546875" customWidth="1" style="224"/>
    <col min="19" max="19" width="10.42578125" customWidth="1" style="224"/>
    <col min="20" max="20" width="11.28515625" customWidth="1" style="224"/>
    <col min="21" max="21" width="9.85546875" customWidth="1" style="402"/>
    <col min="22" max="22" width="10.85546875" customWidth="1" style="402"/>
    <col min="23" max="23" width="3.85546875" customWidth="1" style="223"/>
    <col min="24" max="24" width="6.5703125" customWidth="1" style="223"/>
    <col min="25" max="25" width="4.140625" customWidth="1" style="224"/>
    <col min="26" max="26" width="4.5703125" customWidth="1" style="224"/>
    <col min="27" max="27" width="28.42578125" customWidth="1" style="224"/>
    <col min="28" max="28" width="10.42578125" customWidth="1" style="224"/>
    <col min="29" max="29" width="14.5703125" customWidth="1" style="224"/>
    <col min="30" max="30" width="12.28515625" customWidth="1" style="227"/>
    <col min="31" max="31" width="13.140625" customWidth="1" style="227"/>
    <col min="32" max="32" width="11.5703125" customWidth="1" style="227"/>
    <col min="33" max="33" width="13.5703125" customWidth="1" style="224"/>
    <col min="34" max="34" width="9.140625" customWidth="1" style="224"/>
    <col min="35" max="35" width="12.140625" customWidth="1" style="224"/>
    <col min="36" max="36" bestFit="1" width="11.42578125" customWidth="1" style="224"/>
    <col min="37" max="37" bestFit="1" width="14" customWidth="1" style="224"/>
    <col min="38" max="38" width="9" customWidth="1" style="224"/>
    <col min="39" max="39" bestFit="1" width="3" customWidth="1" style="224"/>
    <col min="40" max="40" bestFit="1" width="4.42578125" customWidth="1" style="224"/>
    <col min="41" max="41" bestFit="1" width="24.5703125" customWidth="1" style="224"/>
    <col min="42" max="42" width="15.5703125" customWidth="1" style="224"/>
    <col min="43" max="53" width="9.140625" customWidth="1" style="223"/>
    <col min="54" max="16384" width="9.140625" customWidth="1" style="224"/>
  </cols>
  <sheetData>
    <row r="1" ht="12.75" s="220" customFormat="1">
      <c r="A1" s="228" t="s">
        <v>34</v>
      </c>
      <c r="B1" s="229"/>
      <c r="C1" s="230"/>
      <c r="D1" s="231"/>
      <c r="E1" s="231"/>
      <c r="F1" s="231"/>
      <c r="G1" s="232"/>
      <c r="L1" s="232"/>
      <c r="U1" s="230"/>
      <c r="V1" s="276"/>
      <c r="Y1" s="570"/>
      <c r="Z1" s="570"/>
      <c r="AA1" s="570"/>
      <c r="AB1" s="570"/>
      <c r="AC1" s="570"/>
      <c r="AD1" s="227"/>
      <c r="AE1" s="227"/>
      <c r="AF1" s="227"/>
      <c r="AG1" s="571"/>
      <c r="AH1" s="570"/>
      <c r="AI1" s="570"/>
      <c r="AJ1" s="570"/>
      <c r="AK1" s="570"/>
      <c r="AL1" s="570"/>
      <c r="AM1" s="570"/>
      <c r="AN1" s="570"/>
      <c r="AO1" s="570"/>
      <c r="AP1" s="570"/>
    </row>
    <row r="2" ht="12.75" s="220" customFormat="1">
      <c r="A2" s="228" t="s">
        <v>35</v>
      </c>
      <c r="B2" s="233"/>
      <c r="C2" s="234"/>
      <c r="D2" s="233"/>
      <c r="E2" s="233"/>
      <c r="F2" s="233"/>
      <c r="G2" s="235"/>
      <c r="H2" s="236"/>
      <c r="I2" s="236"/>
      <c r="J2" s="236"/>
      <c r="K2" s="236"/>
      <c r="L2" s="235"/>
      <c r="M2" s="422"/>
      <c r="N2" s="422"/>
      <c r="O2" s="422"/>
      <c r="P2" s="422"/>
      <c r="Q2" s="422"/>
      <c r="R2" s="422"/>
      <c r="S2" s="236"/>
      <c r="T2" s="236"/>
      <c r="U2" s="234"/>
      <c r="V2" s="234"/>
      <c r="Y2" s="570"/>
      <c r="Z2" s="570"/>
      <c r="AA2" s="570"/>
      <c r="AB2" s="570"/>
      <c r="AC2" s="570"/>
      <c r="AD2" s="227"/>
      <c r="AE2" s="227"/>
      <c r="AF2" s="227"/>
      <c r="AG2" s="571"/>
      <c r="AH2" s="570"/>
      <c r="AI2" s="570"/>
      <c r="AJ2" s="570"/>
      <c r="AK2" s="570"/>
      <c r="AL2" s="570"/>
      <c r="AM2" s="570"/>
      <c r="AN2" s="570"/>
      <c r="AO2" s="570"/>
      <c r="AP2" s="570"/>
    </row>
    <row r="3" ht="12.75" s="220" customFormat="1">
      <c r="A3" s="228" t="str">
        <f>+'BANJARMASIN '!A3</f>
        <v>Periode Bulan Juli 2021</v>
      </c>
      <c r="B3" s="229"/>
      <c r="C3" s="230"/>
      <c r="D3" s="231"/>
      <c r="E3" s="231"/>
      <c r="F3" s="233"/>
      <c r="G3" s="235"/>
      <c r="H3" s="365"/>
      <c r="I3" s="365"/>
      <c r="L3" s="232"/>
      <c r="M3" s="423"/>
      <c r="N3" s="423"/>
      <c r="O3" s="423"/>
      <c r="P3" s="423"/>
      <c r="Q3" s="423"/>
      <c r="R3" s="423"/>
      <c r="U3" s="230"/>
      <c r="V3" s="276"/>
      <c r="Y3" s="570"/>
      <c r="Z3" s="570"/>
      <c r="AA3" s="570"/>
      <c r="AB3" s="570"/>
      <c r="AC3" s="570"/>
      <c r="AD3" s="227"/>
      <c r="AE3" s="227"/>
      <c r="AF3" s="227"/>
      <c r="AG3" s="571"/>
      <c r="AH3" s="570"/>
      <c r="AI3" s="570"/>
      <c r="AJ3" s="570"/>
      <c r="AK3" s="570"/>
      <c r="AL3" s="570"/>
      <c r="AM3" s="570"/>
      <c r="AN3" s="570"/>
      <c r="AO3" s="570"/>
      <c r="AP3" s="570"/>
    </row>
    <row r="4" s="220" customFormat="1">
      <c r="A4" s="237"/>
      <c r="B4" s="229"/>
      <c r="C4" s="230"/>
      <c r="D4" s="231"/>
      <c r="E4" s="231"/>
      <c r="F4" s="233"/>
      <c r="G4" s="375"/>
      <c r="H4" s="365"/>
      <c r="I4" s="365"/>
      <c r="L4" s="232"/>
      <c r="M4" s="423"/>
      <c r="N4" s="423"/>
      <c r="O4" s="423"/>
      <c r="P4" s="423"/>
      <c r="Q4" s="423"/>
      <c r="R4" s="423"/>
      <c r="U4" s="230"/>
      <c r="V4" s="276"/>
      <c r="Y4" s="570"/>
      <c r="Z4" s="570"/>
      <c r="AA4" s="570"/>
      <c r="AB4" s="570"/>
      <c r="AC4" s="570"/>
      <c r="AD4" s="572">
        <f>+G5</f>
        <v>2515000</v>
      </c>
      <c r="AE4" s="227"/>
      <c r="AF4" s="227"/>
      <c r="AG4" s="571"/>
      <c r="AH4" s="573"/>
      <c r="AI4" s="570"/>
      <c r="AJ4" s="570"/>
      <c r="AK4" s="570"/>
      <c r="AL4" s="570"/>
      <c r="AM4" s="570"/>
      <c r="AN4" s="570"/>
      <c r="AO4" s="570"/>
      <c r="AP4" s="570"/>
    </row>
    <row r="5" s="220" customFormat="1">
      <c r="A5" s="237"/>
      <c r="B5" s="229"/>
      <c r="C5" s="230"/>
      <c r="D5" s="231"/>
      <c r="E5" s="231"/>
      <c r="F5" s="233"/>
      <c r="G5" s="403">
        <v>2515000</v>
      </c>
      <c r="H5" s="404"/>
      <c r="L5" s="232"/>
      <c r="M5" s="423"/>
      <c r="N5" s="423"/>
      <c r="O5" s="423"/>
      <c r="P5" s="423"/>
      <c r="Q5" s="423"/>
      <c r="R5" s="423"/>
      <c r="U5" s="230"/>
      <c r="V5" s="276"/>
      <c r="Y5" s="570"/>
      <c r="Z5" s="570"/>
      <c r="AA5" s="570" t="str">
        <f>+E7</f>
        <v>PONTIANAK</v>
      </c>
      <c r="AB5" s="570"/>
      <c r="AC5" s="570"/>
      <c r="AD5" s="574"/>
      <c r="AE5" s="227"/>
      <c r="AF5" s="227"/>
      <c r="AG5" s="571"/>
      <c r="AH5" s="570"/>
      <c r="AI5" s="570"/>
      <c r="AJ5" s="570"/>
      <c r="AK5" s="570"/>
      <c r="AL5" s="570"/>
      <c r="AM5" s="570"/>
      <c r="AN5" s="570"/>
      <c r="AO5" s="570" t="str">
        <f ref="AO5:AO68" t="shared" si="0">+AA5</f>
        <v>PONTIANAK</v>
      </c>
      <c r="AP5" s="570"/>
    </row>
    <row r="6" ht="35.25" customHeight="1" s="395" customFormat="1">
      <c r="A6" s="324" t="s">
        <v>36</v>
      </c>
      <c r="B6" s="325" t="s">
        <v>37</v>
      </c>
      <c r="C6" s="325" t="s">
        <v>38</v>
      </c>
      <c r="D6" s="325" t="s">
        <v>39</v>
      </c>
      <c r="E6" s="325" t="s">
        <v>40</v>
      </c>
      <c r="F6" s="326" t="s">
        <v>41</v>
      </c>
      <c r="G6" s="327" t="s">
        <v>42</v>
      </c>
      <c r="H6" s="328" t="s">
        <v>43</v>
      </c>
      <c r="I6" s="255" t="s">
        <v>44</v>
      </c>
      <c r="J6" s="255" t="s">
        <v>45</v>
      </c>
      <c r="K6" s="341" t="s">
        <v>46</v>
      </c>
      <c r="L6" s="341" t="s">
        <v>47</v>
      </c>
      <c r="M6" s="257" t="s">
        <v>48</v>
      </c>
      <c r="N6" s="424" t="s">
        <v>49</v>
      </c>
      <c r="O6" s="424" t="s">
        <v>50</v>
      </c>
      <c r="P6" s="425" t="s">
        <v>51</v>
      </c>
      <c r="Q6" s="425" t="s">
        <v>52</v>
      </c>
      <c r="R6" s="348" t="s">
        <v>53</v>
      </c>
      <c r="S6" s="349" t="s">
        <v>54</v>
      </c>
      <c r="T6" s="349" t="s">
        <v>55</v>
      </c>
      <c r="U6" s="428" t="s">
        <v>56</v>
      </c>
      <c r="V6" s="429" t="s">
        <v>57</v>
      </c>
      <c r="W6" s="430"/>
      <c r="X6" s="430"/>
      <c r="Y6" s="575" t="s">
        <v>10</v>
      </c>
      <c r="Z6" s="576" t="s">
        <v>4</v>
      </c>
      <c r="AA6" s="577" t="s">
        <v>5</v>
      </c>
      <c r="AB6" s="577" t="s">
        <v>58</v>
      </c>
      <c r="AC6" s="577" t="s">
        <v>59</v>
      </c>
      <c r="AD6" s="578" t="s">
        <v>60</v>
      </c>
      <c r="AE6" s="578" t="s">
        <v>61</v>
      </c>
      <c r="AF6" s="578" t="s">
        <v>62</v>
      </c>
      <c r="AG6" s="577" t="s">
        <v>63</v>
      </c>
      <c r="AH6" s="577" t="s">
        <v>64</v>
      </c>
      <c r="AI6" s="579" t="s">
        <v>65</v>
      </c>
      <c r="AJ6" s="579" t="s">
        <v>66</v>
      </c>
      <c r="AK6" s="579" t="s">
        <v>65</v>
      </c>
      <c r="AL6" s="580"/>
      <c r="AM6" s="581" t="str">
        <f ref="AM6:AN28" t="shared" si="1">+Y6</f>
        <v>NO</v>
      </c>
      <c r="AN6" s="582" t="str">
        <f t="shared" si="1"/>
        <v>NIK</v>
      </c>
      <c r="AO6" s="583" t="str">
        <f t="shared" si="0"/>
        <v>NAMA</v>
      </c>
      <c r="AP6" s="584" t="s">
        <v>8</v>
      </c>
      <c r="AQ6" s="430"/>
      <c r="AR6" s="430"/>
      <c r="AS6" s="430"/>
      <c r="AT6" s="430"/>
      <c r="AU6" s="430"/>
      <c r="AV6" s="430"/>
      <c r="AW6" s="430"/>
      <c r="AX6" s="430"/>
      <c r="AY6" s="430"/>
      <c r="AZ6" s="430"/>
      <c r="BA6" s="430"/>
    </row>
    <row r="7" ht="23.25" customHeight="1" s="223" customFormat="1">
      <c r="A7" s="244" t="s">
        <v>67</v>
      </c>
      <c r="B7" s="542" t="s">
        <v>68</v>
      </c>
      <c r="C7" s="405" t="s">
        <v>16</v>
      </c>
      <c r="D7" s="406" t="s">
        <v>69</v>
      </c>
      <c r="E7" s="314" t="s">
        <v>70</v>
      </c>
      <c r="F7" s="314" t="s">
        <v>71</v>
      </c>
      <c r="G7" s="407">
        <f ref="G7:G11" t="shared" si="2">2515000</f>
        <v>2515000</v>
      </c>
      <c r="H7" s="260">
        <f ref="H7:H14" t="shared" si="3">+$G$5*4.89%</f>
        <v>122983.5</v>
      </c>
      <c r="I7" s="382">
        <f ref="I7:I14" t="shared" si="4">+$G$5*4%</f>
        <v>100600</v>
      </c>
      <c r="J7" s="382">
        <f ref="J7:J14" t="shared" si="5">+$G$5*2%</f>
        <v>50300</v>
      </c>
      <c r="K7" s="382">
        <v>1667</v>
      </c>
      <c r="L7" s="385">
        <f ref="L7:L15" t="shared" si="6">SUM(G7:K7)</f>
        <v>2790550.5</v>
      </c>
      <c r="M7" s="385">
        <f ref="M7:M15" t="shared" si="7">+L7*8%</f>
        <v>223244.04</v>
      </c>
      <c r="N7" s="385"/>
      <c r="O7" s="385"/>
      <c r="P7" s="565">
        <f>26*10000</f>
        <v>260000</v>
      </c>
      <c r="Q7" s="565">
        <v>639653.179190753</v>
      </c>
      <c r="R7" s="296">
        <f ref="R7:R15" t="shared" si="8">SUM(L7:Q7)</f>
        <v>3913447.719190753</v>
      </c>
      <c r="S7" s="296">
        <f ref="S7:S15" t="shared" si="9">M7*0.1</f>
        <v>22324.404000000002</v>
      </c>
      <c r="T7" s="297">
        <f ref="T7:T15" t="shared" si="10">R7+S7</f>
        <v>3935772.123190753</v>
      </c>
      <c r="U7" s="431">
        <v>44378</v>
      </c>
      <c r="V7" s="431">
        <v>44408</v>
      </c>
      <c r="W7" s="432"/>
      <c r="Y7" s="585">
        <f>+A7</f>
        <v>1</v>
      </c>
      <c r="Z7" s="586" t="str">
        <f>+B7</f>
        <v>0765</v>
      </c>
      <c r="AA7" s="587" t="str">
        <f>+C7</f>
        <v>HASRUL RIZAL</v>
      </c>
      <c r="AB7" s="586" t="str">
        <f>+VLOOKUP(B7,[1]pontianak!$C$7:$AD$81,14,0)</f>
        <v>K1</v>
      </c>
      <c r="AC7" s="588">
        <f>+G7+N7+O7+P7+Q7</f>
        <v>3414653.179190753</v>
      </c>
      <c r="AD7" s="589">
        <f>$AD$4*2%</f>
        <v>50300</v>
      </c>
      <c r="AE7" s="589">
        <f>$AD$4*1%</f>
        <v>25150</v>
      </c>
      <c r="AF7" s="589">
        <f>$AD$4*1%</f>
        <v>25150</v>
      </c>
      <c r="AG7" s="588">
        <f ref="AG7:AG70" t="shared" si="11">(AC7-AD7-AE7-AF7)-IF(AB7="L",4500000,IF(AB7="K",4875000,IF(AB7="K1",5250000,IF(AB7="K2",5625000,IF(AB7="K3",6000000)))))</f>
        <v>-1935946.820809247</v>
      </c>
      <c r="AH7" s="588">
        <f>+IF(AG7&gt;1,AG7*5%,0)</f>
        <v>0</v>
      </c>
      <c r="AI7" s="590">
        <f ref="AI7:AI70" t="shared" si="12">+AC7-AD7-AE7-AF7-AH7</f>
        <v>3314053.179190753</v>
      </c>
      <c r="AJ7" s="591">
        <v>323323</v>
      </c>
      <c r="AK7" s="592">
        <f>+AI7-AJ7</f>
        <v>2990730.179190753</v>
      </c>
      <c r="AL7" s="593"/>
      <c r="AM7" s="594">
        <f t="shared" si="1"/>
        <v>1</v>
      </c>
      <c r="AN7" s="595" t="str">
        <f t="shared" si="1"/>
        <v>0765</v>
      </c>
      <c r="AO7" s="596" t="str">
        <f t="shared" si="0"/>
        <v>HASRUL RIZAL</v>
      </c>
      <c r="AP7" s="597">
        <f>+AK7</f>
        <v>2990730.179190753</v>
      </c>
      <c r="AQ7" s="223">
        <f>+VLOOKUP(C7,'[2]BANK DRIVER'!$C$522:$G$588,5,0)</f>
        <v>2990730.179190753</v>
      </c>
    </row>
    <row r="8" ht="23.25" customHeight="1" s="223" customFormat="1">
      <c r="A8" s="244" t="s">
        <v>67</v>
      </c>
      <c r="B8" s="542" t="s">
        <v>72</v>
      </c>
      <c r="C8" s="405" t="s">
        <v>73</v>
      </c>
      <c r="D8" s="406" t="s">
        <v>74</v>
      </c>
      <c r="E8" s="314" t="s">
        <v>70</v>
      </c>
      <c r="F8" s="314" t="s">
        <v>71</v>
      </c>
      <c r="G8" s="407">
        <f t="shared" si="2"/>
        <v>2515000</v>
      </c>
      <c r="H8" s="260">
        <f t="shared" si="3"/>
        <v>122983.5</v>
      </c>
      <c r="I8" s="382">
        <f t="shared" si="4"/>
        <v>100600</v>
      </c>
      <c r="J8" s="382">
        <f t="shared" si="5"/>
        <v>50300</v>
      </c>
      <c r="K8" s="382">
        <v>1667</v>
      </c>
      <c r="L8" s="385">
        <f t="shared" si="6"/>
        <v>2790550.5</v>
      </c>
      <c r="M8" s="385">
        <f t="shared" si="7"/>
        <v>223244.04</v>
      </c>
      <c r="N8" s="565">
        <f>500000+200000</f>
        <v>700000</v>
      </c>
      <c r="O8" s="565">
        <v>932000</v>
      </c>
      <c r="P8" s="385"/>
      <c r="Q8" s="565">
        <v>552428</v>
      </c>
      <c r="R8" s="296">
        <f t="shared" si="8"/>
        <v>5198222.54</v>
      </c>
      <c r="S8" s="296">
        <f t="shared" si="9"/>
        <v>22324.404000000002</v>
      </c>
      <c r="T8" s="297">
        <f t="shared" si="10"/>
        <v>5220546.944</v>
      </c>
      <c r="U8" s="431">
        <v>44348</v>
      </c>
      <c r="V8" s="431">
        <v>44439</v>
      </c>
      <c r="W8" s="432"/>
      <c r="Y8" s="585">
        <f ref="Y8:AA23" t="shared" si="13">+A8</f>
        <v>2</v>
      </c>
      <c r="Z8" s="586" t="str">
        <f t="shared" si="13"/>
        <v>1718</v>
      </c>
      <c r="AA8" s="587" t="str">
        <f t="shared" si="13"/>
        <v>EKO JANUARI YANTO</v>
      </c>
      <c r="AB8" s="586" t="str">
        <f>+VLOOKUP(B8,[1]pontianak!$C$7:$AD$81,14,0)</f>
        <v>K2</v>
      </c>
      <c r="AC8" s="588">
        <f ref="AC8:AC71" t="shared" si="14">+G8+N8+O8+P8+Q8</f>
        <v>4699428</v>
      </c>
      <c r="AD8" s="589">
        <f ref="AD8:AD71" t="shared" si="15">$AD$4*2%</f>
        <v>50300</v>
      </c>
      <c r="AE8" s="589">
        <f ref="AE8:AF29" t="shared" si="16">$AD$4*1%</f>
        <v>25150</v>
      </c>
      <c r="AF8" s="589">
        <f t="shared" si="16"/>
        <v>25150</v>
      </c>
      <c r="AG8" s="588">
        <f t="shared" si="11"/>
        <v>-1026172</v>
      </c>
      <c r="AH8" s="588">
        <f ref="AH8:AH71" t="shared" si="17">+IF(AG8&gt;1,AG8*5%,0)</f>
        <v>0</v>
      </c>
      <c r="AI8" s="590">
        <f t="shared" si="12"/>
        <v>4598828</v>
      </c>
      <c r="AJ8" s="591">
        <v>323323</v>
      </c>
      <c r="AK8" s="592">
        <f ref="AK8:AK71" t="shared" si="18">+AI8-AJ8</f>
        <v>4275505</v>
      </c>
      <c r="AL8" s="593"/>
      <c r="AM8" s="594">
        <f t="shared" si="1"/>
        <v>2</v>
      </c>
      <c r="AN8" s="595" t="str">
        <f t="shared" si="1"/>
        <v>1718</v>
      </c>
      <c r="AO8" s="596" t="str">
        <f t="shared" si="0"/>
        <v>EKO JANUARI YANTO</v>
      </c>
      <c r="AP8" s="597">
        <f ref="AP8:AP71" t="shared" si="19">+AK8</f>
        <v>4275505</v>
      </c>
      <c r="AQ8" s="223">
        <f>+VLOOKUP(C8,'[2]BANK DRIVER'!$C$522:$G$588,5,0)</f>
        <v>4275505</v>
      </c>
    </row>
    <row r="9" ht="23.25" customHeight="1" s="396" customFormat="1">
      <c r="A9" s="244" t="s">
        <v>67</v>
      </c>
      <c r="B9" s="543" t="s">
        <v>75</v>
      </c>
      <c r="C9" s="405" t="s">
        <v>76</v>
      </c>
      <c r="D9" s="406" t="s">
        <v>77</v>
      </c>
      <c r="E9" s="408" t="s">
        <v>70</v>
      </c>
      <c r="F9" s="408" t="s">
        <v>71</v>
      </c>
      <c r="G9" s="407">
        <f t="shared" si="2"/>
        <v>2515000</v>
      </c>
      <c r="H9" s="260">
        <f t="shared" si="3"/>
        <v>122983.5</v>
      </c>
      <c r="I9" s="260">
        <f t="shared" si="4"/>
        <v>100600</v>
      </c>
      <c r="J9" s="260">
        <f t="shared" si="5"/>
        <v>50300</v>
      </c>
      <c r="K9" s="382">
        <v>1667</v>
      </c>
      <c r="L9" s="293">
        <f t="shared" si="6"/>
        <v>2790550.5</v>
      </c>
      <c r="M9" s="293">
        <f t="shared" si="7"/>
        <v>223244.04</v>
      </c>
      <c r="N9" s="293"/>
      <c r="O9" s="293"/>
      <c r="P9" s="566">
        <f>25*12000</f>
        <v>300000</v>
      </c>
      <c r="Q9" s="565">
        <v>1097587</v>
      </c>
      <c r="R9" s="296">
        <f t="shared" si="8"/>
        <v>4411381.54</v>
      </c>
      <c r="S9" s="433">
        <f t="shared" si="9"/>
        <v>22324.404000000002</v>
      </c>
      <c r="T9" s="434">
        <f t="shared" si="10"/>
        <v>4433705.944</v>
      </c>
      <c r="U9" s="431">
        <v>44378</v>
      </c>
      <c r="V9" s="431">
        <v>44408</v>
      </c>
      <c r="W9" s="435"/>
      <c r="X9" s="223"/>
      <c r="Y9" s="585">
        <f t="shared" si="13"/>
        <v>3</v>
      </c>
      <c r="Z9" s="586" t="str">
        <f t="shared" si="13"/>
        <v>0829</v>
      </c>
      <c r="AA9" s="587" t="str">
        <f t="shared" si="13"/>
        <v>RUDIANSYAH DS</v>
      </c>
      <c r="AB9" s="586" t="str">
        <f>+VLOOKUP(B9,[1]pontianak!$C$7:$AD$81,14,0)</f>
        <v>K1</v>
      </c>
      <c r="AC9" s="588">
        <f t="shared" si="14"/>
        <v>3912587</v>
      </c>
      <c r="AD9" s="589">
        <f t="shared" si="15"/>
        <v>50300</v>
      </c>
      <c r="AE9" s="589">
        <f t="shared" si="16"/>
        <v>25150</v>
      </c>
      <c r="AF9" s="589">
        <f t="shared" si="16"/>
        <v>25150</v>
      </c>
      <c r="AG9" s="588">
        <f t="shared" si="11"/>
        <v>-1438013</v>
      </c>
      <c r="AH9" s="588">
        <f t="shared" si="17"/>
        <v>0</v>
      </c>
      <c r="AI9" s="590">
        <f t="shared" si="12"/>
        <v>3811987</v>
      </c>
      <c r="AJ9" s="591">
        <v>323323</v>
      </c>
      <c r="AK9" s="592">
        <f t="shared" si="18"/>
        <v>3488664</v>
      </c>
      <c r="AL9" s="593"/>
      <c r="AM9" s="594">
        <f t="shared" si="1"/>
        <v>3</v>
      </c>
      <c r="AN9" s="595" t="str">
        <f t="shared" si="1"/>
        <v>0829</v>
      </c>
      <c r="AO9" s="596" t="str">
        <f t="shared" si="0"/>
        <v>RUDIANSYAH DS</v>
      </c>
      <c r="AP9" s="597">
        <f t="shared" si="19"/>
        <v>3488664</v>
      </c>
      <c r="AQ9" s="223">
        <f>+VLOOKUP(C9,'[2]BANK DRIVER'!$C$522:$G$588,5,0)</f>
        <v>3488664</v>
      </c>
      <c r="AU9" s="223"/>
    </row>
    <row r="10" ht="23.25" customHeight="1" s="396" customFormat="1">
      <c r="A10" s="244" t="s">
        <v>67</v>
      </c>
      <c r="B10" s="544" t="s">
        <v>78</v>
      </c>
      <c r="C10" s="409" t="s">
        <v>79</v>
      </c>
      <c r="D10" s="410" t="s">
        <v>80</v>
      </c>
      <c r="E10" s="411" t="s">
        <v>70</v>
      </c>
      <c r="F10" s="411" t="s">
        <v>71</v>
      </c>
      <c r="G10" s="407">
        <f t="shared" si="2"/>
        <v>2515000</v>
      </c>
      <c r="H10" s="382">
        <f t="shared" si="3"/>
        <v>122983.5</v>
      </c>
      <c r="I10" s="382">
        <f t="shared" si="4"/>
        <v>100600</v>
      </c>
      <c r="J10" s="382">
        <f t="shared" si="5"/>
        <v>50300</v>
      </c>
      <c r="K10" s="382">
        <v>1667</v>
      </c>
      <c r="L10" s="385">
        <f t="shared" si="6"/>
        <v>2790550.5</v>
      </c>
      <c r="M10" s="385">
        <f t="shared" si="7"/>
        <v>223244.04</v>
      </c>
      <c r="N10" s="385"/>
      <c r="O10" s="385"/>
      <c r="P10" s="565">
        <f>26*10000</f>
        <v>260000</v>
      </c>
      <c r="Q10" s="565">
        <v>552428</v>
      </c>
      <c r="R10" s="296">
        <f t="shared" si="8"/>
        <v>3826222.54</v>
      </c>
      <c r="S10" s="436">
        <f t="shared" si="9"/>
        <v>22324.404000000002</v>
      </c>
      <c r="T10" s="437">
        <f t="shared" si="10"/>
        <v>3848546.944</v>
      </c>
      <c r="U10" s="431">
        <v>44378</v>
      </c>
      <c r="V10" s="431">
        <v>44408</v>
      </c>
      <c r="W10" s="435"/>
      <c r="X10" s="223"/>
      <c r="Y10" s="585">
        <f t="shared" si="13"/>
        <v>4</v>
      </c>
      <c r="Z10" s="586" t="str">
        <f t="shared" si="13"/>
        <v>0777</v>
      </c>
      <c r="AA10" s="587" t="str">
        <f t="shared" si="13"/>
        <v>ELIASER NOFRI BANSAE</v>
      </c>
      <c r="AB10" s="586" t="str">
        <f>+VLOOKUP(B10,[1]pontianak!$C$7:$AD$81,14,0)</f>
        <v>K</v>
      </c>
      <c r="AC10" s="588">
        <f t="shared" si="14"/>
        <v>3327428</v>
      </c>
      <c r="AD10" s="589">
        <f t="shared" si="15"/>
        <v>50300</v>
      </c>
      <c r="AE10" s="589">
        <f t="shared" si="16"/>
        <v>25150</v>
      </c>
      <c r="AF10" s="589">
        <f t="shared" si="16"/>
        <v>25150</v>
      </c>
      <c r="AG10" s="588">
        <f t="shared" si="11"/>
        <v>-1648172</v>
      </c>
      <c r="AH10" s="588">
        <f t="shared" si="17"/>
        <v>0</v>
      </c>
      <c r="AI10" s="590">
        <f t="shared" si="12"/>
        <v>3226828</v>
      </c>
      <c r="AJ10" s="591">
        <v>323323</v>
      </c>
      <c r="AK10" s="592">
        <f t="shared" si="18"/>
        <v>2903505</v>
      </c>
      <c r="AL10" s="593"/>
      <c r="AM10" s="594">
        <f t="shared" si="1"/>
        <v>4</v>
      </c>
      <c r="AN10" s="595" t="str">
        <f t="shared" si="1"/>
        <v>0777</v>
      </c>
      <c r="AO10" s="596" t="str">
        <f t="shared" si="0"/>
        <v>ELIASER NOFRI BANSAE</v>
      </c>
      <c r="AP10" s="597">
        <f t="shared" si="19"/>
        <v>2903505</v>
      </c>
      <c r="AQ10" s="223">
        <f>+VLOOKUP(C10,'[2]BANK DRIVER'!$C$522:$G$588,5,0)</f>
        <v>2903505</v>
      </c>
      <c r="AU10" s="223"/>
    </row>
    <row r="11" ht="23.25" customHeight="1" s="396" customFormat="1">
      <c r="A11" s="244" t="s">
        <v>67</v>
      </c>
      <c r="B11" s="411" t="s">
        <v>81</v>
      </c>
      <c r="C11" s="409" t="s">
        <v>82</v>
      </c>
      <c r="D11" s="410" t="s">
        <v>83</v>
      </c>
      <c r="E11" s="411" t="s">
        <v>70</v>
      </c>
      <c r="F11" s="411" t="s">
        <v>71</v>
      </c>
      <c r="G11" s="407">
        <f t="shared" si="2"/>
        <v>2515000</v>
      </c>
      <c r="H11" s="382">
        <f t="shared" si="3"/>
        <v>122983.5</v>
      </c>
      <c r="I11" s="382">
        <f t="shared" si="4"/>
        <v>100600</v>
      </c>
      <c r="J11" s="382">
        <f t="shared" si="5"/>
        <v>50300</v>
      </c>
      <c r="K11" s="382">
        <v>1667</v>
      </c>
      <c r="L11" s="385">
        <f t="shared" si="6"/>
        <v>2790550.5</v>
      </c>
      <c r="M11" s="385">
        <f t="shared" si="7"/>
        <v>223244.04</v>
      </c>
      <c r="N11" s="293"/>
      <c r="O11" s="293"/>
      <c r="P11" s="566">
        <f>26*10000</f>
        <v>260000</v>
      </c>
      <c r="Q11" s="565">
        <v>639653</v>
      </c>
      <c r="R11" s="296">
        <f t="shared" si="8"/>
        <v>3913447.54</v>
      </c>
      <c r="S11" s="436">
        <f t="shared" si="9"/>
        <v>22324.404000000002</v>
      </c>
      <c r="T11" s="437">
        <f t="shared" si="10"/>
        <v>3935771.944</v>
      </c>
      <c r="U11" s="438">
        <v>44378</v>
      </c>
      <c r="V11" s="439">
        <v>44408</v>
      </c>
      <c r="X11" s="223"/>
      <c r="Y11" s="585">
        <f t="shared" si="13"/>
        <v>5</v>
      </c>
      <c r="Z11" s="586" t="str">
        <f t="shared" si="13"/>
        <v>1489</v>
      </c>
      <c r="AA11" s="587" t="str">
        <f t="shared" si="13"/>
        <v>MUHAMMAD IMAM </v>
      </c>
      <c r="AB11" s="586" t="str">
        <f>+VLOOKUP(B11,[1]pontianak!$C$7:$AD$81,14,0)</f>
        <v>L</v>
      </c>
      <c r="AC11" s="588">
        <f t="shared" si="14"/>
        <v>3414653</v>
      </c>
      <c r="AD11" s="589">
        <f t="shared" si="15"/>
        <v>50300</v>
      </c>
      <c r="AE11" s="589">
        <f t="shared" si="16"/>
        <v>25150</v>
      </c>
      <c r="AF11" s="589">
        <f t="shared" si="16"/>
        <v>25150</v>
      </c>
      <c r="AG11" s="588">
        <f t="shared" si="11"/>
        <v>-1185947</v>
      </c>
      <c r="AH11" s="588">
        <f t="shared" si="17"/>
        <v>0</v>
      </c>
      <c r="AI11" s="590">
        <f t="shared" si="12"/>
        <v>3314053</v>
      </c>
      <c r="AJ11" s="591">
        <v>323323</v>
      </c>
      <c r="AK11" s="592">
        <f t="shared" si="18"/>
        <v>2990730</v>
      </c>
      <c r="AL11" s="593"/>
      <c r="AM11" s="594">
        <f t="shared" si="1"/>
        <v>5</v>
      </c>
      <c r="AN11" s="595" t="str">
        <f t="shared" si="1"/>
        <v>1489</v>
      </c>
      <c r="AO11" s="596" t="str">
        <f t="shared" si="0"/>
        <v>MUHAMMAD IMAM </v>
      </c>
      <c r="AP11" s="597">
        <f t="shared" si="19"/>
        <v>2990730</v>
      </c>
      <c r="AQ11" s="223">
        <f>+VLOOKUP(C11,'[2]BANK DRIVER'!$C$522:$G$588,5,0)</f>
        <v>2990730</v>
      </c>
      <c r="AU11" s="223"/>
    </row>
    <row r="12" ht="23.25" customHeight="1" s="396" customFormat="1">
      <c r="A12" s="244" t="s">
        <v>67</v>
      </c>
      <c r="B12" s="408" t="s">
        <v>84</v>
      </c>
      <c r="C12" s="405" t="s">
        <v>85</v>
      </c>
      <c r="D12" s="406" t="s">
        <v>86</v>
      </c>
      <c r="E12" s="408" t="s">
        <v>70</v>
      </c>
      <c r="F12" s="408" t="s">
        <v>71</v>
      </c>
      <c r="G12" s="407">
        <v>2515000</v>
      </c>
      <c r="H12" s="260">
        <f t="shared" si="3"/>
        <v>122983.5</v>
      </c>
      <c r="I12" s="260">
        <f t="shared" si="4"/>
        <v>100600</v>
      </c>
      <c r="J12" s="260">
        <f t="shared" si="5"/>
        <v>50300</v>
      </c>
      <c r="K12" s="382">
        <v>1667</v>
      </c>
      <c r="L12" s="293">
        <f t="shared" si="6"/>
        <v>2790550.5</v>
      </c>
      <c r="M12" s="293">
        <f t="shared" si="7"/>
        <v>223244.04</v>
      </c>
      <c r="N12" s="293"/>
      <c r="O12" s="293"/>
      <c r="P12" s="566">
        <f>26*10000</f>
        <v>260000</v>
      </c>
      <c r="Q12" s="565">
        <v>654191</v>
      </c>
      <c r="R12" s="296">
        <f t="shared" si="8"/>
        <v>3927985.54</v>
      </c>
      <c r="S12" s="433">
        <f t="shared" si="9"/>
        <v>22324.404000000002</v>
      </c>
      <c r="T12" s="297">
        <f t="shared" si="10"/>
        <v>3950309.944</v>
      </c>
      <c r="U12" s="440">
        <v>44348</v>
      </c>
      <c r="V12" s="441">
        <v>44439</v>
      </c>
      <c r="X12" s="223"/>
      <c r="Y12" s="585">
        <f t="shared" si="13"/>
        <v>6</v>
      </c>
      <c r="Z12" s="586" t="str">
        <f t="shared" si="13"/>
        <v>1095</v>
      </c>
      <c r="AA12" s="587" t="str">
        <f t="shared" si="13"/>
        <v>SIRAJUDDIN </v>
      </c>
      <c r="AB12" s="586" t="str">
        <f>+VLOOKUP(B12,[1]pontianak!$C$7:$AD$81,14,0)</f>
        <v>K3</v>
      </c>
      <c r="AC12" s="588">
        <f t="shared" si="14"/>
        <v>3429191</v>
      </c>
      <c r="AD12" s="589">
        <f t="shared" si="15"/>
        <v>50300</v>
      </c>
      <c r="AE12" s="589">
        <f t="shared" si="16"/>
        <v>25150</v>
      </c>
      <c r="AF12" s="589">
        <f t="shared" si="16"/>
        <v>25150</v>
      </c>
      <c r="AG12" s="588">
        <f t="shared" si="11"/>
        <v>-2671409</v>
      </c>
      <c r="AH12" s="588">
        <f t="shared" si="17"/>
        <v>0</v>
      </c>
      <c r="AI12" s="590">
        <f t="shared" si="12"/>
        <v>3328591</v>
      </c>
      <c r="AJ12" s="591">
        <v>323323</v>
      </c>
      <c r="AK12" s="592">
        <f t="shared" si="18"/>
        <v>3005268</v>
      </c>
      <c r="AL12" s="593"/>
      <c r="AM12" s="594">
        <f t="shared" si="1"/>
        <v>6</v>
      </c>
      <c r="AN12" s="595" t="str">
        <f t="shared" si="1"/>
        <v>1095</v>
      </c>
      <c r="AO12" s="596" t="str">
        <f t="shared" si="0"/>
        <v>SIRAJUDDIN </v>
      </c>
      <c r="AP12" s="597">
        <f t="shared" si="19"/>
        <v>3005268</v>
      </c>
      <c r="AQ12" s="223">
        <f>+VLOOKUP(C12,'[2]BANK DRIVER'!$C$522:$G$588,5,0)</f>
        <v>3005268</v>
      </c>
      <c r="AU12" s="223"/>
    </row>
    <row r="13" ht="23.25" customHeight="1" s="396" customFormat="1">
      <c r="A13" s="244" t="s">
        <v>67</v>
      </c>
      <c r="B13" s="411" t="s">
        <v>87</v>
      </c>
      <c r="C13" s="409" t="s">
        <v>88</v>
      </c>
      <c r="D13" s="410" t="s">
        <v>86</v>
      </c>
      <c r="E13" s="411" t="s">
        <v>70</v>
      </c>
      <c r="F13" s="411" t="s">
        <v>71</v>
      </c>
      <c r="G13" s="407">
        <v>2515000</v>
      </c>
      <c r="H13" s="382">
        <f t="shared" si="3"/>
        <v>122983.5</v>
      </c>
      <c r="I13" s="382">
        <f t="shared" si="4"/>
        <v>100600</v>
      </c>
      <c r="J13" s="382">
        <f t="shared" si="5"/>
        <v>50300</v>
      </c>
      <c r="K13" s="382">
        <v>1667</v>
      </c>
      <c r="L13" s="385">
        <f t="shared" si="6"/>
        <v>2790550.5</v>
      </c>
      <c r="M13" s="385">
        <f t="shared" si="7"/>
        <v>223244.04</v>
      </c>
      <c r="N13" s="293"/>
      <c r="O13" s="385"/>
      <c r="P13" s="565">
        <f>25*10000</f>
        <v>250000</v>
      </c>
      <c r="Q13" s="565">
        <v>654191</v>
      </c>
      <c r="R13" s="296">
        <f t="shared" si="8"/>
        <v>3917985.54</v>
      </c>
      <c r="S13" s="433">
        <f t="shared" si="9"/>
        <v>22324.404000000002</v>
      </c>
      <c r="T13" s="297">
        <f t="shared" si="10"/>
        <v>3940309.944</v>
      </c>
      <c r="U13" s="440">
        <v>44378</v>
      </c>
      <c r="V13" s="439">
        <v>44469</v>
      </c>
      <c r="X13" s="223"/>
      <c r="Y13" s="585">
        <f t="shared" si="13"/>
        <v>7</v>
      </c>
      <c r="Z13" s="586" t="str">
        <f t="shared" si="13"/>
        <v>1441</v>
      </c>
      <c r="AA13" s="587" t="str">
        <f t="shared" si="13"/>
        <v>ABDUL RAHMAN </v>
      </c>
      <c r="AB13" s="586" t="str">
        <f>+VLOOKUP(B13,[1]pontianak!$C$7:$AD$81,14,0)</f>
        <v>K</v>
      </c>
      <c r="AC13" s="588">
        <f t="shared" si="14"/>
        <v>3419191</v>
      </c>
      <c r="AD13" s="589">
        <f t="shared" si="15"/>
        <v>50300</v>
      </c>
      <c r="AE13" s="589"/>
      <c r="AF13" s="589">
        <f t="shared" si="16"/>
        <v>25150</v>
      </c>
      <c r="AG13" s="588">
        <f t="shared" si="11"/>
        <v>-1531259</v>
      </c>
      <c r="AH13" s="588">
        <f t="shared" si="17"/>
        <v>0</v>
      </c>
      <c r="AI13" s="590">
        <f t="shared" si="12"/>
        <v>3343741</v>
      </c>
      <c r="AJ13" s="591">
        <v>323323</v>
      </c>
      <c r="AK13" s="592">
        <f t="shared" si="18"/>
        <v>3020418</v>
      </c>
      <c r="AL13" s="593"/>
      <c r="AM13" s="594">
        <f t="shared" si="1"/>
        <v>7</v>
      </c>
      <c r="AN13" s="595" t="str">
        <f t="shared" si="1"/>
        <v>1441</v>
      </c>
      <c r="AO13" s="596" t="str">
        <f t="shared" si="0"/>
        <v>ABDUL RAHMAN </v>
      </c>
      <c r="AP13" s="597">
        <f t="shared" si="19"/>
        <v>3020418</v>
      </c>
      <c r="AQ13" s="223">
        <f>+VLOOKUP(C13,'[2]BANK DRIVER'!$C$522:$G$588,5,0)</f>
        <v>3020418</v>
      </c>
      <c r="AU13" s="223"/>
    </row>
    <row r="14" ht="23.25" customHeight="1" s="396" customFormat="1">
      <c r="A14" s="244" t="s">
        <v>67</v>
      </c>
      <c r="B14" s="545" t="s">
        <v>89</v>
      </c>
      <c r="C14" s="409" t="s">
        <v>90</v>
      </c>
      <c r="D14" s="406" t="s">
        <v>77</v>
      </c>
      <c r="E14" s="411" t="s">
        <v>70</v>
      </c>
      <c r="F14" s="411" t="s">
        <v>71</v>
      </c>
      <c r="G14" s="407">
        <v>2515000</v>
      </c>
      <c r="H14" s="382">
        <f t="shared" si="3"/>
        <v>122983.5</v>
      </c>
      <c r="I14" s="382">
        <f t="shared" si="4"/>
        <v>100600</v>
      </c>
      <c r="J14" s="382">
        <f t="shared" si="5"/>
        <v>50300</v>
      </c>
      <c r="K14" s="382">
        <v>1667</v>
      </c>
      <c r="L14" s="385">
        <f t="shared" si="6"/>
        <v>2790550.5</v>
      </c>
      <c r="M14" s="385">
        <f t="shared" si="7"/>
        <v>223244.04</v>
      </c>
      <c r="N14" s="293"/>
      <c r="O14" s="385"/>
      <c r="P14" s="565">
        <f>26*12000</f>
        <v>312000</v>
      </c>
      <c r="Q14" s="565">
        <v>1104855</v>
      </c>
      <c r="R14" s="296">
        <f t="shared" si="8"/>
        <v>4430649.54</v>
      </c>
      <c r="S14" s="436">
        <f t="shared" si="9"/>
        <v>22324.404000000002</v>
      </c>
      <c r="T14" s="297">
        <f t="shared" si="10"/>
        <v>4452973.944</v>
      </c>
      <c r="U14" s="438">
        <v>44348</v>
      </c>
      <c r="V14" s="439">
        <v>44439</v>
      </c>
      <c r="X14" s="223"/>
      <c r="Y14" s="585">
        <f t="shared" si="13"/>
        <v>8</v>
      </c>
      <c r="Z14" s="586" t="str">
        <f t="shared" si="13"/>
        <v>1940</v>
      </c>
      <c r="AA14" s="587" t="str">
        <f t="shared" si="13"/>
        <v>GATOT WICAKSONO</v>
      </c>
      <c r="AB14" s="586" t="str">
        <f>+VLOOKUP(B14,[1]pontianak!$C$7:$AD$81,14,0)</f>
        <v>K</v>
      </c>
      <c r="AC14" s="588">
        <f t="shared" si="14"/>
        <v>3931855</v>
      </c>
      <c r="AD14" s="589">
        <f t="shared" si="15"/>
        <v>50300</v>
      </c>
      <c r="AE14" s="589">
        <f t="shared" si="16"/>
        <v>25150</v>
      </c>
      <c r="AF14" s="589">
        <f t="shared" si="16"/>
        <v>25150</v>
      </c>
      <c r="AG14" s="588">
        <f t="shared" si="11"/>
        <v>-1043745</v>
      </c>
      <c r="AH14" s="588">
        <f t="shared" si="17"/>
        <v>0</v>
      </c>
      <c r="AI14" s="590">
        <f t="shared" si="12"/>
        <v>3831255</v>
      </c>
      <c r="AJ14" s="591">
        <v>410400</v>
      </c>
      <c r="AK14" s="592">
        <f t="shared" si="18"/>
        <v>3420855</v>
      </c>
      <c r="AL14" s="593"/>
      <c r="AM14" s="594">
        <f t="shared" si="1"/>
        <v>8</v>
      </c>
      <c r="AN14" s="595" t="str">
        <f t="shared" si="1"/>
        <v>1940</v>
      </c>
      <c r="AO14" s="596" t="str">
        <f t="shared" si="0"/>
        <v>GATOT WICAKSONO</v>
      </c>
      <c r="AP14" s="597">
        <f t="shared" si="19"/>
        <v>3420855</v>
      </c>
      <c r="AQ14" s="223">
        <f>+VLOOKUP(C14,'[2]BANK DRIVER'!$C$522:$G$588,5,0)</f>
        <v>3420855</v>
      </c>
      <c r="AU14" s="223"/>
    </row>
    <row r="15" ht="23.25" customHeight="1" s="396" customFormat="1">
      <c r="A15" s="244" t="s">
        <v>67</v>
      </c>
      <c r="B15" s="411" t="s">
        <v>91</v>
      </c>
      <c r="C15" s="409" t="s">
        <v>92</v>
      </c>
      <c r="D15" s="406" t="s">
        <v>86</v>
      </c>
      <c r="E15" s="411" t="s">
        <v>70</v>
      </c>
      <c r="F15" s="411" t="s">
        <v>71</v>
      </c>
      <c r="G15" s="407">
        <v>2515000</v>
      </c>
      <c r="H15" s="382">
        <f>+$G$5*4.89%</f>
        <v>122983.5</v>
      </c>
      <c r="I15" s="382">
        <f>+$G$5*4%</f>
        <v>100600</v>
      </c>
      <c r="J15" s="382">
        <f>+$G$5*2%</f>
        <v>50300</v>
      </c>
      <c r="K15" s="260">
        <f>1667+13333</f>
        <v>15000</v>
      </c>
      <c r="L15" s="385">
        <f t="shared" si="6"/>
        <v>2803883.5</v>
      </c>
      <c r="M15" s="385">
        <f t="shared" si="7"/>
        <v>224310.68</v>
      </c>
      <c r="N15" s="293"/>
      <c r="O15" s="385"/>
      <c r="P15" s="565">
        <f>26*10000</f>
        <v>260000</v>
      </c>
      <c r="Q15" s="565">
        <v>654191</v>
      </c>
      <c r="R15" s="296">
        <f t="shared" si="8"/>
        <v>3942385.18</v>
      </c>
      <c r="S15" s="436">
        <f t="shared" si="9"/>
        <v>22431.068</v>
      </c>
      <c r="T15" s="297">
        <f t="shared" si="10"/>
        <v>3964816.248</v>
      </c>
      <c r="U15" s="438">
        <v>44343</v>
      </c>
      <c r="V15" s="439">
        <v>44439</v>
      </c>
      <c r="X15" s="223"/>
      <c r="Y15" s="585">
        <f t="shared" si="13"/>
        <v>9</v>
      </c>
      <c r="Z15" s="586" t="str">
        <f t="shared" si="13"/>
        <v>2409</v>
      </c>
      <c r="AA15" s="587" t="str">
        <f t="shared" si="13"/>
        <v>IMAM SAMUDRA</v>
      </c>
      <c r="AB15" s="586" t="str">
        <f>+VLOOKUP(B15,[1]pontianak!$C$7:$AD$81,14,0)</f>
        <v>L</v>
      </c>
      <c r="AC15" s="588">
        <f t="shared" si="14"/>
        <v>3429191</v>
      </c>
      <c r="AD15" s="589">
        <f t="shared" si="15"/>
        <v>50300</v>
      </c>
      <c r="AE15" s="589">
        <f t="shared" si="16"/>
        <v>25150</v>
      </c>
      <c r="AF15" s="589">
        <f t="shared" si="16"/>
        <v>25150</v>
      </c>
      <c r="AG15" s="588">
        <f t="shared" si="11"/>
        <v>-1171409</v>
      </c>
      <c r="AH15" s="588">
        <f t="shared" si="17"/>
        <v>0</v>
      </c>
      <c r="AI15" s="590">
        <f t="shared" si="12"/>
        <v>3328591</v>
      </c>
      <c r="AJ15" s="591"/>
      <c r="AK15" s="592">
        <f t="shared" si="18"/>
        <v>3328591</v>
      </c>
      <c r="AL15" s="593"/>
      <c r="AM15" s="594">
        <f t="shared" si="1"/>
        <v>9</v>
      </c>
      <c r="AN15" s="595" t="str">
        <f t="shared" si="1"/>
        <v>2409</v>
      </c>
      <c r="AO15" s="596" t="str">
        <f t="shared" si="0"/>
        <v>IMAM SAMUDRA</v>
      </c>
      <c r="AP15" s="597">
        <f t="shared" si="19"/>
        <v>3328591</v>
      </c>
      <c r="AQ15" s="223" t="e">
        <f>+VLOOKUP(C15,'[2]BANK DRIVER'!$C$522:$G$588,5,0)</f>
        <v>#N/A</v>
      </c>
      <c r="AU15" s="223"/>
    </row>
    <row r="16" ht="23.25" customHeight="1" s="397" customFormat="1">
      <c r="A16" s="244" t="s">
        <v>67</v>
      </c>
      <c r="B16" s="546" t="s">
        <v>93</v>
      </c>
      <c r="C16" s="313" t="s">
        <v>94</v>
      </c>
      <c r="D16" s="412" t="s">
        <v>95</v>
      </c>
      <c r="E16" s="312" t="s">
        <v>70</v>
      </c>
      <c r="F16" s="312" t="s">
        <v>71</v>
      </c>
      <c r="G16" s="407">
        <v>2515000</v>
      </c>
      <c r="H16" s="413">
        <f ref="H16:H47" t="shared" si="25">+$G$5*4.89%</f>
        <v>122983.5</v>
      </c>
      <c r="I16" s="413">
        <f ref="I16:I47" t="shared" si="26">+$G$5*4%</f>
        <v>100600</v>
      </c>
      <c r="J16" s="413">
        <f ref="J16:J47" t="shared" si="27">+$G$5*2%</f>
        <v>50300</v>
      </c>
      <c r="K16" s="367">
        <f ref="K16:K47" t="shared" si="28">1667+13333</f>
        <v>15000</v>
      </c>
      <c r="L16" s="426">
        <f ref="L16:L47" t="shared" si="29">SUM(G16:K16)</f>
        <v>2803883.5</v>
      </c>
      <c r="M16" s="426">
        <f ref="M16:M47" t="shared" si="30">+L16*8%</f>
        <v>224310.68</v>
      </c>
      <c r="N16" s="368">
        <v>1690000</v>
      </c>
      <c r="O16" s="368"/>
      <c r="P16" s="426"/>
      <c r="Q16" s="426"/>
      <c r="R16" s="296">
        <f ref="R16:R47" t="shared" si="31">SUM(L16:Q16)</f>
        <v>4718194.18</v>
      </c>
      <c r="S16" s="317">
        <f ref="S16:S47" t="shared" si="32">M16*0.1</f>
        <v>22431.068</v>
      </c>
      <c r="T16" s="318">
        <f ref="T16:T47" t="shared" si="33">R16+S16</f>
        <v>4740625.248</v>
      </c>
      <c r="U16" s="445">
        <v>44348</v>
      </c>
      <c r="V16" s="446">
        <v>44439</v>
      </c>
      <c r="W16" s="223"/>
      <c r="X16" s="223"/>
      <c r="Y16" s="585">
        <f t="shared" si="13"/>
        <v>10</v>
      </c>
      <c r="Z16" s="586" t="str">
        <f t="shared" si="13"/>
        <v>0477</v>
      </c>
      <c r="AA16" s="587" t="str">
        <f t="shared" si="13"/>
        <v>MEY RUSWANTO</v>
      </c>
      <c r="AB16" s="586" t="str">
        <f>+VLOOKUP(B16,[1]pontianak!$C$7:$AD$81,14,0)</f>
        <v>K1</v>
      </c>
      <c r="AC16" s="588">
        <f t="shared" si="14"/>
        <v>4205000</v>
      </c>
      <c r="AD16" s="589">
        <f t="shared" si="15"/>
        <v>50300</v>
      </c>
      <c r="AE16" s="589">
        <f t="shared" si="16"/>
        <v>25150</v>
      </c>
      <c r="AF16" s="589">
        <f t="shared" si="16"/>
        <v>25150</v>
      </c>
      <c r="AG16" s="588">
        <f t="shared" si="11"/>
        <v>-1145600</v>
      </c>
      <c r="AH16" s="588">
        <f t="shared" si="17"/>
        <v>0</v>
      </c>
      <c r="AI16" s="590">
        <f t="shared" si="12"/>
        <v>4104400</v>
      </c>
      <c r="AJ16" s="591">
        <v>321785</v>
      </c>
      <c r="AK16" s="592">
        <f t="shared" si="18"/>
        <v>3782615</v>
      </c>
      <c r="AL16" s="593"/>
      <c r="AM16" s="594">
        <f t="shared" si="1"/>
        <v>10</v>
      </c>
      <c r="AN16" s="595" t="str">
        <f t="shared" si="1"/>
        <v>0477</v>
      </c>
      <c r="AO16" s="596" t="str">
        <f t="shared" si="0"/>
        <v>MEY RUSWANTO</v>
      </c>
      <c r="AP16" s="597">
        <f t="shared" si="19"/>
        <v>3782615</v>
      </c>
      <c r="AQ16" s="223">
        <f>+VLOOKUP(C16,'[2]BANK DRIVER'!$C$522:$G$588,5,0)</f>
        <v>3782615</v>
      </c>
      <c r="AR16" s="223"/>
      <c r="AS16" s="223"/>
      <c r="AT16" s="223"/>
      <c r="AU16" s="223"/>
      <c r="AV16" s="223"/>
      <c r="AW16" s="223"/>
      <c r="AX16" s="223"/>
      <c r="AY16" s="223"/>
      <c r="AZ16" s="223"/>
      <c r="BA16" s="223"/>
    </row>
    <row r="17" ht="23.25" customHeight="1" s="397" customFormat="1">
      <c r="A17" s="244" t="s">
        <v>67</v>
      </c>
      <c r="B17" s="546" t="s">
        <v>96</v>
      </c>
      <c r="C17" s="313" t="s">
        <v>97</v>
      </c>
      <c r="D17" s="414" t="s">
        <v>95</v>
      </c>
      <c r="E17" s="312" t="s">
        <v>70</v>
      </c>
      <c r="F17" s="312" t="s">
        <v>71</v>
      </c>
      <c r="G17" s="407">
        <v>2515000</v>
      </c>
      <c r="H17" s="413">
        <f t="shared" si="25"/>
        <v>122983.5</v>
      </c>
      <c r="I17" s="413">
        <f t="shared" si="26"/>
        <v>100600</v>
      </c>
      <c r="J17" s="413">
        <f t="shared" si="27"/>
        <v>50300</v>
      </c>
      <c r="K17" s="367">
        <f t="shared" si="28"/>
        <v>15000</v>
      </c>
      <c r="L17" s="426">
        <f t="shared" si="29"/>
        <v>2803883.5</v>
      </c>
      <c r="M17" s="426">
        <f t="shared" si="30"/>
        <v>224310.68</v>
      </c>
      <c r="N17" s="368">
        <v>1716000</v>
      </c>
      <c r="O17" s="368"/>
      <c r="P17" s="426"/>
      <c r="Q17" s="426"/>
      <c r="R17" s="296">
        <f t="shared" si="31"/>
        <v>4744194.18</v>
      </c>
      <c r="S17" s="317">
        <f t="shared" si="32"/>
        <v>22431.068</v>
      </c>
      <c r="T17" s="318">
        <f t="shared" si="33"/>
        <v>4766625.248</v>
      </c>
      <c r="U17" s="445">
        <v>44348</v>
      </c>
      <c r="V17" s="446">
        <v>44439</v>
      </c>
      <c r="W17" s="223"/>
      <c r="X17" s="223"/>
      <c r="Y17" s="585">
        <f t="shared" si="13"/>
        <v>11</v>
      </c>
      <c r="Z17" s="586" t="str">
        <f t="shared" si="13"/>
        <v>0485</v>
      </c>
      <c r="AA17" s="587" t="str">
        <f t="shared" si="13"/>
        <v>MARJIANTO</v>
      </c>
      <c r="AB17" s="586" t="str">
        <f>+VLOOKUP(B17,[1]pontianak!$C$7:$AD$81,14,0)</f>
        <v>K1</v>
      </c>
      <c r="AC17" s="588">
        <f t="shared" si="14"/>
        <v>4231000</v>
      </c>
      <c r="AD17" s="589">
        <f t="shared" si="15"/>
        <v>50300</v>
      </c>
      <c r="AE17" s="589">
        <f t="shared" si="16"/>
        <v>25150</v>
      </c>
      <c r="AF17" s="589">
        <f t="shared" si="16"/>
        <v>25150</v>
      </c>
      <c r="AG17" s="588">
        <f t="shared" si="11"/>
        <v>-1119600</v>
      </c>
      <c r="AH17" s="588">
        <f t="shared" si="17"/>
        <v>0</v>
      </c>
      <c r="AI17" s="590">
        <f t="shared" si="12"/>
        <v>4130400</v>
      </c>
      <c r="AJ17" s="591"/>
      <c r="AK17" s="592">
        <f t="shared" si="18"/>
        <v>4130400</v>
      </c>
      <c r="AL17" s="593"/>
      <c r="AM17" s="594">
        <f t="shared" si="1"/>
        <v>11</v>
      </c>
      <c r="AN17" s="595" t="str">
        <f t="shared" si="1"/>
        <v>0485</v>
      </c>
      <c r="AO17" s="596" t="str">
        <f t="shared" si="0"/>
        <v>MARJIANTO</v>
      </c>
      <c r="AP17" s="597">
        <f t="shared" si="19"/>
        <v>4130400</v>
      </c>
      <c r="AQ17" s="223">
        <f>+VLOOKUP(C17,'[2]BANK DRIVER'!$C$522:$G$588,5,0)</f>
        <v>4130400</v>
      </c>
      <c r="AR17" s="223"/>
      <c r="AS17" s="223"/>
      <c r="AT17" s="223"/>
      <c r="AU17" s="223"/>
      <c r="AV17" s="223"/>
      <c r="AW17" s="223"/>
      <c r="AX17" s="223"/>
      <c r="AY17" s="223"/>
      <c r="AZ17" s="223"/>
      <c r="BA17" s="223"/>
    </row>
    <row r="18" ht="23.25" customHeight="1" s="397" customFormat="1">
      <c r="A18" s="244" t="s">
        <v>67</v>
      </c>
      <c r="B18" s="546" t="s">
        <v>98</v>
      </c>
      <c r="C18" s="313" t="s">
        <v>99</v>
      </c>
      <c r="D18" s="414" t="s">
        <v>95</v>
      </c>
      <c r="E18" s="312" t="s">
        <v>70</v>
      </c>
      <c r="F18" s="312" t="s">
        <v>71</v>
      </c>
      <c r="G18" s="407">
        <v>2515000</v>
      </c>
      <c r="H18" s="413">
        <f t="shared" si="25"/>
        <v>122983.5</v>
      </c>
      <c r="I18" s="413">
        <f t="shared" si="26"/>
        <v>100600</v>
      </c>
      <c r="J18" s="413">
        <f t="shared" si="27"/>
        <v>50300</v>
      </c>
      <c r="K18" s="367">
        <f t="shared" si="28"/>
        <v>15000</v>
      </c>
      <c r="L18" s="426">
        <f t="shared" si="29"/>
        <v>2803883.5</v>
      </c>
      <c r="M18" s="426">
        <f t="shared" si="30"/>
        <v>224310.68</v>
      </c>
      <c r="N18" s="368">
        <v>1339000</v>
      </c>
      <c r="O18" s="368"/>
      <c r="P18" s="426"/>
      <c r="Q18" s="426"/>
      <c r="R18" s="296">
        <f t="shared" si="31"/>
        <v>4367194.18</v>
      </c>
      <c r="S18" s="317">
        <f t="shared" si="32"/>
        <v>22431.068</v>
      </c>
      <c r="T18" s="318">
        <f t="shared" si="33"/>
        <v>4389625.248</v>
      </c>
      <c r="U18" s="445">
        <v>44348</v>
      </c>
      <c r="V18" s="446">
        <v>44439</v>
      </c>
      <c r="W18" s="223"/>
      <c r="X18" s="223"/>
      <c r="Y18" s="585">
        <f t="shared" si="13"/>
        <v>12</v>
      </c>
      <c r="Z18" s="586" t="str">
        <f t="shared" si="13"/>
        <v>0486</v>
      </c>
      <c r="AA18" s="587" t="str">
        <f t="shared" si="13"/>
        <v>AGUSTIANSYAH </v>
      </c>
      <c r="AB18" s="586" t="str">
        <f>+VLOOKUP(B18,[1]pontianak!$C$7:$AD$81,14,0)</f>
        <v>K1</v>
      </c>
      <c r="AC18" s="588">
        <f t="shared" si="14"/>
        <v>3854000</v>
      </c>
      <c r="AD18" s="589">
        <f t="shared" si="15"/>
        <v>50300</v>
      </c>
      <c r="AE18" s="589">
        <f t="shared" si="16"/>
        <v>25150</v>
      </c>
      <c r="AF18" s="589">
        <f t="shared" si="16"/>
        <v>25150</v>
      </c>
      <c r="AG18" s="588">
        <f t="shared" si="11"/>
        <v>-1496600</v>
      </c>
      <c r="AH18" s="588">
        <f t="shared" si="17"/>
        <v>0</v>
      </c>
      <c r="AI18" s="590">
        <f t="shared" si="12"/>
        <v>3753400</v>
      </c>
      <c r="AJ18" s="591">
        <v>499136</v>
      </c>
      <c r="AK18" s="592">
        <f t="shared" si="18"/>
        <v>3254264</v>
      </c>
      <c r="AL18" s="593"/>
      <c r="AM18" s="594">
        <f t="shared" si="1"/>
        <v>12</v>
      </c>
      <c r="AN18" s="595" t="str">
        <f t="shared" si="1"/>
        <v>0486</v>
      </c>
      <c r="AO18" s="596" t="str">
        <f t="shared" si="0"/>
        <v>AGUSTIANSYAH </v>
      </c>
      <c r="AP18" s="597">
        <f t="shared" si="19"/>
        <v>3254264</v>
      </c>
      <c r="AQ18" s="223">
        <f>+VLOOKUP(C18,'[2]BANK DRIVER'!$C$522:$G$588,5,0)</f>
        <v>3254264</v>
      </c>
      <c r="AR18" s="223"/>
      <c r="AS18" s="223"/>
      <c r="AT18" s="223"/>
      <c r="AU18" s="223"/>
      <c r="AV18" s="223"/>
      <c r="AW18" s="223"/>
      <c r="AX18" s="223"/>
      <c r="AY18" s="223"/>
      <c r="AZ18" s="223"/>
      <c r="BA18" s="223"/>
    </row>
    <row r="19" ht="23.25" customHeight="1" s="398" customFormat="1">
      <c r="A19" s="244" t="s">
        <v>67</v>
      </c>
      <c r="B19" s="547" t="s">
        <v>100</v>
      </c>
      <c r="C19" s="415" t="s">
        <v>101</v>
      </c>
      <c r="D19" s="416" t="s">
        <v>95</v>
      </c>
      <c r="E19" s="417" t="s">
        <v>70</v>
      </c>
      <c r="F19" s="417" t="s">
        <v>71</v>
      </c>
      <c r="G19" s="407">
        <v>2515000</v>
      </c>
      <c r="H19" s="367">
        <f t="shared" si="25"/>
        <v>122983.5</v>
      </c>
      <c r="I19" s="367">
        <f t="shared" si="26"/>
        <v>100600</v>
      </c>
      <c r="J19" s="367">
        <f t="shared" si="27"/>
        <v>50300</v>
      </c>
      <c r="K19" s="367">
        <f t="shared" si="28"/>
        <v>15000</v>
      </c>
      <c r="L19" s="368">
        <f t="shared" si="29"/>
        <v>2803883.5</v>
      </c>
      <c r="M19" s="368">
        <f t="shared" si="30"/>
        <v>224310.68</v>
      </c>
      <c r="N19" s="368">
        <v>1768000</v>
      </c>
      <c r="O19" s="368"/>
      <c r="P19" s="368"/>
      <c r="Q19" s="368"/>
      <c r="R19" s="296">
        <f t="shared" si="31"/>
        <v>4796194.18</v>
      </c>
      <c r="S19" s="447">
        <f t="shared" si="32"/>
        <v>22431.068</v>
      </c>
      <c r="T19" s="318">
        <f t="shared" si="33"/>
        <v>4818625.248</v>
      </c>
      <c r="U19" s="431">
        <v>44378</v>
      </c>
      <c r="V19" s="431">
        <v>44469</v>
      </c>
      <c r="W19" s="396"/>
      <c r="X19" s="223"/>
      <c r="Y19" s="585">
        <f t="shared" si="13"/>
        <v>13</v>
      </c>
      <c r="Z19" s="586" t="str">
        <f t="shared" si="13"/>
        <v>0592</v>
      </c>
      <c r="AA19" s="587" t="str">
        <f t="shared" si="13"/>
        <v>RONY</v>
      </c>
      <c r="AB19" s="586" t="str">
        <f>+VLOOKUP(B19,[1]pontianak!$C$7:$AD$81,14,0)</f>
        <v>K1</v>
      </c>
      <c r="AC19" s="588">
        <f t="shared" si="14"/>
        <v>4283000</v>
      </c>
      <c r="AD19" s="589">
        <f t="shared" si="15"/>
        <v>50300</v>
      </c>
      <c r="AE19" s="589">
        <f t="shared" si="16"/>
        <v>25150</v>
      </c>
      <c r="AF19" s="589">
        <f t="shared" si="16"/>
        <v>25150</v>
      </c>
      <c r="AG19" s="588">
        <f t="shared" si="11"/>
        <v>-1067600</v>
      </c>
      <c r="AH19" s="588">
        <f t="shared" si="17"/>
        <v>0</v>
      </c>
      <c r="AI19" s="590">
        <f t="shared" si="12"/>
        <v>4182400</v>
      </c>
      <c r="AJ19" s="591"/>
      <c r="AK19" s="592">
        <f t="shared" si="18"/>
        <v>4182400</v>
      </c>
      <c r="AL19" s="593"/>
      <c r="AM19" s="594">
        <f t="shared" si="1"/>
        <v>13</v>
      </c>
      <c r="AN19" s="595" t="str">
        <f t="shared" si="1"/>
        <v>0592</v>
      </c>
      <c r="AO19" s="596" t="str">
        <f t="shared" si="0"/>
        <v>RONY</v>
      </c>
      <c r="AP19" s="597">
        <f t="shared" si="19"/>
        <v>4182400</v>
      </c>
      <c r="AQ19" s="223">
        <f>+VLOOKUP(C19,'[2]BANK DRIVER'!$C$522:$G$588,5,0)</f>
        <v>4182400</v>
      </c>
      <c r="AR19" s="396"/>
      <c r="AS19" s="396"/>
      <c r="AT19" s="396"/>
      <c r="AU19" s="223"/>
      <c r="AV19" s="396"/>
      <c r="AW19" s="396"/>
      <c r="AX19" s="396"/>
      <c r="AY19" s="396"/>
      <c r="AZ19" s="396"/>
      <c r="BA19" s="396"/>
    </row>
    <row r="20" ht="23.25" customHeight="1" s="398" customFormat="1">
      <c r="A20" s="244" t="s">
        <v>67</v>
      </c>
      <c r="B20" s="547" t="s">
        <v>102</v>
      </c>
      <c r="C20" s="415" t="s">
        <v>14</v>
      </c>
      <c r="D20" s="416" t="s">
        <v>95</v>
      </c>
      <c r="E20" s="417" t="s">
        <v>70</v>
      </c>
      <c r="F20" s="417" t="s">
        <v>71</v>
      </c>
      <c r="G20" s="407">
        <v>2515000</v>
      </c>
      <c r="H20" s="367">
        <f t="shared" si="25"/>
        <v>122983.5</v>
      </c>
      <c r="I20" s="367">
        <f t="shared" si="26"/>
        <v>100600</v>
      </c>
      <c r="J20" s="367">
        <f t="shared" si="27"/>
        <v>50300</v>
      </c>
      <c r="K20" s="367">
        <f t="shared" si="28"/>
        <v>15000</v>
      </c>
      <c r="L20" s="368">
        <f t="shared" si="29"/>
        <v>2803883.5</v>
      </c>
      <c r="M20" s="368">
        <f t="shared" si="30"/>
        <v>224310.68</v>
      </c>
      <c r="N20" s="368">
        <v>1768000</v>
      </c>
      <c r="O20" s="368"/>
      <c r="P20" s="368"/>
      <c r="Q20" s="368"/>
      <c r="R20" s="296">
        <f t="shared" si="31"/>
        <v>4796194.18</v>
      </c>
      <c r="S20" s="447">
        <f t="shared" si="32"/>
        <v>22431.068</v>
      </c>
      <c r="T20" s="318">
        <f t="shared" si="33"/>
        <v>4818625.248</v>
      </c>
      <c r="U20" s="431">
        <v>44378</v>
      </c>
      <c r="V20" s="431">
        <v>44469</v>
      </c>
      <c r="W20" s="396"/>
      <c r="X20" s="223"/>
      <c r="Y20" s="585">
        <f t="shared" si="13"/>
        <v>14</v>
      </c>
      <c r="Z20" s="586" t="str">
        <f t="shared" si="13"/>
        <v>0596</v>
      </c>
      <c r="AA20" s="587" t="str">
        <f t="shared" si="13"/>
        <v>RUDIANSYAH</v>
      </c>
      <c r="AB20" s="586" t="str">
        <f>+VLOOKUP(B20,[1]pontianak!$C$7:$AD$81,14,0)</f>
        <v>L</v>
      </c>
      <c r="AC20" s="588">
        <f t="shared" si="14"/>
        <v>4283000</v>
      </c>
      <c r="AD20" s="589">
        <f t="shared" si="15"/>
        <v>50300</v>
      </c>
      <c r="AE20" s="589">
        <f t="shared" si="16"/>
        <v>25150</v>
      </c>
      <c r="AF20" s="589">
        <f t="shared" si="16"/>
        <v>25150</v>
      </c>
      <c r="AG20" s="588">
        <f t="shared" si="11"/>
        <v>-317600</v>
      </c>
      <c r="AH20" s="588">
        <f t="shared" si="17"/>
        <v>0</v>
      </c>
      <c r="AI20" s="590">
        <f t="shared" si="12"/>
        <v>4182400</v>
      </c>
      <c r="AJ20" s="591">
        <v>1000185</v>
      </c>
      <c r="AK20" s="592">
        <f t="shared" si="18"/>
        <v>3182215</v>
      </c>
      <c r="AL20" s="593"/>
      <c r="AM20" s="594">
        <f t="shared" si="1"/>
        <v>14</v>
      </c>
      <c r="AN20" s="595" t="str">
        <f t="shared" si="1"/>
        <v>0596</v>
      </c>
      <c r="AO20" s="596" t="str">
        <f t="shared" si="0"/>
        <v>RUDIANSYAH</v>
      </c>
      <c r="AP20" s="597">
        <f t="shared" si="19"/>
        <v>3182215</v>
      </c>
      <c r="AQ20" s="223">
        <f>+VLOOKUP(C20,'[2]BANK DRIVER'!$C$522:$G$588,5,0)</f>
        <v>3182215</v>
      </c>
      <c r="AR20" s="396"/>
      <c r="AS20" s="396"/>
      <c r="AT20" s="396"/>
      <c r="AU20" s="223"/>
      <c r="AV20" s="396"/>
      <c r="AW20" s="396"/>
      <c r="AX20" s="396"/>
      <c r="AY20" s="396"/>
      <c r="AZ20" s="396"/>
      <c r="BA20" s="396"/>
    </row>
    <row r="21" ht="23.25" customHeight="1" s="398" customFormat="1">
      <c r="A21" s="311" t="s">
        <v>67</v>
      </c>
      <c r="B21" s="546" t="s">
        <v>103</v>
      </c>
      <c r="C21" s="415" t="s">
        <v>104</v>
      </c>
      <c r="D21" s="416" t="s">
        <v>95</v>
      </c>
      <c r="E21" s="417" t="s">
        <v>70</v>
      </c>
      <c r="F21" s="417" t="s">
        <v>71</v>
      </c>
      <c r="G21" s="407">
        <v>2515000</v>
      </c>
      <c r="H21" s="367">
        <f t="shared" si="25"/>
        <v>122983.5</v>
      </c>
      <c r="I21" s="367">
        <f t="shared" si="26"/>
        <v>100600</v>
      </c>
      <c r="J21" s="367">
        <f t="shared" si="27"/>
        <v>50300</v>
      </c>
      <c r="K21" s="367">
        <f t="shared" si="28"/>
        <v>15000</v>
      </c>
      <c r="L21" s="368">
        <f t="shared" si="29"/>
        <v>2803883.5</v>
      </c>
      <c r="M21" s="368">
        <f t="shared" si="30"/>
        <v>224310.68</v>
      </c>
      <c r="N21" s="368">
        <v>1807000</v>
      </c>
      <c r="O21" s="368"/>
      <c r="P21" s="368"/>
      <c r="Q21" s="368"/>
      <c r="R21" s="296">
        <f t="shared" si="31"/>
        <v>4835194.18</v>
      </c>
      <c r="S21" s="447">
        <f t="shared" si="32"/>
        <v>22431.068</v>
      </c>
      <c r="T21" s="318">
        <f t="shared" si="33"/>
        <v>4857625.248</v>
      </c>
      <c r="U21" s="431">
        <v>44378</v>
      </c>
      <c r="V21" s="431">
        <v>44408</v>
      </c>
      <c r="W21" s="396"/>
      <c r="X21" s="223"/>
      <c r="Y21" s="585">
        <f t="shared" si="13"/>
        <v>15</v>
      </c>
      <c r="Z21" s="586" t="str">
        <f t="shared" si="13"/>
        <v>0769</v>
      </c>
      <c r="AA21" s="587" t="str">
        <f t="shared" si="13"/>
        <v>ABDUL HAFIDZ</v>
      </c>
      <c r="AB21" s="586" t="str">
        <f>+VLOOKUP(B21,[1]pontianak!$C$7:$AD$81,14,0)</f>
        <v>K2</v>
      </c>
      <c r="AC21" s="588">
        <f t="shared" si="14"/>
        <v>4322000</v>
      </c>
      <c r="AD21" s="589">
        <f t="shared" si="15"/>
        <v>50300</v>
      </c>
      <c r="AE21" s="589">
        <f t="shared" si="16"/>
        <v>25150</v>
      </c>
      <c r="AF21" s="589">
        <f t="shared" si="16"/>
        <v>25150</v>
      </c>
      <c r="AG21" s="588">
        <f t="shared" si="11"/>
        <v>-1403600</v>
      </c>
      <c r="AH21" s="588">
        <f t="shared" si="17"/>
        <v>0</v>
      </c>
      <c r="AI21" s="590">
        <f t="shared" si="12"/>
        <v>4221400</v>
      </c>
      <c r="AJ21" s="591">
        <v>463730</v>
      </c>
      <c r="AK21" s="592">
        <f t="shared" si="18"/>
        <v>3757670</v>
      </c>
      <c r="AL21" s="593"/>
      <c r="AM21" s="594">
        <f t="shared" si="1"/>
        <v>15</v>
      </c>
      <c r="AN21" s="595" t="str">
        <f t="shared" si="1"/>
        <v>0769</v>
      </c>
      <c r="AO21" s="596" t="str">
        <f t="shared" si="0"/>
        <v>ABDUL HAFIDZ</v>
      </c>
      <c r="AP21" s="597">
        <f t="shared" si="19"/>
        <v>3757670</v>
      </c>
      <c r="AQ21" s="223">
        <f>+VLOOKUP(C21,'[2]BANK DRIVER'!$C$522:$G$588,5,0)</f>
        <v>3757670</v>
      </c>
      <c r="AR21" s="396"/>
      <c r="AS21" s="396"/>
      <c r="AT21" s="396"/>
      <c r="AU21" s="223"/>
      <c r="AV21" s="396"/>
      <c r="AW21" s="396"/>
      <c r="AX21" s="396"/>
      <c r="AY21" s="396"/>
      <c r="AZ21" s="396"/>
      <c r="BA21" s="396"/>
    </row>
    <row r="22" ht="23.25" customHeight="1" s="398" customFormat="1">
      <c r="A22" s="311" t="s">
        <v>67</v>
      </c>
      <c r="B22" s="546" t="s">
        <v>105</v>
      </c>
      <c r="C22" s="415" t="s">
        <v>106</v>
      </c>
      <c r="D22" s="416" t="s">
        <v>95</v>
      </c>
      <c r="E22" s="417" t="s">
        <v>70</v>
      </c>
      <c r="F22" s="417" t="s">
        <v>71</v>
      </c>
      <c r="G22" s="407">
        <v>2515000</v>
      </c>
      <c r="H22" s="367">
        <f t="shared" si="25"/>
        <v>122983.5</v>
      </c>
      <c r="I22" s="367">
        <f t="shared" si="26"/>
        <v>100600</v>
      </c>
      <c r="J22" s="367">
        <f t="shared" si="27"/>
        <v>50300</v>
      </c>
      <c r="K22" s="367">
        <f t="shared" si="28"/>
        <v>15000</v>
      </c>
      <c r="L22" s="368">
        <f t="shared" si="29"/>
        <v>2803883.5</v>
      </c>
      <c r="M22" s="368">
        <f t="shared" si="30"/>
        <v>224310.68</v>
      </c>
      <c r="N22" s="368">
        <v>1066000</v>
      </c>
      <c r="O22" s="368"/>
      <c r="P22" s="368"/>
      <c r="Q22" s="368"/>
      <c r="R22" s="296">
        <f t="shared" si="31"/>
        <v>4094194.18</v>
      </c>
      <c r="S22" s="447">
        <f t="shared" si="32"/>
        <v>22431.068</v>
      </c>
      <c r="T22" s="318">
        <f t="shared" si="33"/>
        <v>4116625.248</v>
      </c>
      <c r="U22" s="431">
        <v>44378</v>
      </c>
      <c r="V22" s="431">
        <v>44408</v>
      </c>
      <c r="W22" s="396"/>
      <c r="X22" s="223"/>
      <c r="Y22" s="585">
        <f t="shared" si="13"/>
        <v>16</v>
      </c>
      <c r="Z22" s="586" t="str">
        <f t="shared" si="13"/>
        <v>0773</v>
      </c>
      <c r="AA22" s="587" t="str">
        <f t="shared" si="13"/>
        <v>FONSIANUS KASMAN</v>
      </c>
      <c r="AB22" s="586" t="str">
        <f>+VLOOKUP(B22,[1]pontianak!$C$7:$AD$81,14,0)</f>
        <v>K2</v>
      </c>
      <c r="AC22" s="588">
        <f t="shared" si="14"/>
        <v>3581000</v>
      </c>
      <c r="AD22" s="589">
        <f t="shared" si="15"/>
        <v>50300</v>
      </c>
      <c r="AE22" s="589">
        <f t="shared" si="16"/>
        <v>25150</v>
      </c>
      <c r="AF22" s="589">
        <f t="shared" si="16"/>
        <v>25150</v>
      </c>
      <c r="AG22" s="588">
        <f t="shared" si="11"/>
        <v>-2144600</v>
      </c>
      <c r="AH22" s="588">
        <f t="shared" si="17"/>
        <v>0</v>
      </c>
      <c r="AI22" s="590">
        <f t="shared" si="12"/>
        <v>3480400</v>
      </c>
      <c r="AJ22" s="591">
        <v>413685</v>
      </c>
      <c r="AK22" s="592">
        <f t="shared" si="18"/>
        <v>3066715</v>
      </c>
      <c r="AL22" s="593"/>
      <c r="AM22" s="594">
        <f t="shared" si="1"/>
        <v>16</v>
      </c>
      <c r="AN22" s="595" t="str">
        <f t="shared" si="1"/>
        <v>0773</v>
      </c>
      <c r="AO22" s="596" t="str">
        <f t="shared" si="0"/>
        <v>FONSIANUS KASMAN</v>
      </c>
      <c r="AP22" s="597">
        <f t="shared" si="19"/>
        <v>3066715</v>
      </c>
      <c r="AQ22" s="223">
        <f>+VLOOKUP(C22,'[2]BANK DRIVER'!$C$522:$G$588,5,0)</f>
        <v>3066715</v>
      </c>
      <c r="AR22" s="396"/>
      <c r="AS22" s="396"/>
      <c r="AT22" s="396"/>
      <c r="AU22" s="223"/>
      <c r="AV22" s="396"/>
      <c r="AW22" s="396"/>
      <c r="AX22" s="396"/>
      <c r="AY22" s="396"/>
      <c r="AZ22" s="396"/>
      <c r="BA22" s="396"/>
    </row>
    <row r="23" ht="23.25" customHeight="1" s="398" customFormat="1">
      <c r="A23" s="311" t="s">
        <v>67</v>
      </c>
      <c r="B23" s="546" t="s">
        <v>107</v>
      </c>
      <c r="C23" s="415" t="s">
        <v>108</v>
      </c>
      <c r="D23" s="416" t="s">
        <v>95</v>
      </c>
      <c r="E23" s="417" t="s">
        <v>70</v>
      </c>
      <c r="F23" s="417" t="s">
        <v>71</v>
      </c>
      <c r="G23" s="407">
        <v>2515000</v>
      </c>
      <c r="H23" s="367">
        <f t="shared" si="25"/>
        <v>122983.5</v>
      </c>
      <c r="I23" s="367">
        <f t="shared" si="26"/>
        <v>100600</v>
      </c>
      <c r="J23" s="367">
        <f t="shared" si="27"/>
        <v>50300</v>
      </c>
      <c r="K23" s="367">
        <f t="shared" si="28"/>
        <v>15000</v>
      </c>
      <c r="L23" s="368">
        <f t="shared" si="29"/>
        <v>2803883.5</v>
      </c>
      <c r="M23" s="368">
        <f t="shared" si="30"/>
        <v>224310.68</v>
      </c>
      <c r="N23" s="368">
        <v>624000</v>
      </c>
      <c r="O23" s="368"/>
      <c r="P23" s="368"/>
      <c r="Q23" s="368"/>
      <c r="R23" s="296">
        <f t="shared" si="31"/>
        <v>3652194.18</v>
      </c>
      <c r="S23" s="447">
        <f t="shared" si="32"/>
        <v>22431.068</v>
      </c>
      <c r="T23" s="318">
        <f t="shared" si="33"/>
        <v>3674625.248</v>
      </c>
      <c r="U23" s="431">
        <v>44378</v>
      </c>
      <c r="V23" s="431">
        <v>44408</v>
      </c>
      <c r="W23" s="396"/>
      <c r="X23" s="223"/>
      <c r="Y23" s="585">
        <f t="shared" si="13"/>
        <v>17</v>
      </c>
      <c r="Z23" s="586" t="str">
        <f t="shared" si="13"/>
        <v>0774</v>
      </c>
      <c r="AA23" s="587" t="str">
        <f t="shared" si="13"/>
        <v>ANDREAN</v>
      </c>
      <c r="AB23" s="586" t="str">
        <f>+VLOOKUP(B23,[1]pontianak!$C$7:$AD$81,14,0)</f>
        <v>K</v>
      </c>
      <c r="AC23" s="588">
        <f t="shared" si="14"/>
        <v>3139000</v>
      </c>
      <c r="AD23" s="589">
        <f t="shared" si="15"/>
        <v>50300</v>
      </c>
      <c r="AE23" s="589">
        <f t="shared" si="16"/>
        <v>25150</v>
      </c>
      <c r="AF23" s="589">
        <f t="shared" si="16"/>
        <v>25150</v>
      </c>
      <c r="AG23" s="588">
        <f t="shared" si="11"/>
        <v>-1836600</v>
      </c>
      <c r="AH23" s="588">
        <f t="shared" si="17"/>
        <v>0</v>
      </c>
      <c r="AI23" s="590">
        <f t="shared" si="12"/>
        <v>3038400</v>
      </c>
      <c r="AJ23" s="591"/>
      <c r="AK23" s="592">
        <f t="shared" si="18"/>
        <v>3038400</v>
      </c>
      <c r="AL23" s="593"/>
      <c r="AM23" s="594">
        <f t="shared" si="1"/>
        <v>17</v>
      </c>
      <c r="AN23" s="595" t="str">
        <f t="shared" si="1"/>
        <v>0774</v>
      </c>
      <c r="AO23" s="596" t="str">
        <f t="shared" si="0"/>
        <v>ANDREAN</v>
      </c>
      <c r="AP23" s="597">
        <f t="shared" si="19"/>
        <v>3038400</v>
      </c>
      <c r="AQ23" s="223">
        <f>+VLOOKUP(C23,'[2]BANK DRIVER'!$C$522:$G$588,5,0)</f>
        <v>3038400</v>
      </c>
      <c r="AR23" s="396"/>
      <c r="AS23" s="396"/>
      <c r="AT23" s="396"/>
      <c r="AU23" s="223"/>
      <c r="AV23" s="396"/>
      <c r="AW23" s="396"/>
      <c r="AX23" s="396"/>
      <c r="AY23" s="396"/>
      <c r="AZ23" s="396"/>
      <c r="BA23" s="396"/>
    </row>
    <row r="24" ht="23.25" customHeight="1" s="398" customFormat="1">
      <c r="A24" s="311" t="s">
        <v>67</v>
      </c>
      <c r="B24" s="546" t="s">
        <v>109</v>
      </c>
      <c r="C24" s="415" t="s">
        <v>110</v>
      </c>
      <c r="D24" s="416" t="s">
        <v>95</v>
      </c>
      <c r="E24" s="417" t="s">
        <v>70</v>
      </c>
      <c r="F24" s="417" t="s">
        <v>71</v>
      </c>
      <c r="G24" s="407">
        <v>2515000</v>
      </c>
      <c r="H24" s="367">
        <f t="shared" si="25"/>
        <v>122983.5</v>
      </c>
      <c r="I24" s="367">
        <f t="shared" si="26"/>
        <v>100600</v>
      </c>
      <c r="J24" s="367">
        <f t="shared" si="27"/>
        <v>50300</v>
      </c>
      <c r="K24" s="367">
        <f t="shared" si="28"/>
        <v>15000</v>
      </c>
      <c r="L24" s="368">
        <f t="shared" si="29"/>
        <v>2803883.5</v>
      </c>
      <c r="M24" s="368">
        <f t="shared" si="30"/>
        <v>224310.68</v>
      </c>
      <c r="N24" s="368">
        <v>1248000</v>
      </c>
      <c r="O24" s="368"/>
      <c r="P24" s="368"/>
      <c r="Q24" s="368"/>
      <c r="R24" s="296">
        <f t="shared" si="31"/>
        <v>4276194.18</v>
      </c>
      <c r="S24" s="447">
        <f t="shared" si="32"/>
        <v>22431.068</v>
      </c>
      <c r="T24" s="318">
        <f t="shared" si="33"/>
        <v>4298625.248</v>
      </c>
      <c r="U24" s="431">
        <v>44378</v>
      </c>
      <c r="V24" s="431">
        <v>44408</v>
      </c>
      <c r="W24" s="396"/>
      <c r="X24" s="223"/>
      <c r="Y24" s="585">
        <f ref="Y24:AA39" t="shared" si="35">+A24</f>
        <v>18</v>
      </c>
      <c r="Z24" s="586" t="str">
        <f t="shared" si="35"/>
        <v>0775</v>
      </c>
      <c r="AA24" s="587" t="str">
        <f t="shared" si="35"/>
        <v>ARIS KUSUMA</v>
      </c>
      <c r="AB24" s="586" t="str">
        <f>+VLOOKUP(B24,[1]pontianak!$C$7:$AD$81,14,0)</f>
        <v>K3</v>
      </c>
      <c r="AC24" s="588">
        <f t="shared" si="14"/>
        <v>3763000</v>
      </c>
      <c r="AD24" s="589">
        <f t="shared" si="15"/>
        <v>50300</v>
      </c>
      <c r="AE24" s="589">
        <f t="shared" si="16"/>
        <v>25150</v>
      </c>
      <c r="AF24" s="589">
        <f t="shared" si="16"/>
        <v>25150</v>
      </c>
      <c r="AG24" s="588">
        <f t="shared" si="11"/>
        <v>-2337600</v>
      </c>
      <c r="AH24" s="588">
        <f t="shared" si="17"/>
        <v>0</v>
      </c>
      <c r="AI24" s="590">
        <f t="shared" si="12"/>
        <v>3662400</v>
      </c>
      <c r="AJ24" s="591">
        <v>552706</v>
      </c>
      <c r="AK24" s="592">
        <f t="shared" si="18"/>
        <v>3109694</v>
      </c>
      <c r="AL24" s="593"/>
      <c r="AM24" s="594">
        <f t="shared" si="1"/>
        <v>18</v>
      </c>
      <c r="AN24" s="595" t="str">
        <f t="shared" si="1"/>
        <v>0775</v>
      </c>
      <c r="AO24" s="596" t="str">
        <f t="shared" si="0"/>
        <v>ARIS KUSUMA</v>
      </c>
      <c r="AP24" s="597">
        <f t="shared" si="19"/>
        <v>3109694</v>
      </c>
      <c r="AQ24" s="223">
        <f>+VLOOKUP(C24,'[2]BANK DRIVER'!$C$522:$G$588,5,0)</f>
        <v>3109694</v>
      </c>
      <c r="AR24" s="396"/>
      <c r="AS24" s="396"/>
      <c r="AT24" s="396"/>
      <c r="AU24" s="223"/>
      <c r="AV24" s="396"/>
      <c r="AW24" s="396"/>
      <c r="AX24" s="396"/>
      <c r="AY24" s="396"/>
      <c r="AZ24" s="396"/>
      <c r="BA24" s="396"/>
    </row>
    <row r="25" ht="23.25" customHeight="1" s="398" customFormat="1">
      <c r="A25" s="311" t="s">
        <v>67</v>
      </c>
      <c r="B25" s="546" t="s">
        <v>111</v>
      </c>
      <c r="C25" s="415" t="s">
        <v>112</v>
      </c>
      <c r="D25" s="416" t="s">
        <v>95</v>
      </c>
      <c r="E25" s="417" t="s">
        <v>70</v>
      </c>
      <c r="F25" s="417" t="s">
        <v>71</v>
      </c>
      <c r="G25" s="407">
        <v>2515000</v>
      </c>
      <c r="H25" s="367">
        <f t="shared" si="25"/>
        <v>122983.5</v>
      </c>
      <c r="I25" s="367">
        <f t="shared" si="26"/>
        <v>100600</v>
      </c>
      <c r="J25" s="367">
        <f t="shared" si="27"/>
        <v>50300</v>
      </c>
      <c r="K25" s="367">
        <f t="shared" si="28"/>
        <v>15000</v>
      </c>
      <c r="L25" s="368">
        <f t="shared" si="29"/>
        <v>2803883.5</v>
      </c>
      <c r="M25" s="368">
        <f t="shared" si="30"/>
        <v>224310.68</v>
      </c>
      <c r="N25" s="368">
        <v>1768000</v>
      </c>
      <c r="O25" s="368"/>
      <c r="P25" s="368"/>
      <c r="Q25" s="368"/>
      <c r="R25" s="296">
        <f t="shared" si="31"/>
        <v>4796194.18</v>
      </c>
      <c r="S25" s="447">
        <f t="shared" si="32"/>
        <v>22431.068</v>
      </c>
      <c r="T25" s="318">
        <f t="shared" si="33"/>
        <v>4818625.248</v>
      </c>
      <c r="U25" s="431">
        <v>44378</v>
      </c>
      <c r="V25" s="431">
        <v>44408</v>
      </c>
      <c r="W25" s="396"/>
      <c r="X25" s="223"/>
      <c r="Y25" s="585">
        <f t="shared" si="35"/>
        <v>19</v>
      </c>
      <c r="Z25" s="586" t="str">
        <f t="shared" si="35"/>
        <v>0778</v>
      </c>
      <c r="AA25" s="587" t="str">
        <f t="shared" si="35"/>
        <v>IDRIS AFFANDI</v>
      </c>
      <c r="AB25" s="586" t="str">
        <f>+VLOOKUP(B25,[1]pontianak!$C$7:$AD$81,14,0)</f>
        <v>K</v>
      </c>
      <c r="AC25" s="588">
        <f t="shared" si="14"/>
        <v>4283000</v>
      </c>
      <c r="AD25" s="589">
        <f t="shared" si="15"/>
        <v>50300</v>
      </c>
      <c r="AE25" s="589">
        <f t="shared" si="16"/>
        <v>25150</v>
      </c>
      <c r="AF25" s="589">
        <f t="shared" si="16"/>
        <v>25150</v>
      </c>
      <c r="AG25" s="588">
        <f t="shared" si="11"/>
        <v>-692600</v>
      </c>
      <c r="AH25" s="588">
        <f t="shared" si="17"/>
        <v>0</v>
      </c>
      <c r="AI25" s="590">
        <f t="shared" si="12"/>
        <v>4182400</v>
      </c>
      <c r="AJ25" s="591">
        <v>437878</v>
      </c>
      <c r="AK25" s="592">
        <f t="shared" si="18"/>
        <v>3744522</v>
      </c>
      <c r="AL25" s="593"/>
      <c r="AM25" s="594">
        <f t="shared" si="1"/>
        <v>19</v>
      </c>
      <c r="AN25" s="595" t="str">
        <f t="shared" si="1"/>
        <v>0778</v>
      </c>
      <c r="AO25" s="596" t="str">
        <f t="shared" si="0"/>
        <v>IDRIS AFFANDI</v>
      </c>
      <c r="AP25" s="597">
        <f t="shared" si="19"/>
        <v>3744522</v>
      </c>
      <c r="AQ25" s="223">
        <f>+VLOOKUP(C25,'[2]BANK DRIVER'!$C$522:$G$588,5,0)</f>
        <v>3744522</v>
      </c>
      <c r="AR25" s="396"/>
      <c r="AS25" s="396"/>
      <c r="AT25" s="396"/>
      <c r="AU25" s="223"/>
      <c r="AV25" s="396"/>
      <c r="AW25" s="396"/>
      <c r="AX25" s="396"/>
      <c r="AY25" s="396"/>
      <c r="AZ25" s="396"/>
      <c r="BA25" s="396"/>
    </row>
    <row r="26" ht="23.25" customHeight="1" s="398" customFormat="1">
      <c r="A26" s="311" t="s">
        <v>67</v>
      </c>
      <c r="B26" s="546" t="s">
        <v>113</v>
      </c>
      <c r="C26" s="415" t="s">
        <v>114</v>
      </c>
      <c r="D26" s="416" t="s">
        <v>95</v>
      </c>
      <c r="E26" s="417" t="s">
        <v>70</v>
      </c>
      <c r="F26" s="417" t="s">
        <v>71</v>
      </c>
      <c r="G26" s="407">
        <v>2515000</v>
      </c>
      <c r="H26" s="367">
        <f t="shared" si="25"/>
        <v>122983.5</v>
      </c>
      <c r="I26" s="367">
        <f t="shared" si="26"/>
        <v>100600</v>
      </c>
      <c r="J26" s="367">
        <f t="shared" si="27"/>
        <v>50300</v>
      </c>
      <c r="K26" s="367">
        <f t="shared" si="28"/>
        <v>15000</v>
      </c>
      <c r="L26" s="368">
        <f t="shared" si="29"/>
        <v>2803883.5</v>
      </c>
      <c r="M26" s="368">
        <f t="shared" si="30"/>
        <v>224310.68</v>
      </c>
      <c r="N26" s="368">
        <f>546000+936000</f>
        <v>1482000</v>
      </c>
      <c r="O26" s="368"/>
      <c r="P26" s="368"/>
      <c r="Q26" s="368"/>
      <c r="R26" s="296">
        <f t="shared" si="31"/>
        <v>4510194.18</v>
      </c>
      <c r="S26" s="447">
        <f t="shared" si="32"/>
        <v>22431.068</v>
      </c>
      <c r="T26" s="318">
        <f t="shared" si="33"/>
        <v>4532625.248</v>
      </c>
      <c r="U26" s="431">
        <v>44378</v>
      </c>
      <c r="V26" s="431">
        <v>44408</v>
      </c>
      <c r="W26" s="396"/>
      <c r="X26" s="223"/>
      <c r="Y26" s="585">
        <f t="shared" si="35"/>
        <v>20</v>
      </c>
      <c r="Z26" s="586" t="str">
        <f t="shared" si="35"/>
        <v>0780</v>
      </c>
      <c r="AA26" s="587" t="str">
        <f t="shared" si="35"/>
        <v>JUNGLES POBAS</v>
      </c>
      <c r="AB26" s="586" t="str">
        <f>+VLOOKUP(B26,[1]pontianak!$C$7:$AD$81,14,0)</f>
        <v>L</v>
      </c>
      <c r="AC26" s="588">
        <f t="shared" si="14"/>
        <v>3997000</v>
      </c>
      <c r="AD26" s="589">
        <f t="shared" si="15"/>
        <v>50300</v>
      </c>
      <c r="AE26" s="589">
        <f t="shared" si="16"/>
        <v>25150</v>
      </c>
      <c r="AF26" s="589">
        <f t="shared" si="16"/>
        <v>25150</v>
      </c>
      <c r="AG26" s="588">
        <f t="shared" si="11"/>
        <v>-603600</v>
      </c>
      <c r="AH26" s="588">
        <f t="shared" si="17"/>
        <v>0</v>
      </c>
      <c r="AI26" s="590">
        <f t="shared" si="12"/>
        <v>3896400</v>
      </c>
      <c r="AJ26" s="591">
        <v>607676</v>
      </c>
      <c r="AK26" s="592">
        <f t="shared" si="18"/>
        <v>3288724</v>
      </c>
      <c r="AL26" s="593"/>
      <c r="AM26" s="594">
        <f t="shared" si="1"/>
        <v>20</v>
      </c>
      <c r="AN26" s="595" t="str">
        <f t="shared" si="1"/>
        <v>0780</v>
      </c>
      <c r="AO26" s="596" t="str">
        <f t="shared" si="0"/>
        <v>JUNGLES POBAS</v>
      </c>
      <c r="AP26" s="597">
        <f t="shared" si="19"/>
        <v>3288724</v>
      </c>
      <c r="AQ26" s="223">
        <f>+VLOOKUP(C26,'[2]BANK DRIVER'!$C$522:$G$588,5,0)</f>
        <v>3288724</v>
      </c>
      <c r="AR26" s="396"/>
      <c r="AS26" s="396"/>
      <c r="AT26" s="396"/>
      <c r="AU26" s="223"/>
      <c r="AV26" s="396"/>
      <c r="AW26" s="396"/>
      <c r="AX26" s="396"/>
      <c r="AY26" s="396"/>
      <c r="AZ26" s="396"/>
      <c r="BA26" s="396"/>
    </row>
    <row r="27" ht="23.25" customHeight="1" s="396" customFormat="1">
      <c r="A27" s="311" t="s">
        <v>67</v>
      </c>
      <c r="B27" s="546" t="s">
        <v>115</v>
      </c>
      <c r="C27" s="415" t="s">
        <v>116</v>
      </c>
      <c r="D27" s="416" t="s">
        <v>95</v>
      </c>
      <c r="E27" s="417" t="s">
        <v>70</v>
      </c>
      <c r="F27" s="417" t="s">
        <v>71</v>
      </c>
      <c r="G27" s="407">
        <v>2515000</v>
      </c>
      <c r="H27" s="367">
        <f t="shared" si="25"/>
        <v>122983.5</v>
      </c>
      <c r="I27" s="367">
        <f t="shared" si="26"/>
        <v>100600</v>
      </c>
      <c r="J27" s="367">
        <f t="shared" si="27"/>
        <v>50300</v>
      </c>
      <c r="K27" s="367">
        <f t="shared" si="28"/>
        <v>15000</v>
      </c>
      <c r="L27" s="368">
        <f t="shared" si="29"/>
        <v>2803883.5</v>
      </c>
      <c r="M27" s="368">
        <f t="shared" si="30"/>
        <v>224310.68</v>
      </c>
      <c r="N27" s="368">
        <v>1521000</v>
      </c>
      <c r="O27" s="368"/>
      <c r="P27" s="368"/>
      <c r="Q27" s="368"/>
      <c r="R27" s="296">
        <f t="shared" si="31"/>
        <v>4549194.18</v>
      </c>
      <c r="S27" s="447">
        <f t="shared" si="32"/>
        <v>22431.068</v>
      </c>
      <c r="T27" s="318">
        <f t="shared" si="33"/>
        <v>4571625.248</v>
      </c>
      <c r="U27" s="431">
        <v>44378</v>
      </c>
      <c r="V27" s="431">
        <v>44408</v>
      </c>
      <c r="X27" s="223"/>
      <c r="Y27" s="585">
        <f t="shared" si="35"/>
        <v>21</v>
      </c>
      <c r="Z27" s="586" t="str">
        <f t="shared" si="35"/>
        <v>0787</v>
      </c>
      <c r="AA27" s="587" t="str">
        <f t="shared" si="35"/>
        <v>NURLANGGA</v>
      </c>
      <c r="AB27" s="586" t="str">
        <f>+VLOOKUP(B27,[1]pontianak!$C$7:$AD$81,14,0)</f>
        <v>L</v>
      </c>
      <c r="AC27" s="588">
        <f t="shared" si="14"/>
        <v>4036000</v>
      </c>
      <c r="AD27" s="589">
        <f t="shared" si="15"/>
        <v>50300</v>
      </c>
      <c r="AE27" s="589">
        <f t="shared" si="16"/>
        <v>25150</v>
      </c>
      <c r="AF27" s="589">
        <f t="shared" si="16"/>
        <v>25150</v>
      </c>
      <c r="AG27" s="588">
        <f t="shared" si="11"/>
        <v>-564600</v>
      </c>
      <c r="AH27" s="588">
        <f t="shared" si="17"/>
        <v>0</v>
      </c>
      <c r="AI27" s="590">
        <f t="shared" si="12"/>
        <v>3935400</v>
      </c>
      <c r="AJ27" s="591">
        <v>441127</v>
      </c>
      <c r="AK27" s="592">
        <f t="shared" si="18"/>
        <v>3494273</v>
      </c>
      <c r="AL27" s="593"/>
      <c r="AM27" s="594">
        <f t="shared" si="1"/>
        <v>21</v>
      </c>
      <c r="AN27" s="595" t="str">
        <f t="shared" si="1"/>
        <v>0787</v>
      </c>
      <c r="AO27" s="596" t="str">
        <f t="shared" si="0"/>
        <v>NURLANGGA</v>
      </c>
      <c r="AP27" s="597">
        <f t="shared" si="19"/>
        <v>3494273</v>
      </c>
      <c r="AQ27" s="223">
        <f>+VLOOKUP(C27,'[2]BANK DRIVER'!$C$522:$G$588,5,0)</f>
        <v>3494273</v>
      </c>
      <c r="AU27" s="223"/>
    </row>
    <row r="28" ht="23.25" customHeight="1" s="396" customFormat="1">
      <c r="A28" s="311" t="s">
        <v>67</v>
      </c>
      <c r="B28" s="548" t="s">
        <v>117</v>
      </c>
      <c r="C28" s="405" t="s">
        <v>118</v>
      </c>
      <c r="D28" s="418" t="s">
        <v>95</v>
      </c>
      <c r="E28" s="408" t="s">
        <v>70</v>
      </c>
      <c r="F28" s="408" t="s">
        <v>71</v>
      </c>
      <c r="G28" s="407">
        <v>2515000</v>
      </c>
      <c r="H28" s="260">
        <f t="shared" si="25"/>
        <v>122983.5</v>
      </c>
      <c r="I28" s="260">
        <f t="shared" si="26"/>
        <v>100600</v>
      </c>
      <c r="J28" s="260">
        <f t="shared" si="27"/>
        <v>50300</v>
      </c>
      <c r="K28" s="367">
        <f t="shared" si="28"/>
        <v>15000</v>
      </c>
      <c r="L28" s="293">
        <f t="shared" si="29"/>
        <v>2803883.5</v>
      </c>
      <c r="M28" s="293">
        <f t="shared" si="30"/>
        <v>224310.68</v>
      </c>
      <c r="N28" s="368">
        <v>1625000</v>
      </c>
      <c r="O28" s="368"/>
      <c r="P28" s="293"/>
      <c r="Q28" s="293"/>
      <c r="R28" s="296">
        <f t="shared" si="31"/>
        <v>4653194.18</v>
      </c>
      <c r="S28" s="433">
        <f t="shared" si="32"/>
        <v>22431.068</v>
      </c>
      <c r="T28" s="318">
        <f t="shared" si="33"/>
        <v>4675625.248</v>
      </c>
      <c r="U28" s="431">
        <v>44378</v>
      </c>
      <c r="V28" s="431">
        <v>44408</v>
      </c>
      <c r="X28" s="223"/>
      <c r="Y28" s="585">
        <f t="shared" si="35"/>
        <v>22</v>
      </c>
      <c r="Z28" s="586" t="str">
        <f t="shared" si="35"/>
        <v>0790</v>
      </c>
      <c r="AA28" s="587" t="str">
        <f t="shared" si="35"/>
        <v>ENTIS</v>
      </c>
      <c r="AB28" s="586" t="str">
        <f>+VLOOKUP(B28,[1]pontianak!$C$7:$AD$81,14,0)</f>
        <v>K3</v>
      </c>
      <c r="AC28" s="588">
        <f t="shared" si="14"/>
        <v>4140000</v>
      </c>
      <c r="AD28" s="589">
        <f t="shared" si="15"/>
        <v>50300</v>
      </c>
      <c r="AE28" s="589">
        <f t="shared" si="16"/>
        <v>25150</v>
      </c>
      <c r="AF28" s="589">
        <f t="shared" si="16"/>
        <v>25150</v>
      </c>
      <c r="AG28" s="588">
        <f t="shared" si="11"/>
        <v>-1960600</v>
      </c>
      <c r="AH28" s="588">
        <f t="shared" si="17"/>
        <v>0</v>
      </c>
      <c r="AI28" s="590">
        <f t="shared" si="12"/>
        <v>4039400</v>
      </c>
      <c r="AJ28" s="591">
        <v>552351</v>
      </c>
      <c r="AK28" s="592">
        <f t="shared" si="18"/>
        <v>3487049</v>
      </c>
      <c r="AL28" s="593"/>
      <c r="AM28" s="594">
        <f t="shared" si="1"/>
        <v>22</v>
      </c>
      <c r="AN28" s="595" t="str">
        <f t="shared" si="1"/>
        <v>0790</v>
      </c>
      <c r="AO28" s="596" t="str">
        <f t="shared" si="0"/>
        <v>ENTIS</v>
      </c>
      <c r="AP28" s="597">
        <f t="shared" si="19"/>
        <v>3487049</v>
      </c>
      <c r="AQ28" s="223">
        <f>+VLOOKUP(C28,'[2]BANK DRIVER'!$C$522:$G$588,5,0)</f>
        <v>3487049</v>
      </c>
      <c r="AU28" s="223"/>
    </row>
    <row r="29" ht="23.25" customHeight="1" s="398" customFormat="1">
      <c r="A29" s="311" t="s">
        <v>67</v>
      </c>
      <c r="B29" s="548" t="s">
        <v>119</v>
      </c>
      <c r="C29" s="405" t="s">
        <v>120</v>
      </c>
      <c r="D29" s="418" t="s">
        <v>95</v>
      </c>
      <c r="E29" s="408" t="s">
        <v>70</v>
      </c>
      <c r="F29" s="408" t="s">
        <v>71</v>
      </c>
      <c r="G29" s="407">
        <v>2515000</v>
      </c>
      <c r="H29" s="260">
        <f t="shared" si="25"/>
        <v>122983.5</v>
      </c>
      <c r="I29" s="260">
        <f t="shared" si="26"/>
        <v>100600</v>
      </c>
      <c r="J29" s="260">
        <f t="shared" si="27"/>
        <v>50300</v>
      </c>
      <c r="K29" s="367">
        <f t="shared" si="28"/>
        <v>15000</v>
      </c>
      <c r="L29" s="293">
        <f t="shared" si="29"/>
        <v>2803883.5</v>
      </c>
      <c r="M29" s="293">
        <f t="shared" si="30"/>
        <v>224310.68</v>
      </c>
      <c r="N29" s="368">
        <v>2704000</v>
      </c>
      <c r="O29" s="368"/>
      <c r="P29" s="293"/>
      <c r="Q29" s="293"/>
      <c r="R29" s="296">
        <f t="shared" si="31"/>
        <v>5732194.18</v>
      </c>
      <c r="S29" s="433">
        <f t="shared" si="32"/>
        <v>22431.068</v>
      </c>
      <c r="T29" s="318">
        <f t="shared" si="33"/>
        <v>5754625.248</v>
      </c>
      <c r="U29" s="431">
        <v>44378</v>
      </c>
      <c r="V29" s="431">
        <v>44408</v>
      </c>
      <c r="W29" s="396"/>
      <c r="X29" s="223"/>
      <c r="Y29" s="585">
        <f t="shared" si="35"/>
        <v>23</v>
      </c>
      <c r="Z29" s="586" t="str">
        <f t="shared" si="35"/>
        <v>0792</v>
      </c>
      <c r="AA29" s="587" t="str">
        <f t="shared" si="35"/>
        <v>EVARISTUS MUSTAHIR </v>
      </c>
      <c r="AB29" s="586" t="str">
        <f>+VLOOKUP(B29,[1]pontianak!$C$7:$AD$81,14,0)</f>
        <v>K3</v>
      </c>
      <c r="AC29" s="588">
        <f t="shared" si="14"/>
        <v>5219000</v>
      </c>
      <c r="AD29" s="589">
        <f t="shared" si="15"/>
        <v>50300</v>
      </c>
      <c r="AE29" s="589">
        <f t="shared" si="16"/>
        <v>25150</v>
      </c>
      <c r="AF29" s="589">
        <f t="shared" si="16"/>
        <v>25150</v>
      </c>
      <c r="AG29" s="588">
        <f t="shared" si="11"/>
        <v>-881600</v>
      </c>
      <c r="AH29" s="588">
        <f t="shared" si="17"/>
        <v>0</v>
      </c>
      <c r="AI29" s="590">
        <f t="shared" si="12"/>
        <v>5118400</v>
      </c>
      <c r="AJ29" s="591"/>
      <c r="AK29" s="592">
        <f t="shared" si="18"/>
        <v>5118400</v>
      </c>
      <c r="AL29" s="593"/>
      <c r="AM29" s="594">
        <f ref="AM29:AN44" t="shared" si="36">+Y29</f>
        <v>23</v>
      </c>
      <c r="AN29" s="595" t="str">
        <f t="shared" si="36"/>
        <v>0792</v>
      </c>
      <c r="AO29" s="596" t="str">
        <f t="shared" si="0"/>
        <v>EVARISTUS MUSTAHIR </v>
      </c>
      <c r="AP29" s="597">
        <f t="shared" si="19"/>
        <v>5118400</v>
      </c>
      <c r="AQ29" s="223">
        <f>+VLOOKUP(C29,'[2]BANK DRIVER'!$C$522:$G$588,5,0)</f>
        <v>5118400</v>
      </c>
      <c r="AR29" s="396"/>
      <c r="AS29" s="396"/>
      <c r="AT29" s="396"/>
      <c r="AU29" s="223"/>
      <c r="AV29" s="396"/>
      <c r="AW29" s="396"/>
      <c r="AX29" s="396"/>
      <c r="AY29" s="396"/>
      <c r="AZ29" s="396"/>
      <c r="BA29" s="396"/>
    </row>
    <row r="30" ht="23.25" customHeight="1" s="398" customFormat="1">
      <c r="A30" s="311" t="s">
        <v>67</v>
      </c>
      <c r="B30" s="547" t="s">
        <v>121</v>
      </c>
      <c r="C30" s="415" t="s">
        <v>122</v>
      </c>
      <c r="D30" s="419" t="s">
        <v>95</v>
      </c>
      <c r="E30" s="417" t="s">
        <v>70</v>
      </c>
      <c r="F30" s="417" t="s">
        <v>71</v>
      </c>
      <c r="G30" s="407">
        <v>2515000</v>
      </c>
      <c r="H30" s="367">
        <f t="shared" si="25"/>
        <v>122983.5</v>
      </c>
      <c r="I30" s="367">
        <f t="shared" si="26"/>
        <v>100600</v>
      </c>
      <c r="J30" s="367">
        <f t="shared" si="27"/>
        <v>50300</v>
      </c>
      <c r="K30" s="367">
        <f t="shared" si="28"/>
        <v>15000</v>
      </c>
      <c r="L30" s="368">
        <f t="shared" si="29"/>
        <v>2803883.5</v>
      </c>
      <c r="M30" s="368">
        <f t="shared" si="30"/>
        <v>224310.68</v>
      </c>
      <c r="N30" s="368">
        <v>1963000</v>
      </c>
      <c r="O30" s="368"/>
      <c r="P30" s="368"/>
      <c r="Q30" s="368"/>
      <c r="R30" s="296">
        <f t="shared" si="31"/>
        <v>4991194.18</v>
      </c>
      <c r="S30" s="447">
        <f t="shared" si="32"/>
        <v>22431.068</v>
      </c>
      <c r="T30" s="318">
        <f t="shared" si="33"/>
        <v>5013625.248</v>
      </c>
      <c r="U30" s="431">
        <v>44348</v>
      </c>
      <c r="V30" s="431">
        <v>44439</v>
      </c>
      <c r="W30" s="396"/>
      <c r="X30" s="223"/>
      <c r="Y30" s="585">
        <f t="shared" si="35"/>
        <v>24</v>
      </c>
      <c r="Z30" s="586" t="str">
        <f t="shared" si="35"/>
        <v>0987</v>
      </c>
      <c r="AA30" s="587" t="str">
        <f t="shared" si="35"/>
        <v>JUNAIDI IMAM</v>
      </c>
      <c r="AB30" s="586" t="str">
        <f>+VLOOKUP(B30,[1]pontianak!$C$7:$AD$81,14,0)</f>
        <v>K3</v>
      </c>
      <c r="AC30" s="588">
        <f t="shared" si="14"/>
        <v>4478000</v>
      </c>
      <c r="AD30" s="589">
        <f t="shared" si="15"/>
        <v>50300</v>
      </c>
      <c r="AE30" s="589"/>
      <c r="AF30" s="589">
        <f>$AD$4*1%</f>
        <v>25150</v>
      </c>
      <c r="AG30" s="588">
        <f t="shared" si="11"/>
        <v>-1597450</v>
      </c>
      <c r="AH30" s="588">
        <f t="shared" si="17"/>
        <v>0</v>
      </c>
      <c r="AI30" s="590">
        <f t="shared" si="12"/>
        <v>4402550</v>
      </c>
      <c r="AJ30" s="591"/>
      <c r="AK30" s="592">
        <f t="shared" si="18"/>
        <v>4402550</v>
      </c>
      <c r="AL30" s="593"/>
      <c r="AM30" s="594">
        <f t="shared" si="36"/>
        <v>24</v>
      </c>
      <c r="AN30" s="595" t="str">
        <f t="shared" si="36"/>
        <v>0987</v>
      </c>
      <c r="AO30" s="596" t="str">
        <f t="shared" si="0"/>
        <v>JUNAIDI IMAM</v>
      </c>
      <c r="AP30" s="597">
        <f t="shared" si="19"/>
        <v>4402550</v>
      </c>
      <c r="AQ30" s="223">
        <f>+VLOOKUP(C30,'[2]BANK DRIVER'!$C$522:$G$588,5,0)</f>
        <v>4402550</v>
      </c>
      <c r="AR30" s="396"/>
      <c r="AS30" s="396"/>
      <c r="AT30" s="396"/>
      <c r="AU30" s="223"/>
      <c r="AV30" s="396"/>
      <c r="AW30" s="396"/>
      <c r="AX30" s="396"/>
      <c r="AY30" s="396"/>
      <c r="AZ30" s="396"/>
      <c r="BA30" s="396"/>
    </row>
    <row r="31" ht="23.25" customHeight="1" s="396" customFormat="1">
      <c r="A31" s="311" t="s">
        <v>67</v>
      </c>
      <c r="B31" s="549" t="s">
        <v>123</v>
      </c>
      <c r="C31" s="405" t="s">
        <v>124</v>
      </c>
      <c r="D31" s="418" t="s">
        <v>95</v>
      </c>
      <c r="E31" s="408" t="s">
        <v>70</v>
      </c>
      <c r="F31" s="408" t="s">
        <v>71</v>
      </c>
      <c r="G31" s="407">
        <v>2515000</v>
      </c>
      <c r="H31" s="260">
        <f t="shared" si="25"/>
        <v>122983.5</v>
      </c>
      <c r="I31" s="260">
        <f t="shared" si="26"/>
        <v>100600</v>
      </c>
      <c r="J31" s="260">
        <f t="shared" si="27"/>
        <v>50300</v>
      </c>
      <c r="K31" s="367">
        <f t="shared" si="28"/>
        <v>15000</v>
      </c>
      <c r="L31" s="293">
        <f t="shared" si="29"/>
        <v>2803883.5</v>
      </c>
      <c r="M31" s="293">
        <f t="shared" si="30"/>
        <v>224310.68</v>
      </c>
      <c r="N31" s="368">
        <v>1287000</v>
      </c>
      <c r="O31" s="368"/>
      <c r="P31" s="293"/>
      <c r="Q31" s="293"/>
      <c r="R31" s="296">
        <f t="shared" si="31"/>
        <v>4315194.18</v>
      </c>
      <c r="S31" s="433">
        <f t="shared" si="32"/>
        <v>22431.068</v>
      </c>
      <c r="T31" s="318">
        <f t="shared" si="33"/>
        <v>4337625.248</v>
      </c>
      <c r="U31" s="440">
        <v>44348</v>
      </c>
      <c r="V31" s="441">
        <v>44439</v>
      </c>
      <c r="X31" s="223"/>
      <c r="Y31" s="585">
        <f t="shared" si="35"/>
        <v>25</v>
      </c>
      <c r="Z31" s="586" t="str">
        <f t="shared" si="35"/>
        <v>0990</v>
      </c>
      <c r="AA31" s="587" t="str">
        <f t="shared" si="35"/>
        <v>SY. FAUZI ALMAN</v>
      </c>
      <c r="AB31" s="586" t="str">
        <f>+VLOOKUP(B31,[1]pontianak!$C$7:$AD$81,14,0)</f>
        <v>K</v>
      </c>
      <c r="AC31" s="588">
        <f t="shared" si="14"/>
        <v>3802000</v>
      </c>
      <c r="AD31" s="589">
        <f t="shared" si="15"/>
        <v>50300</v>
      </c>
      <c r="AE31" s="589"/>
      <c r="AF31" s="589">
        <f>$AD$4*1%</f>
        <v>25150</v>
      </c>
      <c r="AG31" s="588">
        <f t="shared" si="11"/>
        <v>-1148450</v>
      </c>
      <c r="AH31" s="588">
        <f t="shared" si="17"/>
        <v>0</v>
      </c>
      <c r="AI31" s="590">
        <f t="shared" si="12"/>
        <v>3726550</v>
      </c>
      <c r="AJ31" s="591"/>
      <c r="AK31" s="592">
        <f t="shared" si="18"/>
        <v>3726550</v>
      </c>
      <c r="AL31" s="593"/>
      <c r="AM31" s="594">
        <f t="shared" si="36"/>
        <v>25</v>
      </c>
      <c r="AN31" s="595" t="str">
        <f t="shared" si="36"/>
        <v>0990</v>
      </c>
      <c r="AO31" s="596" t="str">
        <f t="shared" si="0"/>
        <v>SY. FAUZI ALMAN</v>
      </c>
      <c r="AP31" s="597">
        <f t="shared" si="19"/>
        <v>3726550</v>
      </c>
      <c r="AQ31" s="223">
        <f>+VLOOKUP(C31,'[2]BANK DRIVER'!$C$522:$G$588,5,0)</f>
        <v>3726550</v>
      </c>
      <c r="AU31" s="223"/>
    </row>
    <row r="32" ht="23.25" customHeight="1" s="396" customFormat="1">
      <c r="A32" s="311" t="s">
        <v>67</v>
      </c>
      <c r="B32" s="550" t="s">
        <v>125</v>
      </c>
      <c r="C32" s="405" t="s">
        <v>126</v>
      </c>
      <c r="D32" s="418" t="s">
        <v>95</v>
      </c>
      <c r="E32" s="408" t="s">
        <v>70</v>
      </c>
      <c r="F32" s="408" t="s">
        <v>71</v>
      </c>
      <c r="G32" s="407">
        <v>2515000</v>
      </c>
      <c r="H32" s="260">
        <f t="shared" si="25"/>
        <v>122983.5</v>
      </c>
      <c r="I32" s="260">
        <f t="shared" si="26"/>
        <v>100600</v>
      </c>
      <c r="J32" s="260">
        <f t="shared" si="27"/>
        <v>50300</v>
      </c>
      <c r="K32" s="367">
        <f t="shared" si="28"/>
        <v>15000</v>
      </c>
      <c r="L32" s="293">
        <f t="shared" si="29"/>
        <v>2803883.5</v>
      </c>
      <c r="M32" s="293">
        <f t="shared" si="30"/>
        <v>224310.68</v>
      </c>
      <c r="N32" s="368">
        <v>2327000</v>
      </c>
      <c r="O32" s="368"/>
      <c r="P32" s="293"/>
      <c r="Q32" s="293"/>
      <c r="R32" s="296">
        <f t="shared" si="31"/>
        <v>5355194.18</v>
      </c>
      <c r="S32" s="433">
        <f t="shared" si="32"/>
        <v>22431.068</v>
      </c>
      <c r="T32" s="318">
        <f t="shared" si="33"/>
        <v>5377625.248</v>
      </c>
      <c r="U32" s="440">
        <v>44348</v>
      </c>
      <c r="V32" s="441">
        <v>44439</v>
      </c>
      <c r="X32" s="223"/>
      <c r="Y32" s="585">
        <f t="shared" si="35"/>
        <v>26</v>
      </c>
      <c r="Z32" s="586" t="str">
        <f t="shared" si="35"/>
        <v>0999</v>
      </c>
      <c r="AA32" s="587" t="str">
        <f t="shared" si="35"/>
        <v>RASENDI</v>
      </c>
      <c r="AB32" s="586" t="str">
        <f>+VLOOKUP(B32,[1]pontianak!$C$7:$AD$81,14,0)</f>
        <v>L</v>
      </c>
      <c r="AC32" s="588">
        <f t="shared" si="14"/>
        <v>4842000</v>
      </c>
      <c r="AD32" s="589">
        <f t="shared" si="15"/>
        <v>50300</v>
      </c>
      <c r="AE32" s="589">
        <f>$AD$4*1%</f>
        <v>25150</v>
      </c>
      <c r="AF32" s="589">
        <f>$AD$4*1%</f>
        <v>25150</v>
      </c>
      <c r="AG32" s="588">
        <f t="shared" si="11"/>
        <v>241400</v>
      </c>
      <c r="AH32" s="588">
        <f t="shared" si="17"/>
        <v>12070</v>
      </c>
      <c r="AI32" s="590">
        <f t="shared" si="12"/>
        <v>4729330</v>
      </c>
      <c r="AJ32" s="591"/>
      <c r="AK32" s="592">
        <f t="shared" si="18"/>
        <v>4729330</v>
      </c>
      <c r="AL32" s="593"/>
      <c r="AM32" s="594">
        <f t="shared" si="36"/>
        <v>26</v>
      </c>
      <c r="AN32" s="595" t="str">
        <f t="shared" si="36"/>
        <v>0999</v>
      </c>
      <c r="AO32" s="596" t="str">
        <f t="shared" si="0"/>
        <v>RASENDI</v>
      </c>
      <c r="AP32" s="597">
        <f t="shared" si="19"/>
        <v>4729330</v>
      </c>
      <c r="AQ32" s="223">
        <f>+VLOOKUP(C32,'[2]BANK DRIVER'!$C$522:$G$588,5,0)</f>
        <v>4729330</v>
      </c>
      <c r="AU32" s="223"/>
    </row>
    <row r="33" ht="23.25" customHeight="1" s="396" customFormat="1">
      <c r="A33" s="311" t="s">
        <v>67</v>
      </c>
      <c r="B33" s="549" t="s">
        <v>127</v>
      </c>
      <c r="C33" s="405" t="s">
        <v>128</v>
      </c>
      <c r="D33" s="418" t="s">
        <v>95</v>
      </c>
      <c r="E33" s="408" t="s">
        <v>70</v>
      </c>
      <c r="F33" s="408" t="s">
        <v>71</v>
      </c>
      <c r="G33" s="407">
        <v>2515000</v>
      </c>
      <c r="H33" s="260">
        <f t="shared" si="25"/>
        <v>122983.5</v>
      </c>
      <c r="I33" s="260">
        <f t="shared" si="26"/>
        <v>100600</v>
      </c>
      <c r="J33" s="260">
        <f t="shared" si="27"/>
        <v>50300</v>
      </c>
      <c r="K33" s="367">
        <f t="shared" si="28"/>
        <v>15000</v>
      </c>
      <c r="L33" s="293">
        <f t="shared" si="29"/>
        <v>2803883.5</v>
      </c>
      <c r="M33" s="293">
        <f t="shared" si="30"/>
        <v>224310.68</v>
      </c>
      <c r="N33" s="368">
        <v>1105000</v>
      </c>
      <c r="O33" s="368"/>
      <c r="P33" s="293"/>
      <c r="Q33" s="293"/>
      <c r="R33" s="296">
        <f t="shared" si="31"/>
        <v>4133194.18</v>
      </c>
      <c r="S33" s="433">
        <f t="shared" si="32"/>
        <v>22431.068</v>
      </c>
      <c r="T33" s="318">
        <f t="shared" si="33"/>
        <v>4155625.248</v>
      </c>
      <c r="U33" s="440">
        <v>44348</v>
      </c>
      <c r="V33" s="441">
        <v>44439</v>
      </c>
      <c r="X33" s="223"/>
      <c r="Y33" s="585">
        <f t="shared" si="35"/>
        <v>27</v>
      </c>
      <c r="Z33" s="586" t="str">
        <f t="shared" si="35"/>
        <v>1006</v>
      </c>
      <c r="AA33" s="587" t="str">
        <f t="shared" si="35"/>
        <v>WAGIONO </v>
      </c>
      <c r="AB33" s="586" t="str">
        <f>+VLOOKUP(B33,[1]pontianak!$C$7:$AD$81,14,0)</f>
        <v>K</v>
      </c>
      <c r="AC33" s="588">
        <f t="shared" si="14"/>
        <v>3620000</v>
      </c>
      <c r="AD33" s="589">
        <f t="shared" si="15"/>
        <v>50300</v>
      </c>
      <c r="AE33" s="589">
        <f>$AD$4*1%</f>
        <v>25150</v>
      </c>
      <c r="AF33" s="589">
        <f>$AD$4*1%</f>
        <v>25150</v>
      </c>
      <c r="AG33" s="588">
        <f t="shared" si="11"/>
        <v>-1355600</v>
      </c>
      <c r="AH33" s="588">
        <f t="shared" si="17"/>
        <v>0</v>
      </c>
      <c r="AI33" s="590">
        <f t="shared" si="12"/>
        <v>3519400</v>
      </c>
      <c r="AJ33" s="591">
        <v>444916</v>
      </c>
      <c r="AK33" s="592">
        <f t="shared" si="18"/>
        <v>3074484</v>
      </c>
      <c r="AL33" s="593"/>
      <c r="AM33" s="594">
        <f t="shared" si="36"/>
        <v>27</v>
      </c>
      <c r="AN33" s="595" t="str">
        <f t="shared" si="36"/>
        <v>1006</v>
      </c>
      <c r="AO33" s="596" t="str">
        <f t="shared" si="0"/>
        <v>WAGIONO </v>
      </c>
      <c r="AP33" s="597">
        <f t="shared" si="19"/>
        <v>3074484</v>
      </c>
      <c r="AQ33" s="223">
        <f>+VLOOKUP(C33,'[2]BANK DRIVER'!$C$522:$G$588,5,0)</f>
        <v>3074484</v>
      </c>
      <c r="AU33" s="223"/>
    </row>
    <row r="34" ht="23.25" customHeight="1" s="396" customFormat="1">
      <c r="A34" s="311" t="s">
        <v>67</v>
      </c>
      <c r="B34" s="420" t="s">
        <v>129</v>
      </c>
      <c r="C34" s="405" t="s">
        <v>130</v>
      </c>
      <c r="D34" s="418" t="s">
        <v>95</v>
      </c>
      <c r="E34" s="408" t="s">
        <v>70</v>
      </c>
      <c r="F34" s="408" t="s">
        <v>71</v>
      </c>
      <c r="G34" s="407">
        <v>2515000</v>
      </c>
      <c r="H34" s="260">
        <f t="shared" si="25"/>
        <v>122983.5</v>
      </c>
      <c r="I34" s="260">
        <f t="shared" si="26"/>
        <v>100600</v>
      </c>
      <c r="J34" s="260">
        <f t="shared" si="27"/>
        <v>50300</v>
      </c>
      <c r="K34" s="367">
        <f t="shared" si="28"/>
        <v>15000</v>
      </c>
      <c r="L34" s="293">
        <f t="shared" si="29"/>
        <v>2803883.5</v>
      </c>
      <c r="M34" s="293">
        <f t="shared" si="30"/>
        <v>224310.68</v>
      </c>
      <c r="N34" s="368">
        <v>1495000</v>
      </c>
      <c r="O34" s="368"/>
      <c r="P34" s="293"/>
      <c r="Q34" s="293"/>
      <c r="R34" s="296">
        <f t="shared" si="31"/>
        <v>4523194.18</v>
      </c>
      <c r="S34" s="433">
        <f t="shared" si="32"/>
        <v>22431.068</v>
      </c>
      <c r="T34" s="318">
        <f t="shared" si="33"/>
        <v>4545625.248</v>
      </c>
      <c r="U34" s="431">
        <v>44317</v>
      </c>
      <c r="V34" s="431">
        <v>44408</v>
      </c>
      <c r="X34" s="223"/>
      <c r="Y34" s="585">
        <f t="shared" si="35"/>
        <v>28</v>
      </c>
      <c r="Z34" s="586" t="str">
        <f t="shared" si="35"/>
        <v>1077</v>
      </c>
      <c r="AA34" s="587" t="str">
        <f t="shared" si="35"/>
        <v>IBNU IFAN </v>
      </c>
      <c r="AB34" s="586" t="str">
        <f>+VLOOKUP(B34,[1]pontianak!$C$7:$AD$81,14,0)</f>
        <v>K</v>
      </c>
      <c r="AC34" s="588">
        <f t="shared" si="14"/>
        <v>4010000</v>
      </c>
      <c r="AD34" s="589">
        <f t="shared" si="15"/>
        <v>50300</v>
      </c>
      <c r="AE34" s="589">
        <f>$AD$4*1%</f>
        <v>25150</v>
      </c>
      <c r="AF34" s="589">
        <f>$AD$4*1%</f>
        <v>25150</v>
      </c>
      <c r="AG34" s="588">
        <f t="shared" si="11"/>
        <v>-965600</v>
      </c>
      <c r="AH34" s="588">
        <f t="shared" si="17"/>
        <v>0</v>
      </c>
      <c r="AI34" s="590">
        <f t="shared" si="12"/>
        <v>3909400</v>
      </c>
      <c r="AJ34" s="591"/>
      <c r="AK34" s="592">
        <f t="shared" si="18"/>
        <v>3909400</v>
      </c>
      <c r="AL34" s="593"/>
      <c r="AM34" s="594">
        <f t="shared" si="36"/>
        <v>28</v>
      </c>
      <c r="AN34" s="595" t="str">
        <f t="shared" si="36"/>
        <v>1077</v>
      </c>
      <c r="AO34" s="596" t="str">
        <f t="shared" si="0"/>
        <v>IBNU IFAN </v>
      </c>
      <c r="AP34" s="597">
        <f t="shared" si="19"/>
        <v>3909400</v>
      </c>
      <c r="AQ34" s="223">
        <f>+VLOOKUP(C34,'[2]BANK DRIVER'!$C$522:$G$588,5,0)</f>
        <v>3909400</v>
      </c>
      <c r="AU34" s="223"/>
    </row>
    <row r="35" ht="23.25" customHeight="1" s="396" customFormat="1">
      <c r="A35" s="311" t="s">
        <v>67</v>
      </c>
      <c r="B35" s="420" t="s">
        <v>131</v>
      </c>
      <c r="C35" s="405" t="s">
        <v>132</v>
      </c>
      <c r="D35" s="418" t="s">
        <v>95</v>
      </c>
      <c r="E35" s="408" t="s">
        <v>70</v>
      </c>
      <c r="F35" s="408" t="s">
        <v>71</v>
      </c>
      <c r="G35" s="407">
        <v>2515000</v>
      </c>
      <c r="H35" s="260">
        <f t="shared" si="25"/>
        <v>122983.5</v>
      </c>
      <c r="I35" s="260">
        <f t="shared" si="26"/>
        <v>100600</v>
      </c>
      <c r="J35" s="260">
        <f t="shared" si="27"/>
        <v>50300</v>
      </c>
      <c r="K35" s="367">
        <f t="shared" si="28"/>
        <v>15000</v>
      </c>
      <c r="L35" s="293">
        <f t="shared" si="29"/>
        <v>2803883.5</v>
      </c>
      <c r="M35" s="293">
        <f t="shared" si="30"/>
        <v>224310.68</v>
      </c>
      <c r="N35" s="368">
        <v>1456000</v>
      </c>
      <c r="O35" s="368"/>
      <c r="P35" s="293"/>
      <c r="Q35" s="293"/>
      <c r="R35" s="296">
        <f t="shared" si="31"/>
        <v>4484194.18</v>
      </c>
      <c r="S35" s="433">
        <f t="shared" si="32"/>
        <v>22431.068</v>
      </c>
      <c r="T35" s="318">
        <f t="shared" si="33"/>
        <v>4506625.248</v>
      </c>
      <c r="U35" s="431">
        <v>44378</v>
      </c>
      <c r="V35" s="431">
        <v>44469</v>
      </c>
      <c r="X35" s="223"/>
      <c r="Y35" s="585">
        <f t="shared" si="35"/>
        <v>29</v>
      </c>
      <c r="Z35" s="586" t="str">
        <f t="shared" si="35"/>
        <v>1155</v>
      </c>
      <c r="AA35" s="587" t="str">
        <f t="shared" si="35"/>
        <v>VATI LAXA NORULLAH </v>
      </c>
      <c r="AB35" s="586" t="str">
        <f>+VLOOKUP(B35,[1]pontianak!$C$7:$AD$81,14,0)</f>
        <v>L</v>
      </c>
      <c r="AC35" s="588">
        <f t="shared" si="14"/>
        <v>3971000</v>
      </c>
      <c r="AD35" s="589">
        <f t="shared" si="15"/>
        <v>50300</v>
      </c>
      <c r="AE35" s="589">
        <f>$AD$4*1%</f>
        <v>25150</v>
      </c>
      <c r="AF35" s="589">
        <f>$AD$4*1%</f>
        <v>25150</v>
      </c>
      <c r="AG35" s="588">
        <f t="shared" si="11"/>
        <v>-629600</v>
      </c>
      <c r="AH35" s="588">
        <f t="shared" si="17"/>
        <v>0</v>
      </c>
      <c r="AI35" s="590">
        <f t="shared" si="12"/>
        <v>3870400</v>
      </c>
      <c r="AJ35" s="591"/>
      <c r="AK35" s="592">
        <f t="shared" si="18"/>
        <v>3870400</v>
      </c>
      <c r="AL35" s="593"/>
      <c r="AM35" s="594">
        <f t="shared" si="36"/>
        <v>29</v>
      </c>
      <c r="AN35" s="595" t="str">
        <f t="shared" si="36"/>
        <v>1155</v>
      </c>
      <c r="AO35" s="596" t="str">
        <f t="shared" si="0"/>
        <v>VATI LAXA NORULLAH </v>
      </c>
      <c r="AP35" s="597">
        <f t="shared" si="19"/>
        <v>3870400</v>
      </c>
      <c r="AQ35" s="223">
        <f>+VLOOKUP(C35,'[2]BANK DRIVER'!$C$522:$G$588,5,0)</f>
        <v>3870400</v>
      </c>
      <c r="AU35" s="223"/>
    </row>
    <row r="36" ht="23.25" customHeight="1" s="396" customFormat="1">
      <c r="A36" s="311" t="s">
        <v>67</v>
      </c>
      <c r="B36" s="420" t="s">
        <v>133</v>
      </c>
      <c r="C36" s="405" t="s">
        <v>134</v>
      </c>
      <c r="D36" s="418" t="s">
        <v>95</v>
      </c>
      <c r="E36" s="408" t="s">
        <v>70</v>
      </c>
      <c r="F36" s="408" t="s">
        <v>71</v>
      </c>
      <c r="G36" s="407">
        <v>2515000</v>
      </c>
      <c r="H36" s="260">
        <f t="shared" si="25"/>
        <v>122983.5</v>
      </c>
      <c r="I36" s="260">
        <f t="shared" si="26"/>
        <v>100600</v>
      </c>
      <c r="J36" s="260">
        <f t="shared" si="27"/>
        <v>50300</v>
      </c>
      <c r="K36" s="367">
        <f t="shared" si="28"/>
        <v>15000</v>
      </c>
      <c r="L36" s="293">
        <f t="shared" si="29"/>
        <v>2803883.5</v>
      </c>
      <c r="M36" s="293">
        <f t="shared" si="30"/>
        <v>224310.68</v>
      </c>
      <c r="N36" s="368">
        <v>1443000</v>
      </c>
      <c r="O36" s="368"/>
      <c r="P36" s="293"/>
      <c r="Q36" s="293"/>
      <c r="R36" s="296">
        <f t="shared" si="31"/>
        <v>4471194.18</v>
      </c>
      <c r="S36" s="433">
        <f t="shared" si="32"/>
        <v>22431.068</v>
      </c>
      <c r="T36" s="318">
        <f t="shared" si="33"/>
        <v>4493625.248</v>
      </c>
      <c r="U36" s="431">
        <v>44378</v>
      </c>
      <c r="V36" s="431">
        <v>44408</v>
      </c>
      <c r="X36" s="223"/>
      <c r="Y36" s="585">
        <f t="shared" si="35"/>
        <v>30</v>
      </c>
      <c r="Z36" s="586" t="str">
        <f t="shared" si="35"/>
        <v>1156</v>
      </c>
      <c r="AA36" s="587" t="str">
        <f t="shared" si="35"/>
        <v>EKO PURWANDI</v>
      </c>
      <c r="AB36" s="586" t="str">
        <f>+VLOOKUP(B36,[1]pontianak!$C$7:$AD$81,14,0)</f>
        <v>K1</v>
      </c>
      <c r="AC36" s="588">
        <f t="shared" si="14"/>
        <v>3958000</v>
      </c>
      <c r="AD36" s="589">
        <f t="shared" si="15"/>
        <v>50300</v>
      </c>
      <c r="AE36" s="589">
        <f>$AD$4*1%</f>
        <v>25150</v>
      </c>
      <c r="AF36" s="589">
        <f>$AD$4*1%</f>
        <v>25150</v>
      </c>
      <c r="AG36" s="588">
        <f t="shared" si="11"/>
        <v>-1392600</v>
      </c>
      <c r="AH36" s="588">
        <f t="shared" si="17"/>
        <v>0</v>
      </c>
      <c r="AI36" s="590">
        <f t="shared" si="12"/>
        <v>3857400</v>
      </c>
      <c r="AJ36" s="591"/>
      <c r="AK36" s="592">
        <f t="shared" si="18"/>
        <v>3857400</v>
      </c>
      <c r="AL36" s="593"/>
      <c r="AM36" s="594">
        <f t="shared" si="36"/>
        <v>30</v>
      </c>
      <c r="AN36" s="595" t="str">
        <f t="shared" si="36"/>
        <v>1156</v>
      </c>
      <c r="AO36" s="596" t="str">
        <f t="shared" si="0"/>
        <v>EKO PURWANDI</v>
      </c>
      <c r="AP36" s="597">
        <f t="shared" si="19"/>
        <v>3857400</v>
      </c>
      <c r="AQ36" s="223">
        <f>+VLOOKUP(C36,'[2]BANK DRIVER'!$C$522:$G$588,5,0)</f>
        <v>3857400</v>
      </c>
      <c r="AU36" s="223"/>
    </row>
    <row r="37" ht="23.25" customHeight="1" s="396" customFormat="1">
      <c r="A37" s="311" t="s">
        <v>67</v>
      </c>
      <c r="B37" s="421" t="s">
        <v>135</v>
      </c>
      <c r="C37" s="409" t="s">
        <v>136</v>
      </c>
      <c r="D37" s="410" t="s">
        <v>95</v>
      </c>
      <c r="E37" s="411" t="s">
        <v>70</v>
      </c>
      <c r="F37" s="411" t="s">
        <v>71</v>
      </c>
      <c r="G37" s="407">
        <v>2515000</v>
      </c>
      <c r="H37" s="382">
        <f t="shared" si="25"/>
        <v>122983.5</v>
      </c>
      <c r="I37" s="382">
        <f t="shared" si="26"/>
        <v>100600</v>
      </c>
      <c r="J37" s="382">
        <f t="shared" si="27"/>
        <v>50300</v>
      </c>
      <c r="K37" s="367">
        <f t="shared" si="28"/>
        <v>15000</v>
      </c>
      <c r="L37" s="385">
        <f t="shared" si="29"/>
        <v>2803883.5</v>
      </c>
      <c r="M37" s="385">
        <f t="shared" si="30"/>
        <v>224310.68</v>
      </c>
      <c r="N37" s="368">
        <v>1534000</v>
      </c>
      <c r="O37" s="427"/>
      <c r="P37" s="385"/>
      <c r="Q37" s="385"/>
      <c r="R37" s="296">
        <f t="shared" si="31"/>
        <v>4562194.18</v>
      </c>
      <c r="S37" s="436">
        <f t="shared" si="32"/>
        <v>22431.068</v>
      </c>
      <c r="T37" s="318">
        <f t="shared" si="33"/>
        <v>4584625.248</v>
      </c>
      <c r="U37" s="438">
        <v>44378</v>
      </c>
      <c r="V37" s="439">
        <v>44469</v>
      </c>
      <c r="X37" s="223"/>
      <c r="Y37" s="585">
        <f t="shared" si="35"/>
        <v>31</v>
      </c>
      <c r="Z37" s="586" t="str">
        <f t="shared" si="35"/>
        <v>1215</v>
      </c>
      <c r="AA37" s="587" t="str">
        <f t="shared" si="35"/>
        <v>EDY SANTOSO </v>
      </c>
      <c r="AB37" s="586" t="str">
        <f>+VLOOKUP(B37,[1]pontianak!$C$7:$AD$81,14,0)</f>
        <v>K3</v>
      </c>
      <c r="AC37" s="588">
        <f t="shared" si="14"/>
        <v>4049000</v>
      </c>
      <c r="AD37" s="589">
        <f t="shared" si="15"/>
        <v>50300</v>
      </c>
      <c r="AE37" s="589">
        <f>$AD$4*1%</f>
        <v>25150</v>
      </c>
      <c r="AF37" s="589">
        <f>$AD$4*1%</f>
        <v>25150</v>
      </c>
      <c r="AG37" s="588">
        <f t="shared" si="11"/>
        <v>-2051600</v>
      </c>
      <c r="AH37" s="588">
        <f t="shared" si="17"/>
        <v>0</v>
      </c>
      <c r="AI37" s="590">
        <f t="shared" si="12"/>
        <v>3948400</v>
      </c>
      <c r="AJ37" s="591"/>
      <c r="AK37" s="592">
        <f t="shared" si="18"/>
        <v>3948400</v>
      </c>
      <c r="AL37" s="593"/>
      <c r="AM37" s="594">
        <f t="shared" si="36"/>
        <v>31</v>
      </c>
      <c r="AN37" s="595" t="str">
        <f t="shared" si="36"/>
        <v>1215</v>
      </c>
      <c r="AO37" s="596" t="str">
        <f t="shared" si="0"/>
        <v>EDY SANTOSO </v>
      </c>
      <c r="AP37" s="597">
        <f t="shared" si="19"/>
        <v>3948400</v>
      </c>
      <c r="AQ37" s="223">
        <f>+VLOOKUP(C37,'[2]BANK DRIVER'!$C$522:$G$588,5,0)</f>
        <v>3948400</v>
      </c>
      <c r="AU37" s="223"/>
    </row>
    <row r="38" ht="23.25" customHeight="1" s="396" customFormat="1">
      <c r="A38" s="311" t="s">
        <v>67</v>
      </c>
      <c r="B38" s="421" t="s">
        <v>137</v>
      </c>
      <c r="C38" s="409" t="s">
        <v>138</v>
      </c>
      <c r="D38" s="410" t="s">
        <v>95</v>
      </c>
      <c r="E38" s="411" t="s">
        <v>70</v>
      </c>
      <c r="F38" s="411" t="s">
        <v>71</v>
      </c>
      <c r="G38" s="407">
        <v>2515000</v>
      </c>
      <c r="H38" s="382">
        <f t="shared" si="25"/>
        <v>122983.5</v>
      </c>
      <c r="I38" s="382">
        <f t="shared" si="26"/>
        <v>100600</v>
      </c>
      <c r="J38" s="382">
        <f t="shared" si="27"/>
        <v>50300</v>
      </c>
      <c r="K38" s="367">
        <f t="shared" si="28"/>
        <v>15000</v>
      </c>
      <c r="L38" s="385">
        <f t="shared" si="29"/>
        <v>2803883.5</v>
      </c>
      <c r="M38" s="385">
        <f t="shared" si="30"/>
        <v>224310.68</v>
      </c>
      <c r="N38" s="368">
        <v>1612000</v>
      </c>
      <c r="O38" s="427"/>
      <c r="P38" s="385"/>
      <c r="Q38" s="385"/>
      <c r="R38" s="296">
        <f t="shared" si="31"/>
        <v>4640194.18</v>
      </c>
      <c r="S38" s="436">
        <f t="shared" si="32"/>
        <v>22431.068</v>
      </c>
      <c r="T38" s="318">
        <f t="shared" si="33"/>
        <v>4662625.248</v>
      </c>
      <c r="U38" s="431">
        <v>44378</v>
      </c>
      <c r="V38" s="431">
        <v>44469</v>
      </c>
      <c r="X38" s="223"/>
      <c r="Y38" s="585">
        <f t="shared" si="35"/>
        <v>32</v>
      </c>
      <c r="Z38" s="586" t="str">
        <f t="shared" si="35"/>
        <v>1323</v>
      </c>
      <c r="AA38" s="587" t="str">
        <f t="shared" si="35"/>
        <v>WAHYU ARI UTAMA </v>
      </c>
      <c r="AB38" s="586" t="str">
        <f>+VLOOKUP(B38,[1]pontianak!$C$7:$AD$81,14,0)</f>
        <v>L</v>
      </c>
      <c r="AC38" s="588">
        <f t="shared" si="14"/>
        <v>4127000</v>
      </c>
      <c r="AD38" s="589">
        <f t="shared" si="15"/>
        <v>50300</v>
      </c>
      <c r="AE38" s="589">
        <f>$AD$4*1%</f>
        <v>25150</v>
      </c>
      <c r="AF38" s="589">
        <f>$AD$4*1%</f>
        <v>25150</v>
      </c>
      <c r="AG38" s="588">
        <f t="shared" si="11"/>
        <v>-473600</v>
      </c>
      <c r="AH38" s="588">
        <f t="shared" si="17"/>
        <v>0</v>
      </c>
      <c r="AI38" s="590">
        <f t="shared" si="12"/>
        <v>4026400</v>
      </c>
      <c r="AJ38" s="591"/>
      <c r="AK38" s="592">
        <f t="shared" si="18"/>
        <v>4026400</v>
      </c>
      <c r="AL38" s="593"/>
      <c r="AM38" s="594">
        <f t="shared" si="36"/>
        <v>32</v>
      </c>
      <c r="AN38" s="595" t="str">
        <f t="shared" si="36"/>
        <v>1323</v>
      </c>
      <c r="AO38" s="596" t="str">
        <f t="shared" si="0"/>
        <v>WAHYU ARI UTAMA </v>
      </c>
      <c r="AP38" s="597">
        <f t="shared" si="19"/>
        <v>4026400</v>
      </c>
      <c r="AQ38" s="223">
        <f>+VLOOKUP(C38,'[2]BANK DRIVER'!$C$522:$G$588,5,0)</f>
        <v>4026400</v>
      </c>
      <c r="AU38" s="223"/>
    </row>
    <row r="39" ht="23.25" customHeight="1" s="396" customFormat="1">
      <c r="A39" s="311" t="s">
        <v>67</v>
      </c>
      <c r="B39" s="421" t="s">
        <v>139</v>
      </c>
      <c r="C39" s="409" t="s">
        <v>140</v>
      </c>
      <c r="D39" s="410" t="s">
        <v>95</v>
      </c>
      <c r="E39" s="411" t="s">
        <v>70</v>
      </c>
      <c r="F39" s="411" t="s">
        <v>71</v>
      </c>
      <c r="G39" s="407">
        <v>2515000</v>
      </c>
      <c r="H39" s="382">
        <f t="shared" si="25"/>
        <v>122983.5</v>
      </c>
      <c r="I39" s="382">
        <f t="shared" si="26"/>
        <v>100600</v>
      </c>
      <c r="J39" s="382">
        <f t="shared" si="27"/>
        <v>50300</v>
      </c>
      <c r="K39" s="367">
        <f t="shared" si="28"/>
        <v>15000</v>
      </c>
      <c r="L39" s="385">
        <f t="shared" si="29"/>
        <v>2803883.5</v>
      </c>
      <c r="M39" s="385">
        <f t="shared" si="30"/>
        <v>224310.68</v>
      </c>
      <c r="N39" s="368">
        <v>1183000</v>
      </c>
      <c r="O39" s="427"/>
      <c r="P39" s="385"/>
      <c r="Q39" s="385"/>
      <c r="R39" s="296">
        <f t="shared" si="31"/>
        <v>4211194.18</v>
      </c>
      <c r="S39" s="436">
        <f t="shared" si="32"/>
        <v>22431.068</v>
      </c>
      <c r="T39" s="318">
        <f t="shared" si="33"/>
        <v>4233625.248</v>
      </c>
      <c r="U39" s="438">
        <v>44378</v>
      </c>
      <c r="V39" s="439">
        <v>44469</v>
      </c>
      <c r="X39" s="223"/>
      <c r="Y39" s="585">
        <f t="shared" si="35"/>
        <v>33</v>
      </c>
      <c r="Z39" s="586" t="str">
        <f t="shared" si="35"/>
        <v>1393</v>
      </c>
      <c r="AA39" s="587" t="str">
        <f t="shared" si="35"/>
        <v>ISHAK </v>
      </c>
      <c r="AB39" s="586" t="str">
        <f>+VLOOKUP(B39,[1]pontianak!$C$7:$AD$81,14,0)</f>
        <v>L</v>
      </c>
      <c r="AC39" s="588">
        <f t="shared" si="14"/>
        <v>3698000</v>
      </c>
      <c r="AD39" s="589">
        <f t="shared" si="15"/>
        <v>50300</v>
      </c>
      <c r="AE39" s="589"/>
      <c r="AF39" s="589">
        <f>$AD$4*1%</f>
        <v>25150</v>
      </c>
      <c r="AG39" s="588">
        <f t="shared" si="11"/>
        <v>-877450</v>
      </c>
      <c r="AH39" s="588">
        <f t="shared" si="17"/>
        <v>0</v>
      </c>
      <c r="AI39" s="590">
        <f t="shared" si="12"/>
        <v>3622550</v>
      </c>
      <c r="AJ39" s="591">
        <v>438976</v>
      </c>
      <c r="AK39" s="592">
        <f t="shared" si="18"/>
        <v>3183574</v>
      </c>
      <c r="AL39" s="593"/>
      <c r="AM39" s="594">
        <f t="shared" si="36"/>
        <v>33</v>
      </c>
      <c r="AN39" s="595" t="str">
        <f t="shared" si="36"/>
        <v>1393</v>
      </c>
      <c r="AO39" s="596" t="str">
        <f t="shared" si="0"/>
        <v>ISHAK </v>
      </c>
      <c r="AP39" s="597">
        <f t="shared" si="19"/>
        <v>3183574</v>
      </c>
      <c r="AQ39" s="223">
        <f>+VLOOKUP(C39,'[2]BANK DRIVER'!$C$522:$G$588,5,0)</f>
        <v>3183574</v>
      </c>
      <c r="AU39" s="223"/>
    </row>
    <row r="40" ht="23.25" customHeight="1" s="396" customFormat="1">
      <c r="A40" s="311" t="s">
        <v>67</v>
      </c>
      <c r="B40" s="421" t="s">
        <v>141</v>
      </c>
      <c r="C40" s="409" t="s">
        <v>142</v>
      </c>
      <c r="D40" s="410" t="s">
        <v>95</v>
      </c>
      <c r="E40" s="411" t="s">
        <v>70</v>
      </c>
      <c r="F40" s="411" t="s">
        <v>71</v>
      </c>
      <c r="G40" s="407">
        <v>2515000</v>
      </c>
      <c r="H40" s="382">
        <f t="shared" si="25"/>
        <v>122983.5</v>
      </c>
      <c r="I40" s="382">
        <f t="shared" si="26"/>
        <v>100600</v>
      </c>
      <c r="J40" s="382">
        <f t="shared" si="27"/>
        <v>50300</v>
      </c>
      <c r="K40" s="367">
        <f t="shared" si="28"/>
        <v>15000</v>
      </c>
      <c r="L40" s="385">
        <f t="shared" si="29"/>
        <v>2803883.5</v>
      </c>
      <c r="M40" s="385">
        <f t="shared" si="30"/>
        <v>224310.68</v>
      </c>
      <c r="N40" s="368">
        <v>1430000</v>
      </c>
      <c r="O40" s="427"/>
      <c r="P40" s="385"/>
      <c r="Q40" s="385"/>
      <c r="R40" s="296">
        <f t="shared" si="31"/>
        <v>4458194.18</v>
      </c>
      <c r="S40" s="436">
        <f t="shared" si="32"/>
        <v>22431.068</v>
      </c>
      <c r="T40" s="318">
        <f t="shared" si="33"/>
        <v>4480625.248</v>
      </c>
      <c r="U40" s="438">
        <v>44378</v>
      </c>
      <c r="V40" s="439">
        <v>44469</v>
      </c>
      <c r="X40" s="223"/>
      <c r="Y40" s="585">
        <f ref="Y40:AA88" t="shared" si="38">+A40</f>
        <v>34</v>
      </c>
      <c r="Z40" s="586" t="str">
        <f t="shared" si="38"/>
        <v>1394</v>
      </c>
      <c r="AA40" s="587" t="str">
        <f t="shared" si="38"/>
        <v>GUGUN HERMAWAN </v>
      </c>
      <c r="AB40" s="586" t="str">
        <f>+VLOOKUP(B40,[1]pontianak!$C$7:$AD$81,14,0)</f>
        <v>L</v>
      </c>
      <c r="AC40" s="588">
        <f t="shared" si="14"/>
        <v>3945000</v>
      </c>
      <c r="AD40" s="589">
        <f t="shared" si="15"/>
        <v>50300</v>
      </c>
      <c r="AE40" s="589">
        <f>$AD$4*1%</f>
        <v>25150</v>
      </c>
      <c r="AF40" s="589">
        <f>$AD$4*1%</f>
        <v>25150</v>
      </c>
      <c r="AG40" s="588">
        <f t="shared" si="11"/>
        <v>-655600</v>
      </c>
      <c r="AH40" s="588">
        <f t="shared" si="17"/>
        <v>0</v>
      </c>
      <c r="AI40" s="590">
        <f t="shared" si="12"/>
        <v>3844400</v>
      </c>
      <c r="AJ40" s="591"/>
      <c r="AK40" s="592">
        <f t="shared" si="18"/>
        <v>3844400</v>
      </c>
      <c r="AL40" s="593"/>
      <c r="AM40" s="594">
        <f t="shared" si="36"/>
        <v>34</v>
      </c>
      <c r="AN40" s="595" t="str">
        <f t="shared" si="36"/>
        <v>1394</v>
      </c>
      <c r="AO40" s="596" t="str">
        <f t="shared" si="0"/>
        <v>GUGUN HERMAWAN </v>
      </c>
      <c r="AP40" s="597">
        <f t="shared" si="19"/>
        <v>3844400</v>
      </c>
      <c r="AQ40" s="223">
        <f>+VLOOKUP(C40,'[2]BANK DRIVER'!$C$522:$G$588,5,0)</f>
        <v>3844400</v>
      </c>
      <c r="AU40" s="223"/>
    </row>
    <row r="41" ht="23.25" customHeight="1" s="396" customFormat="1">
      <c r="A41" s="311" t="s">
        <v>67</v>
      </c>
      <c r="B41" s="421" t="s">
        <v>143</v>
      </c>
      <c r="C41" s="409" t="s">
        <v>144</v>
      </c>
      <c r="D41" s="410" t="s">
        <v>95</v>
      </c>
      <c r="E41" s="411" t="s">
        <v>70</v>
      </c>
      <c r="F41" s="411" t="s">
        <v>71</v>
      </c>
      <c r="G41" s="407">
        <v>2515000</v>
      </c>
      <c r="H41" s="382">
        <f t="shared" si="25"/>
        <v>122983.5</v>
      </c>
      <c r="I41" s="382">
        <f t="shared" si="26"/>
        <v>100600</v>
      </c>
      <c r="J41" s="382">
        <f t="shared" si="27"/>
        <v>50300</v>
      </c>
      <c r="K41" s="367">
        <f t="shared" si="28"/>
        <v>15000</v>
      </c>
      <c r="L41" s="385">
        <f t="shared" si="29"/>
        <v>2803883.5</v>
      </c>
      <c r="M41" s="385">
        <f t="shared" si="30"/>
        <v>224310.68</v>
      </c>
      <c r="N41" s="368">
        <v>1287000</v>
      </c>
      <c r="O41" s="427"/>
      <c r="P41" s="385"/>
      <c r="Q41" s="385"/>
      <c r="R41" s="296">
        <f t="shared" si="31"/>
        <v>4315194.18</v>
      </c>
      <c r="S41" s="436">
        <f t="shared" si="32"/>
        <v>22431.068</v>
      </c>
      <c r="T41" s="318">
        <f t="shared" si="33"/>
        <v>4337625.248</v>
      </c>
      <c r="U41" s="438">
        <v>44378</v>
      </c>
      <c r="V41" s="439">
        <v>44469</v>
      </c>
      <c r="X41" s="223"/>
      <c r="Y41" s="585">
        <f t="shared" si="38"/>
        <v>35</v>
      </c>
      <c r="Z41" s="586" t="str">
        <f t="shared" si="38"/>
        <v>1395</v>
      </c>
      <c r="AA41" s="587" t="str">
        <f t="shared" si="38"/>
        <v>EDY ISKANDAR </v>
      </c>
      <c r="AB41" s="586" t="str">
        <f>+VLOOKUP(B41,[1]pontianak!$C$7:$AD$81,14,0)</f>
        <v>K</v>
      </c>
      <c r="AC41" s="588">
        <f t="shared" si="14"/>
        <v>3802000</v>
      </c>
      <c r="AD41" s="589">
        <f t="shared" si="15"/>
        <v>50300</v>
      </c>
      <c r="AE41" s="589">
        <f>$AD$4*1%</f>
        <v>25150</v>
      </c>
      <c r="AF41" s="589">
        <f>$AD$4*1%</f>
        <v>25150</v>
      </c>
      <c r="AG41" s="588">
        <f t="shared" si="11"/>
        <v>-1173600</v>
      </c>
      <c r="AH41" s="588">
        <f t="shared" si="17"/>
        <v>0</v>
      </c>
      <c r="AI41" s="590">
        <f t="shared" si="12"/>
        <v>3701400</v>
      </c>
      <c r="AJ41" s="591">
        <v>592766</v>
      </c>
      <c r="AK41" s="592">
        <f t="shared" si="18"/>
        <v>3108634</v>
      </c>
      <c r="AL41" s="593"/>
      <c r="AM41" s="594">
        <f t="shared" si="36"/>
        <v>35</v>
      </c>
      <c r="AN41" s="595" t="str">
        <f t="shared" si="36"/>
        <v>1395</v>
      </c>
      <c r="AO41" s="596" t="str">
        <f t="shared" si="0"/>
        <v>EDY ISKANDAR </v>
      </c>
      <c r="AP41" s="597">
        <f t="shared" si="19"/>
        <v>3108634</v>
      </c>
      <c r="AQ41" s="223">
        <f>+VLOOKUP(C41,'[2]BANK DRIVER'!$C$522:$G$588,5,0)</f>
        <v>3108634</v>
      </c>
      <c r="AU41" s="223"/>
    </row>
    <row r="42" ht="23.25" customHeight="1" s="396" customFormat="1">
      <c r="A42" s="311" t="s">
        <v>67</v>
      </c>
      <c r="B42" s="421" t="s">
        <v>145</v>
      </c>
      <c r="C42" s="409" t="s">
        <v>146</v>
      </c>
      <c r="D42" s="410" t="s">
        <v>95</v>
      </c>
      <c r="E42" s="411" t="s">
        <v>70</v>
      </c>
      <c r="F42" s="411" t="s">
        <v>71</v>
      </c>
      <c r="G42" s="407">
        <v>2515000</v>
      </c>
      <c r="H42" s="382">
        <f t="shared" si="25"/>
        <v>122983.5</v>
      </c>
      <c r="I42" s="382">
        <f t="shared" si="26"/>
        <v>100600</v>
      </c>
      <c r="J42" s="382">
        <f t="shared" si="27"/>
        <v>50300</v>
      </c>
      <c r="K42" s="367">
        <f t="shared" si="28"/>
        <v>15000</v>
      </c>
      <c r="L42" s="385">
        <f t="shared" si="29"/>
        <v>2803883.5</v>
      </c>
      <c r="M42" s="385">
        <f t="shared" si="30"/>
        <v>224310.68</v>
      </c>
      <c r="N42" s="368">
        <v>585000</v>
      </c>
      <c r="O42" s="427"/>
      <c r="P42" s="385"/>
      <c r="Q42" s="385"/>
      <c r="R42" s="296">
        <f t="shared" si="31"/>
        <v>3613194.18</v>
      </c>
      <c r="S42" s="436">
        <f t="shared" si="32"/>
        <v>22431.068</v>
      </c>
      <c r="T42" s="318">
        <f t="shared" si="33"/>
        <v>3635625.248</v>
      </c>
      <c r="U42" s="438">
        <v>44378</v>
      </c>
      <c r="V42" s="439">
        <v>44469</v>
      </c>
      <c r="X42" s="223"/>
      <c r="Y42" s="585">
        <f t="shared" si="38"/>
        <v>36</v>
      </c>
      <c r="Z42" s="586" t="str">
        <f t="shared" si="38"/>
        <v>1397</v>
      </c>
      <c r="AA42" s="587" t="str">
        <f t="shared" si="38"/>
        <v>JUSRIZAL </v>
      </c>
      <c r="AB42" s="586" t="str">
        <f>+VLOOKUP(B42,[1]pontianak!$C$7:$AD$81,14,0)</f>
        <v>K</v>
      </c>
      <c r="AC42" s="588">
        <f t="shared" si="14"/>
        <v>3100000</v>
      </c>
      <c r="AD42" s="589">
        <f t="shared" si="15"/>
        <v>50300</v>
      </c>
      <c r="AE42" s="589">
        <f>$AD$4*1%</f>
        <v>25150</v>
      </c>
      <c r="AF42" s="589">
        <f>$AD$4*1%</f>
        <v>25150</v>
      </c>
      <c r="AG42" s="588">
        <f t="shared" si="11"/>
        <v>-1875600</v>
      </c>
      <c r="AH42" s="588">
        <f t="shared" si="17"/>
        <v>0</v>
      </c>
      <c r="AI42" s="590">
        <f t="shared" si="12"/>
        <v>2999400</v>
      </c>
      <c r="AJ42" s="613">
        <v>750000</v>
      </c>
      <c r="AK42" s="592">
        <f t="shared" si="18"/>
        <v>2249400</v>
      </c>
      <c r="AL42" s="593"/>
      <c r="AM42" s="594">
        <f t="shared" si="36"/>
        <v>36</v>
      </c>
      <c r="AN42" s="595" t="str">
        <f t="shared" si="36"/>
        <v>1397</v>
      </c>
      <c r="AO42" s="596" t="str">
        <f t="shared" si="0"/>
        <v>JUSRIZAL </v>
      </c>
      <c r="AP42" s="597">
        <f t="shared" si="19"/>
        <v>2249400</v>
      </c>
      <c r="AQ42" s="223">
        <f>+VLOOKUP(C42,'[2]BANK DRIVER'!$C$522:$G$588,5,0)</f>
        <v>2249400</v>
      </c>
      <c r="AU42" s="223"/>
    </row>
    <row r="43" ht="23.25" customHeight="1" s="396" customFormat="1">
      <c r="A43" s="311" t="s">
        <v>67</v>
      </c>
      <c r="B43" s="421" t="s">
        <v>147</v>
      </c>
      <c r="C43" s="409" t="s">
        <v>148</v>
      </c>
      <c r="D43" s="410" t="s">
        <v>95</v>
      </c>
      <c r="E43" s="411" t="s">
        <v>70</v>
      </c>
      <c r="F43" s="411" t="s">
        <v>71</v>
      </c>
      <c r="G43" s="407">
        <v>2515000</v>
      </c>
      <c r="H43" s="382">
        <f t="shared" si="25"/>
        <v>122983.5</v>
      </c>
      <c r="I43" s="382">
        <f t="shared" si="26"/>
        <v>100600</v>
      </c>
      <c r="J43" s="382">
        <f t="shared" si="27"/>
        <v>50300</v>
      </c>
      <c r="K43" s="367">
        <f t="shared" si="28"/>
        <v>15000</v>
      </c>
      <c r="L43" s="385">
        <f t="shared" si="29"/>
        <v>2803883.5</v>
      </c>
      <c r="M43" s="385">
        <f t="shared" si="30"/>
        <v>224310.68</v>
      </c>
      <c r="N43" s="368">
        <v>1768000</v>
      </c>
      <c r="O43" s="427"/>
      <c r="P43" s="385"/>
      <c r="Q43" s="385"/>
      <c r="R43" s="296">
        <f t="shared" si="31"/>
        <v>4796194.18</v>
      </c>
      <c r="S43" s="436">
        <f t="shared" si="32"/>
        <v>22431.068</v>
      </c>
      <c r="T43" s="318">
        <f t="shared" si="33"/>
        <v>4818625.248</v>
      </c>
      <c r="U43" s="438">
        <v>44378</v>
      </c>
      <c r="V43" s="439">
        <v>44469</v>
      </c>
      <c r="X43" s="223"/>
      <c r="Y43" s="585">
        <f t="shared" si="38"/>
        <v>37</v>
      </c>
      <c r="Z43" s="586" t="str">
        <f t="shared" si="38"/>
        <v>1442</v>
      </c>
      <c r="AA43" s="587" t="str">
        <f t="shared" si="38"/>
        <v>KAMARUDIN </v>
      </c>
      <c r="AB43" s="586" t="str">
        <f>+VLOOKUP(B43,[1]pontianak!$C$7:$AD$81,14,0)</f>
        <v>K</v>
      </c>
      <c r="AC43" s="588">
        <f t="shared" si="14"/>
        <v>4283000</v>
      </c>
      <c r="AD43" s="589">
        <f t="shared" si="15"/>
        <v>50300</v>
      </c>
      <c r="AE43" s="589"/>
      <c r="AF43" s="589">
        <f>$AD$4*1%</f>
        <v>25150</v>
      </c>
      <c r="AG43" s="588">
        <f t="shared" si="11"/>
        <v>-667450</v>
      </c>
      <c r="AH43" s="588">
        <f t="shared" si="17"/>
        <v>0</v>
      </c>
      <c r="AI43" s="590">
        <f t="shared" si="12"/>
        <v>4207550</v>
      </c>
      <c r="AJ43" s="591">
        <v>621431</v>
      </c>
      <c r="AK43" s="592">
        <f t="shared" si="18"/>
        <v>3586119</v>
      </c>
      <c r="AL43" s="593"/>
      <c r="AM43" s="594">
        <f t="shared" si="36"/>
        <v>37</v>
      </c>
      <c r="AN43" s="595" t="str">
        <f t="shared" si="36"/>
        <v>1442</v>
      </c>
      <c r="AO43" s="596" t="str">
        <f t="shared" si="0"/>
        <v>KAMARUDIN </v>
      </c>
      <c r="AP43" s="597">
        <f t="shared" si="19"/>
        <v>3586119</v>
      </c>
      <c r="AQ43" s="223">
        <f>+VLOOKUP(C43,'[2]BANK DRIVER'!$C$522:$G$588,5,0)</f>
        <v>3586119</v>
      </c>
      <c r="AU43" s="223"/>
    </row>
    <row r="44" ht="23.25" customHeight="1" s="396" customFormat="1">
      <c r="A44" s="311" t="s">
        <v>67</v>
      </c>
      <c r="B44" s="421" t="s">
        <v>149</v>
      </c>
      <c r="C44" s="409" t="s">
        <v>150</v>
      </c>
      <c r="D44" s="410" t="s">
        <v>95</v>
      </c>
      <c r="E44" s="411" t="s">
        <v>70</v>
      </c>
      <c r="F44" s="411" t="s">
        <v>71</v>
      </c>
      <c r="G44" s="407">
        <v>2515000</v>
      </c>
      <c r="H44" s="382">
        <f t="shared" si="25"/>
        <v>122983.5</v>
      </c>
      <c r="I44" s="382">
        <f t="shared" si="26"/>
        <v>100600</v>
      </c>
      <c r="J44" s="382">
        <f t="shared" si="27"/>
        <v>50300</v>
      </c>
      <c r="K44" s="367">
        <f t="shared" si="28"/>
        <v>15000</v>
      </c>
      <c r="L44" s="385">
        <f t="shared" si="29"/>
        <v>2803883.5</v>
      </c>
      <c r="M44" s="385">
        <f t="shared" si="30"/>
        <v>224310.68</v>
      </c>
      <c r="N44" s="368">
        <v>1872000</v>
      </c>
      <c r="O44" s="427"/>
      <c r="P44" s="385"/>
      <c r="Q44" s="385"/>
      <c r="R44" s="296">
        <f t="shared" si="31"/>
        <v>4900194.18</v>
      </c>
      <c r="S44" s="436">
        <f t="shared" si="32"/>
        <v>22431.068</v>
      </c>
      <c r="T44" s="318">
        <f t="shared" si="33"/>
        <v>4922625.248</v>
      </c>
      <c r="U44" s="438">
        <v>44378</v>
      </c>
      <c r="V44" s="439">
        <v>44469</v>
      </c>
      <c r="X44" s="223"/>
      <c r="Y44" s="585">
        <f t="shared" si="38"/>
        <v>38</v>
      </c>
      <c r="Z44" s="586" t="str">
        <f t="shared" si="38"/>
        <v>1483</v>
      </c>
      <c r="AA44" s="587" t="str">
        <f t="shared" si="38"/>
        <v>KURNIAWAN </v>
      </c>
      <c r="AB44" s="586" t="str">
        <f>+VLOOKUP(B44,[1]pontianak!$C$7:$AD$81,14,0)</f>
        <v>K</v>
      </c>
      <c r="AC44" s="588">
        <f t="shared" si="14"/>
        <v>4387000</v>
      </c>
      <c r="AD44" s="589">
        <f t="shared" si="15"/>
        <v>50300</v>
      </c>
      <c r="AE44" s="589">
        <f>$AD$4*1%</f>
        <v>25150</v>
      </c>
      <c r="AF44" s="589">
        <f>$AD$4*1%</f>
        <v>25150</v>
      </c>
      <c r="AG44" s="588">
        <f t="shared" si="11"/>
        <v>-588600</v>
      </c>
      <c r="AH44" s="588">
        <f t="shared" si="17"/>
        <v>0</v>
      </c>
      <c r="AI44" s="590">
        <f t="shared" si="12"/>
        <v>4286400</v>
      </c>
      <c r="AJ44" s="591">
        <v>369292</v>
      </c>
      <c r="AK44" s="592">
        <f t="shared" si="18"/>
        <v>3917108</v>
      </c>
      <c r="AL44" s="593"/>
      <c r="AM44" s="594">
        <f t="shared" si="36"/>
        <v>38</v>
      </c>
      <c r="AN44" s="595" t="str">
        <f t="shared" si="36"/>
        <v>1483</v>
      </c>
      <c r="AO44" s="596" t="str">
        <f t="shared" si="0"/>
        <v>KURNIAWAN </v>
      </c>
      <c r="AP44" s="597">
        <f t="shared" si="19"/>
        <v>3917108</v>
      </c>
      <c r="AQ44" s="223">
        <f>+VLOOKUP(C44,'[2]BANK DRIVER'!$C$522:$G$588,5,0)</f>
        <v>3917108</v>
      </c>
      <c r="AU44" s="223"/>
    </row>
    <row r="45" ht="23.25" customHeight="1" s="396" customFormat="1">
      <c r="A45" s="311" t="s">
        <v>67</v>
      </c>
      <c r="B45" s="421" t="s">
        <v>151</v>
      </c>
      <c r="C45" s="409" t="s">
        <v>152</v>
      </c>
      <c r="D45" s="410" t="s">
        <v>95</v>
      </c>
      <c r="E45" s="411" t="s">
        <v>70</v>
      </c>
      <c r="F45" s="411" t="s">
        <v>71</v>
      </c>
      <c r="G45" s="407">
        <v>2515000</v>
      </c>
      <c r="H45" s="382">
        <f t="shared" si="25"/>
        <v>122983.5</v>
      </c>
      <c r="I45" s="382">
        <f t="shared" si="26"/>
        <v>100600</v>
      </c>
      <c r="J45" s="382">
        <f t="shared" si="27"/>
        <v>50300</v>
      </c>
      <c r="K45" s="367">
        <f t="shared" si="28"/>
        <v>15000</v>
      </c>
      <c r="L45" s="385">
        <f t="shared" si="29"/>
        <v>2803883.5</v>
      </c>
      <c r="M45" s="385">
        <f t="shared" si="30"/>
        <v>224310.68</v>
      </c>
      <c r="N45" s="368">
        <v>1560000</v>
      </c>
      <c r="O45" s="427"/>
      <c r="P45" s="385"/>
      <c r="Q45" s="385"/>
      <c r="R45" s="296">
        <f t="shared" si="31"/>
        <v>4588194.18</v>
      </c>
      <c r="S45" s="436">
        <f t="shared" si="32"/>
        <v>22431.068</v>
      </c>
      <c r="T45" s="318">
        <f t="shared" si="33"/>
        <v>4610625.248</v>
      </c>
      <c r="U45" s="438">
        <v>44378</v>
      </c>
      <c r="V45" s="439">
        <v>44408</v>
      </c>
      <c r="X45" s="223"/>
      <c r="Y45" s="585">
        <f t="shared" si="38"/>
        <v>39</v>
      </c>
      <c r="Z45" s="586" t="str">
        <f t="shared" si="38"/>
        <v>1484</v>
      </c>
      <c r="AA45" s="587" t="str">
        <f t="shared" si="38"/>
        <v>IWAN KRISDIANTORO </v>
      </c>
      <c r="AB45" s="586" t="str">
        <f>+VLOOKUP(B45,[1]pontianak!$C$7:$AD$81,14,0)</f>
        <v>K</v>
      </c>
      <c r="AC45" s="588">
        <f t="shared" si="14"/>
        <v>4075000</v>
      </c>
      <c r="AD45" s="589">
        <f t="shared" si="15"/>
        <v>50300</v>
      </c>
      <c r="AE45" s="589">
        <f>$AD$4*1%</f>
        <v>25150</v>
      </c>
      <c r="AF45" s="589">
        <f>$AD$4*1%</f>
        <v>25150</v>
      </c>
      <c r="AG45" s="588">
        <f t="shared" si="11"/>
        <v>-900600</v>
      </c>
      <c r="AH45" s="588">
        <f t="shared" si="17"/>
        <v>0</v>
      </c>
      <c r="AI45" s="590">
        <f t="shared" si="12"/>
        <v>3974400</v>
      </c>
      <c r="AJ45" s="591"/>
      <c r="AK45" s="592">
        <f t="shared" si="18"/>
        <v>3974400</v>
      </c>
      <c r="AL45" s="593"/>
      <c r="AM45" s="594">
        <f ref="AM45:AO88" t="shared" si="39">+Y45</f>
        <v>39</v>
      </c>
      <c r="AN45" s="595" t="str">
        <f t="shared" si="39"/>
        <v>1484</v>
      </c>
      <c r="AO45" s="596" t="str">
        <f t="shared" si="0"/>
        <v>IWAN KRISDIANTORO </v>
      </c>
      <c r="AP45" s="597">
        <f t="shared" si="19"/>
        <v>3974400</v>
      </c>
      <c r="AQ45" s="223">
        <f>+VLOOKUP(C45,'[2]BANK DRIVER'!$C$522:$G$588,5,0)</f>
        <v>3974400</v>
      </c>
      <c r="AU45" s="223"/>
    </row>
    <row r="46" ht="23.25" customHeight="1" s="396" customFormat="1">
      <c r="A46" s="311" t="s">
        <v>67</v>
      </c>
      <c r="B46" s="421" t="s">
        <v>153</v>
      </c>
      <c r="C46" s="409" t="s">
        <v>154</v>
      </c>
      <c r="D46" s="410" t="s">
        <v>95</v>
      </c>
      <c r="E46" s="411" t="s">
        <v>70</v>
      </c>
      <c r="F46" s="411" t="s">
        <v>71</v>
      </c>
      <c r="G46" s="407">
        <v>2515000</v>
      </c>
      <c r="H46" s="382">
        <f t="shared" si="25"/>
        <v>122983.5</v>
      </c>
      <c r="I46" s="382">
        <f t="shared" si="26"/>
        <v>100600</v>
      </c>
      <c r="J46" s="382">
        <f t="shared" si="27"/>
        <v>50300</v>
      </c>
      <c r="K46" s="367">
        <f t="shared" si="28"/>
        <v>15000</v>
      </c>
      <c r="L46" s="385">
        <f t="shared" si="29"/>
        <v>2803883.5</v>
      </c>
      <c r="M46" s="385">
        <f t="shared" si="30"/>
        <v>224310.68</v>
      </c>
      <c r="N46" s="368">
        <v>1768000</v>
      </c>
      <c r="O46" s="427"/>
      <c r="P46" s="385"/>
      <c r="Q46" s="385"/>
      <c r="R46" s="296">
        <f t="shared" si="31"/>
        <v>4796194.18</v>
      </c>
      <c r="S46" s="436">
        <f t="shared" si="32"/>
        <v>22431.068</v>
      </c>
      <c r="T46" s="318">
        <f t="shared" si="33"/>
        <v>4818625.248</v>
      </c>
      <c r="U46" s="438">
        <v>44378</v>
      </c>
      <c r="V46" s="439">
        <v>44408</v>
      </c>
      <c r="X46" s="223"/>
      <c r="Y46" s="585">
        <f t="shared" si="38"/>
        <v>40</v>
      </c>
      <c r="Z46" s="586" t="str">
        <f t="shared" si="38"/>
        <v>1488</v>
      </c>
      <c r="AA46" s="587" t="str">
        <f t="shared" si="38"/>
        <v>FAJAR AHMAD </v>
      </c>
      <c r="AB46" s="586" t="str">
        <f>+VLOOKUP(B46,[1]pontianak!$C$7:$AD$81,14,0)</f>
        <v>K</v>
      </c>
      <c r="AC46" s="588">
        <f t="shared" si="14"/>
        <v>4283000</v>
      </c>
      <c r="AD46" s="589">
        <f t="shared" si="15"/>
        <v>50300</v>
      </c>
      <c r="AE46" s="589">
        <f>$AD$4*1%</f>
        <v>25150</v>
      </c>
      <c r="AF46" s="589">
        <f>$AD$4*1%</f>
        <v>25150</v>
      </c>
      <c r="AG46" s="588">
        <f t="shared" si="11"/>
        <v>-692600</v>
      </c>
      <c r="AH46" s="588">
        <f t="shared" si="17"/>
        <v>0</v>
      </c>
      <c r="AI46" s="590">
        <f t="shared" si="12"/>
        <v>4182400</v>
      </c>
      <c r="AJ46" s="591">
        <v>419015</v>
      </c>
      <c r="AK46" s="592">
        <f t="shared" si="18"/>
        <v>3763385</v>
      </c>
      <c r="AL46" s="593"/>
      <c r="AM46" s="594">
        <f t="shared" si="39"/>
        <v>40</v>
      </c>
      <c r="AN46" s="595" t="str">
        <f t="shared" si="39"/>
        <v>1488</v>
      </c>
      <c r="AO46" s="596" t="str">
        <f t="shared" si="0"/>
        <v>FAJAR AHMAD </v>
      </c>
      <c r="AP46" s="597">
        <f t="shared" si="19"/>
        <v>3763385</v>
      </c>
      <c r="AQ46" s="223">
        <f>+VLOOKUP(C46,'[2]BANK DRIVER'!$C$522:$G$588,5,0)</f>
        <v>3763385</v>
      </c>
      <c r="AU46" s="223"/>
    </row>
    <row r="47" ht="23.25" customHeight="1" s="396" customFormat="1">
      <c r="A47" s="311" t="s">
        <v>67</v>
      </c>
      <c r="B47" s="421" t="s">
        <v>155</v>
      </c>
      <c r="C47" s="409" t="s">
        <v>156</v>
      </c>
      <c r="D47" s="410" t="s">
        <v>95</v>
      </c>
      <c r="E47" s="411" t="s">
        <v>70</v>
      </c>
      <c r="F47" s="411" t="s">
        <v>71</v>
      </c>
      <c r="G47" s="407">
        <v>2515000</v>
      </c>
      <c r="H47" s="382">
        <f t="shared" si="25"/>
        <v>122983.5</v>
      </c>
      <c r="I47" s="382">
        <f t="shared" si="26"/>
        <v>100600</v>
      </c>
      <c r="J47" s="382">
        <f t="shared" si="27"/>
        <v>50300</v>
      </c>
      <c r="K47" s="367">
        <f t="shared" si="28"/>
        <v>15000</v>
      </c>
      <c r="L47" s="385">
        <f t="shared" si="29"/>
        <v>2803883.5</v>
      </c>
      <c r="M47" s="385">
        <f t="shared" si="30"/>
        <v>224310.68</v>
      </c>
      <c r="N47" s="368">
        <v>1508000</v>
      </c>
      <c r="O47" s="427"/>
      <c r="P47" s="385"/>
      <c r="Q47" s="385"/>
      <c r="R47" s="296">
        <f t="shared" si="31"/>
        <v>4536194.18</v>
      </c>
      <c r="S47" s="436">
        <f t="shared" si="32"/>
        <v>22431.068</v>
      </c>
      <c r="T47" s="318">
        <f t="shared" si="33"/>
        <v>4558625.248</v>
      </c>
      <c r="U47" s="438">
        <v>44378</v>
      </c>
      <c r="V47" s="439">
        <v>44408</v>
      </c>
      <c r="X47" s="223"/>
      <c r="Y47" s="585">
        <f t="shared" si="38"/>
        <v>41</v>
      </c>
      <c r="Z47" s="586" t="str">
        <f t="shared" si="38"/>
        <v>1491</v>
      </c>
      <c r="AA47" s="587" t="str">
        <f t="shared" si="38"/>
        <v>ANGGITHA SABARULLAH </v>
      </c>
      <c r="AB47" s="586" t="str">
        <f>+VLOOKUP(B47,[1]pontianak!$C$7:$AD$81,14,0)</f>
        <v>L</v>
      </c>
      <c r="AC47" s="588">
        <f t="shared" si="14"/>
        <v>4023000</v>
      </c>
      <c r="AD47" s="589">
        <f t="shared" si="15"/>
        <v>50300</v>
      </c>
      <c r="AE47" s="589">
        <f>$AD$4*1%</f>
        <v>25150</v>
      </c>
      <c r="AF47" s="589">
        <f>$AD$4*1%</f>
        <v>25150</v>
      </c>
      <c r="AG47" s="588">
        <f t="shared" si="11"/>
        <v>-577600</v>
      </c>
      <c r="AH47" s="588">
        <f t="shared" si="17"/>
        <v>0</v>
      </c>
      <c r="AI47" s="590">
        <f t="shared" si="12"/>
        <v>3922400</v>
      </c>
      <c r="AJ47" s="591"/>
      <c r="AK47" s="592">
        <f t="shared" si="18"/>
        <v>3922400</v>
      </c>
      <c r="AL47" s="593"/>
      <c r="AM47" s="594">
        <f t="shared" si="39"/>
        <v>41</v>
      </c>
      <c r="AN47" s="595" t="str">
        <f t="shared" si="39"/>
        <v>1491</v>
      </c>
      <c r="AO47" s="596" t="str">
        <f t="shared" si="0"/>
        <v>ANGGITHA SABARULLAH </v>
      </c>
      <c r="AP47" s="597">
        <f t="shared" si="19"/>
        <v>3922400</v>
      </c>
      <c r="AQ47" s="223">
        <f>+VLOOKUP(C47,'[2]BANK DRIVER'!$C$522:$G$588,5,0)</f>
        <v>3922400</v>
      </c>
      <c r="AU47" s="223"/>
    </row>
    <row r="48" ht="23.25" customHeight="1" s="396" customFormat="1">
      <c r="A48" s="311" t="s">
        <v>67</v>
      </c>
      <c r="B48" s="421" t="s">
        <v>157</v>
      </c>
      <c r="C48" s="409" t="s">
        <v>158</v>
      </c>
      <c r="D48" s="410" t="s">
        <v>95</v>
      </c>
      <c r="E48" s="411" t="s">
        <v>70</v>
      </c>
      <c r="F48" s="411" t="s">
        <v>71</v>
      </c>
      <c r="G48" s="407">
        <v>2515000</v>
      </c>
      <c r="H48" s="382">
        <f ref="H48:H79" t="shared" si="40">+$G$5*4.89%</f>
        <v>122983.5</v>
      </c>
      <c r="I48" s="382">
        <f ref="I48:I79" t="shared" si="41">+$G$5*4%</f>
        <v>100600</v>
      </c>
      <c r="J48" s="382">
        <f ref="J48:J79" t="shared" si="42">+$G$5*2%</f>
        <v>50300</v>
      </c>
      <c r="K48" s="367">
        <f ref="K48:K79" t="shared" si="43">1667+13333</f>
        <v>15000</v>
      </c>
      <c r="L48" s="385">
        <f ref="L48:L79" t="shared" si="44">SUM(G48:K48)</f>
        <v>2803883.5</v>
      </c>
      <c r="M48" s="385">
        <f ref="M48:M79" t="shared" si="45">+L48*8%</f>
        <v>224310.68</v>
      </c>
      <c r="N48" s="368">
        <v>1560000</v>
      </c>
      <c r="O48" s="427"/>
      <c r="P48" s="385"/>
      <c r="Q48" s="385"/>
      <c r="R48" s="296">
        <f ref="R48:R79" t="shared" si="46">SUM(L48:Q48)</f>
        <v>4588194.18</v>
      </c>
      <c r="S48" s="436">
        <f ref="S48:S79" t="shared" si="47">M48*0.1</f>
        <v>22431.068</v>
      </c>
      <c r="T48" s="318">
        <f ref="T48:T79" t="shared" si="48">R48+S48</f>
        <v>4610625.248</v>
      </c>
      <c r="U48" s="438">
        <v>44378</v>
      </c>
      <c r="V48" s="439">
        <v>44408</v>
      </c>
      <c r="X48" s="223"/>
      <c r="Y48" s="585">
        <f t="shared" si="38"/>
        <v>42</v>
      </c>
      <c r="Z48" s="586" t="str">
        <f t="shared" si="38"/>
        <v>1492</v>
      </c>
      <c r="AA48" s="587" t="str">
        <f t="shared" si="38"/>
        <v>FERI GUNAWAN</v>
      </c>
      <c r="AB48" s="586" t="str">
        <f>+VLOOKUP(B48,[1]pontianak!$C$7:$AD$81,14,0)</f>
        <v>L</v>
      </c>
      <c r="AC48" s="588">
        <f t="shared" si="14"/>
        <v>4075000</v>
      </c>
      <c r="AD48" s="589">
        <f t="shared" si="15"/>
        <v>50300</v>
      </c>
      <c r="AE48" s="589">
        <f>$AD$4*1%</f>
        <v>25150</v>
      </c>
      <c r="AF48" s="589">
        <f>$AD$4*1%</f>
        <v>25150</v>
      </c>
      <c r="AG48" s="588">
        <f t="shared" si="11"/>
        <v>-525600</v>
      </c>
      <c r="AH48" s="588">
        <f t="shared" si="17"/>
        <v>0</v>
      </c>
      <c r="AI48" s="590">
        <f t="shared" si="12"/>
        <v>3974400</v>
      </c>
      <c r="AJ48" s="591"/>
      <c r="AK48" s="592">
        <f t="shared" si="18"/>
        <v>3974400</v>
      </c>
      <c r="AL48" s="593"/>
      <c r="AM48" s="594">
        <f t="shared" si="39"/>
        <v>42</v>
      </c>
      <c r="AN48" s="595" t="str">
        <f t="shared" si="39"/>
        <v>1492</v>
      </c>
      <c r="AO48" s="596" t="str">
        <f t="shared" si="0"/>
        <v>FERI GUNAWAN</v>
      </c>
      <c r="AP48" s="597">
        <f t="shared" si="19"/>
        <v>3974400</v>
      </c>
      <c r="AQ48" s="223">
        <f>+VLOOKUP(C48,'[2]BANK DRIVER'!$C$522:$G$588,5,0)</f>
        <v>3974400</v>
      </c>
      <c r="AU48" s="223"/>
    </row>
    <row r="49" ht="23.25" customHeight="1" s="396" customFormat="1">
      <c r="A49" s="311" t="s">
        <v>67</v>
      </c>
      <c r="B49" s="421" t="s">
        <v>159</v>
      </c>
      <c r="C49" s="409" t="s">
        <v>160</v>
      </c>
      <c r="D49" s="410" t="s">
        <v>95</v>
      </c>
      <c r="E49" s="411" t="s">
        <v>70</v>
      </c>
      <c r="F49" s="411" t="s">
        <v>71</v>
      </c>
      <c r="G49" s="407">
        <v>2515000</v>
      </c>
      <c r="H49" s="382">
        <f t="shared" si="40"/>
        <v>122983.5</v>
      </c>
      <c r="I49" s="382">
        <f t="shared" si="41"/>
        <v>100600</v>
      </c>
      <c r="J49" s="382">
        <f t="shared" si="42"/>
        <v>50300</v>
      </c>
      <c r="K49" s="260">
        <f t="shared" si="43"/>
        <v>15000</v>
      </c>
      <c r="L49" s="385">
        <f t="shared" si="44"/>
        <v>2803883.5</v>
      </c>
      <c r="M49" s="385">
        <f t="shared" si="45"/>
        <v>224310.68</v>
      </c>
      <c r="N49" s="368">
        <v>1547000</v>
      </c>
      <c r="O49" s="427"/>
      <c r="P49" s="385"/>
      <c r="Q49" s="385"/>
      <c r="R49" s="296">
        <f t="shared" si="46"/>
        <v>4575194.18</v>
      </c>
      <c r="S49" s="436">
        <f t="shared" si="47"/>
        <v>22431.068</v>
      </c>
      <c r="T49" s="297">
        <f t="shared" si="48"/>
        <v>4597625.248</v>
      </c>
      <c r="U49" s="438">
        <v>44317</v>
      </c>
      <c r="V49" s="439">
        <v>44408</v>
      </c>
      <c r="X49" s="223"/>
      <c r="Y49" s="585">
        <f t="shared" si="38"/>
        <v>43</v>
      </c>
      <c r="Z49" s="586" t="str">
        <f t="shared" si="38"/>
        <v>1770</v>
      </c>
      <c r="AA49" s="587" t="str">
        <f t="shared" si="38"/>
        <v>RAMADHAN</v>
      </c>
      <c r="AB49" s="586" t="str">
        <f>+VLOOKUP(B49,[1]pontianak!$C$7:$AD$81,14,0)</f>
        <v>K1</v>
      </c>
      <c r="AC49" s="588">
        <f t="shared" si="14"/>
        <v>4062000</v>
      </c>
      <c r="AD49" s="589">
        <f t="shared" si="15"/>
        <v>50300</v>
      </c>
      <c r="AE49" s="589">
        <f>$AD$4*1%</f>
        <v>25150</v>
      </c>
      <c r="AF49" s="589">
        <f>$AD$4*1%</f>
        <v>25150</v>
      </c>
      <c r="AG49" s="588">
        <f t="shared" si="11"/>
        <v>-1288600</v>
      </c>
      <c r="AH49" s="588">
        <f t="shared" si="17"/>
        <v>0</v>
      </c>
      <c r="AI49" s="590">
        <f t="shared" si="12"/>
        <v>3961400</v>
      </c>
      <c r="AJ49" s="591"/>
      <c r="AK49" s="592">
        <f t="shared" si="18"/>
        <v>3961400</v>
      </c>
      <c r="AL49" s="593"/>
      <c r="AM49" s="594">
        <f t="shared" si="39"/>
        <v>43</v>
      </c>
      <c r="AN49" s="595" t="str">
        <f t="shared" si="39"/>
        <v>1770</v>
      </c>
      <c r="AO49" s="596" t="str">
        <f t="shared" si="0"/>
        <v>RAMADHAN</v>
      </c>
      <c r="AP49" s="597">
        <f t="shared" si="19"/>
        <v>3961400</v>
      </c>
      <c r="AQ49" s="223">
        <f>+VLOOKUP(C49,'[2]BANK DRIVER'!$C$522:$G$588,5,0)</f>
        <v>3961400</v>
      </c>
      <c r="AU49" s="223"/>
    </row>
    <row r="50" ht="23.25" customHeight="1" s="396" customFormat="1">
      <c r="A50" s="311" t="s">
        <v>67</v>
      </c>
      <c r="B50" s="421" t="s">
        <v>161</v>
      </c>
      <c r="C50" s="409" t="s">
        <v>162</v>
      </c>
      <c r="D50" s="410" t="s">
        <v>95</v>
      </c>
      <c r="E50" s="411" t="s">
        <v>70</v>
      </c>
      <c r="F50" s="411" t="s">
        <v>71</v>
      </c>
      <c r="G50" s="407">
        <v>2515000</v>
      </c>
      <c r="H50" s="382">
        <f t="shared" si="40"/>
        <v>122983.5</v>
      </c>
      <c r="I50" s="382">
        <f t="shared" si="41"/>
        <v>100600</v>
      </c>
      <c r="J50" s="382">
        <f t="shared" si="42"/>
        <v>50300</v>
      </c>
      <c r="K50" s="260">
        <f t="shared" si="43"/>
        <v>15000</v>
      </c>
      <c r="L50" s="385">
        <f t="shared" si="44"/>
        <v>2803883.5</v>
      </c>
      <c r="M50" s="385">
        <f t="shared" si="45"/>
        <v>224310.68</v>
      </c>
      <c r="N50" s="368">
        <v>1638000</v>
      </c>
      <c r="O50" s="427"/>
      <c r="P50" s="385"/>
      <c r="Q50" s="385"/>
      <c r="R50" s="296">
        <f t="shared" si="46"/>
        <v>4666194.18</v>
      </c>
      <c r="S50" s="436">
        <f t="shared" si="47"/>
        <v>22431.068</v>
      </c>
      <c r="T50" s="297">
        <f t="shared" si="48"/>
        <v>4688625.248</v>
      </c>
      <c r="U50" s="438">
        <v>44317</v>
      </c>
      <c r="V50" s="439">
        <v>44408</v>
      </c>
      <c r="X50" s="223"/>
      <c r="Y50" s="585">
        <f t="shared" si="38"/>
        <v>44</v>
      </c>
      <c r="Z50" s="586" t="str">
        <f t="shared" si="38"/>
        <v>1772</v>
      </c>
      <c r="AA50" s="587" t="str">
        <f t="shared" si="38"/>
        <v>ELMAR SURYA KAMBA</v>
      </c>
      <c r="AB50" s="586" t="str">
        <f>+VLOOKUP(B50,[1]pontianak!$C$7:$AD$81,14,0)</f>
        <v>K2</v>
      </c>
      <c r="AC50" s="588">
        <f t="shared" si="14"/>
        <v>4153000</v>
      </c>
      <c r="AD50" s="589">
        <f t="shared" si="15"/>
        <v>50300</v>
      </c>
      <c r="AE50" s="589">
        <f>$AD$4*1%</f>
        <v>25150</v>
      </c>
      <c r="AF50" s="589">
        <f>$AD$4*1%</f>
        <v>25150</v>
      </c>
      <c r="AG50" s="588">
        <f t="shared" si="11"/>
        <v>-1572600</v>
      </c>
      <c r="AH50" s="588">
        <f t="shared" si="17"/>
        <v>0</v>
      </c>
      <c r="AI50" s="590">
        <f t="shared" si="12"/>
        <v>4052400</v>
      </c>
      <c r="AJ50" s="591">
        <v>522577</v>
      </c>
      <c r="AK50" s="592">
        <f t="shared" si="18"/>
        <v>3529823</v>
      </c>
      <c r="AL50" s="593"/>
      <c r="AM50" s="594">
        <f t="shared" si="39"/>
        <v>44</v>
      </c>
      <c r="AN50" s="595" t="str">
        <f t="shared" si="39"/>
        <v>1772</v>
      </c>
      <c r="AO50" s="596" t="str">
        <f t="shared" si="0"/>
        <v>ELMAR SURYA KAMBA</v>
      </c>
      <c r="AP50" s="597">
        <f t="shared" si="19"/>
        <v>3529823</v>
      </c>
      <c r="AQ50" s="223">
        <f>+VLOOKUP(C50,'[2]BANK DRIVER'!$C$522:$G$588,5,0)</f>
        <v>3529823</v>
      </c>
      <c r="AU50" s="223"/>
    </row>
    <row r="51" ht="23.25" customHeight="1" s="396" customFormat="1">
      <c r="A51" s="311" t="s">
        <v>67</v>
      </c>
      <c r="B51" s="421" t="s">
        <v>163</v>
      </c>
      <c r="C51" s="409" t="s">
        <v>164</v>
      </c>
      <c r="D51" s="410" t="s">
        <v>95</v>
      </c>
      <c r="E51" s="411" t="s">
        <v>70</v>
      </c>
      <c r="F51" s="411" t="s">
        <v>71</v>
      </c>
      <c r="G51" s="407">
        <v>2515000</v>
      </c>
      <c r="H51" s="382">
        <f t="shared" si="40"/>
        <v>122983.5</v>
      </c>
      <c r="I51" s="382">
        <f t="shared" si="41"/>
        <v>100600</v>
      </c>
      <c r="J51" s="382">
        <f t="shared" si="42"/>
        <v>50300</v>
      </c>
      <c r="K51" s="260">
        <f t="shared" si="43"/>
        <v>15000</v>
      </c>
      <c r="L51" s="385">
        <f t="shared" si="44"/>
        <v>2803883.5</v>
      </c>
      <c r="M51" s="385">
        <f t="shared" si="45"/>
        <v>224310.68</v>
      </c>
      <c r="N51" s="368">
        <v>1092000</v>
      </c>
      <c r="O51" s="427"/>
      <c r="P51" s="385"/>
      <c r="Q51" s="385"/>
      <c r="R51" s="296">
        <f t="shared" si="46"/>
        <v>4120194.18</v>
      </c>
      <c r="S51" s="436">
        <f t="shared" si="47"/>
        <v>22431.068</v>
      </c>
      <c r="T51" s="297">
        <f t="shared" si="48"/>
        <v>4142625.248</v>
      </c>
      <c r="U51" s="438">
        <v>44317</v>
      </c>
      <c r="V51" s="439">
        <v>44408</v>
      </c>
      <c r="X51" s="223"/>
      <c r="Y51" s="585">
        <f t="shared" si="38"/>
        <v>45</v>
      </c>
      <c r="Z51" s="586" t="str">
        <f t="shared" si="38"/>
        <v>1773</v>
      </c>
      <c r="AA51" s="587" t="str">
        <f t="shared" si="38"/>
        <v>MISBAHUDIN</v>
      </c>
      <c r="AB51" s="586" t="str">
        <f>+VLOOKUP(B51,[1]pontianak!$C$7:$AD$81,14,0)</f>
        <v>K2</v>
      </c>
      <c r="AC51" s="588">
        <f t="shared" si="14"/>
        <v>3607000</v>
      </c>
      <c r="AD51" s="589">
        <f t="shared" si="15"/>
        <v>50300</v>
      </c>
      <c r="AE51" s="589">
        <f>$AD$4*1%</f>
        <v>25150</v>
      </c>
      <c r="AF51" s="589">
        <f>$AD$4*1%</f>
        <v>25150</v>
      </c>
      <c r="AG51" s="588">
        <f t="shared" si="11"/>
        <v>-2118600</v>
      </c>
      <c r="AH51" s="588">
        <f t="shared" si="17"/>
        <v>0</v>
      </c>
      <c r="AI51" s="590">
        <f t="shared" si="12"/>
        <v>3506400</v>
      </c>
      <c r="AJ51" s="591"/>
      <c r="AK51" s="592">
        <f t="shared" si="18"/>
        <v>3506400</v>
      </c>
      <c r="AL51" s="593"/>
      <c r="AM51" s="594">
        <f t="shared" si="39"/>
        <v>45</v>
      </c>
      <c r="AN51" s="595" t="str">
        <f t="shared" si="39"/>
        <v>1773</v>
      </c>
      <c r="AO51" s="596" t="str">
        <f t="shared" si="0"/>
        <v>MISBAHUDIN</v>
      </c>
      <c r="AP51" s="597">
        <f t="shared" si="19"/>
        <v>3506400</v>
      </c>
      <c r="AQ51" s="223">
        <f>+VLOOKUP(C51,'[2]BANK DRIVER'!$C$522:$G$588,5,0)</f>
        <v>3506400</v>
      </c>
      <c r="AU51" s="223"/>
    </row>
    <row r="52" ht="23.25" customHeight="1" s="396" customFormat="1">
      <c r="A52" s="311" t="s">
        <v>67</v>
      </c>
      <c r="B52" s="421" t="s">
        <v>165</v>
      </c>
      <c r="C52" s="409" t="s">
        <v>166</v>
      </c>
      <c r="D52" s="410" t="s">
        <v>95</v>
      </c>
      <c r="E52" s="411" t="s">
        <v>70</v>
      </c>
      <c r="F52" s="411" t="s">
        <v>71</v>
      </c>
      <c r="G52" s="407">
        <v>2515000</v>
      </c>
      <c r="H52" s="382">
        <f t="shared" si="40"/>
        <v>122983.5</v>
      </c>
      <c r="I52" s="382">
        <f t="shared" si="41"/>
        <v>100600</v>
      </c>
      <c r="J52" s="382">
        <f t="shared" si="42"/>
        <v>50300</v>
      </c>
      <c r="K52" s="260">
        <f t="shared" si="43"/>
        <v>15000</v>
      </c>
      <c r="L52" s="385">
        <f t="shared" si="44"/>
        <v>2803883.5</v>
      </c>
      <c r="M52" s="385">
        <f t="shared" si="45"/>
        <v>224310.68</v>
      </c>
      <c r="N52" s="368">
        <v>1807000</v>
      </c>
      <c r="O52" s="385"/>
      <c r="P52" s="385"/>
      <c r="Q52" s="385"/>
      <c r="R52" s="296">
        <f t="shared" si="46"/>
        <v>4835194.18</v>
      </c>
      <c r="S52" s="436">
        <f t="shared" si="47"/>
        <v>22431.068</v>
      </c>
      <c r="T52" s="297">
        <f t="shared" si="48"/>
        <v>4857625.248</v>
      </c>
      <c r="U52" s="438">
        <v>44348</v>
      </c>
      <c r="V52" s="439">
        <v>44439</v>
      </c>
      <c r="X52" s="223"/>
      <c r="Y52" s="585">
        <f t="shared" si="38"/>
        <v>46</v>
      </c>
      <c r="Z52" s="586" t="str">
        <f t="shared" si="38"/>
        <v>1871</v>
      </c>
      <c r="AA52" s="587" t="str">
        <f t="shared" si="38"/>
        <v>YAPET DIUSASTRO</v>
      </c>
      <c r="AB52" s="586" t="str">
        <f>+VLOOKUP(B52,[1]pontianak!$C$7:$AD$81,14,0)</f>
        <v>L</v>
      </c>
      <c r="AC52" s="588">
        <f t="shared" si="14"/>
        <v>4322000</v>
      </c>
      <c r="AD52" s="589">
        <f t="shared" si="15"/>
        <v>50300</v>
      </c>
      <c r="AE52" s="589"/>
      <c r="AF52" s="589">
        <f>$AD$4*1%</f>
        <v>25150</v>
      </c>
      <c r="AG52" s="588">
        <f t="shared" si="11"/>
        <v>-253450</v>
      </c>
      <c r="AH52" s="588">
        <f t="shared" si="17"/>
        <v>0</v>
      </c>
      <c r="AI52" s="590">
        <f t="shared" si="12"/>
        <v>4246550</v>
      </c>
      <c r="AJ52" s="591"/>
      <c r="AK52" s="592">
        <f t="shared" si="18"/>
        <v>4246550</v>
      </c>
      <c r="AL52" s="593"/>
      <c r="AM52" s="594">
        <f t="shared" si="39"/>
        <v>46</v>
      </c>
      <c r="AN52" s="595" t="str">
        <f t="shared" si="39"/>
        <v>1871</v>
      </c>
      <c r="AO52" s="596" t="str">
        <f t="shared" si="0"/>
        <v>YAPET DIUSASTRO</v>
      </c>
      <c r="AP52" s="597">
        <f t="shared" si="19"/>
        <v>4246550</v>
      </c>
      <c r="AQ52" s="223">
        <f>+VLOOKUP(C52,'[2]BANK DRIVER'!$C$522:$G$588,5,0)</f>
        <v>4246550</v>
      </c>
      <c r="AU52" s="223"/>
    </row>
    <row r="53" ht="23.25" customHeight="1" s="396" customFormat="1">
      <c r="A53" s="311" t="s">
        <v>67</v>
      </c>
      <c r="B53" s="421" t="s">
        <v>167</v>
      </c>
      <c r="C53" s="409" t="s">
        <v>168</v>
      </c>
      <c r="D53" s="410" t="s">
        <v>95</v>
      </c>
      <c r="E53" s="411" t="s">
        <v>70</v>
      </c>
      <c r="F53" s="411" t="s">
        <v>71</v>
      </c>
      <c r="G53" s="407">
        <v>2515000</v>
      </c>
      <c r="H53" s="382">
        <f t="shared" si="40"/>
        <v>122983.5</v>
      </c>
      <c r="I53" s="382">
        <f t="shared" si="41"/>
        <v>100600</v>
      </c>
      <c r="J53" s="382">
        <f t="shared" si="42"/>
        <v>50300</v>
      </c>
      <c r="K53" s="260">
        <f t="shared" si="43"/>
        <v>15000</v>
      </c>
      <c r="L53" s="385">
        <f t="shared" si="44"/>
        <v>2803883.5</v>
      </c>
      <c r="M53" s="385">
        <f t="shared" si="45"/>
        <v>224310.68</v>
      </c>
      <c r="N53" s="368">
        <v>1378000</v>
      </c>
      <c r="O53" s="385"/>
      <c r="P53" s="385"/>
      <c r="Q53" s="385"/>
      <c r="R53" s="296">
        <f t="shared" si="46"/>
        <v>4406194.18</v>
      </c>
      <c r="S53" s="436">
        <f t="shared" si="47"/>
        <v>22431.068</v>
      </c>
      <c r="T53" s="297">
        <f t="shared" si="48"/>
        <v>4428625.248</v>
      </c>
      <c r="U53" s="438">
        <v>44348</v>
      </c>
      <c r="V53" s="439">
        <v>44439</v>
      </c>
      <c r="X53" s="223"/>
      <c r="Y53" s="585">
        <f t="shared" si="38"/>
        <v>47</v>
      </c>
      <c r="Z53" s="586" t="str">
        <f t="shared" si="38"/>
        <v>1872</v>
      </c>
      <c r="AA53" s="587" t="str">
        <f t="shared" si="38"/>
        <v>BUNUR</v>
      </c>
      <c r="AB53" s="586" t="str">
        <f>+VLOOKUP(B53,[1]pontianak!$C$7:$AD$81,14,0)</f>
        <v>L</v>
      </c>
      <c r="AC53" s="588">
        <f t="shared" si="14"/>
        <v>3893000</v>
      </c>
      <c r="AD53" s="589">
        <f t="shared" si="15"/>
        <v>50300</v>
      </c>
      <c r="AE53" s="589">
        <f>$AD$4*1%</f>
        <v>25150</v>
      </c>
      <c r="AF53" s="589">
        <f>$AD$4*1%</f>
        <v>25150</v>
      </c>
      <c r="AG53" s="588">
        <f t="shared" si="11"/>
        <v>-707600</v>
      </c>
      <c r="AH53" s="588">
        <f t="shared" si="17"/>
        <v>0</v>
      </c>
      <c r="AI53" s="590">
        <f t="shared" si="12"/>
        <v>3792400</v>
      </c>
      <c r="AJ53" s="591"/>
      <c r="AK53" s="592">
        <f t="shared" si="18"/>
        <v>3792400</v>
      </c>
      <c r="AL53" s="593"/>
      <c r="AM53" s="594">
        <f t="shared" si="39"/>
        <v>47</v>
      </c>
      <c r="AN53" s="595" t="str">
        <f t="shared" si="39"/>
        <v>1872</v>
      </c>
      <c r="AO53" s="596" t="str">
        <f t="shared" si="0"/>
        <v>BUNUR</v>
      </c>
      <c r="AP53" s="597">
        <f t="shared" si="19"/>
        <v>3792400</v>
      </c>
      <c r="AQ53" s="223">
        <f>+VLOOKUP(C53,'[2]BANK DRIVER'!$C$522:$G$588,5,0)</f>
        <v>3792400</v>
      </c>
      <c r="AU53" s="223"/>
    </row>
    <row r="54" ht="23.25" customHeight="1" s="396" customFormat="1">
      <c r="A54" s="311" t="s">
        <v>67</v>
      </c>
      <c r="B54" s="421" t="s">
        <v>169</v>
      </c>
      <c r="C54" s="409" t="s">
        <v>170</v>
      </c>
      <c r="D54" s="410" t="s">
        <v>95</v>
      </c>
      <c r="E54" s="411" t="s">
        <v>70</v>
      </c>
      <c r="F54" s="411" t="s">
        <v>71</v>
      </c>
      <c r="G54" s="407">
        <v>2515000</v>
      </c>
      <c r="H54" s="382">
        <f t="shared" si="40"/>
        <v>122983.5</v>
      </c>
      <c r="I54" s="382">
        <f t="shared" si="41"/>
        <v>100600</v>
      </c>
      <c r="J54" s="382">
        <f t="shared" si="42"/>
        <v>50300</v>
      </c>
      <c r="K54" s="260">
        <f t="shared" si="43"/>
        <v>15000</v>
      </c>
      <c r="L54" s="385">
        <f t="shared" si="44"/>
        <v>2803883.5</v>
      </c>
      <c r="M54" s="385">
        <f t="shared" si="45"/>
        <v>224310.68</v>
      </c>
      <c r="N54" s="368">
        <v>1625000</v>
      </c>
      <c r="O54" s="385"/>
      <c r="P54" s="385"/>
      <c r="Q54" s="385"/>
      <c r="R54" s="296">
        <f t="shared" si="46"/>
        <v>4653194.18</v>
      </c>
      <c r="S54" s="436">
        <f t="shared" si="47"/>
        <v>22431.068</v>
      </c>
      <c r="T54" s="297">
        <f t="shared" si="48"/>
        <v>4675625.248</v>
      </c>
      <c r="U54" s="438">
        <v>44348</v>
      </c>
      <c r="V54" s="439">
        <v>44439</v>
      </c>
      <c r="X54" s="223"/>
      <c r="Y54" s="585">
        <f t="shared" si="38"/>
        <v>48</v>
      </c>
      <c r="Z54" s="586" t="str">
        <f t="shared" si="38"/>
        <v>1873</v>
      </c>
      <c r="AA54" s="587" t="str">
        <f t="shared" si="38"/>
        <v>FABOY HERMANSYAH</v>
      </c>
      <c r="AB54" s="586" t="str">
        <f>+VLOOKUP(B54,[1]pontianak!$C$7:$AD$81,14,0)</f>
        <v>K</v>
      </c>
      <c r="AC54" s="588">
        <f t="shared" si="14"/>
        <v>4140000</v>
      </c>
      <c r="AD54" s="589">
        <f t="shared" si="15"/>
        <v>50300</v>
      </c>
      <c r="AE54" s="589"/>
      <c r="AF54" s="589">
        <f>$AD$4*1%</f>
        <v>25150</v>
      </c>
      <c r="AG54" s="588">
        <f t="shared" si="11"/>
        <v>-810450</v>
      </c>
      <c r="AH54" s="588">
        <f t="shared" si="17"/>
        <v>0</v>
      </c>
      <c r="AI54" s="590">
        <f t="shared" si="12"/>
        <v>4064550</v>
      </c>
      <c r="AJ54" s="591"/>
      <c r="AK54" s="592">
        <f t="shared" si="18"/>
        <v>4064550</v>
      </c>
      <c r="AL54" s="593"/>
      <c r="AM54" s="594">
        <f t="shared" si="39"/>
        <v>48</v>
      </c>
      <c r="AN54" s="595" t="str">
        <f t="shared" si="39"/>
        <v>1873</v>
      </c>
      <c r="AO54" s="596" t="str">
        <f t="shared" si="0"/>
        <v>FABOY HERMANSYAH</v>
      </c>
      <c r="AP54" s="597">
        <f t="shared" si="19"/>
        <v>4064550</v>
      </c>
      <c r="AQ54" s="223">
        <f>+VLOOKUP(C54,'[2]BANK DRIVER'!$C$522:$G$588,5,0)</f>
        <v>4064550</v>
      </c>
      <c r="AU54" s="223"/>
    </row>
    <row r="55" ht="23.25" customHeight="1" s="396" customFormat="1">
      <c r="A55" s="311" t="s">
        <v>67</v>
      </c>
      <c r="B55" s="421" t="s">
        <v>171</v>
      </c>
      <c r="C55" s="409" t="s">
        <v>172</v>
      </c>
      <c r="D55" s="410" t="s">
        <v>95</v>
      </c>
      <c r="E55" s="411" t="s">
        <v>70</v>
      </c>
      <c r="F55" s="411" t="s">
        <v>71</v>
      </c>
      <c r="G55" s="407">
        <v>2515000</v>
      </c>
      <c r="H55" s="382">
        <f t="shared" si="40"/>
        <v>122983.5</v>
      </c>
      <c r="I55" s="382">
        <f t="shared" si="41"/>
        <v>100600</v>
      </c>
      <c r="J55" s="382">
        <f t="shared" si="42"/>
        <v>50300</v>
      </c>
      <c r="K55" s="260">
        <f t="shared" si="43"/>
        <v>15000</v>
      </c>
      <c r="L55" s="385">
        <f t="shared" si="44"/>
        <v>2803883.5</v>
      </c>
      <c r="M55" s="385">
        <f t="shared" si="45"/>
        <v>224310.68</v>
      </c>
      <c r="N55" s="368">
        <v>1417000</v>
      </c>
      <c r="O55" s="385"/>
      <c r="P55" s="385"/>
      <c r="Q55" s="385"/>
      <c r="R55" s="296">
        <f t="shared" si="46"/>
        <v>4445194.18</v>
      </c>
      <c r="S55" s="436">
        <f t="shared" si="47"/>
        <v>22431.068</v>
      </c>
      <c r="T55" s="297">
        <f t="shared" si="48"/>
        <v>4467625.248</v>
      </c>
      <c r="U55" s="438">
        <v>44348</v>
      </c>
      <c r="V55" s="439">
        <v>44439</v>
      </c>
      <c r="X55" s="223"/>
      <c r="Y55" s="585">
        <f t="shared" si="38"/>
        <v>49</v>
      </c>
      <c r="Z55" s="586" t="str">
        <f t="shared" si="38"/>
        <v>1901</v>
      </c>
      <c r="AA55" s="587" t="str">
        <f t="shared" si="38"/>
        <v>BAMBANG IRAWAN</v>
      </c>
      <c r="AB55" s="586" t="str">
        <f>+VLOOKUP(B55,[1]pontianak!$C$7:$AD$81,14,0)</f>
        <v>K2</v>
      </c>
      <c r="AC55" s="588">
        <f t="shared" si="14"/>
        <v>3932000</v>
      </c>
      <c r="AD55" s="589">
        <f t="shared" si="15"/>
        <v>50300</v>
      </c>
      <c r="AE55" s="589"/>
      <c r="AF55" s="589">
        <f>$AD$4*1%</f>
        <v>25150</v>
      </c>
      <c r="AG55" s="588">
        <f t="shared" si="11"/>
        <v>-1768450</v>
      </c>
      <c r="AH55" s="588">
        <f t="shared" si="17"/>
        <v>0</v>
      </c>
      <c r="AI55" s="590">
        <f t="shared" si="12"/>
        <v>3856550</v>
      </c>
      <c r="AJ55" s="591"/>
      <c r="AK55" s="592">
        <f t="shared" si="18"/>
        <v>3856550</v>
      </c>
      <c r="AL55" s="593"/>
      <c r="AM55" s="594">
        <f t="shared" si="39"/>
        <v>49</v>
      </c>
      <c r="AN55" s="595" t="str">
        <f t="shared" si="39"/>
        <v>1901</v>
      </c>
      <c r="AO55" s="596" t="str">
        <f t="shared" si="0"/>
        <v>BAMBANG IRAWAN</v>
      </c>
      <c r="AP55" s="597">
        <f t="shared" si="19"/>
        <v>3856550</v>
      </c>
      <c r="AQ55" s="223">
        <f>+VLOOKUP(C55,'[2]BANK DRIVER'!$C$522:$G$588,5,0)</f>
        <v>3856550</v>
      </c>
      <c r="AU55" s="223"/>
    </row>
    <row r="56" ht="23.25" customHeight="1" s="396" customFormat="1">
      <c r="A56" s="311" t="s">
        <v>67</v>
      </c>
      <c r="B56" s="421" t="s">
        <v>173</v>
      </c>
      <c r="C56" s="409" t="s">
        <v>174</v>
      </c>
      <c r="D56" s="410" t="s">
        <v>95</v>
      </c>
      <c r="E56" s="411" t="s">
        <v>70</v>
      </c>
      <c r="F56" s="411" t="s">
        <v>71</v>
      </c>
      <c r="G56" s="407">
        <v>2515000</v>
      </c>
      <c r="H56" s="382">
        <f t="shared" si="40"/>
        <v>122983.5</v>
      </c>
      <c r="I56" s="382">
        <f t="shared" si="41"/>
        <v>100600</v>
      </c>
      <c r="J56" s="382">
        <f t="shared" si="42"/>
        <v>50300</v>
      </c>
      <c r="K56" s="260">
        <f t="shared" si="43"/>
        <v>15000</v>
      </c>
      <c r="L56" s="385">
        <f t="shared" si="44"/>
        <v>2803883.5</v>
      </c>
      <c r="M56" s="385">
        <f t="shared" si="45"/>
        <v>224310.68</v>
      </c>
      <c r="N56" s="368">
        <v>806000</v>
      </c>
      <c r="O56" s="385"/>
      <c r="P56" s="385"/>
      <c r="Q56" s="385"/>
      <c r="R56" s="296">
        <f t="shared" si="46"/>
        <v>3834194.18</v>
      </c>
      <c r="S56" s="436">
        <f t="shared" si="47"/>
        <v>22431.068</v>
      </c>
      <c r="T56" s="297">
        <f t="shared" si="48"/>
        <v>3856625.248</v>
      </c>
      <c r="U56" s="438">
        <v>44348</v>
      </c>
      <c r="V56" s="439">
        <v>44439</v>
      </c>
      <c r="X56" s="223"/>
      <c r="Y56" s="585">
        <f t="shared" si="38"/>
        <v>50</v>
      </c>
      <c r="Z56" s="586" t="str">
        <f t="shared" si="38"/>
        <v>1903</v>
      </c>
      <c r="AA56" s="587" t="str">
        <f t="shared" si="38"/>
        <v>RIYAN</v>
      </c>
      <c r="AB56" s="586" t="str">
        <f>+VLOOKUP(B56,[1]pontianak!$C$7:$AD$81,14,0)</f>
        <v>L</v>
      </c>
      <c r="AC56" s="588">
        <f t="shared" si="14"/>
        <v>3321000</v>
      </c>
      <c r="AD56" s="589">
        <f t="shared" si="15"/>
        <v>50300</v>
      </c>
      <c r="AE56" s="589"/>
      <c r="AF56" s="589">
        <f>$AD$4*1%</f>
        <v>25150</v>
      </c>
      <c r="AG56" s="588">
        <f t="shared" si="11"/>
        <v>-1254450</v>
      </c>
      <c r="AH56" s="588">
        <f t="shared" si="17"/>
        <v>0</v>
      </c>
      <c r="AI56" s="590">
        <f t="shared" si="12"/>
        <v>3245550</v>
      </c>
      <c r="AJ56" s="591">
        <v>477234</v>
      </c>
      <c r="AK56" s="592">
        <f t="shared" si="18"/>
        <v>2768316</v>
      </c>
      <c r="AL56" s="593"/>
      <c r="AM56" s="594">
        <f t="shared" si="39"/>
        <v>50</v>
      </c>
      <c r="AN56" s="595" t="str">
        <f t="shared" si="39"/>
        <v>1903</v>
      </c>
      <c r="AO56" s="596" t="str">
        <f t="shared" si="0"/>
        <v>RIYAN</v>
      </c>
      <c r="AP56" s="597">
        <f t="shared" si="19"/>
        <v>2768316</v>
      </c>
      <c r="AQ56" s="223">
        <f>+VLOOKUP(C56,'[2]BANK DRIVER'!$C$522:$G$588,5,0)</f>
        <v>2768316</v>
      </c>
      <c r="AU56" s="223"/>
    </row>
    <row r="57" ht="23.25" customHeight="1" s="396" customFormat="1">
      <c r="A57" s="311" t="s">
        <v>67</v>
      </c>
      <c r="B57" s="421" t="s">
        <v>175</v>
      </c>
      <c r="C57" s="409" t="s">
        <v>176</v>
      </c>
      <c r="D57" s="410" t="s">
        <v>95</v>
      </c>
      <c r="E57" s="411" t="s">
        <v>70</v>
      </c>
      <c r="F57" s="411" t="s">
        <v>71</v>
      </c>
      <c r="G57" s="407">
        <v>2515000</v>
      </c>
      <c r="H57" s="382">
        <f t="shared" si="40"/>
        <v>122983.5</v>
      </c>
      <c r="I57" s="382">
        <f t="shared" si="41"/>
        <v>100600</v>
      </c>
      <c r="J57" s="382">
        <f t="shared" si="42"/>
        <v>50300</v>
      </c>
      <c r="K57" s="260">
        <f t="shared" si="43"/>
        <v>15000</v>
      </c>
      <c r="L57" s="385">
        <f t="shared" si="44"/>
        <v>2803883.5</v>
      </c>
      <c r="M57" s="385">
        <f t="shared" si="45"/>
        <v>224310.68</v>
      </c>
      <c r="N57" s="368">
        <v>1456000</v>
      </c>
      <c r="O57" s="385"/>
      <c r="P57" s="385"/>
      <c r="Q57" s="385"/>
      <c r="R57" s="296">
        <f t="shared" si="46"/>
        <v>4484194.18</v>
      </c>
      <c r="S57" s="436">
        <f t="shared" si="47"/>
        <v>22431.068</v>
      </c>
      <c r="T57" s="297">
        <f t="shared" si="48"/>
        <v>4506625.248</v>
      </c>
      <c r="U57" s="438">
        <v>44348</v>
      </c>
      <c r="V57" s="439">
        <v>44439</v>
      </c>
      <c r="X57" s="223"/>
      <c r="Y57" s="585">
        <f t="shared" si="38"/>
        <v>51</v>
      </c>
      <c r="Z57" s="586" t="str">
        <f t="shared" si="38"/>
        <v>1913</v>
      </c>
      <c r="AA57" s="587" t="str">
        <f t="shared" si="38"/>
        <v>SULAIMAN</v>
      </c>
      <c r="AB57" s="586" t="str">
        <f>+VLOOKUP(B57,[1]pontianak!$C$7:$AD$81,14,0)</f>
        <v>L</v>
      </c>
      <c r="AC57" s="588">
        <f t="shared" si="14"/>
        <v>3971000</v>
      </c>
      <c r="AD57" s="589">
        <f t="shared" si="15"/>
        <v>50300</v>
      </c>
      <c r="AE57" s="589"/>
      <c r="AF57" s="589">
        <f>$AD$4*1%</f>
        <v>25150</v>
      </c>
      <c r="AG57" s="588">
        <f t="shared" si="11"/>
        <v>-604450</v>
      </c>
      <c r="AH57" s="588">
        <f t="shared" si="17"/>
        <v>0</v>
      </c>
      <c r="AI57" s="590">
        <f t="shared" si="12"/>
        <v>3895550</v>
      </c>
      <c r="AJ57" s="591">
        <v>723287</v>
      </c>
      <c r="AK57" s="592">
        <f t="shared" si="18"/>
        <v>3172263</v>
      </c>
      <c r="AL57" s="593"/>
      <c r="AM57" s="594">
        <f t="shared" si="39"/>
        <v>51</v>
      </c>
      <c r="AN57" s="595" t="str">
        <f t="shared" si="39"/>
        <v>1913</v>
      </c>
      <c r="AO57" s="596" t="str">
        <f t="shared" si="0"/>
        <v>SULAIMAN</v>
      </c>
      <c r="AP57" s="597">
        <f t="shared" si="19"/>
        <v>3172263</v>
      </c>
      <c r="AQ57" s="223">
        <f>+VLOOKUP(C57,'[2]BANK DRIVER'!$C$522:$G$588,5,0)</f>
        <v>3172263</v>
      </c>
      <c r="AU57" s="223"/>
    </row>
    <row r="58" ht="23.25" customHeight="1" s="396" customFormat="1">
      <c r="A58" s="311" t="s">
        <v>67</v>
      </c>
      <c r="B58" s="421" t="s">
        <v>177</v>
      </c>
      <c r="C58" s="409" t="s">
        <v>178</v>
      </c>
      <c r="D58" s="410" t="s">
        <v>95</v>
      </c>
      <c r="E58" s="411" t="s">
        <v>70</v>
      </c>
      <c r="F58" s="411" t="s">
        <v>71</v>
      </c>
      <c r="G58" s="407">
        <v>2515000</v>
      </c>
      <c r="H58" s="382">
        <f t="shared" si="40"/>
        <v>122983.5</v>
      </c>
      <c r="I58" s="382">
        <f t="shared" si="41"/>
        <v>100600</v>
      </c>
      <c r="J58" s="382">
        <f t="shared" si="42"/>
        <v>50300</v>
      </c>
      <c r="K58" s="260">
        <f t="shared" si="43"/>
        <v>15000</v>
      </c>
      <c r="L58" s="385">
        <f t="shared" si="44"/>
        <v>2803883.5</v>
      </c>
      <c r="M58" s="385">
        <f t="shared" si="45"/>
        <v>224310.68</v>
      </c>
      <c r="N58" s="368">
        <v>1235000</v>
      </c>
      <c r="O58" s="385"/>
      <c r="P58" s="385"/>
      <c r="Q58" s="385"/>
      <c r="R58" s="296">
        <f t="shared" si="46"/>
        <v>4263194.18</v>
      </c>
      <c r="S58" s="436">
        <f t="shared" si="47"/>
        <v>22431.068</v>
      </c>
      <c r="T58" s="297">
        <f t="shared" si="48"/>
        <v>4285625.248</v>
      </c>
      <c r="U58" s="438">
        <v>44348</v>
      </c>
      <c r="V58" s="439">
        <v>44439</v>
      </c>
      <c r="X58" s="223"/>
      <c r="Y58" s="585">
        <f t="shared" si="38"/>
        <v>52</v>
      </c>
      <c r="Z58" s="586" t="str">
        <f t="shared" si="38"/>
        <v>1925</v>
      </c>
      <c r="AA58" s="587" t="str">
        <f t="shared" si="38"/>
        <v>TEGUH ARISMAN</v>
      </c>
      <c r="AB58" s="586" t="str">
        <f>+VLOOKUP(B58,[1]pontianak!$C$7:$AD$81,14,0)</f>
        <v>L</v>
      </c>
      <c r="AC58" s="588">
        <f t="shared" si="14"/>
        <v>3750000</v>
      </c>
      <c r="AD58" s="589">
        <f t="shared" si="15"/>
        <v>50300</v>
      </c>
      <c r="AE58" s="589"/>
      <c r="AF58" s="589">
        <f>$AD$4*1%</f>
        <v>25150</v>
      </c>
      <c r="AG58" s="588">
        <f t="shared" si="11"/>
        <v>-825450</v>
      </c>
      <c r="AH58" s="588">
        <f t="shared" si="17"/>
        <v>0</v>
      </c>
      <c r="AI58" s="590">
        <f t="shared" si="12"/>
        <v>3674550</v>
      </c>
      <c r="AJ58" s="591"/>
      <c r="AK58" s="592">
        <f t="shared" si="18"/>
        <v>3674550</v>
      </c>
      <c r="AL58" s="593"/>
      <c r="AM58" s="594">
        <f t="shared" si="39"/>
        <v>52</v>
      </c>
      <c r="AN58" s="595" t="str">
        <f t="shared" si="39"/>
        <v>1925</v>
      </c>
      <c r="AO58" s="596" t="str">
        <f t="shared" si="0"/>
        <v>TEGUH ARISMAN</v>
      </c>
      <c r="AP58" s="597">
        <f t="shared" si="19"/>
        <v>3674550</v>
      </c>
      <c r="AQ58" s="223">
        <f>+VLOOKUP(C58,'[2]BANK DRIVER'!$C$522:$G$588,5,0)</f>
        <v>3674550</v>
      </c>
      <c r="AU58" s="223"/>
    </row>
    <row r="59" ht="23.25" customHeight="1" s="396" customFormat="1">
      <c r="A59" s="311" t="s">
        <v>67</v>
      </c>
      <c r="B59" s="551" t="s">
        <v>179</v>
      </c>
      <c r="C59" s="409" t="s">
        <v>180</v>
      </c>
      <c r="D59" s="410" t="s">
        <v>95</v>
      </c>
      <c r="E59" s="411" t="s">
        <v>70</v>
      </c>
      <c r="F59" s="411" t="s">
        <v>71</v>
      </c>
      <c r="G59" s="407">
        <v>2515000</v>
      </c>
      <c r="H59" s="382">
        <f t="shared" si="40"/>
        <v>122983.5</v>
      </c>
      <c r="I59" s="382">
        <f t="shared" si="41"/>
        <v>100600</v>
      </c>
      <c r="J59" s="382">
        <f t="shared" si="42"/>
        <v>50300</v>
      </c>
      <c r="K59" s="260">
        <f t="shared" si="43"/>
        <v>15000</v>
      </c>
      <c r="L59" s="385">
        <f t="shared" si="44"/>
        <v>2803883.5</v>
      </c>
      <c r="M59" s="385">
        <f t="shared" si="45"/>
        <v>224310.68</v>
      </c>
      <c r="N59" s="368">
        <v>1612000</v>
      </c>
      <c r="O59" s="385"/>
      <c r="P59" s="385"/>
      <c r="Q59" s="385"/>
      <c r="R59" s="296">
        <f t="shared" si="46"/>
        <v>4640194.18</v>
      </c>
      <c r="S59" s="436">
        <f t="shared" si="47"/>
        <v>22431.068</v>
      </c>
      <c r="T59" s="297">
        <f t="shared" si="48"/>
        <v>4662625.248</v>
      </c>
      <c r="U59" s="438">
        <v>44378</v>
      </c>
      <c r="V59" s="439">
        <v>44469</v>
      </c>
      <c r="X59" s="223"/>
      <c r="Y59" s="585">
        <f t="shared" si="38"/>
        <v>53</v>
      </c>
      <c r="Z59" s="586" t="str">
        <f t="shared" si="38"/>
        <v>1966</v>
      </c>
      <c r="AA59" s="587" t="str">
        <f t="shared" si="38"/>
        <v>AGUS RAHMAD SUJAKA</v>
      </c>
      <c r="AB59" s="586" t="str">
        <f>+VLOOKUP(B59,[1]pontianak!$C$7:$AD$81,14,0)</f>
        <v>K1</v>
      </c>
      <c r="AC59" s="588">
        <f t="shared" si="14"/>
        <v>4127000</v>
      </c>
      <c r="AD59" s="589">
        <f t="shared" si="15"/>
        <v>50300</v>
      </c>
      <c r="AE59" s="589">
        <f>$AD$4*1%</f>
        <v>25150</v>
      </c>
      <c r="AF59" s="589">
        <f>$AD$4*1%</f>
        <v>25150</v>
      </c>
      <c r="AG59" s="588">
        <f t="shared" si="11"/>
        <v>-1223600</v>
      </c>
      <c r="AH59" s="588">
        <f t="shared" si="17"/>
        <v>0</v>
      </c>
      <c r="AI59" s="590">
        <f t="shared" si="12"/>
        <v>4026400</v>
      </c>
      <c r="AJ59" s="591"/>
      <c r="AK59" s="592">
        <f t="shared" si="18"/>
        <v>4026400</v>
      </c>
      <c r="AL59" s="593"/>
      <c r="AM59" s="594">
        <f t="shared" si="39"/>
        <v>53</v>
      </c>
      <c r="AN59" s="595" t="str">
        <f t="shared" si="39"/>
        <v>1966</v>
      </c>
      <c r="AO59" s="596" t="str">
        <f t="shared" si="0"/>
        <v>AGUS RAHMAD SUJAKA</v>
      </c>
      <c r="AP59" s="597">
        <f t="shared" si="19"/>
        <v>4026400</v>
      </c>
      <c r="AQ59" s="223">
        <f>+VLOOKUP(C59,'[2]BANK DRIVER'!$C$522:$G$588,5,0)</f>
        <v>4026400</v>
      </c>
      <c r="AU59" s="223"/>
    </row>
    <row r="60" ht="23.25" customHeight="1" s="396" customFormat="1">
      <c r="A60" s="311" t="s">
        <v>67</v>
      </c>
      <c r="B60" s="421">
        <v>2000</v>
      </c>
      <c r="C60" s="409" t="s">
        <v>181</v>
      </c>
      <c r="D60" s="410" t="s">
        <v>95</v>
      </c>
      <c r="E60" s="411" t="s">
        <v>70</v>
      </c>
      <c r="F60" s="411" t="s">
        <v>71</v>
      </c>
      <c r="G60" s="407">
        <v>2515000</v>
      </c>
      <c r="H60" s="382">
        <f t="shared" si="40"/>
        <v>122983.5</v>
      </c>
      <c r="I60" s="382">
        <f t="shared" si="41"/>
        <v>100600</v>
      </c>
      <c r="J60" s="382">
        <f t="shared" si="42"/>
        <v>50300</v>
      </c>
      <c r="K60" s="260">
        <f t="shared" si="43"/>
        <v>15000</v>
      </c>
      <c r="L60" s="385">
        <f t="shared" si="44"/>
        <v>2803883.5</v>
      </c>
      <c r="M60" s="385">
        <f t="shared" si="45"/>
        <v>224310.68</v>
      </c>
      <c r="N60" s="368">
        <v>0</v>
      </c>
      <c r="O60" s="385"/>
      <c r="P60" s="385"/>
      <c r="Q60" s="385"/>
      <c r="R60" s="296">
        <f t="shared" si="46"/>
        <v>3028194.18</v>
      </c>
      <c r="S60" s="436">
        <f t="shared" si="47"/>
        <v>22431.068</v>
      </c>
      <c r="T60" s="297">
        <f t="shared" si="48"/>
        <v>3050625.248</v>
      </c>
      <c r="U60" s="438">
        <v>44378</v>
      </c>
      <c r="V60" s="439">
        <v>44469</v>
      </c>
      <c r="X60" s="223"/>
      <c r="Y60" s="585">
        <f t="shared" si="38"/>
        <v>54</v>
      </c>
      <c r="Z60" s="586">
        <f t="shared" si="38"/>
        <v>2000</v>
      </c>
      <c r="AA60" s="587" t="str">
        <f t="shared" si="38"/>
        <v>HENDRAWAN ISKANDAR</v>
      </c>
      <c r="AB60" s="586" t="str">
        <f>+VLOOKUP(B60,[1]pontianak!$C$7:$AD$81,14,0)</f>
        <v>K1</v>
      </c>
      <c r="AC60" s="588">
        <f t="shared" si="14"/>
        <v>2515000</v>
      </c>
      <c r="AD60" s="589">
        <f t="shared" si="15"/>
        <v>50300</v>
      </c>
      <c r="AE60" s="589">
        <f>$AD$4*1%</f>
        <v>25150</v>
      </c>
      <c r="AF60" s="589">
        <f>$AD$4*1%</f>
        <v>25150</v>
      </c>
      <c r="AG60" s="588">
        <f t="shared" si="11"/>
        <v>-2835600</v>
      </c>
      <c r="AH60" s="588">
        <f t="shared" si="17"/>
        <v>0</v>
      </c>
      <c r="AI60" s="590">
        <f t="shared" si="12"/>
        <v>2414400</v>
      </c>
      <c r="AJ60" s="591"/>
      <c r="AK60" s="592">
        <f t="shared" si="18"/>
        <v>2414400</v>
      </c>
      <c r="AL60" s="593"/>
      <c r="AM60" s="594">
        <f t="shared" si="39"/>
        <v>54</v>
      </c>
      <c r="AN60" s="595">
        <f t="shared" si="39"/>
        <v>2000</v>
      </c>
      <c r="AO60" s="596" t="str">
        <f t="shared" si="0"/>
        <v>HENDRAWAN ISKANDAR</v>
      </c>
      <c r="AP60" s="597">
        <f t="shared" si="19"/>
        <v>2414400</v>
      </c>
      <c r="AQ60" s="223">
        <f>+VLOOKUP(C60,'[2]BANK DRIVER'!$C$522:$G$588,5,0)</f>
        <v>2414400</v>
      </c>
      <c r="AU60" s="223"/>
    </row>
    <row r="61" ht="23.25" customHeight="1" s="396" customFormat="1">
      <c r="A61" s="311" t="s">
        <v>67</v>
      </c>
      <c r="B61" s="421">
        <v>2176</v>
      </c>
      <c r="C61" s="409" t="s">
        <v>182</v>
      </c>
      <c r="D61" s="410" t="s">
        <v>95</v>
      </c>
      <c r="E61" s="411" t="s">
        <v>70</v>
      </c>
      <c r="F61" s="411" t="s">
        <v>71</v>
      </c>
      <c r="G61" s="407">
        <v>2515000</v>
      </c>
      <c r="H61" s="382">
        <f t="shared" si="40"/>
        <v>122983.5</v>
      </c>
      <c r="I61" s="382">
        <f t="shared" si="41"/>
        <v>100600</v>
      </c>
      <c r="J61" s="382">
        <f t="shared" si="42"/>
        <v>50300</v>
      </c>
      <c r="K61" s="260">
        <f t="shared" si="43"/>
        <v>15000</v>
      </c>
      <c r="L61" s="385">
        <f t="shared" si="44"/>
        <v>2803883.5</v>
      </c>
      <c r="M61" s="385">
        <f t="shared" si="45"/>
        <v>224310.68</v>
      </c>
      <c r="N61" s="368">
        <v>1586000</v>
      </c>
      <c r="O61" s="385"/>
      <c r="P61" s="385"/>
      <c r="Q61" s="385"/>
      <c r="R61" s="296">
        <f t="shared" si="46"/>
        <v>4614194.18</v>
      </c>
      <c r="S61" s="436">
        <f t="shared" si="47"/>
        <v>22431.068</v>
      </c>
      <c r="T61" s="297">
        <f t="shared" si="48"/>
        <v>4636625.248</v>
      </c>
      <c r="U61" s="438">
        <v>44314</v>
      </c>
      <c r="V61" s="439">
        <v>44408</v>
      </c>
      <c r="X61" s="223"/>
      <c r="Y61" s="585">
        <f t="shared" si="38"/>
        <v>55</v>
      </c>
      <c r="Z61" s="586">
        <f t="shared" si="38"/>
        <v>2176</v>
      </c>
      <c r="AA61" s="587" t="str">
        <f t="shared" si="38"/>
        <v>NURDIN</v>
      </c>
      <c r="AB61" s="586" t="str">
        <f>+VLOOKUP(B61,[1]pontianak!$C$7:$AD$81,14,0)</f>
        <v>K1</v>
      </c>
      <c r="AC61" s="588">
        <f t="shared" si="14"/>
        <v>4101000</v>
      </c>
      <c r="AD61" s="589">
        <f t="shared" si="15"/>
        <v>50300</v>
      </c>
      <c r="AE61" s="589">
        <f>$AD$4*1%</f>
        <v>25150</v>
      </c>
      <c r="AF61" s="589">
        <f>$AD$4*1%</f>
        <v>25150</v>
      </c>
      <c r="AG61" s="588">
        <f t="shared" si="11"/>
        <v>-1249600</v>
      </c>
      <c r="AH61" s="588">
        <f t="shared" si="17"/>
        <v>0</v>
      </c>
      <c r="AI61" s="590">
        <f t="shared" si="12"/>
        <v>4000400</v>
      </c>
      <c r="AJ61" s="591"/>
      <c r="AK61" s="592">
        <f t="shared" si="18"/>
        <v>4000400</v>
      </c>
      <c r="AL61" s="593"/>
      <c r="AM61" s="594">
        <f t="shared" si="39"/>
        <v>55</v>
      </c>
      <c r="AN61" s="595">
        <f t="shared" si="39"/>
        <v>2176</v>
      </c>
      <c r="AO61" s="596" t="str">
        <f t="shared" si="0"/>
        <v>NURDIN</v>
      </c>
      <c r="AP61" s="597">
        <f t="shared" si="19"/>
        <v>4000400</v>
      </c>
      <c r="AQ61" s="223">
        <f>+VLOOKUP(C61,'[2]BANK DRIVER'!$C$522:$G$588,5,0)</f>
        <v>4000400</v>
      </c>
      <c r="AU61" s="223"/>
    </row>
    <row r="62" ht="23.25" customHeight="1" s="396" customFormat="1">
      <c r="A62" s="311" t="s">
        <v>67</v>
      </c>
      <c r="B62" s="421" t="s">
        <v>183</v>
      </c>
      <c r="C62" s="409" t="s">
        <v>184</v>
      </c>
      <c r="D62" s="410" t="s">
        <v>95</v>
      </c>
      <c r="E62" s="411" t="s">
        <v>70</v>
      </c>
      <c r="F62" s="411" t="s">
        <v>71</v>
      </c>
      <c r="G62" s="407">
        <v>2515000</v>
      </c>
      <c r="H62" s="382">
        <f t="shared" si="40"/>
        <v>122983.5</v>
      </c>
      <c r="I62" s="382">
        <f t="shared" si="41"/>
        <v>100600</v>
      </c>
      <c r="J62" s="382">
        <f t="shared" si="42"/>
        <v>50300</v>
      </c>
      <c r="K62" s="260">
        <f t="shared" si="43"/>
        <v>15000</v>
      </c>
      <c r="L62" s="385">
        <f t="shared" si="44"/>
        <v>2803883.5</v>
      </c>
      <c r="M62" s="385">
        <f t="shared" si="45"/>
        <v>224310.68</v>
      </c>
      <c r="N62" s="368">
        <v>2106000</v>
      </c>
      <c r="O62" s="385"/>
      <c r="P62" s="385"/>
      <c r="Q62" s="385"/>
      <c r="R62" s="296">
        <f t="shared" si="46"/>
        <v>5134194.18</v>
      </c>
      <c r="S62" s="436">
        <f t="shared" si="47"/>
        <v>22431.068</v>
      </c>
      <c r="T62" s="297">
        <f t="shared" si="48"/>
        <v>5156625.248</v>
      </c>
      <c r="U62" s="438">
        <v>44322</v>
      </c>
      <c r="V62" s="439">
        <v>44408</v>
      </c>
      <c r="X62" s="223"/>
      <c r="Y62" s="585">
        <f t="shared" si="38"/>
        <v>56</v>
      </c>
      <c r="Z62" s="586" t="str">
        <f t="shared" si="38"/>
        <v>2257</v>
      </c>
      <c r="AA62" s="587" t="str">
        <f t="shared" si="38"/>
        <v>ANTON HERMAN</v>
      </c>
      <c r="AB62" s="586" t="str">
        <f>+VLOOKUP(B62,[1]pontianak!$C$7:$AD$81,14,0)</f>
        <v>K1</v>
      </c>
      <c r="AC62" s="588">
        <f t="shared" si="14"/>
        <v>4621000</v>
      </c>
      <c r="AD62" s="589">
        <f t="shared" si="15"/>
        <v>50300</v>
      </c>
      <c r="AE62" s="589"/>
      <c r="AF62" s="589">
        <f>$AD$4*1%</f>
        <v>25150</v>
      </c>
      <c r="AG62" s="588">
        <f t="shared" si="11"/>
        <v>-704450</v>
      </c>
      <c r="AH62" s="588">
        <f t="shared" si="17"/>
        <v>0</v>
      </c>
      <c r="AI62" s="590">
        <f t="shared" si="12"/>
        <v>4545550</v>
      </c>
      <c r="AJ62" s="591"/>
      <c r="AK62" s="592">
        <f t="shared" si="18"/>
        <v>4545550</v>
      </c>
      <c r="AL62" s="593"/>
      <c r="AM62" s="594">
        <f t="shared" si="39"/>
        <v>56</v>
      </c>
      <c r="AN62" s="595" t="str">
        <f t="shared" si="39"/>
        <v>2257</v>
      </c>
      <c r="AO62" s="596" t="str">
        <f t="shared" si="0"/>
        <v>ANTON HERMAN</v>
      </c>
      <c r="AP62" s="597">
        <f t="shared" si="19"/>
        <v>4545550</v>
      </c>
      <c r="AQ62" s="223">
        <f>+VLOOKUP(C62,'[2]BANK DRIVER'!$C$522:$G$588,5,0)</f>
        <v>4545550</v>
      </c>
      <c r="AU62" s="223"/>
    </row>
    <row r="63" ht="23.25" customHeight="1" s="396" customFormat="1">
      <c r="A63" s="311" t="s">
        <v>67</v>
      </c>
      <c r="B63" s="421" t="s">
        <v>185</v>
      </c>
      <c r="C63" s="409" t="s">
        <v>186</v>
      </c>
      <c r="D63" s="410" t="s">
        <v>95</v>
      </c>
      <c r="E63" s="411" t="s">
        <v>70</v>
      </c>
      <c r="F63" s="411" t="s">
        <v>71</v>
      </c>
      <c r="G63" s="407">
        <v>2515000</v>
      </c>
      <c r="H63" s="382">
        <f t="shared" si="40"/>
        <v>122983.5</v>
      </c>
      <c r="I63" s="382">
        <f t="shared" si="41"/>
        <v>100600</v>
      </c>
      <c r="J63" s="382">
        <f t="shared" si="42"/>
        <v>50300</v>
      </c>
      <c r="K63" s="260">
        <f t="shared" si="43"/>
        <v>15000</v>
      </c>
      <c r="L63" s="385">
        <f t="shared" si="44"/>
        <v>2803883.5</v>
      </c>
      <c r="M63" s="385">
        <f t="shared" si="45"/>
        <v>224310.68</v>
      </c>
      <c r="N63" s="368">
        <v>1560000</v>
      </c>
      <c r="O63" s="385"/>
      <c r="P63" s="385"/>
      <c r="Q63" s="385"/>
      <c r="R63" s="296">
        <f t="shared" si="46"/>
        <v>4588194.18</v>
      </c>
      <c r="S63" s="436">
        <f t="shared" si="47"/>
        <v>22431.068</v>
      </c>
      <c r="T63" s="297">
        <f t="shared" si="48"/>
        <v>4610625.248</v>
      </c>
      <c r="U63" s="438">
        <v>44323</v>
      </c>
      <c r="V63" s="439">
        <v>44408</v>
      </c>
      <c r="X63" s="223"/>
      <c r="Y63" s="585">
        <f t="shared" si="38"/>
        <v>57</v>
      </c>
      <c r="Z63" s="586" t="str">
        <f t="shared" si="38"/>
        <v>2264</v>
      </c>
      <c r="AA63" s="587" t="str">
        <f t="shared" si="38"/>
        <v>ALAMSYAH</v>
      </c>
      <c r="AB63" s="586" t="str">
        <f>+VLOOKUP(B63,[1]pontianak!$C$7:$AD$81,14,0)</f>
        <v>K1</v>
      </c>
      <c r="AC63" s="588">
        <f t="shared" si="14"/>
        <v>4075000</v>
      </c>
      <c r="AD63" s="589">
        <f t="shared" si="15"/>
        <v>50300</v>
      </c>
      <c r="AE63" s="589">
        <f>$AD$4*1%</f>
        <v>25150</v>
      </c>
      <c r="AF63" s="589">
        <f>$AD$4*1%</f>
        <v>25150</v>
      </c>
      <c r="AG63" s="588">
        <f t="shared" si="11"/>
        <v>-1275600</v>
      </c>
      <c r="AH63" s="588">
        <f t="shared" si="17"/>
        <v>0</v>
      </c>
      <c r="AI63" s="590">
        <f t="shared" si="12"/>
        <v>3974400</v>
      </c>
      <c r="AJ63" s="591"/>
      <c r="AK63" s="592">
        <f t="shared" si="18"/>
        <v>3974400</v>
      </c>
      <c r="AL63" s="593"/>
      <c r="AM63" s="594">
        <f t="shared" si="39"/>
        <v>57</v>
      </c>
      <c r="AN63" s="595" t="str">
        <f t="shared" si="39"/>
        <v>2264</v>
      </c>
      <c r="AO63" s="596" t="str">
        <f t="shared" si="0"/>
        <v>ALAMSYAH</v>
      </c>
      <c r="AP63" s="597">
        <f t="shared" si="19"/>
        <v>3974400</v>
      </c>
      <c r="AQ63" s="223">
        <f>+VLOOKUP(C63,'[2]BANK DRIVER'!$C$522:$G$588,5,0)</f>
        <v>3974400</v>
      </c>
      <c r="AU63" s="223"/>
    </row>
    <row r="64" ht="23.25" customHeight="1" s="396" customFormat="1">
      <c r="A64" s="311" t="s">
        <v>67</v>
      </c>
      <c r="B64" s="421" t="s">
        <v>187</v>
      </c>
      <c r="C64" s="409" t="s">
        <v>188</v>
      </c>
      <c r="D64" s="410" t="s">
        <v>95</v>
      </c>
      <c r="E64" s="411" t="s">
        <v>70</v>
      </c>
      <c r="F64" s="411" t="s">
        <v>71</v>
      </c>
      <c r="G64" s="407">
        <v>2515000</v>
      </c>
      <c r="H64" s="382">
        <f t="shared" si="40"/>
        <v>122983.5</v>
      </c>
      <c r="I64" s="382">
        <f t="shared" si="41"/>
        <v>100600</v>
      </c>
      <c r="J64" s="382">
        <f t="shared" si="42"/>
        <v>50300</v>
      </c>
      <c r="K64" s="260">
        <f t="shared" si="43"/>
        <v>15000</v>
      </c>
      <c r="L64" s="385">
        <f t="shared" si="44"/>
        <v>2803883.5</v>
      </c>
      <c r="M64" s="385">
        <f t="shared" si="45"/>
        <v>224310.68</v>
      </c>
      <c r="N64" s="368">
        <v>1560000</v>
      </c>
      <c r="O64" s="385"/>
      <c r="P64" s="385"/>
      <c r="Q64" s="385"/>
      <c r="R64" s="296">
        <f t="shared" si="46"/>
        <v>4588194.18</v>
      </c>
      <c r="S64" s="436">
        <f t="shared" si="47"/>
        <v>22431.068</v>
      </c>
      <c r="T64" s="297">
        <f t="shared" si="48"/>
        <v>4610625.248</v>
      </c>
      <c r="U64" s="438">
        <v>44325</v>
      </c>
      <c r="V64" s="439">
        <v>44408</v>
      </c>
      <c r="X64" s="223"/>
      <c r="Y64" s="585">
        <f t="shared" si="38"/>
        <v>58</v>
      </c>
      <c r="Z64" s="586" t="str">
        <f t="shared" si="38"/>
        <v>2265</v>
      </c>
      <c r="AA64" s="587" t="str">
        <f t="shared" si="38"/>
        <v>ERRY APRIANSYAH</v>
      </c>
      <c r="AB64" s="586" t="str">
        <f>+VLOOKUP(B64,[1]pontianak!$C$7:$AD$81,14,0)</f>
        <v>K2</v>
      </c>
      <c r="AC64" s="588">
        <f t="shared" si="14"/>
        <v>4075000</v>
      </c>
      <c r="AD64" s="589">
        <f t="shared" si="15"/>
        <v>50300</v>
      </c>
      <c r="AE64" s="589">
        <f>$AD$4*1%</f>
        <v>25150</v>
      </c>
      <c r="AF64" s="589">
        <f>$AD$4*1%</f>
        <v>25150</v>
      </c>
      <c r="AG64" s="588">
        <f t="shared" si="11"/>
        <v>-1650600</v>
      </c>
      <c r="AH64" s="588">
        <f t="shared" si="17"/>
        <v>0</v>
      </c>
      <c r="AI64" s="590">
        <f t="shared" si="12"/>
        <v>3974400</v>
      </c>
      <c r="AJ64" s="591"/>
      <c r="AK64" s="592">
        <f t="shared" si="18"/>
        <v>3974400</v>
      </c>
      <c r="AL64" s="593"/>
      <c r="AM64" s="594">
        <f t="shared" si="39"/>
        <v>58</v>
      </c>
      <c r="AN64" s="595" t="str">
        <f t="shared" si="39"/>
        <v>2265</v>
      </c>
      <c r="AO64" s="596" t="str">
        <f t="shared" si="0"/>
        <v>ERRY APRIANSYAH</v>
      </c>
      <c r="AP64" s="597">
        <f t="shared" si="19"/>
        <v>3974400</v>
      </c>
      <c r="AQ64" s="223">
        <f>+VLOOKUP(C64,'[2]BANK DRIVER'!$C$522:$G$588,5,0)</f>
        <v>3974400</v>
      </c>
      <c r="AU64" s="223"/>
    </row>
    <row r="65" ht="23.25" customHeight="1" s="396" customFormat="1">
      <c r="A65" s="311" t="s">
        <v>67</v>
      </c>
      <c r="B65" s="421" t="s">
        <v>189</v>
      </c>
      <c r="C65" s="409" t="s">
        <v>190</v>
      </c>
      <c r="D65" s="410" t="s">
        <v>95</v>
      </c>
      <c r="E65" s="411" t="s">
        <v>70</v>
      </c>
      <c r="F65" s="411" t="s">
        <v>71</v>
      </c>
      <c r="G65" s="407">
        <v>2515000</v>
      </c>
      <c r="H65" s="382">
        <f t="shared" si="40"/>
        <v>122983.5</v>
      </c>
      <c r="I65" s="382">
        <f t="shared" si="41"/>
        <v>100600</v>
      </c>
      <c r="J65" s="382">
        <f t="shared" si="42"/>
        <v>50300</v>
      </c>
      <c r="K65" s="260">
        <f t="shared" si="43"/>
        <v>15000</v>
      </c>
      <c r="L65" s="385">
        <f t="shared" si="44"/>
        <v>2803883.5</v>
      </c>
      <c r="M65" s="385">
        <f t="shared" si="45"/>
        <v>224310.68</v>
      </c>
      <c r="N65" s="368">
        <v>1638000</v>
      </c>
      <c r="O65" s="385"/>
      <c r="P65" s="385"/>
      <c r="Q65" s="385"/>
      <c r="R65" s="296">
        <f t="shared" si="46"/>
        <v>4666194.18</v>
      </c>
      <c r="S65" s="436">
        <f t="shared" si="47"/>
        <v>22431.068</v>
      </c>
      <c r="T65" s="297">
        <f t="shared" si="48"/>
        <v>4688625.248</v>
      </c>
      <c r="U65" s="438">
        <v>44325</v>
      </c>
      <c r="V65" s="439">
        <v>44408</v>
      </c>
      <c r="X65" s="223"/>
      <c r="Y65" s="585">
        <f t="shared" si="38"/>
        <v>59</v>
      </c>
      <c r="Z65" s="586" t="str">
        <f t="shared" si="38"/>
        <v>2267</v>
      </c>
      <c r="AA65" s="587" t="str">
        <f t="shared" si="38"/>
        <v>TAFAN ABDURRAFI</v>
      </c>
      <c r="AB65" s="586" t="str">
        <f>+VLOOKUP(B65,[1]pontianak!$C$7:$AD$81,14,0)</f>
        <v>L</v>
      </c>
      <c r="AC65" s="588">
        <f t="shared" si="14"/>
        <v>4153000</v>
      </c>
      <c r="AD65" s="589">
        <f t="shared" si="15"/>
        <v>50300</v>
      </c>
      <c r="AE65" s="589"/>
      <c r="AF65" s="589">
        <f>$AD$4*1%</f>
        <v>25150</v>
      </c>
      <c r="AG65" s="588">
        <f t="shared" si="11"/>
        <v>-422450</v>
      </c>
      <c r="AH65" s="588">
        <f t="shared" si="17"/>
        <v>0</v>
      </c>
      <c r="AI65" s="590">
        <f t="shared" si="12"/>
        <v>4077550</v>
      </c>
      <c r="AJ65" s="591"/>
      <c r="AK65" s="592">
        <f t="shared" si="18"/>
        <v>4077550</v>
      </c>
      <c r="AL65" s="593"/>
      <c r="AM65" s="594">
        <f t="shared" si="39"/>
        <v>59</v>
      </c>
      <c r="AN65" s="595" t="str">
        <f t="shared" si="39"/>
        <v>2267</v>
      </c>
      <c r="AO65" s="596" t="str">
        <f t="shared" si="0"/>
        <v>TAFAN ABDURRAFI</v>
      </c>
      <c r="AP65" s="597">
        <f t="shared" si="19"/>
        <v>4077550</v>
      </c>
      <c r="AQ65" s="223">
        <f>+VLOOKUP(C65,'[2]BANK DRIVER'!$C$522:$G$588,5,0)</f>
        <v>4077550</v>
      </c>
      <c r="AU65" s="223"/>
    </row>
    <row r="66" ht="23.25" customHeight="1" s="396" customFormat="1">
      <c r="A66" s="311" t="s">
        <v>67</v>
      </c>
      <c r="B66" s="421" t="s">
        <v>191</v>
      </c>
      <c r="C66" s="409" t="s">
        <v>192</v>
      </c>
      <c r="D66" s="410" t="s">
        <v>95</v>
      </c>
      <c r="E66" s="411" t="s">
        <v>70</v>
      </c>
      <c r="F66" s="411" t="s">
        <v>71</v>
      </c>
      <c r="G66" s="407">
        <v>2515000</v>
      </c>
      <c r="H66" s="382">
        <f t="shared" si="40"/>
        <v>122983.5</v>
      </c>
      <c r="I66" s="382">
        <f t="shared" si="41"/>
        <v>100600</v>
      </c>
      <c r="J66" s="382">
        <f t="shared" si="42"/>
        <v>50300</v>
      </c>
      <c r="K66" s="260">
        <f t="shared" si="43"/>
        <v>15000</v>
      </c>
      <c r="L66" s="385">
        <f t="shared" si="44"/>
        <v>2803883.5</v>
      </c>
      <c r="M66" s="385">
        <f t="shared" si="45"/>
        <v>224310.68</v>
      </c>
      <c r="N66" s="368">
        <v>1365000</v>
      </c>
      <c r="O66" s="385"/>
      <c r="P66" s="385"/>
      <c r="Q66" s="385"/>
      <c r="R66" s="296">
        <f t="shared" si="46"/>
        <v>4393194.18</v>
      </c>
      <c r="S66" s="436">
        <f t="shared" si="47"/>
        <v>22431.068</v>
      </c>
      <c r="T66" s="297">
        <f t="shared" si="48"/>
        <v>4415625.248</v>
      </c>
      <c r="U66" s="438">
        <v>44325</v>
      </c>
      <c r="V66" s="439">
        <v>44408</v>
      </c>
      <c r="X66" s="223"/>
      <c r="Y66" s="585">
        <f t="shared" si="38"/>
        <v>60</v>
      </c>
      <c r="Z66" s="586" t="str">
        <f t="shared" si="38"/>
        <v>2268</v>
      </c>
      <c r="AA66" s="587" t="str">
        <f t="shared" si="38"/>
        <v>M. ALI MUBAROK</v>
      </c>
      <c r="AB66" s="586" t="str">
        <f>+VLOOKUP(B66,[1]pontianak!$C$7:$AD$81,14,0)</f>
        <v>K</v>
      </c>
      <c r="AC66" s="588">
        <f t="shared" si="14"/>
        <v>3880000</v>
      </c>
      <c r="AD66" s="589">
        <f t="shared" si="15"/>
        <v>50300</v>
      </c>
      <c r="AE66" s="589">
        <f>$AD$4*1%</f>
        <v>25150</v>
      </c>
      <c r="AF66" s="589">
        <f>$AD$4*1%</f>
        <v>25150</v>
      </c>
      <c r="AG66" s="588">
        <f t="shared" si="11"/>
        <v>-1095600</v>
      </c>
      <c r="AH66" s="588">
        <f t="shared" si="17"/>
        <v>0</v>
      </c>
      <c r="AI66" s="590">
        <f t="shared" si="12"/>
        <v>3779400</v>
      </c>
      <c r="AJ66" s="591"/>
      <c r="AK66" s="592">
        <f t="shared" si="18"/>
        <v>3779400</v>
      </c>
      <c r="AL66" s="593"/>
      <c r="AM66" s="594">
        <f t="shared" si="39"/>
        <v>60</v>
      </c>
      <c r="AN66" s="595" t="str">
        <f t="shared" si="39"/>
        <v>2268</v>
      </c>
      <c r="AO66" s="596" t="str">
        <f t="shared" si="0"/>
        <v>M. ALI MUBAROK</v>
      </c>
      <c r="AP66" s="597">
        <f t="shared" si="19"/>
        <v>3779400</v>
      </c>
      <c r="AQ66" s="223">
        <f>+VLOOKUP(C66,'[2]BANK DRIVER'!$C$522:$G$588,5,0)</f>
        <v>3779400</v>
      </c>
      <c r="AU66" s="223"/>
    </row>
    <row r="67" ht="23.25" customHeight="1" s="396" customFormat="1">
      <c r="A67" s="311" t="s">
        <v>67</v>
      </c>
      <c r="B67" s="421" t="s">
        <v>193</v>
      </c>
      <c r="C67" s="409" t="s">
        <v>194</v>
      </c>
      <c r="D67" s="410" t="s">
        <v>95</v>
      </c>
      <c r="E67" s="411" t="s">
        <v>70</v>
      </c>
      <c r="F67" s="411" t="s">
        <v>71</v>
      </c>
      <c r="G67" s="407">
        <v>2515000</v>
      </c>
      <c r="H67" s="382">
        <f t="shared" si="40"/>
        <v>122983.5</v>
      </c>
      <c r="I67" s="382">
        <f t="shared" si="41"/>
        <v>100600</v>
      </c>
      <c r="J67" s="382">
        <f t="shared" si="42"/>
        <v>50300</v>
      </c>
      <c r="K67" s="260">
        <f t="shared" si="43"/>
        <v>15000</v>
      </c>
      <c r="L67" s="385">
        <f t="shared" si="44"/>
        <v>2803883.5</v>
      </c>
      <c r="M67" s="385">
        <f t="shared" si="45"/>
        <v>224310.68</v>
      </c>
      <c r="N67" s="368">
        <v>1716000</v>
      </c>
      <c r="O67" s="385"/>
      <c r="P67" s="385"/>
      <c r="Q67" s="385"/>
      <c r="R67" s="296">
        <f t="shared" si="46"/>
        <v>4744194.18</v>
      </c>
      <c r="S67" s="436">
        <f t="shared" si="47"/>
        <v>22431.068</v>
      </c>
      <c r="T67" s="297">
        <f t="shared" si="48"/>
        <v>4766625.248</v>
      </c>
      <c r="U67" s="438">
        <v>44327</v>
      </c>
      <c r="V67" s="439">
        <v>44408</v>
      </c>
      <c r="X67" s="223"/>
      <c r="Y67" s="585">
        <f t="shared" si="38"/>
        <v>61</v>
      </c>
      <c r="Z67" s="586" t="str">
        <f t="shared" si="38"/>
        <v>2285</v>
      </c>
      <c r="AA67" s="587" t="str">
        <f t="shared" si="38"/>
        <v>FEBRIANTO</v>
      </c>
      <c r="AB67" s="586" t="str">
        <f>+VLOOKUP(B67,[1]pontianak!$C$7:$AD$81,14,0)</f>
        <v>K2</v>
      </c>
      <c r="AC67" s="588">
        <f t="shared" si="14"/>
        <v>4231000</v>
      </c>
      <c r="AD67" s="589">
        <f t="shared" si="15"/>
        <v>50300</v>
      </c>
      <c r="AE67" s="589">
        <f>$AD$4*1%</f>
        <v>25150</v>
      </c>
      <c r="AF67" s="589">
        <f>$AD$4*1%</f>
        <v>25150</v>
      </c>
      <c r="AG67" s="588">
        <f t="shared" si="11"/>
        <v>-1494600</v>
      </c>
      <c r="AH67" s="588">
        <f t="shared" si="17"/>
        <v>0</v>
      </c>
      <c r="AI67" s="590">
        <f t="shared" si="12"/>
        <v>4130400</v>
      </c>
      <c r="AJ67" s="591"/>
      <c r="AK67" s="592">
        <f t="shared" si="18"/>
        <v>4130400</v>
      </c>
      <c r="AL67" s="593"/>
      <c r="AM67" s="594">
        <f t="shared" si="39"/>
        <v>61</v>
      </c>
      <c r="AN67" s="595" t="str">
        <f t="shared" si="39"/>
        <v>2285</v>
      </c>
      <c r="AO67" s="596" t="str">
        <f t="shared" si="0"/>
        <v>FEBRIANTO</v>
      </c>
      <c r="AP67" s="597">
        <f t="shared" si="19"/>
        <v>4130400</v>
      </c>
      <c r="AQ67" s="223">
        <f>+VLOOKUP(C67,'[2]BANK DRIVER'!$C$522:$G$588,5,0)</f>
        <v>4130400</v>
      </c>
      <c r="AU67" s="223"/>
    </row>
    <row r="68" ht="23.25" customHeight="1" s="396" customFormat="1">
      <c r="A68" s="311" t="s">
        <v>67</v>
      </c>
      <c r="B68" s="421" t="s">
        <v>195</v>
      </c>
      <c r="C68" s="409" t="s">
        <v>196</v>
      </c>
      <c r="D68" s="410" t="s">
        <v>95</v>
      </c>
      <c r="E68" s="411" t="s">
        <v>70</v>
      </c>
      <c r="F68" s="411" t="s">
        <v>71</v>
      </c>
      <c r="G68" s="407">
        <v>2515000</v>
      </c>
      <c r="H68" s="382">
        <f t="shared" si="40"/>
        <v>122983.5</v>
      </c>
      <c r="I68" s="382">
        <f t="shared" si="41"/>
        <v>100600</v>
      </c>
      <c r="J68" s="382">
        <f t="shared" si="42"/>
        <v>50300</v>
      </c>
      <c r="K68" s="260">
        <f t="shared" si="43"/>
        <v>15000</v>
      </c>
      <c r="L68" s="385">
        <f t="shared" si="44"/>
        <v>2803883.5</v>
      </c>
      <c r="M68" s="385">
        <f t="shared" si="45"/>
        <v>224310.68</v>
      </c>
      <c r="N68" s="368">
        <v>1729000</v>
      </c>
      <c r="O68" s="385"/>
      <c r="P68" s="385"/>
      <c r="Q68" s="385"/>
      <c r="R68" s="296">
        <f t="shared" si="46"/>
        <v>4757194.18</v>
      </c>
      <c r="S68" s="436">
        <f t="shared" si="47"/>
        <v>22431.068</v>
      </c>
      <c r="T68" s="297">
        <f t="shared" si="48"/>
        <v>4779625.248</v>
      </c>
      <c r="U68" s="438">
        <v>44336</v>
      </c>
      <c r="V68" s="439">
        <v>44439</v>
      </c>
      <c r="X68" s="223"/>
      <c r="Y68" s="585">
        <f t="shared" si="38"/>
        <v>62</v>
      </c>
      <c r="Z68" s="586" t="str">
        <f t="shared" si="38"/>
        <v>2360</v>
      </c>
      <c r="AA68" s="587" t="str">
        <f t="shared" si="38"/>
        <v>ARI MANDALA PUTRA</v>
      </c>
      <c r="AB68" s="586" t="s">
        <v>197</v>
      </c>
      <c r="AC68" s="588">
        <f t="shared" si="14"/>
        <v>4244000</v>
      </c>
      <c r="AD68" s="589">
        <f t="shared" si="15"/>
        <v>50300</v>
      </c>
      <c r="AE68" s="589">
        <f>$AD$4*1%</f>
        <v>25150</v>
      </c>
      <c r="AF68" s="589">
        <f>$AD$4*1%</f>
        <v>25150</v>
      </c>
      <c r="AG68" s="588">
        <f t="shared" si="11"/>
        <v>-731600</v>
      </c>
      <c r="AH68" s="588">
        <f t="shared" si="17"/>
        <v>0</v>
      </c>
      <c r="AI68" s="590">
        <f t="shared" si="12"/>
        <v>4143400</v>
      </c>
      <c r="AJ68" s="591"/>
      <c r="AK68" s="592">
        <f t="shared" si="18"/>
        <v>4143400</v>
      </c>
      <c r="AL68" s="593"/>
      <c r="AM68" s="594">
        <f t="shared" si="39"/>
        <v>62</v>
      </c>
      <c r="AN68" s="595" t="str">
        <f t="shared" si="39"/>
        <v>2360</v>
      </c>
      <c r="AO68" s="596" t="str">
        <f t="shared" si="0"/>
        <v>ARI MANDALA PUTRA</v>
      </c>
      <c r="AP68" s="597">
        <f t="shared" si="19"/>
        <v>4143400</v>
      </c>
      <c r="AQ68" s="223" t="e">
        <f>+VLOOKUP(C68,'[2]BANK DRIVER'!$C$522:$G$588,5,0)</f>
        <v>#N/A</v>
      </c>
      <c r="AU68" s="223"/>
    </row>
    <row r="69" ht="23.25" customHeight="1" s="399" customFormat="1">
      <c r="A69" s="311" t="s">
        <v>67</v>
      </c>
      <c r="B69" s="421" t="s">
        <v>198</v>
      </c>
      <c r="C69" s="409" t="s">
        <v>199</v>
      </c>
      <c r="D69" s="410" t="s">
        <v>95</v>
      </c>
      <c r="E69" s="411" t="s">
        <v>70</v>
      </c>
      <c r="F69" s="411" t="s">
        <v>71</v>
      </c>
      <c r="G69" s="407">
        <v>2515000</v>
      </c>
      <c r="H69" s="382">
        <f t="shared" si="40"/>
        <v>122983.5</v>
      </c>
      <c r="I69" s="382">
        <f t="shared" si="41"/>
        <v>100600</v>
      </c>
      <c r="J69" s="382">
        <f t="shared" si="42"/>
        <v>50300</v>
      </c>
      <c r="K69" s="260">
        <f t="shared" si="43"/>
        <v>15000</v>
      </c>
      <c r="L69" s="385">
        <f t="shared" si="44"/>
        <v>2803883.5</v>
      </c>
      <c r="M69" s="385">
        <f t="shared" si="45"/>
        <v>224310.68</v>
      </c>
      <c r="N69" s="368"/>
      <c r="O69" s="385"/>
      <c r="P69" s="385"/>
      <c r="Q69" s="385"/>
      <c r="R69" s="296">
        <f t="shared" si="46"/>
        <v>3028194.18</v>
      </c>
      <c r="S69" s="436">
        <f t="shared" si="47"/>
        <v>22431.068</v>
      </c>
      <c r="T69" s="297">
        <f t="shared" si="48"/>
        <v>3050625.248</v>
      </c>
      <c r="U69" s="438">
        <v>44345</v>
      </c>
      <c r="V69" s="439">
        <v>44439</v>
      </c>
      <c r="W69" s="396"/>
      <c r="X69" s="223"/>
      <c r="Y69" s="585">
        <f t="shared" si="38"/>
        <v>63</v>
      </c>
      <c r="Z69" s="586" t="str">
        <f t="shared" si="38"/>
        <v>2411</v>
      </c>
      <c r="AA69" s="587" t="str">
        <f t="shared" si="38"/>
        <v>ANGGA SAPUTRA</v>
      </c>
      <c r="AB69" s="586" t="str">
        <f>+VLOOKUP(B69,[1]pontianak!$C$7:$AD$81,14,0)</f>
        <v>L</v>
      </c>
      <c r="AC69" s="588">
        <f t="shared" si="14"/>
        <v>2515000</v>
      </c>
      <c r="AD69" s="589">
        <f t="shared" si="15"/>
        <v>50300</v>
      </c>
      <c r="AE69" s="589">
        <f>$AD$4*1%</f>
        <v>25150</v>
      </c>
      <c r="AF69" s="589">
        <f>$AD$4*1%</f>
        <v>25150</v>
      </c>
      <c r="AG69" s="588">
        <f t="shared" si="11"/>
        <v>-2085600</v>
      </c>
      <c r="AH69" s="588">
        <f t="shared" si="17"/>
        <v>0</v>
      </c>
      <c r="AI69" s="590">
        <f t="shared" si="12"/>
        <v>2414400</v>
      </c>
      <c r="AJ69" s="591"/>
      <c r="AK69" s="592">
        <f t="shared" si="18"/>
        <v>2414400</v>
      </c>
      <c r="AL69" s="593"/>
      <c r="AM69" s="594">
        <f t="shared" si="39"/>
        <v>63</v>
      </c>
      <c r="AN69" s="595" t="str">
        <f t="shared" si="39"/>
        <v>2411</v>
      </c>
      <c r="AO69" s="596" t="str">
        <f t="shared" si="39"/>
        <v>ANGGA SAPUTRA</v>
      </c>
      <c r="AP69" s="597">
        <f t="shared" si="19"/>
        <v>2414400</v>
      </c>
      <c r="AQ69" s="223" t="e">
        <f>+VLOOKUP(C69,'[2]BANK DRIVER'!$C$522:$G$588,5,0)</f>
        <v>#N/A</v>
      </c>
      <c r="AR69" s="396"/>
      <c r="AS69" s="396"/>
      <c r="AT69" s="396"/>
      <c r="AU69" s="223"/>
      <c r="AV69" s="396"/>
      <c r="AW69" s="396"/>
      <c r="AX69" s="396"/>
      <c r="AY69" s="396"/>
      <c r="AZ69" s="396"/>
      <c r="BA69" s="396"/>
    </row>
    <row r="70" ht="23.25" customHeight="1" s="399" customFormat="1">
      <c r="A70" s="311" t="s">
        <v>67</v>
      </c>
      <c r="B70" s="421" t="s">
        <v>200</v>
      </c>
      <c r="C70" s="409" t="s">
        <v>201</v>
      </c>
      <c r="D70" s="410" t="s">
        <v>95</v>
      </c>
      <c r="E70" s="411" t="s">
        <v>70</v>
      </c>
      <c r="F70" s="411" t="s">
        <v>71</v>
      </c>
      <c r="G70" s="407">
        <v>2515000</v>
      </c>
      <c r="H70" s="382">
        <f t="shared" si="40"/>
        <v>122983.5</v>
      </c>
      <c r="I70" s="382">
        <f t="shared" si="41"/>
        <v>100600</v>
      </c>
      <c r="J70" s="382">
        <f t="shared" si="42"/>
        <v>50300</v>
      </c>
      <c r="K70" s="260">
        <f t="shared" si="43"/>
        <v>15000</v>
      </c>
      <c r="L70" s="385">
        <f t="shared" si="44"/>
        <v>2803883.5</v>
      </c>
      <c r="M70" s="385">
        <f t="shared" si="45"/>
        <v>224310.68</v>
      </c>
      <c r="N70" s="368">
        <v>1664000</v>
      </c>
      <c r="O70" s="385"/>
      <c r="P70" s="385"/>
      <c r="Q70" s="385"/>
      <c r="R70" s="296">
        <f t="shared" si="46"/>
        <v>4692194.18</v>
      </c>
      <c r="S70" s="436">
        <f t="shared" si="47"/>
        <v>22431.068</v>
      </c>
      <c r="T70" s="297">
        <f t="shared" si="48"/>
        <v>4714625.248</v>
      </c>
      <c r="U70" s="438">
        <v>44345</v>
      </c>
      <c r="V70" s="439">
        <v>44439</v>
      </c>
      <c r="W70" s="396"/>
      <c r="X70" s="223"/>
      <c r="Y70" s="585">
        <f t="shared" si="38"/>
        <v>64</v>
      </c>
      <c r="Z70" s="586" t="str">
        <f t="shared" si="38"/>
        <v>2412</v>
      </c>
      <c r="AA70" s="587" t="str">
        <f t="shared" si="38"/>
        <v>RENGGA SAPUTRA</v>
      </c>
      <c r="AB70" s="586" t="str">
        <f>+VLOOKUP(B70,[1]pontianak!$C$7:$AD$81,14,0)</f>
        <v>K1</v>
      </c>
      <c r="AC70" s="588">
        <f t="shared" si="14"/>
        <v>4179000</v>
      </c>
      <c r="AD70" s="589">
        <f t="shared" si="15"/>
        <v>50300</v>
      </c>
      <c r="AE70" s="589">
        <f>$AD$4*1%</f>
        <v>25150</v>
      </c>
      <c r="AF70" s="589">
        <f>$AD$4*1%</f>
        <v>25150</v>
      </c>
      <c r="AG70" s="588">
        <f t="shared" si="11"/>
        <v>-1171600</v>
      </c>
      <c r="AH70" s="588">
        <f t="shared" si="17"/>
        <v>0</v>
      </c>
      <c r="AI70" s="590">
        <f t="shared" si="12"/>
        <v>4078400</v>
      </c>
      <c r="AJ70" s="591"/>
      <c r="AK70" s="592">
        <f t="shared" si="18"/>
        <v>4078400</v>
      </c>
      <c r="AL70" s="593"/>
      <c r="AM70" s="594">
        <f t="shared" si="39"/>
        <v>64</v>
      </c>
      <c r="AN70" s="595" t="str">
        <f t="shared" si="39"/>
        <v>2412</v>
      </c>
      <c r="AO70" s="596" t="str">
        <f t="shared" si="39"/>
        <v>RENGGA SAPUTRA</v>
      </c>
      <c r="AP70" s="597">
        <f t="shared" si="19"/>
        <v>4078400</v>
      </c>
      <c r="AQ70" s="223" t="e">
        <f>+VLOOKUP(C70,'[2]BANK DRIVER'!$C$522:$G$588,5,0)</f>
        <v>#N/A</v>
      </c>
      <c r="AR70" s="396"/>
      <c r="AS70" s="396"/>
      <c r="AT70" s="396"/>
      <c r="AU70" s="223"/>
      <c r="AV70" s="396"/>
      <c r="AW70" s="396"/>
      <c r="AX70" s="396"/>
      <c r="AY70" s="396"/>
      <c r="AZ70" s="396"/>
      <c r="BA70" s="396"/>
    </row>
    <row r="71" ht="23.25" customHeight="1" s="399" customFormat="1">
      <c r="A71" s="311" t="s">
        <v>67</v>
      </c>
      <c r="B71" s="421" t="s">
        <v>202</v>
      </c>
      <c r="C71" s="409" t="s">
        <v>203</v>
      </c>
      <c r="D71" s="410" t="s">
        <v>95</v>
      </c>
      <c r="E71" s="411" t="s">
        <v>70</v>
      </c>
      <c r="F71" s="411" t="s">
        <v>71</v>
      </c>
      <c r="G71" s="407">
        <v>2515000</v>
      </c>
      <c r="H71" s="382">
        <f t="shared" si="40"/>
        <v>122983.5</v>
      </c>
      <c r="I71" s="382">
        <f t="shared" si="41"/>
        <v>100600</v>
      </c>
      <c r="J71" s="382">
        <f t="shared" si="42"/>
        <v>50300</v>
      </c>
      <c r="K71" s="260">
        <f t="shared" si="43"/>
        <v>15000</v>
      </c>
      <c r="L71" s="385">
        <f t="shared" si="44"/>
        <v>2803883.5</v>
      </c>
      <c r="M71" s="385">
        <f t="shared" si="45"/>
        <v>224310.68</v>
      </c>
      <c r="N71" s="368">
        <v>0</v>
      </c>
      <c r="O71" s="385"/>
      <c r="P71" s="385"/>
      <c r="Q71" s="385"/>
      <c r="R71" s="296">
        <f t="shared" si="46"/>
        <v>3028194.18</v>
      </c>
      <c r="S71" s="436">
        <f t="shared" si="47"/>
        <v>22431.068</v>
      </c>
      <c r="T71" s="297">
        <f t="shared" si="48"/>
        <v>3050625.248</v>
      </c>
      <c r="U71" s="438">
        <v>44349</v>
      </c>
      <c r="V71" s="439">
        <v>44439</v>
      </c>
      <c r="W71" s="396"/>
      <c r="X71" s="223"/>
      <c r="Y71" s="585">
        <f t="shared" si="38"/>
        <v>65</v>
      </c>
      <c r="Z71" s="586" t="str">
        <f t="shared" si="38"/>
        <v>2442</v>
      </c>
      <c r="AA71" s="587" t="str">
        <f t="shared" si="38"/>
        <v>ANGGA SAPUTRA KOTO</v>
      </c>
      <c r="AB71" s="586" t="str">
        <f>+VLOOKUP(B71,[1]pontianak!$C$7:$AD$81,14,0)</f>
        <v>L</v>
      </c>
      <c r="AC71" s="588">
        <f t="shared" si="14"/>
        <v>2515000</v>
      </c>
      <c r="AD71" s="589">
        <f t="shared" si="15"/>
        <v>50300</v>
      </c>
      <c r="AE71" s="589">
        <f>$AD$4*1%</f>
        <v>25150</v>
      </c>
      <c r="AF71" s="589">
        <f>$AD$4*1%</f>
        <v>25150</v>
      </c>
      <c r="AG71" s="588">
        <f ref="AG71:AG88" t="shared" si="49">(AC71-AD71-AE71-AF71)-IF(AB71="L",4500000,IF(AB71="K",4875000,IF(AB71="K1",5250000,IF(AB71="K2",5625000,IF(AB71="K3",6000000)))))</f>
        <v>-2085600</v>
      </c>
      <c r="AH71" s="588">
        <f t="shared" si="17"/>
        <v>0</v>
      </c>
      <c r="AI71" s="590">
        <f ref="AI71:AI88" t="shared" si="50">+AC71-AD71-AE71-AF71-AH71</f>
        <v>2414400</v>
      </c>
      <c r="AJ71" s="591"/>
      <c r="AK71" s="592">
        <f t="shared" si="18"/>
        <v>2414400</v>
      </c>
      <c r="AL71" s="593"/>
      <c r="AM71" s="594">
        <f t="shared" si="39"/>
        <v>65</v>
      </c>
      <c r="AN71" s="595" t="str">
        <f t="shared" si="39"/>
        <v>2442</v>
      </c>
      <c r="AO71" s="596" t="str">
        <f t="shared" si="39"/>
        <v>ANGGA SAPUTRA KOTO</v>
      </c>
      <c r="AP71" s="597">
        <f t="shared" si="19"/>
        <v>2414400</v>
      </c>
      <c r="AQ71" s="223" t="e">
        <f>+VLOOKUP(C71,'[2]BANK DRIVER'!$C$522:$G$588,5,0)</f>
        <v>#N/A</v>
      </c>
      <c r="AR71" s="396"/>
      <c r="AS71" s="396"/>
      <c r="AT71" s="396"/>
      <c r="AU71" s="223"/>
      <c r="AV71" s="396"/>
      <c r="AW71" s="396"/>
      <c r="AX71" s="396"/>
      <c r="AY71" s="396"/>
      <c r="AZ71" s="396"/>
      <c r="BA71" s="396"/>
    </row>
    <row r="72" ht="23.25" customHeight="1" s="399" customFormat="1">
      <c r="A72" s="311" t="s">
        <v>67</v>
      </c>
      <c r="B72" s="421" t="s">
        <v>204</v>
      </c>
      <c r="C72" s="409" t="s">
        <v>205</v>
      </c>
      <c r="D72" s="410" t="s">
        <v>95</v>
      </c>
      <c r="E72" s="411" t="s">
        <v>70</v>
      </c>
      <c r="F72" s="411" t="s">
        <v>71</v>
      </c>
      <c r="G72" s="407">
        <v>2515000</v>
      </c>
      <c r="H72" s="382">
        <f t="shared" si="40"/>
        <v>122983.5</v>
      </c>
      <c r="I72" s="382">
        <f t="shared" si="41"/>
        <v>100600</v>
      </c>
      <c r="J72" s="382">
        <f t="shared" si="42"/>
        <v>50300</v>
      </c>
      <c r="K72" s="260">
        <f t="shared" si="43"/>
        <v>15000</v>
      </c>
      <c r="L72" s="385">
        <f t="shared" si="44"/>
        <v>2803883.5</v>
      </c>
      <c r="M72" s="385">
        <f t="shared" si="45"/>
        <v>224310.68</v>
      </c>
      <c r="N72" s="368">
        <v>0</v>
      </c>
      <c r="O72" s="385"/>
      <c r="P72" s="385"/>
      <c r="Q72" s="385"/>
      <c r="R72" s="296">
        <f t="shared" si="46"/>
        <v>3028194.18</v>
      </c>
      <c r="S72" s="436">
        <f t="shared" si="47"/>
        <v>22431.068</v>
      </c>
      <c r="T72" s="297">
        <f t="shared" si="48"/>
        <v>3050625.248</v>
      </c>
      <c r="U72" s="438">
        <v>44349</v>
      </c>
      <c r="V72" s="439">
        <v>44439</v>
      </c>
      <c r="W72" s="396"/>
      <c r="X72" s="223"/>
      <c r="Y72" s="585">
        <f t="shared" si="38"/>
        <v>66</v>
      </c>
      <c r="Z72" s="586" t="str">
        <f t="shared" si="38"/>
        <v>2443</v>
      </c>
      <c r="AA72" s="587" t="str">
        <f t="shared" si="38"/>
        <v>CHRIS HARRY KALA</v>
      </c>
      <c r="AB72" s="586" t="str">
        <f>+VLOOKUP(B72,[1]pontianak!$C$7:$AD$81,14,0)</f>
        <v>K1</v>
      </c>
      <c r="AC72" s="588">
        <f ref="AC72:AC88" t="shared" si="51">+G72+N72+O72+P72+Q72</f>
        <v>2515000</v>
      </c>
      <c r="AD72" s="589">
        <f ref="AD72:AD88" t="shared" si="52">$AD$4*2%</f>
        <v>50300</v>
      </c>
      <c r="AE72" s="589"/>
      <c r="AF72" s="589">
        <f>$AD$4*1%</f>
        <v>25150</v>
      </c>
      <c r="AG72" s="588">
        <f t="shared" si="49"/>
        <v>-2810450</v>
      </c>
      <c r="AH72" s="588">
        <f ref="AH72:AH88" t="shared" si="53">+IF(AG72&gt;1,AG72*5%,0)</f>
        <v>0</v>
      </c>
      <c r="AI72" s="590">
        <f t="shared" si="50"/>
        <v>2439550</v>
      </c>
      <c r="AJ72" s="591"/>
      <c r="AK72" s="592">
        <f ref="AK72:AK88" t="shared" si="54">+AI72-AJ72</f>
        <v>2439550</v>
      </c>
      <c r="AL72" s="593"/>
      <c r="AM72" s="594">
        <f t="shared" si="39"/>
        <v>66</v>
      </c>
      <c r="AN72" s="595" t="str">
        <f t="shared" si="39"/>
        <v>2443</v>
      </c>
      <c r="AO72" s="596" t="str">
        <f t="shared" si="39"/>
        <v>CHRIS HARRY KALA</v>
      </c>
      <c r="AP72" s="597">
        <f ref="AP72:AP88" t="shared" si="55">+AK72</f>
        <v>2439550</v>
      </c>
      <c r="AQ72" s="223" t="e">
        <f>+VLOOKUP(C72,'[2]BANK DRIVER'!$C$522:$G$588,5,0)</f>
        <v>#N/A</v>
      </c>
      <c r="AR72" s="396"/>
      <c r="AS72" s="396"/>
      <c r="AT72" s="396"/>
      <c r="AU72" s="223"/>
      <c r="AV72" s="396"/>
      <c r="AW72" s="396"/>
      <c r="AX72" s="396"/>
      <c r="AY72" s="396"/>
      <c r="AZ72" s="396"/>
      <c r="BA72" s="396"/>
    </row>
    <row r="73" ht="23.25" customHeight="1" s="399" customFormat="1">
      <c r="A73" s="311" t="s">
        <v>67</v>
      </c>
      <c r="B73" s="421" t="s">
        <v>206</v>
      </c>
      <c r="C73" s="409" t="s">
        <v>207</v>
      </c>
      <c r="D73" s="410" t="s">
        <v>95</v>
      </c>
      <c r="E73" s="411" t="s">
        <v>70</v>
      </c>
      <c r="F73" s="411" t="s">
        <v>71</v>
      </c>
      <c r="G73" s="407">
        <v>2515000</v>
      </c>
      <c r="H73" s="382">
        <f t="shared" si="40"/>
        <v>122983.5</v>
      </c>
      <c r="I73" s="382">
        <f t="shared" si="41"/>
        <v>100600</v>
      </c>
      <c r="J73" s="382">
        <f t="shared" si="42"/>
        <v>50300</v>
      </c>
      <c r="K73" s="260">
        <f t="shared" si="43"/>
        <v>15000</v>
      </c>
      <c r="L73" s="385">
        <f t="shared" si="44"/>
        <v>2803883.5</v>
      </c>
      <c r="M73" s="385">
        <f t="shared" si="45"/>
        <v>224310.68</v>
      </c>
      <c r="N73" s="368">
        <v>1027000</v>
      </c>
      <c r="O73" s="385"/>
      <c r="P73" s="385"/>
      <c r="Q73" s="385"/>
      <c r="R73" s="296">
        <f t="shared" si="46"/>
        <v>4055194.18</v>
      </c>
      <c r="S73" s="436">
        <f t="shared" si="47"/>
        <v>22431.068</v>
      </c>
      <c r="T73" s="297">
        <f t="shared" si="48"/>
        <v>4077625.248</v>
      </c>
      <c r="U73" s="438">
        <v>44358</v>
      </c>
      <c r="V73" s="439">
        <v>44439</v>
      </c>
      <c r="W73" s="396"/>
      <c r="X73" s="223"/>
      <c r="Y73" s="585">
        <f t="shared" si="38"/>
        <v>67</v>
      </c>
      <c r="Z73" s="586" t="str">
        <f t="shared" si="38"/>
        <v>2484</v>
      </c>
      <c r="AA73" s="587" t="str">
        <f t="shared" si="38"/>
        <v>YUDIANSYAH</v>
      </c>
      <c r="AB73" s="586" t="str">
        <f>+VLOOKUP(B73,[1]pontianak!$C$7:$AD$81,14,0)</f>
        <v>K2</v>
      </c>
      <c r="AC73" s="588">
        <f t="shared" si="51"/>
        <v>3542000</v>
      </c>
      <c r="AD73" s="589">
        <f t="shared" si="52"/>
        <v>50300</v>
      </c>
      <c r="AE73" s="589">
        <f>$AD$4*1%</f>
        <v>25150</v>
      </c>
      <c r="AF73" s="589">
        <f>$AD$4*1%</f>
        <v>25150</v>
      </c>
      <c r="AG73" s="588">
        <f t="shared" si="49"/>
        <v>-2183600</v>
      </c>
      <c r="AH73" s="588">
        <f t="shared" si="53"/>
        <v>0</v>
      </c>
      <c r="AI73" s="590">
        <f t="shared" si="50"/>
        <v>3441400</v>
      </c>
      <c r="AJ73" s="591"/>
      <c r="AK73" s="592">
        <f t="shared" si="54"/>
        <v>3441400</v>
      </c>
      <c r="AL73" s="593"/>
      <c r="AM73" s="594">
        <f t="shared" si="39"/>
        <v>67</v>
      </c>
      <c r="AN73" s="595" t="str">
        <f t="shared" si="39"/>
        <v>2484</v>
      </c>
      <c r="AO73" s="596" t="str">
        <f t="shared" si="39"/>
        <v>YUDIANSYAH</v>
      </c>
      <c r="AP73" s="597">
        <f t="shared" si="55"/>
        <v>3441400</v>
      </c>
      <c r="AQ73" s="223">
        <f>+VLOOKUP(C73,'[2]BANK DRIVER'!$C$522:$G$595,5,0)</f>
        <v>3441400</v>
      </c>
      <c r="AR73" s="396"/>
      <c r="AS73" s="396"/>
      <c r="AT73" s="396"/>
      <c r="AU73" s="223"/>
      <c r="AV73" s="396"/>
      <c r="AW73" s="396"/>
      <c r="AX73" s="396"/>
      <c r="AY73" s="396"/>
      <c r="AZ73" s="396"/>
      <c r="BA73" s="396"/>
    </row>
    <row r="74" ht="23.25" customHeight="1" s="399" customFormat="1">
      <c r="A74" s="278" t="s">
        <v>67</v>
      </c>
      <c r="B74" s="448" t="s">
        <v>208</v>
      </c>
      <c r="C74" s="449" t="s">
        <v>209</v>
      </c>
      <c r="D74" s="450" t="s">
        <v>95</v>
      </c>
      <c r="E74" s="451" t="s">
        <v>70</v>
      </c>
      <c r="F74" s="451" t="s">
        <v>71</v>
      </c>
      <c r="G74" s="452">
        <f>2515000/30*15</f>
        <v>1257500</v>
      </c>
      <c r="H74" s="453">
        <f t="shared" si="40"/>
        <v>122983.5</v>
      </c>
      <c r="I74" s="453">
        <f t="shared" si="41"/>
        <v>100600</v>
      </c>
      <c r="J74" s="453">
        <f t="shared" si="42"/>
        <v>50300</v>
      </c>
      <c r="K74" s="282">
        <f t="shared" si="43"/>
        <v>15000</v>
      </c>
      <c r="L74" s="468">
        <f t="shared" si="44"/>
        <v>1546383.5</v>
      </c>
      <c r="M74" s="468">
        <f t="shared" si="45"/>
        <v>123710.68000000001</v>
      </c>
      <c r="N74" s="295"/>
      <c r="O74" s="468"/>
      <c r="P74" s="468"/>
      <c r="Q74" s="468"/>
      <c r="R74" s="300">
        <f t="shared" si="46"/>
        <v>1670094.18</v>
      </c>
      <c r="S74" s="469">
        <f t="shared" si="47"/>
        <v>12371.068000000001</v>
      </c>
      <c r="T74" s="301">
        <f t="shared" si="48"/>
        <v>1682465.248</v>
      </c>
      <c r="U74" s="470">
        <v>44378</v>
      </c>
      <c r="V74" s="471">
        <v>44469</v>
      </c>
      <c r="X74" s="490"/>
      <c r="Y74" s="608">
        <f t="shared" si="38"/>
        <v>68</v>
      </c>
      <c r="Z74" s="609" t="str">
        <f t="shared" si="38"/>
        <v>2577</v>
      </c>
      <c r="AA74" s="610" t="str">
        <f t="shared" si="38"/>
        <v>ALFIN ISLAMI IBNU MUSLIM</v>
      </c>
      <c r="AB74" s="586" t="str">
        <f>+VLOOKUP(B74,[1]pontianak!$C$7:$AD$81,14,0)</f>
        <v>L</v>
      </c>
      <c r="AC74" s="588">
        <f t="shared" si="51"/>
        <v>1257500</v>
      </c>
      <c r="AD74" s="612">
        <f t="shared" si="52"/>
        <v>50300</v>
      </c>
      <c r="AE74" s="612"/>
      <c r="AF74" s="612">
        <f>$AD$4*1%</f>
        <v>25150</v>
      </c>
      <c r="AG74" s="611">
        <f t="shared" si="49"/>
        <v>-3317950</v>
      </c>
      <c r="AH74" s="611">
        <f t="shared" si="53"/>
        <v>0</v>
      </c>
      <c r="AI74" s="613">
        <f t="shared" si="50"/>
        <v>1182050</v>
      </c>
      <c r="AJ74" s="613"/>
      <c r="AK74" s="614">
        <f t="shared" si="54"/>
        <v>1182050</v>
      </c>
      <c r="AL74" s="615"/>
      <c r="AM74" s="616">
        <f t="shared" si="39"/>
        <v>68</v>
      </c>
      <c r="AN74" s="617" t="str">
        <f t="shared" si="39"/>
        <v>2577</v>
      </c>
      <c r="AO74" s="618" t="str">
        <f t="shared" si="39"/>
        <v>ALFIN ISLAMI IBNU MUSLIM</v>
      </c>
      <c r="AP74" s="619">
        <f t="shared" si="55"/>
        <v>1182050</v>
      </c>
      <c r="AQ74" s="223" t="e">
        <f>+VLOOKUP(C74,'[2]BANK DRIVER'!$C$522:$G$595,5,0)</f>
        <v>#N/A</v>
      </c>
      <c r="AU74" s="223"/>
    </row>
    <row r="75" ht="23.25" customHeight="1" s="399" customFormat="1">
      <c r="A75" s="278" t="s">
        <v>67</v>
      </c>
      <c r="B75" s="448" t="s">
        <v>210</v>
      </c>
      <c r="C75" s="449" t="s">
        <v>211</v>
      </c>
      <c r="D75" s="450" t="s">
        <v>95</v>
      </c>
      <c r="E75" s="451" t="s">
        <v>70</v>
      </c>
      <c r="F75" s="451" t="s">
        <v>71</v>
      </c>
      <c r="G75" s="452">
        <f>2515000/30*15</f>
        <v>1257500</v>
      </c>
      <c r="H75" s="453">
        <f t="shared" si="40"/>
        <v>122983.5</v>
      </c>
      <c r="I75" s="453">
        <f t="shared" si="41"/>
        <v>100600</v>
      </c>
      <c r="J75" s="453">
        <f t="shared" si="42"/>
        <v>50300</v>
      </c>
      <c r="K75" s="282">
        <f t="shared" si="43"/>
        <v>15000</v>
      </c>
      <c r="L75" s="468">
        <f t="shared" si="44"/>
        <v>1546383.5</v>
      </c>
      <c r="M75" s="468">
        <f t="shared" si="45"/>
        <v>123710.68000000001</v>
      </c>
      <c r="N75" s="295"/>
      <c r="O75" s="468"/>
      <c r="P75" s="468"/>
      <c r="Q75" s="468"/>
      <c r="R75" s="300">
        <f t="shared" si="46"/>
        <v>1670094.18</v>
      </c>
      <c r="S75" s="469">
        <f t="shared" si="47"/>
        <v>12371.068000000001</v>
      </c>
      <c r="T75" s="301">
        <f t="shared" si="48"/>
        <v>1682465.248</v>
      </c>
      <c r="U75" s="470">
        <v>44378</v>
      </c>
      <c r="V75" s="471">
        <v>44469</v>
      </c>
      <c r="X75" s="490"/>
      <c r="Y75" s="608">
        <f t="shared" si="38"/>
        <v>69</v>
      </c>
      <c r="Z75" s="609" t="str">
        <f t="shared" si="38"/>
        <v>2578</v>
      </c>
      <c r="AA75" s="610" t="str">
        <f t="shared" si="38"/>
        <v>GUSTIAN</v>
      </c>
      <c r="AB75" s="586" t="str">
        <f>+VLOOKUP(B75,[1]pontianak!$C$7:$AD$81,14,0)</f>
        <v>K2</v>
      </c>
      <c r="AC75" s="588">
        <f t="shared" si="51"/>
        <v>1257500</v>
      </c>
      <c r="AD75" s="612">
        <f t="shared" si="52"/>
        <v>50300</v>
      </c>
      <c r="AE75" s="612">
        <f>$AD$4*1%</f>
        <v>25150</v>
      </c>
      <c r="AF75" s="612">
        <f>$AD$4*1%</f>
        <v>25150</v>
      </c>
      <c r="AG75" s="611">
        <f t="shared" si="49"/>
        <v>-4468100</v>
      </c>
      <c r="AH75" s="611">
        <f t="shared" si="53"/>
        <v>0</v>
      </c>
      <c r="AI75" s="613">
        <f t="shared" si="50"/>
        <v>1156900</v>
      </c>
      <c r="AJ75" s="613"/>
      <c r="AK75" s="614">
        <f t="shared" si="54"/>
        <v>1156900</v>
      </c>
      <c r="AL75" s="615"/>
      <c r="AM75" s="616">
        <f t="shared" si="39"/>
        <v>69</v>
      </c>
      <c r="AN75" s="617" t="str">
        <f t="shared" si="39"/>
        <v>2578</v>
      </c>
      <c r="AO75" s="618" t="str">
        <f t="shared" si="39"/>
        <v>GUSTIAN</v>
      </c>
      <c r="AP75" s="619">
        <f t="shared" si="55"/>
        <v>1156900</v>
      </c>
      <c r="AQ75" s="223" t="e">
        <f>+VLOOKUP(C75,'[2]BANK DRIVER'!$C$522:$G$595,5,0)</f>
        <v>#N/A</v>
      </c>
      <c r="AU75" s="223"/>
    </row>
    <row r="76" ht="23.25" customHeight="1" s="399" customFormat="1">
      <c r="A76" s="278" t="s">
        <v>67</v>
      </c>
      <c r="B76" s="448" t="s">
        <v>212</v>
      </c>
      <c r="C76" s="449" t="s">
        <v>213</v>
      </c>
      <c r="D76" s="450" t="s">
        <v>95</v>
      </c>
      <c r="E76" s="451" t="s">
        <v>70</v>
      </c>
      <c r="F76" s="451" t="s">
        <v>71</v>
      </c>
      <c r="G76" s="452">
        <f>2515000/30*15</f>
        <v>1257500</v>
      </c>
      <c r="H76" s="453">
        <f t="shared" si="40"/>
        <v>122983.5</v>
      </c>
      <c r="I76" s="453">
        <f t="shared" si="41"/>
        <v>100600</v>
      </c>
      <c r="J76" s="453">
        <f t="shared" si="42"/>
        <v>50300</v>
      </c>
      <c r="K76" s="282">
        <f t="shared" si="43"/>
        <v>15000</v>
      </c>
      <c r="L76" s="468">
        <f t="shared" si="44"/>
        <v>1546383.5</v>
      </c>
      <c r="M76" s="468">
        <f t="shared" si="45"/>
        <v>123710.68000000001</v>
      </c>
      <c r="N76" s="295"/>
      <c r="O76" s="468"/>
      <c r="P76" s="468"/>
      <c r="Q76" s="468"/>
      <c r="R76" s="300">
        <f t="shared" si="46"/>
        <v>1670094.18</v>
      </c>
      <c r="S76" s="469">
        <f t="shared" si="47"/>
        <v>12371.068000000001</v>
      </c>
      <c r="T76" s="301">
        <f t="shared" si="48"/>
        <v>1682465.248</v>
      </c>
      <c r="U76" s="470">
        <v>44378</v>
      </c>
      <c r="V76" s="471">
        <v>44469</v>
      </c>
      <c r="X76" s="490"/>
      <c r="Y76" s="608">
        <f t="shared" si="38"/>
        <v>70</v>
      </c>
      <c r="Z76" s="609" t="str">
        <f t="shared" si="38"/>
        <v>2579</v>
      </c>
      <c r="AA76" s="610" t="str">
        <f t="shared" si="38"/>
        <v>ANGGA DINATA</v>
      </c>
      <c r="AB76" s="586" t="str">
        <f>+VLOOKUP(B76,[1]pontianak!$C$7:$AD$81,14,0)</f>
        <v>K2</v>
      </c>
      <c r="AC76" s="588">
        <f t="shared" si="51"/>
        <v>1257500</v>
      </c>
      <c r="AD76" s="612">
        <f t="shared" si="52"/>
        <v>50300</v>
      </c>
      <c r="AE76" s="612">
        <f>$AD$4*1%</f>
        <v>25150</v>
      </c>
      <c r="AF76" s="612">
        <f>$AD$4*1%</f>
        <v>25150</v>
      </c>
      <c r="AG76" s="611">
        <f t="shared" si="49"/>
        <v>-4468100</v>
      </c>
      <c r="AH76" s="611">
        <f t="shared" si="53"/>
        <v>0</v>
      </c>
      <c r="AI76" s="613">
        <f t="shared" si="50"/>
        <v>1156900</v>
      </c>
      <c r="AJ76" s="613"/>
      <c r="AK76" s="614">
        <f t="shared" si="54"/>
        <v>1156900</v>
      </c>
      <c r="AL76" s="615"/>
      <c r="AM76" s="616">
        <f t="shared" si="39"/>
        <v>70</v>
      </c>
      <c r="AN76" s="617" t="str">
        <f t="shared" si="39"/>
        <v>2579</v>
      </c>
      <c r="AO76" s="618" t="str">
        <f t="shared" si="39"/>
        <v>ANGGA DINATA</v>
      </c>
      <c r="AP76" s="619">
        <f t="shared" si="55"/>
        <v>1156900</v>
      </c>
      <c r="AQ76" s="223" t="e">
        <f>+VLOOKUP(C76,'[2]BANK DRIVER'!$C$522:$G$595,5,0)</f>
        <v>#N/A</v>
      </c>
      <c r="AU76" s="223"/>
    </row>
    <row r="77" ht="23.25" customHeight="1" s="399" customFormat="1">
      <c r="A77" s="278" t="s">
        <v>214</v>
      </c>
      <c r="B77" s="742" t="s">
        <v>215</v>
      </c>
      <c r="C77" s="460" t="s">
        <v>216</v>
      </c>
      <c r="D77" s="450" t="s">
        <v>95</v>
      </c>
      <c r="E77" s="451" t="s">
        <v>70</v>
      </c>
      <c r="F77" s="451" t="s">
        <v>71</v>
      </c>
      <c r="G77" s="452">
        <f>2515000/30*15</f>
        <v>1257500</v>
      </c>
      <c r="H77" s="453">
        <f t="shared" si="40"/>
        <v>122983.5</v>
      </c>
      <c r="I77" s="453">
        <f t="shared" si="41"/>
        <v>100600</v>
      </c>
      <c r="J77" s="453">
        <f t="shared" si="42"/>
        <v>50300</v>
      </c>
      <c r="K77" s="282">
        <f t="shared" si="43"/>
        <v>15000</v>
      </c>
      <c r="L77" s="468">
        <f t="shared" si="44"/>
        <v>1546383.5</v>
      </c>
      <c r="M77" s="468">
        <f t="shared" si="45"/>
        <v>123710.68000000001</v>
      </c>
      <c r="N77" s="295"/>
      <c r="O77" s="468"/>
      <c r="P77" s="468"/>
      <c r="Q77" s="468"/>
      <c r="R77" s="300">
        <f t="shared" si="46"/>
        <v>1670094.18</v>
      </c>
      <c r="S77" s="469">
        <f t="shared" si="47"/>
        <v>12371.068000000001</v>
      </c>
      <c r="T77" s="301">
        <f t="shared" si="48"/>
        <v>1682465.248</v>
      </c>
      <c r="U77" s="470">
        <v>44378</v>
      </c>
      <c r="V77" s="471">
        <v>44469</v>
      </c>
      <c r="X77" s="490"/>
      <c r="Y77" s="608">
        <f t="shared" si="38"/>
        <v>71</v>
      </c>
      <c r="Z77" s="609" t="str">
        <f t="shared" si="38"/>
        <v>2580</v>
      </c>
      <c r="AA77" s="610" t="str">
        <f t="shared" si="38"/>
        <v>RIDWANSYAH</v>
      </c>
      <c r="AB77" s="586" t="str">
        <f>+VLOOKUP(B77,[1]pontianak!$C$7:$AD$81,14,0)</f>
        <v>L</v>
      </c>
      <c r="AC77" s="588">
        <f t="shared" si="51"/>
        <v>1257500</v>
      </c>
      <c r="AD77" s="612">
        <f t="shared" si="52"/>
        <v>50300</v>
      </c>
      <c r="AE77" s="612">
        <f>$AD$4*1%</f>
        <v>25150</v>
      </c>
      <c r="AF77" s="612">
        <f>$AD$4*1%</f>
        <v>25150</v>
      </c>
      <c r="AG77" s="611">
        <f t="shared" si="49"/>
        <v>-3343100</v>
      </c>
      <c r="AH77" s="611">
        <f t="shared" si="53"/>
        <v>0</v>
      </c>
      <c r="AI77" s="613">
        <f t="shared" si="50"/>
        <v>1156900</v>
      </c>
      <c r="AJ77" s="613"/>
      <c r="AK77" s="614">
        <f t="shared" si="54"/>
        <v>1156900</v>
      </c>
      <c r="AL77" s="615"/>
      <c r="AM77" s="616">
        <f t="shared" si="39"/>
        <v>71</v>
      </c>
      <c r="AN77" s="617" t="str">
        <f t="shared" si="39"/>
        <v>2580</v>
      </c>
      <c r="AO77" s="618" t="str">
        <f t="shared" si="39"/>
        <v>RIDWANSYAH</v>
      </c>
      <c r="AP77" s="619">
        <f t="shared" si="55"/>
        <v>1156900</v>
      </c>
      <c r="AQ77" s="223" t="e">
        <f>+VLOOKUP(C77,'[2]BANK DRIVER'!$C$522:$G$595,5,0)</f>
        <v>#N/A</v>
      </c>
      <c r="AU77" s="223"/>
    </row>
    <row r="78" ht="23.25" customHeight="1" s="490" customFormat="1">
      <c r="A78" s="278" t="s">
        <v>67</v>
      </c>
      <c r="B78" s="454" t="s">
        <v>217</v>
      </c>
      <c r="C78" s="455" t="s">
        <v>218</v>
      </c>
      <c r="D78" s="456" t="s">
        <v>95</v>
      </c>
      <c r="E78" s="457" t="s">
        <v>70</v>
      </c>
      <c r="F78" s="457" t="s">
        <v>71</v>
      </c>
      <c r="G78" s="452">
        <f>2515000/30*15</f>
        <v>1257500</v>
      </c>
      <c r="H78" s="282">
        <f t="shared" si="40"/>
        <v>122983.5</v>
      </c>
      <c r="I78" s="282">
        <f t="shared" si="41"/>
        <v>100600</v>
      </c>
      <c r="J78" s="282">
        <f t="shared" si="42"/>
        <v>50300</v>
      </c>
      <c r="K78" s="282">
        <f t="shared" si="43"/>
        <v>15000</v>
      </c>
      <c r="L78" s="295">
        <f t="shared" si="44"/>
        <v>1546383.5</v>
      </c>
      <c r="M78" s="295">
        <f t="shared" si="45"/>
        <v>123710.68000000001</v>
      </c>
      <c r="N78" s="295"/>
      <c r="O78" s="295"/>
      <c r="P78" s="295"/>
      <c r="Q78" s="295"/>
      <c r="R78" s="300">
        <f t="shared" si="46"/>
        <v>1670094.18</v>
      </c>
      <c r="S78" s="472">
        <f t="shared" si="47"/>
        <v>12371.068000000001</v>
      </c>
      <c r="T78" s="301">
        <f t="shared" si="48"/>
        <v>1682465.248</v>
      </c>
      <c r="U78" s="473">
        <v>44378</v>
      </c>
      <c r="V78" s="474">
        <v>44469</v>
      </c>
      <c r="W78" s="399"/>
      <c r="Y78" s="608">
        <f t="shared" si="38"/>
        <v>72</v>
      </c>
      <c r="Z78" s="609" t="str">
        <f t="shared" si="38"/>
        <v>2581</v>
      </c>
      <c r="AA78" s="610" t="str">
        <f t="shared" si="38"/>
        <v>ADRIANSYAH</v>
      </c>
      <c r="AB78" s="586" t="str">
        <f>+VLOOKUP(B78,[1]pontianak!$C$7:$AD$81,14,0)</f>
        <v>K1</v>
      </c>
      <c r="AC78" s="588">
        <f t="shared" si="51"/>
        <v>1257500</v>
      </c>
      <c r="AD78" s="612">
        <f t="shared" si="52"/>
        <v>50300</v>
      </c>
      <c r="AE78" s="612">
        <f>$AD$4*1%</f>
        <v>25150</v>
      </c>
      <c r="AF78" s="612">
        <f>$AD$4*1%</f>
        <v>25150</v>
      </c>
      <c r="AG78" s="611">
        <f t="shared" si="49"/>
        <v>-4093100</v>
      </c>
      <c r="AH78" s="611">
        <f t="shared" si="53"/>
        <v>0</v>
      </c>
      <c r="AI78" s="613">
        <f t="shared" si="50"/>
        <v>1156900</v>
      </c>
      <c r="AJ78" s="613"/>
      <c r="AK78" s="614">
        <f t="shared" si="54"/>
        <v>1156900</v>
      </c>
      <c r="AL78" s="615"/>
      <c r="AM78" s="616">
        <f t="shared" si="39"/>
        <v>72</v>
      </c>
      <c r="AN78" s="617" t="str">
        <f t="shared" si="39"/>
        <v>2581</v>
      </c>
      <c r="AO78" s="618" t="str">
        <f t="shared" si="39"/>
        <v>ADRIANSYAH</v>
      </c>
      <c r="AP78" s="619">
        <f t="shared" si="55"/>
        <v>1156900</v>
      </c>
      <c r="AQ78" s="223" t="e">
        <f>+VLOOKUP(C78,'[2]BANK DRIVER'!$C$522:$G$595,5,0)</f>
        <v>#N/A</v>
      </c>
      <c r="AR78" s="399"/>
      <c r="AS78" s="399"/>
      <c r="AT78" s="399"/>
      <c r="AU78" s="223"/>
      <c r="AV78" s="399"/>
      <c r="AW78" s="399"/>
      <c r="AX78" s="399"/>
      <c r="AY78" s="399"/>
      <c r="AZ78" s="399"/>
      <c r="BA78" s="399"/>
    </row>
    <row r="79" ht="23.25" customHeight="1" s="399" customFormat="1">
      <c r="A79" s="278" t="s">
        <v>67</v>
      </c>
      <c r="B79" s="454" t="s">
        <v>219</v>
      </c>
      <c r="C79" s="455" t="s">
        <v>220</v>
      </c>
      <c r="D79" s="456" t="s">
        <v>95</v>
      </c>
      <c r="E79" s="457" t="s">
        <v>70</v>
      </c>
      <c r="F79" s="457" t="s">
        <v>71</v>
      </c>
      <c r="G79" s="452">
        <f>2515000/30*9</f>
        <v>754500</v>
      </c>
      <c r="H79" s="282">
        <f t="shared" si="40"/>
        <v>122983.5</v>
      </c>
      <c r="I79" s="282">
        <f t="shared" si="41"/>
        <v>100600</v>
      </c>
      <c r="J79" s="282">
        <f t="shared" si="42"/>
        <v>50300</v>
      </c>
      <c r="K79" s="282">
        <f t="shared" si="43"/>
        <v>15000</v>
      </c>
      <c r="L79" s="295">
        <f t="shared" si="44"/>
        <v>1043383.5</v>
      </c>
      <c r="M79" s="295">
        <f t="shared" si="45"/>
        <v>83470.68000000001</v>
      </c>
      <c r="N79" s="295"/>
      <c r="O79" s="295"/>
      <c r="P79" s="295"/>
      <c r="Q79" s="295"/>
      <c r="R79" s="300">
        <f t="shared" si="46"/>
        <v>1126854.18</v>
      </c>
      <c r="S79" s="472">
        <f t="shared" si="47"/>
        <v>8347.068000000001</v>
      </c>
      <c r="T79" s="301">
        <f t="shared" si="48"/>
        <v>1135201.248</v>
      </c>
      <c r="U79" s="473">
        <v>44384</v>
      </c>
      <c r="V79" s="474">
        <v>44469</v>
      </c>
      <c r="X79" s="490"/>
      <c r="Y79" s="608">
        <f t="shared" si="38"/>
        <v>73</v>
      </c>
      <c r="Z79" s="609" t="str">
        <f t="shared" si="38"/>
        <v>2598</v>
      </c>
      <c r="AA79" s="610" t="str">
        <f t="shared" si="38"/>
        <v>ANDRE SANJAYA</v>
      </c>
      <c r="AB79" s="586" t="str">
        <f>+VLOOKUP(B79,[1]pontianak!$C$7:$AD$81,14,0)</f>
        <v>L</v>
      </c>
      <c r="AC79" s="588">
        <f t="shared" si="51"/>
        <v>754500</v>
      </c>
      <c r="AD79" s="612">
        <f t="shared" si="52"/>
        <v>50300</v>
      </c>
      <c r="AE79" s="612"/>
      <c r="AF79" s="612">
        <f>$AD$4*1%</f>
        <v>25150</v>
      </c>
      <c r="AG79" s="611">
        <f t="shared" si="49"/>
        <v>-3820950</v>
      </c>
      <c r="AH79" s="611">
        <f t="shared" si="53"/>
        <v>0</v>
      </c>
      <c r="AI79" s="613">
        <f t="shared" si="50"/>
        <v>679050</v>
      </c>
      <c r="AJ79" s="613"/>
      <c r="AK79" s="614">
        <f t="shared" si="54"/>
        <v>679050</v>
      </c>
      <c r="AL79" s="615"/>
      <c r="AM79" s="616">
        <f t="shared" si="39"/>
        <v>73</v>
      </c>
      <c r="AN79" s="617" t="str">
        <f t="shared" si="39"/>
        <v>2598</v>
      </c>
      <c r="AO79" s="618" t="str">
        <f t="shared" si="39"/>
        <v>ANDRE SANJAYA</v>
      </c>
      <c r="AP79" s="619">
        <f t="shared" si="55"/>
        <v>679050</v>
      </c>
      <c r="AQ79" s="223" t="e">
        <f>+VLOOKUP(C79,'[2]BANK DRIVER'!$C$522:$G$595,5,0)</f>
        <v>#N/A</v>
      </c>
      <c r="AU79" s="223"/>
    </row>
    <row r="80" ht="23.25" customHeight="1" s="399" customFormat="1">
      <c r="A80" s="278" t="s">
        <v>67</v>
      </c>
      <c r="B80" s="448" t="s">
        <v>221</v>
      </c>
      <c r="C80" s="449" t="s">
        <v>222</v>
      </c>
      <c r="D80" s="450" t="s">
        <v>95</v>
      </c>
      <c r="E80" s="451" t="s">
        <v>70</v>
      </c>
      <c r="F80" s="451" t="s">
        <v>71</v>
      </c>
      <c r="G80" s="452">
        <f>2515000/30*4</f>
        <v>335333.3333333333</v>
      </c>
      <c r="H80" s="453">
        <f ref="H80:H88" t="shared" si="56">+$G$5*4.89%</f>
        <v>122983.5</v>
      </c>
      <c r="I80" s="453">
        <f ref="I80:I88" t="shared" si="57">+$G$5*4%</f>
        <v>100600</v>
      </c>
      <c r="J80" s="453">
        <f ref="J80:J88" t="shared" si="58">+$G$5*2%</f>
        <v>50300</v>
      </c>
      <c r="K80" s="282">
        <f ref="K80:K88" t="shared" si="59">1667+13333</f>
        <v>15000</v>
      </c>
      <c r="L80" s="468">
        <f ref="L80:L88" t="shared" si="60">SUM(G80:K80)</f>
        <v>624216.8333333333</v>
      </c>
      <c r="M80" s="468">
        <f ref="M80:M88" t="shared" si="61">+L80*8%</f>
        <v>49937.346666666665</v>
      </c>
      <c r="N80" s="295"/>
      <c r="O80" s="468"/>
      <c r="P80" s="468"/>
      <c r="Q80" s="468"/>
      <c r="R80" s="300">
        <f ref="R80:R88" t="shared" si="62">SUM(L80:Q80)</f>
        <v>674154.1799999999</v>
      </c>
      <c r="S80" s="469">
        <f ref="S80:S88" t="shared" si="63">M80*0.1</f>
        <v>4993.734666666667</v>
      </c>
      <c r="T80" s="301">
        <f ref="T80:T88" t="shared" si="64">R80+S80</f>
        <v>679147.9146666666</v>
      </c>
      <c r="U80" s="470">
        <v>44389</v>
      </c>
      <c r="V80" s="474">
        <v>44469</v>
      </c>
      <c r="X80" s="490"/>
      <c r="Y80" s="608">
        <f t="shared" si="38"/>
        <v>74</v>
      </c>
      <c r="Z80" s="609" t="str">
        <f t="shared" si="38"/>
        <v>2609</v>
      </c>
      <c r="AA80" s="610" t="str">
        <f t="shared" si="38"/>
        <v>WAHYU HARIYADI</v>
      </c>
      <c r="AB80" s="586" t="str">
        <f>+VLOOKUP(B80,[1]pontianak!$C$7:$AD$81,14,0)</f>
        <v>K</v>
      </c>
      <c r="AC80" s="588">
        <f t="shared" si="51"/>
        <v>335333.3333333333</v>
      </c>
      <c r="AD80" s="612">
        <f t="shared" si="52"/>
        <v>50300</v>
      </c>
      <c r="AE80" s="612"/>
      <c r="AF80" s="612">
        <f>$AD$4*1%</f>
        <v>25150</v>
      </c>
      <c r="AG80" s="611">
        <f t="shared" si="49"/>
        <v>-4615116.666666667</v>
      </c>
      <c r="AH80" s="611">
        <f t="shared" si="53"/>
        <v>0</v>
      </c>
      <c r="AI80" s="613">
        <f t="shared" si="50"/>
        <v>259883.3333333333</v>
      </c>
      <c r="AJ80" s="613"/>
      <c r="AK80" s="614">
        <f t="shared" si="54"/>
        <v>259883.3333333333</v>
      </c>
      <c r="AL80" s="615"/>
      <c r="AM80" s="616">
        <f t="shared" si="39"/>
        <v>74</v>
      </c>
      <c r="AN80" s="617" t="str">
        <f t="shared" si="39"/>
        <v>2609</v>
      </c>
      <c r="AO80" s="618" t="str">
        <f t="shared" si="39"/>
        <v>WAHYU HARIYADI</v>
      </c>
      <c r="AP80" s="619">
        <f t="shared" si="55"/>
        <v>259883.3333333333</v>
      </c>
      <c r="AQ80" s="223" t="e">
        <f>+VLOOKUP(C80,'[2]BANK DRIVER'!$C$522:$G$595,5,0)</f>
        <v>#N/A</v>
      </c>
      <c r="AU80" s="223"/>
    </row>
    <row r="81" ht="23.25" customHeight="1" s="400" customFormat="1">
      <c r="A81" s="620" t="s">
        <v>67</v>
      </c>
      <c r="B81" s="459" t="s">
        <v>223</v>
      </c>
      <c r="C81" s="460" t="s">
        <v>224</v>
      </c>
      <c r="D81" s="461" t="s">
        <v>95</v>
      </c>
      <c r="E81" s="462" t="s">
        <v>70</v>
      </c>
      <c r="F81" s="462" t="s">
        <v>71</v>
      </c>
      <c r="G81" s="463">
        <f>2515000/30*15</f>
        <v>1257500</v>
      </c>
      <c r="H81" s="370">
        <f t="shared" si="56"/>
        <v>122983.5</v>
      </c>
      <c r="I81" s="370">
        <f t="shared" si="57"/>
        <v>100600</v>
      </c>
      <c r="J81" s="370">
        <f t="shared" si="58"/>
        <v>50300</v>
      </c>
      <c r="K81" s="384">
        <f t="shared" si="59"/>
        <v>15000</v>
      </c>
      <c r="L81" s="371">
        <f t="shared" si="60"/>
        <v>1546383.5</v>
      </c>
      <c r="M81" s="371">
        <f t="shared" si="61"/>
        <v>123710.68000000001</v>
      </c>
      <c r="N81" s="372">
        <v>1196000</v>
      </c>
      <c r="O81" s="371"/>
      <c r="P81" s="371"/>
      <c r="Q81" s="371"/>
      <c r="R81" s="386">
        <f t="shared" si="62"/>
        <v>2866094.1799999997</v>
      </c>
      <c r="S81" s="475">
        <f t="shared" si="63"/>
        <v>12371.068000000001</v>
      </c>
      <c r="T81" s="387">
        <f t="shared" si="64"/>
        <v>2878465.2479999997</v>
      </c>
      <c r="U81" s="476">
        <v>44287</v>
      </c>
      <c r="V81" s="567">
        <v>44377</v>
      </c>
      <c r="X81" s="401"/>
      <c r="Y81" s="621">
        <f t="shared" si="38"/>
        <v>75</v>
      </c>
      <c r="Z81" s="622" t="str">
        <f t="shared" si="38"/>
        <v>1486</v>
      </c>
      <c r="AA81" s="623" t="str">
        <f t="shared" si="38"/>
        <v>ARWANSYAH </v>
      </c>
      <c r="AB81" s="622" t="s">
        <v>225</v>
      </c>
      <c r="AC81" s="588">
        <f t="shared" si="51"/>
        <v>2453500</v>
      </c>
      <c r="AD81" s="625">
        <f t="shared" si="52"/>
        <v>50300</v>
      </c>
      <c r="AE81" s="625">
        <f>$AD$4*1%</f>
        <v>25150</v>
      </c>
      <c r="AF81" s="625">
        <f>$AD$4*1%</f>
        <v>25150</v>
      </c>
      <c r="AG81" s="624">
        <f t="shared" si="49"/>
        <v>-2522100</v>
      </c>
      <c r="AH81" s="624">
        <f t="shared" si="53"/>
        <v>0</v>
      </c>
      <c r="AI81" s="626">
        <f t="shared" si="50"/>
        <v>2352900</v>
      </c>
      <c r="AJ81" s="634">
        <f>503107+75000</f>
        <v>578107</v>
      </c>
      <c r="AK81" s="627">
        <f t="shared" si="54"/>
        <v>1774793</v>
      </c>
      <c r="AL81" s="628"/>
      <c r="AM81" s="629">
        <f t="shared" si="39"/>
        <v>75</v>
      </c>
      <c r="AN81" s="630" t="str">
        <f t="shared" si="39"/>
        <v>1486</v>
      </c>
      <c r="AO81" s="631" t="str">
        <f t="shared" si="39"/>
        <v>ARWANSYAH </v>
      </c>
      <c r="AP81" s="632">
        <f t="shared" si="55"/>
        <v>1774793</v>
      </c>
      <c r="AQ81" s="223"/>
      <c r="AR81" s="400" t="e">
        <f>+VLOOKUP(C81,[2]CASH!$C$19:$G$26,5,0)</f>
        <v>#N/A</v>
      </c>
      <c r="AU81" s="223"/>
    </row>
    <row r="82" ht="23.25" customHeight="1" s="400" customFormat="1">
      <c r="A82" s="620" t="s">
        <v>67</v>
      </c>
      <c r="B82" s="459" t="s">
        <v>226</v>
      </c>
      <c r="C82" s="460" t="s">
        <v>227</v>
      </c>
      <c r="D82" s="461" t="s">
        <v>95</v>
      </c>
      <c r="E82" s="462" t="s">
        <v>70</v>
      </c>
      <c r="F82" s="462" t="s">
        <v>71</v>
      </c>
      <c r="G82" s="463">
        <f>2515000/30*15</f>
        <v>1257500</v>
      </c>
      <c r="H82" s="370">
        <f t="shared" si="56"/>
        <v>122983.5</v>
      </c>
      <c r="I82" s="370">
        <f t="shared" si="57"/>
        <v>100600</v>
      </c>
      <c r="J82" s="370">
        <f t="shared" si="58"/>
        <v>50300</v>
      </c>
      <c r="K82" s="384">
        <f t="shared" si="59"/>
        <v>15000</v>
      </c>
      <c r="L82" s="371">
        <f t="shared" si="60"/>
        <v>1546383.5</v>
      </c>
      <c r="M82" s="371">
        <f t="shared" si="61"/>
        <v>123710.68000000001</v>
      </c>
      <c r="N82" s="372">
        <v>1222000</v>
      </c>
      <c r="O82" s="371"/>
      <c r="P82" s="371"/>
      <c r="Q82" s="371"/>
      <c r="R82" s="386">
        <f t="shared" si="62"/>
        <v>2892094.1799999997</v>
      </c>
      <c r="S82" s="475">
        <f t="shared" si="63"/>
        <v>12371.068000000001</v>
      </c>
      <c r="T82" s="387">
        <f t="shared" si="64"/>
        <v>2904465.2479999997</v>
      </c>
      <c r="U82" s="476">
        <v>44287</v>
      </c>
      <c r="V82" s="567">
        <v>44377</v>
      </c>
      <c r="X82" s="401"/>
      <c r="Y82" s="621">
        <f t="shared" si="38"/>
        <v>76</v>
      </c>
      <c r="Z82" s="622" t="str">
        <f t="shared" si="38"/>
        <v>1487</v>
      </c>
      <c r="AA82" s="623" t="str">
        <f t="shared" si="38"/>
        <v>NURUL HUDA </v>
      </c>
      <c r="AB82" s="622" t="s">
        <v>225</v>
      </c>
      <c r="AC82" s="588">
        <f t="shared" si="51"/>
        <v>2479500</v>
      </c>
      <c r="AD82" s="625">
        <f t="shared" si="52"/>
        <v>50300</v>
      </c>
      <c r="AE82" s="625">
        <f>$AD$4*1%</f>
        <v>25150</v>
      </c>
      <c r="AF82" s="625">
        <f>$AD$4*1%</f>
        <v>25150</v>
      </c>
      <c r="AG82" s="624">
        <f t="shared" si="49"/>
        <v>-2496100</v>
      </c>
      <c r="AH82" s="624">
        <f t="shared" si="53"/>
        <v>0</v>
      </c>
      <c r="AI82" s="626">
        <f t="shared" si="50"/>
        <v>2378900</v>
      </c>
      <c r="AJ82" s="626">
        <v>75000</v>
      </c>
      <c r="AK82" s="627">
        <f t="shared" si="54"/>
        <v>2303900</v>
      </c>
      <c r="AL82" s="628"/>
      <c r="AM82" s="629">
        <f t="shared" si="39"/>
        <v>76</v>
      </c>
      <c r="AN82" s="630" t="str">
        <f t="shared" si="39"/>
        <v>1487</v>
      </c>
      <c r="AO82" s="631" t="str">
        <f t="shared" si="39"/>
        <v>NURUL HUDA </v>
      </c>
      <c r="AP82" s="632">
        <f t="shared" si="55"/>
        <v>2303900</v>
      </c>
      <c r="AQ82" s="223"/>
      <c r="AR82" s="400">
        <f>+VLOOKUP(C82,[2]CASH!$C$19:$G$26,5,0)</f>
        <v>2303900</v>
      </c>
      <c r="AU82" s="223"/>
    </row>
    <row r="83" ht="23.25" customHeight="1" s="400" customFormat="1">
      <c r="A83" s="620" t="s">
        <v>67</v>
      </c>
      <c r="B83" s="459" t="s">
        <v>228</v>
      </c>
      <c r="C83" s="460" t="s">
        <v>229</v>
      </c>
      <c r="D83" s="461" t="s">
        <v>95</v>
      </c>
      <c r="E83" s="462" t="s">
        <v>70</v>
      </c>
      <c r="F83" s="462" t="s">
        <v>71</v>
      </c>
      <c r="G83" s="463">
        <f>2515000/30*15</f>
        <v>1257500</v>
      </c>
      <c r="H83" s="370">
        <f t="shared" si="56"/>
        <v>122983.5</v>
      </c>
      <c r="I83" s="370">
        <f t="shared" si="57"/>
        <v>100600</v>
      </c>
      <c r="J83" s="370">
        <f t="shared" si="58"/>
        <v>50300</v>
      </c>
      <c r="K83" s="384">
        <f t="shared" si="59"/>
        <v>15000</v>
      </c>
      <c r="L83" s="371">
        <f t="shared" si="60"/>
        <v>1546383.5</v>
      </c>
      <c r="M83" s="371">
        <f t="shared" si="61"/>
        <v>123710.68000000001</v>
      </c>
      <c r="N83" s="372">
        <v>1651000</v>
      </c>
      <c r="O83" s="371"/>
      <c r="P83" s="371"/>
      <c r="Q83" s="371"/>
      <c r="R83" s="386">
        <f t="shared" si="62"/>
        <v>3321094.1799999997</v>
      </c>
      <c r="S83" s="475">
        <f t="shared" si="63"/>
        <v>12371.068000000001</v>
      </c>
      <c r="T83" s="387">
        <f t="shared" si="64"/>
        <v>3333465.2479999997</v>
      </c>
      <c r="U83" s="476">
        <v>44287</v>
      </c>
      <c r="V83" s="567">
        <v>44377</v>
      </c>
      <c r="X83" s="401"/>
      <c r="Y83" s="621">
        <f t="shared" si="38"/>
        <v>77</v>
      </c>
      <c r="Z83" s="622" t="str">
        <f t="shared" si="38"/>
        <v>1490</v>
      </c>
      <c r="AA83" s="623" t="str">
        <f t="shared" si="38"/>
        <v>RASID HARYADI </v>
      </c>
      <c r="AB83" s="622" t="s">
        <v>225</v>
      </c>
      <c r="AC83" s="588">
        <f t="shared" si="51"/>
        <v>2908500</v>
      </c>
      <c r="AD83" s="625">
        <f t="shared" si="52"/>
        <v>50300</v>
      </c>
      <c r="AE83" s="625">
        <f>$AD$4*1%</f>
        <v>25150</v>
      </c>
      <c r="AF83" s="625">
        <f>$AD$4*1%</f>
        <v>25150</v>
      </c>
      <c r="AG83" s="624">
        <f t="shared" si="49"/>
        <v>-2067100</v>
      </c>
      <c r="AH83" s="624">
        <f t="shared" si="53"/>
        <v>0</v>
      </c>
      <c r="AI83" s="626">
        <f t="shared" si="50"/>
        <v>2807900</v>
      </c>
      <c r="AJ83" s="626">
        <v>75000</v>
      </c>
      <c r="AK83" s="627">
        <f t="shared" si="54"/>
        <v>2732900</v>
      </c>
      <c r="AL83" s="628"/>
      <c r="AM83" s="629">
        <f t="shared" si="39"/>
        <v>77</v>
      </c>
      <c r="AN83" s="630" t="str">
        <f t="shared" si="39"/>
        <v>1490</v>
      </c>
      <c r="AO83" s="631" t="str">
        <f t="shared" si="39"/>
        <v>RASID HARYADI </v>
      </c>
      <c r="AP83" s="632">
        <f t="shared" si="55"/>
        <v>2732900</v>
      </c>
      <c r="AQ83" s="223"/>
      <c r="AR83" s="400">
        <f>+VLOOKUP(C83,[2]CASH!$C$19:$G$26,5,0)</f>
        <v>2732900</v>
      </c>
      <c r="AU83" s="223"/>
    </row>
    <row r="84" ht="23.25" customHeight="1" s="400" customFormat="1">
      <c r="A84" s="620" t="s">
        <v>67</v>
      </c>
      <c r="B84" s="552" t="s">
        <v>230</v>
      </c>
      <c r="C84" s="460" t="s">
        <v>231</v>
      </c>
      <c r="D84" s="461" t="s">
        <v>95</v>
      </c>
      <c r="E84" s="462" t="s">
        <v>70</v>
      </c>
      <c r="F84" s="462" t="s">
        <v>71</v>
      </c>
      <c r="G84" s="463">
        <f>2515000/30*15</f>
        <v>1257500</v>
      </c>
      <c r="H84" s="370">
        <f t="shared" si="56"/>
        <v>122983.5</v>
      </c>
      <c r="I84" s="370">
        <f t="shared" si="57"/>
        <v>100600</v>
      </c>
      <c r="J84" s="370">
        <f t="shared" si="58"/>
        <v>50300</v>
      </c>
      <c r="K84" s="384">
        <f t="shared" si="59"/>
        <v>15000</v>
      </c>
      <c r="L84" s="371">
        <f t="shared" si="60"/>
        <v>1546383.5</v>
      </c>
      <c r="M84" s="371">
        <f t="shared" si="61"/>
        <v>123710.68000000001</v>
      </c>
      <c r="N84" s="372">
        <v>1768000</v>
      </c>
      <c r="O84" s="371"/>
      <c r="P84" s="371"/>
      <c r="Q84" s="371"/>
      <c r="R84" s="386">
        <f t="shared" si="62"/>
        <v>3438094.1799999997</v>
      </c>
      <c r="S84" s="475">
        <f t="shared" si="63"/>
        <v>12371.068000000001</v>
      </c>
      <c r="T84" s="387">
        <f t="shared" si="64"/>
        <v>3450465.2479999997</v>
      </c>
      <c r="U84" s="476">
        <v>44274</v>
      </c>
      <c r="V84" s="567">
        <v>44377</v>
      </c>
      <c r="X84" s="401"/>
      <c r="Y84" s="621">
        <f t="shared" si="38"/>
        <v>78</v>
      </c>
      <c r="Z84" s="622" t="str">
        <f t="shared" si="38"/>
        <v>1946</v>
      </c>
      <c r="AA84" s="623" t="str">
        <f t="shared" si="38"/>
        <v>FAZAR OKTAVIANTO</v>
      </c>
      <c r="AB84" s="622" t="s">
        <v>225</v>
      </c>
      <c r="AC84" s="588">
        <f t="shared" si="51"/>
        <v>3025500</v>
      </c>
      <c r="AD84" s="625">
        <f t="shared" si="52"/>
        <v>50300</v>
      </c>
      <c r="AE84" s="625">
        <f>$AD$4*1%</f>
        <v>25150</v>
      </c>
      <c r="AF84" s="625">
        <f>$AD$4*1%</f>
        <v>25150</v>
      </c>
      <c r="AG84" s="624">
        <f t="shared" si="49"/>
        <v>-1950100</v>
      </c>
      <c r="AH84" s="624">
        <f t="shared" si="53"/>
        <v>0</v>
      </c>
      <c r="AI84" s="626">
        <f t="shared" si="50"/>
        <v>2924900</v>
      </c>
      <c r="AJ84" s="626">
        <v>112000</v>
      </c>
      <c r="AK84" s="627">
        <f t="shared" si="54"/>
        <v>2812900</v>
      </c>
      <c r="AL84" s="628"/>
      <c r="AM84" s="629">
        <f t="shared" si="39"/>
        <v>78</v>
      </c>
      <c r="AN84" s="630" t="str">
        <f t="shared" si="39"/>
        <v>1946</v>
      </c>
      <c r="AO84" s="631" t="str">
        <f t="shared" si="39"/>
        <v>FAZAR OKTAVIANTO</v>
      </c>
      <c r="AP84" s="632">
        <f t="shared" si="55"/>
        <v>2812900</v>
      </c>
      <c r="AQ84" s="223"/>
      <c r="AR84" s="400">
        <f>+VLOOKUP(C84,[2]CASH!$C$19:$G$26,5,0)</f>
        <v>2812900</v>
      </c>
      <c r="AU84" s="223"/>
    </row>
    <row r="85" ht="23.25" customHeight="1" s="400" customFormat="1">
      <c r="A85" s="620" t="s">
        <v>67</v>
      </c>
      <c r="B85" s="459" t="s">
        <v>232</v>
      </c>
      <c r="C85" s="460" t="s">
        <v>233</v>
      </c>
      <c r="D85" s="461" t="s">
        <v>95</v>
      </c>
      <c r="E85" s="462" t="s">
        <v>70</v>
      </c>
      <c r="F85" s="462" t="s">
        <v>71</v>
      </c>
      <c r="G85" s="463">
        <f>2515000/30*21</f>
        <v>1760500</v>
      </c>
      <c r="H85" s="370">
        <f t="shared" si="56"/>
        <v>122983.5</v>
      </c>
      <c r="I85" s="370">
        <f t="shared" si="57"/>
        <v>100600</v>
      </c>
      <c r="J85" s="370">
        <f t="shared" si="58"/>
        <v>50300</v>
      </c>
      <c r="K85" s="384">
        <f t="shared" si="59"/>
        <v>15000</v>
      </c>
      <c r="L85" s="371">
        <f t="shared" si="60"/>
        <v>2049383.5</v>
      </c>
      <c r="M85" s="371">
        <f t="shared" si="61"/>
        <v>163950.68</v>
      </c>
      <c r="N85" s="372">
        <v>1261000</v>
      </c>
      <c r="O85" s="371"/>
      <c r="P85" s="371"/>
      <c r="Q85" s="371"/>
      <c r="R85" s="386">
        <f t="shared" si="62"/>
        <v>3474334.18</v>
      </c>
      <c r="S85" s="475">
        <f t="shared" si="63"/>
        <v>16395.068</v>
      </c>
      <c r="T85" s="387">
        <f t="shared" si="64"/>
        <v>3490729.248</v>
      </c>
      <c r="U85" s="476">
        <v>44322</v>
      </c>
      <c r="V85" s="477">
        <v>44384</v>
      </c>
      <c r="X85" s="401"/>
      <c r="Y85" s="621">
        <f t="shared" si="38"/>
        <v>79</v>
      </c>
      <c r="Z85" s="622" t="str">
        <f t="shared" si="38"/>
        <v>2255</v>
      </c>
      <c r="AA85" s="623" t="str">
        <f t="shared" si="38"/>
        <v>MOH. HOTIFUL UMAM</v>
      </c>
      <c r="AB85" s="622" t="s">
        <v>225</v>
      </c>
      <c r="AC85" s="588">
        <f t="shared" si="51"/>
        <v>3021500</v>
      </c>
      <c r="AD85" s="625">
        <f t="shared" si="52"/>
        <v>50300</v>
      </c>
      <c r="AE85" s="625">
        <f>$AD$4*1%</f>
        <v>25150</v>
      </c>
      <c r="AF85" s="625">
        <f>$AD$4*1%</f>
        <v>25150</v>
      </c>
      <c r="AG85" s="624">
        <f>(AC85-AD85-AE85-AF85)-IF(AB85="L",4500000,IF(AB85="K",4875000,IF(AB85="K1",5250000,IF(AB85="K2",5625000,IF(AB85="K3",6000000,IF(AB85="0","ERROR"))))))</f>
        <v>-1954100</v>
      </c>
      <c r="AH85" s="624">
        <f t="shared" si="53"/>
        <v>0</v>
      </c>
      <c r="AI85" s="626">
        <f t="shared" si="50"/>
        <v>2920900</v>
      </c>
      <c r="AJ85" s="626">
        <v>125000</v>
      </c>
      <c r="AK85" s="627">
        <f t="shared" si="54"/>
        <v>2795900</v>
      </c>
      <c r="AL85" s="628"/>
      <c r="AM85" s="629">
        <f t="shared" si="39"/>
        <v>79</v>
      </c>
      <c r="AN85" s="630" t="str">
        <f t="shared" si="39"/>
        <v>2255</v>
      </c>
      <c r="AO85" s="631" t="str">
        <f t="shared" si="39"/>
        <v>MOH. HOTIFUL UMAM</v>
      </c>
      <c r="AP85" s="632">
        <f t="shared" si="55"/>
        <v>2795900</v>
      </c>
      <c r="AQ85" s="223"/>
      <c r="AR85" s="400">
        <f>+VLOOKUP(C85,[2]CASH!$C$19:$G$26,5,0)</f>
        <v>2795900</v>
      </c>
      <c r="AU85" s="223"/>
    </row>
    <row r="86" ht="23.25" customHeight="1" s="400" customFormat="1">
      <c r="A86" s="620" t="s">
        <v>67</v>
      </c>
      <c r="B86" s="459" t="s">
        <v>234</v>
      </c>
      <c r="C86" s="460" t="s">
        <v>235</v>
      </c>
      <c r="D86" s="461" t="s">
        <v>95</v>
      </c>
      <c r="E86" s="462" t="s">
        <v>70</v>
      </c>
      <c r="F86" s="462" t="s">
        <v>71</v>
      </c>
      <c r="G86" s="463">
        <f>2515000/30*4</f>
        <v>335333.3333333333</v>
      </c>
      <c r="H86" s="370">
        <f t="shared" si="56"/>
        <v>122983.5</v>
      </c>
      <c r="I86" s="370">
        <f t="shared" si="57"/>
        <v>100600</v>
      </c>
      <c r="J86" s="370">
        <f t="shared" si="58"/>
        <v>50300</v>
      </c>
      <c r="K86" s="384">
        <f t="shared" si="59"/>
        <v>15000</v>
      </c>
      <c r="L86" s="371">
        <f t="shared" si="60"/>
        <v>624216.8333333333</v>
      </c>
      <c r="M86" s="371">
        <f t="shared" si="61"/>
        <v>49937.346666666665</v>
      </c>
      <c r="N86" s="372"/>
      <c r="O86" s="371"/>
      <c r="P86" s="371"/>
      <c r="Q86" s="371"/>
      <c r="R86" s="386">
        <f t="shared" si="62"/>
        <v>674154.1799999999</v>
      </c>
      <c r="S86" s="475">
        <f t="shared" si="63"/>
        <v>4993.734666666667</v>
      </c>
      <c r="T86" s="387">
        <f t="shared" si="64"/>
        <v>679147.9146666666</v>
      </c>
      <c r="U86" s="476">
        <v>44378</v>
      </c>
      <c r="V86" s="478">
        <v>44382</v>
      </c>
      <c r="X86" s="401"/>
      <c r="Y86" s="621">
        <f t="shared" si="38"/>
        <v>80</v>
      </c>
      <c r="Z86" s="622" t="str">
        <f t="shared" si="38"/>
        <v>2608</v>
      </c>
      <c r="AA86" s="623" t="str">
        <f t="shared" si="38"/>
        <v>MUHAMMAD SUPRIADI</v>
      </c>
      <c r="AB86" s="622" t="s">
        <v>225</v>
      </c>
      <c r="AC86" s="588">
        <f t="shared" si="51"/>
        <v>335333.3333333333</v>
      </c>
      <c r="AD86" s="625">
        <f t="shared" si="52"/>
        <v>50300</v>
      </c>
      <c r="AE86" s="625">
        <f>$AD$4*1%</f>
        <v>25150</v>
      </c>
      <c r="AF86" s="625">
        <f>$AD$4*1%</f>
        <v>25150</v>
      </c>
      <c r="AG86" s="624">
        <f t="shared" si="49"/>
        <v>-4640266.666666667</v>
      </c>
      <c r="AH86" s="624">
        <f t="shared" si="53"/>
        <v>0</v>
      </c>
      <c r="AI86" s="626">
        <f t="shared" si="50"/>
        <v>234733.3333333333</v>
      </c>
      <c r="AJ86" s="626"/>
      <c r="AK86" s="627">
        <f t="shared" si="54"/>
        <v>234733.3333333333</v>
      </c>
      <c r="AL86" s="628"/>
      <c r="AM86" s="629">
        <f t="shared" si="39"/>
        <v>80</v>
      </c>
      <c r="AN86" s="630" t="str">
        <f t="shared" si="39"/>
        <v>2608</v>
      </c>
      <c r="AO86" s="631" t="str">
        <f t="shared" si="39"/>
        <v>MUHAMMAD SUPRIADI</v>
      </c>
      <c r="AP86" s="632">
        <f t="shared" si="55"/>
        <v>234733.3333333333</v>
      </c>
      <c r="AQ86" s="223"/>
      <c r="AR86" s="400">
        <f>+VLOOKUP(C86,[2]CASH!$C$19:$G$26,5,0)</f>
        <v>234733.3333333333</v>
      </c>
      <c r="AU86" s="223"/>
    </row>
    <row r="87" ht="23.25" customHeight="1" s="400" customFormat="1">
      <c r="A87" s="620" t="s">
        <v>214</v>
      </c>
      <c r="B87" s="743" t="s">
        <v>236</v>
      </c>
      <c r="C87" s="464" t="s">
        <v>237</v>
      </c>
      <c r="D87" s="465" t="s">
        <v>95</v>
      </c>
      <c r="E87" s="466" t="s">
        <v>70</v>
      </c>
      <c r="F87" s="466" t="s">
        <v>71</v>
      </c>
      <c r="G87" s="463">
        <f>2515000/30*15</f>
        <v>1257500</v>
      </c>
      <c r="H87" s="370">
        <f t="shared" si="56"/>
        <v>122983.5</v>
      </c>
      <c r="I87" s="370">
        <f t="shared" si="57"/>
        <v>100600</v>
      </c>
      <c r="J87" s="370">
        <f t="shared" si="58"/>
        <v>50300</v>
      </c>
      <c r="K87" s="384">
        <f t="shared" si="59"/>
        <v>15000</v>
      </c>
      <c r="L87" s="371">
        <f t="shared" si="60"/>
        <v>1546383.5</v>
      </c>
      <c r="M87" s="371">
        <f t="shared" si="61"/>
        <v>123710.68000000001</v>
      </c>
      <c r="N87" s="372">
        <v>611000</v>
      </c>
      <c r="O87" s="371"/>
      <c r="P87" s="371"/>
      <c r="Q87" s="371"/>
      <c r="R87" s="386">
        <f t="shared" si="62"/>
        <v>2281094.1799999997</v>
      </c>
      <c r="S87" s="374">
        <f t="shared" si="63"/>
        <v>12371.068000000001</v>
      </c>
      <c r="T87" s="387">
        <f t="shared" si="64"/>
        <v>2293465.2479999997</v>
      </c>
      <c r="U87" s="479">
        <v>44348</v>
      </c>
      <c r="V87" s="568">
        <v>44377</v>
      </c>
      <c r="W87" s="401"/>
      <c r="X87" s="401"/>
      <c r="Y87" s="621">
        <f t="shared" si="38"/>
        <v>81</v>
      </c>
      <c r="Z87" s="622" t="str">
        <f t="shared" si="38"/>
        <v>484</v>
      </c>
      <c r="AA87" s="623" t="str">
        <f t="shared" si="38"/>
        <v>ARIF RIANSYAH</v>
      </c>
      <c r="AB87" s="622" t="s">
        <v>225</v>
      </c>
      <c r="AC87" s="588">
        <f t="shared" si="51"/>
        <v>1868500</v>
      </c>
      <c r="AD87" s="625">
        <f t="shared" si="52"/>
        <v>50300</v>
      </c>
      <c r="AE87" s="625">
        <f>$AD$4*1%</f>
        <v>25150</v>
      </c>
      <c r="AF87" s="625">
        <f>$AD$4*1%</f>
        <v>25150</v>
      </c>
      <c r="AG87" s="624">
        <f t="shared" si="49"/>
        <v>-3107100</v>
      </c>
      <c r="AH87" s="624">
        <f t="shared" si="53"/>
        <v>0</v>
      </c>
      <c r="AI87" s="626">
        <f t="shared" si="50"/>
        <v>1767900</v>
      </c>
      <c r="AJ87" s="626">
        <v>37500</v>
      </c>
      <c r="AK87" s="627">
        <f t="shared" si="54"/>
        <v>1730400</v>
      </c>
      <c r="AL87" s="628"/>
      <c r="AM87" s="629">
        <f t="shared" si="39"/>
        <v>81</v>
      </c>
      <c r="AN87" s="630" t="str">
        <f t="shared" si="39"/>
        <v>484</v>
      </c>
      <c r="AO87" s="631" t="str">
        <f t="shared" si="39"/>
        <v>ARIF RIANSYAH</v>
      </c>
      <c r="AP87" s="632">
        <f t="shared" si="55"/>
        <v>1730400</v>
      </c>
      <c r="AQ87" s="223"/>
      <c r="AR87" s="400">
        <f>+VLOOKUP(C87,[2]CASH!$C$19:$G$26,5,0)</f>
        <v>1730400</v>
      </c>
      <c r="AS87" s="401"/>
      <c r="AT87" s="401"/>
      <c r="AU87" s="223"/>
      <c r="AV87" s="401"/>
      <c r="AW87" s="401"/>
      <c r="AX87" s="401"/>
      <c r="AY87" s="401"/>
      <c r="AZ87" s="401"/>
      <c r="BA87" s="401"/>
    </row>
    <row r="88" ht="23.25" customHeight="1" s="400" customFormat="1">
      <c r="A88" s="620" t="s">
        <v>214</v>
      </c>
      <c r="B88" s="743" t="s">
        <v>238</v>
      </c>
      <c r="C88" s="460" t="s">
        <v>239</v>
      </c>
      <c r="D88" s="467" t="s">
        <v>95</v>
      </c>
      <c r="E88" s="462" t="s">
        <v>70</v>
      </c>
      <c r="F88" s="462" t="s">
        <v>71</v>
      </c>
      <c r="G88" s="463">
        <f>2515000/30*15</f>
        <v>1257500</v>
      </c>
      <c r="H88" s="370">
        <f t="shared" si="56"/>
        <v>122983.5</v>
      </c>
      <c r="I88" s="370">
        <f t="shared" si="57"/>
        <v>100600</v>
      </c>
      <c r="J88" s="370">
        <f t="shared" si="58"/>
        <v>50300</v>
      </c>
      <c r="K88" s="384">
        <f t="shared" si="59"/>
        <v>15000</v>
      </c>
      <c r="L88" s="371">
        <f t="shared" si="60"/>
        <v>1546383.5</v>
      </c>
      <c r="M88" s="371">
        <f t="shared" si="61"/>
        <v>123710.68000000001</v>
      </c>
      <c r="N88" s="372">
        <v>1872000</v>
      </c>
      <c r="O88" s="371"/>
      <c r="P88" s="371"/>
      <c r="Q88" s="371"/>
      <c r="R88" s="386">
        <f t="shared" si="62"/>
        <v>3542094.1799999997</v>
      </c>
      <c r="S88" s="475">
        <f t="shared" si="63"/>
        <v>12371.068000000001</v>
      </c>
      <c r="T88" s="387">
        <f t="shared" si="64"/>
        <v>3554465.2479999997</v>
      </c>
      <c r="U88" s="480">
        <v>44287</v>
      </c>
      <c r="V88" s="568">
        <v>44377</v>
      </c>
      <c r="X88" s="401"/>
      <c r="Y88" s="621">
        <f t="shared" si="38"/>
        <v>82</v>
      </c>
      <c r="Z88" s="622" t="str">
        <f t="shared" si="38"/>
        <v>768</v>
      </c>
      <c r="AA88" s="623" t="str">
        <f t="shared" si="38"/>
        <v>IRWIN</v>
      </c>
      <c r="AB88" s="622" t="s">
        <v>225</v>
      </c>
      <c r="AC88" s="588">
        <f t="shared" si="51"/>
        <v>3129500</v>
      </c>
      <c r="AD88" s="625">
        <f t="shared" si="52"/>
        <v>50300</v>
      </c>
      <c r="AE88" s="625">
        <f>$AD$4*1%</f>
        <v>25150</v>
      </c>
      <c r="AF88" s="625">
        <f>$AD$4*1%</f>
        <v>25150</v>
      </c>
      <c r="AG88" s="624">
        <f t="shared" si="49"/>
        <v>-1846100</v>
      </c>
      <c r="AH88" s="624">
        <f t="shared" si="53"/>
        <v>0</v>
      </c>
      <c r="AI88" s="626">
        <f t="shared" si="50"/>
        <v>3028900</v>
      </c>
      <c r="AJ88" s="626">
        <v>50000</v>
      </c>
      <c r="AK88" s="627">
        <f t="shared" si="54"/>
        <v>2978900</v>
      </c>
      <c r="AL88" s="628"/>
      <c r="AM88" s="629">
        <f t="shared" si="39"/>
        <v>82</v>
      </c>
      <c r="AN88" s="630" t="str">
        <f t="shared" si="39"/>
        <v>768</v>
      </c>
      <c r="AO88" s="631" t="str">
        <f t="shared" si="39"/>
        <v>IRWIN</v>
      </c>
      <c r="AP88" s="632">
        <f t="shared" si="55"/>
        <v>2978900</v>
      </c>
      <c r="AQ88" s="223"/>
      <c r="AR88" s="400">
        <f>+VLOOKUP(C88,[2]CASH!$C$19:$G$26,5,0)</f>
        <v>2978900</v>
      </c>
      <c r="AU88" s="223"/>
    </row>
    <row r="89" ht="23.25" customHeight="1" s="222" customFormat="1">
      <c r="A89" s="661" t="s">
        <v>240</v>
      </c>
      <c r="B89" s="662"/>
      <c r="C89" s="662"/>
      <c r="D89" s="662"/>
      <c r="E89" s="663"/>
      <c r="F89" s="376"/>
      <c r="G89" s="316">
        <f>SUM(G7:G88)</f>
        <v>185523166.6666667</v>
      </c>
      <c r="H89" s="316">
        <f ref="H89:T89" t="shared" si="66">SUM(H7:H88)</f>
        <v>10084647</v>
      </c>
      <c r="I89" s="316">
        <f t="shared" si="66"/>
        <v>8249200</v>
      </c>
      <c r="J89" s="316">
        <f t="shared" si="66"/>
        <v>4124600</v>
      </c>
      <c r="K89" s="316">
        <f t="shared" si="66"/>
        <v>1123336</v>
      </c>
      <c r="L89" s="316">
        <f t="shared" si="66"/>
        <v>209104949.6666667</v>
      </c>
      <c r="M89" s="316">
        <f t="shared" si="66"/>
        <v>16728395.973333316</v>
      </c>
      <c r="N89" s="316">
        <f t="shared" si="66"/>
        <v>92714000</v>
      </c>
      <c r="O89" s="316">
        <f t="shared" si="66"/>
        <v>932000</v>
      </c>
      <c r="P89" s="316">
        <f t="shared" si="66"/>
        <v>2162000</v>
      </c>
      <c r="Q89" s="316">
        <f t="shared" si="66"/>
        <v>6549177.179190753</v>
      </c>
      <c r="R89" s="316">
        <f t="shared" si="66"/>
        <v>328190522.8191912</v>
      </c>
      <c r="S89" s="316">
        <f t="shared" si="66"/>
        <v>1672839.5973333316</v>
      </c>
      <c r="T89" s="316">
        <f t="shared" si="66"/>
        <v>329863362.4165244</v>
      </c>
      <c r="U89" s="442"/>
      <c r="V89" s="443"/>
      <c r="W89" s="220"/>
      <c r="X89" s="220"/>
      <c r="Y89" s="598"/>
      <c r="Z89" s="599"/>
      <c r="AA89" s="600"/>
      <c r="AB89" s="599"/>
      <c r="AC89" s="601">
        <f ref="AC89:AK89" t="shared" si="67">SUM(AC7:AC88)</f>
        <v>287880343.8458574</v>
      </c>
      <c r="AD89" s="601">
        <f t="shared" si="67"/>
        <v>4124600</v>
      </c>
      <c r="AE89" s="601">
        <f t="shared" si="67"/>
        <v>1634750</v>
      </c>
      <c r="AF89" s="601">
        <f t="shared" si="67"/>
        <v>2062300</v>
      </c>
      <c r="AG89" s="601">
        <f t="shared" si="67"/>
        <v>-132066306.15414259</v>
      </c>
      <c r="AH89" s="601">
        <f t="shared" si="67"/>
        <v>12070</v>
      </c>
      <c r="AI89" s="601">
        <f t="shared" si="67"/>
        <v>280046623.84585744</v>
      </c>
      <c r="AJ89" s="601">
        <f t="shared" si="67"/>
        <v>14376021</v>
      </c>
      <c r="AK89" s="601">
        <f t="shared" si="67"/>
        <v>265670602.84585744</v>
      </c>
      <c r="AL89" s="602"/>
      <c r="AM89" s="603"/>
      <c r="AN89" s="604"/>
      <c r="AO89" s="605"/>
      <c r="AP89" s="601">
        <f>SUM(AP7:AP88)</f>
        <v>265670602.84585744</v>
      </c>
      <c r="AQ89" s="601" t="e">
        <f ref="AQ89:AS89" t="shared" si="68">SUM(AQ7:AQ88)</f>
        <v>#N/A</v>
      </c>
      <c r="AR89" s="601" t="e">
        <f t="shared" si="68"/>
        <v>#N/A</v>
      </c>
      <c r="AS89" s="601">
        <f t="shared" si="68"/>
        <v>0</v>
      </c>
      <c r="AT89" s="223"/>
      <c r="AU89" s="223"/>
      <c r="AV89" s="223"/>
      <c r="AW89" s="223"/>
      <c r="AX89" s="223"/>
      <c r="AY89" s="223"/>
      <c r="AZ89" s="223"/>
      <c r="BA89" s="223"/>
      <c r="BB89" s="223"/>
      <c r="BC89" s="223"/>
    </row>
    <row r="90" ht="23.25" customHeight="1">
      <c r="H90" s="227"/>
      <c r="I90" s="227"/>
      <c r="J90" s="227"/>
      <c r="K90" s="227"/>
      <c r="M90" s="227"/>
      <c r="N90" s="227"/>
      <c r="O90" s="227"/>
      <c r="P90" s="227"/>
      <c r="Q90" s="227"/>
      <c r="R90" s="227"/>
      <c r="S90" s="227"/>
      <c r="T90" s="227"/>
      <c r="AC90" s="606">
        <f>+AC89-G89-N89-O89-P89-Q89</f>
        <v>-5.774199962615967E-08</v>
      </c>
      <c r="AJ90" s="309"/>
      <c r="AP90" s="309" t="e">
        <f>+AP89-AQ89-AR89</f>
        <v>#N/A</v>
      </c>
      <c r="BB90" s="223"/>
      <c r="BC90" s="223"/>
    </row>
    <row r="91" s="223" customFormat="1">
      <c r="B91" s="231"/>
      <c r="C91" s="230"/>
      <c r="D91" s="231"/>
      <c r="E91" s="231"/>
      <c r="F91" s="231"/>
      <c r="G91" s="232"/>
      <c r="L91" s="232"/>
      <c r="U91" s="230"/>
      <c r="V91" s="230"/>
      <c r="Y91" s="224"/>
      <c r="Z91" s="224"/>
      <c r="AA91" s="224"/>
      <c r="AB91" s="224"/>
      <c r="AC91" s="580" t="s">
        <v>241</v>
      </c>
      <c r="AD91" s="227">
        <f>+H89+J89+AD89+AF89</f>
        <v>20396147</v>
      </c>
      <c r="AE91" s="227"/>
      <c r="AF91" s="227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</row>
    <row r="92" s="223" customFormat="1">
      <c r="B92" s="231"/>
      <c r="C92" s="230"/>
      <c r="D92" s="231"/>
      <c r="E92" s="231"/>
      <c r="F92" s="231"/>
      <c r="G92" s="232"/>
      <c r="L92" s="232"/>
      <c r="U92" s="230"/>
      <c r="V92" s="230"/>
      <c r="Y92" s="224"/>
      <c r="Z92" s="224"/>
      <c r="AA92" s="224"/>
      <c r="AB92" s="224"/>
      <c r="AC92" s="607" t="s">
        <v>61</v>
      </c>
      <c r="AD92" s="227">
        <f>+I89+AE89</f>
        <v>9883950</v>
      </c>
      <c r="AE92" s="227"/>
      <c r="AF92" s="227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</row>
    <row r="93" s="223" customFormat="1">
      <c r="B93" s="231"/>
      <c r="C93" s="230"/>
      <c r="D93" s="231"/>
      <c r="E93" s="231"/>
      <c r="F93" s="231"/>
      <c r="G93" s="232"/>
      <c r="L93" s="232"/>
      <c r="U93" s="230"/>
      <c r="V93" s="230"/>
      <c r="Y93" s="224"/>
      <c r="Z93" s="224"/>
      <c r="AA93" s="224"/>
      <c r="AB93" s="224"/>
      <c r="AC93" s="607" t="s">
        <v>242</v>
      </c>
      <c r="AD93" s="227">
        <f>+K89</f>
        <v>1123336</v>
      </c>
      <c r="AE93" s="227"/>
      <c r="AF93" s="227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</row>
    <row r="94" s="223" customFormat="1">
      <c r="B94" s="231"/>
      <c r="C94" s="230"/>
      <c r="D94" s="231"/>
      <c r="E94" s="231"/>
      <c r="F94" s="231"/>
      <c r="G94" s="232"/>
      <c r="L94" s="232"/>
      <c r="U94" s="230"/>
      <c r="V94" s="230"/>
      <c r="Y94" s="224"/>
      <c r="Z94" s="224"/>
      <c r="AA94" s="224"/>
      <c r="AB94" s="224"/>
      <c r="AC94" s="607" t="s">
        <v>64</v>
      </c>
      <c r="AD94" s="227">
        <f>+AH89</f>
        <v>12070</v>
      </c>
      <c r="AE94" s="227"/>
      <c r="AF94" s="227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</row>
    <row r="95" s="223" customFormat="1">
      <c r="B95" s="231"/>
      <c r="C95" s="230"/>
      <c r="D95" s="231"/>
      <c r="E95" s="231"/>
      <c r="F95" s="231"/>
      <c r="G95" s="232"/>
      <c r="L95" s="232"/>
      <c r="U95" s="230"/>
      <c r="V95" s="230"/>
      <c r="Y95" s="224"/>
      <c r="Z95" s="224"/>
      <c r="AA95" s="224"/>
      <c r="AB95" s="224"/>
      <c r="AC95" s="607" t="s">
        <v>243</v>
      </c>
      <c r="AD95" s="227">
        <f>+AJ89</f>
        <v>14376021</v>
      </c>
      <c r="AE95" s="227"/>
      <c r="AF95" s="227"/>
      <c r="AG95" s="224"/>
      <c r="AH95" s="224"/>
      <c r="AI95" s="224"/>
      <c r="AJ95" s="224"/>
      <c r="AK95" s="224"/>
      <c r="AL95" s="224"/>
      <c r="AM95" s="224"/>
      <c r="AN95" s="224"/>
      <c r="AO95" s="224"/>
      <c r="AP95" s="224"/>
    </row>
    <row r="96" s="223" customFormat="1">
      <c r="B96" s="231"/>
      <c r="C96" s="230"/>
      <c r="D96" s="231"/>
      <c r="E96" s="231"/>
      <c r="F96" s="231"/>
      <c r="G96" s="232"/>
      <c r="L96" s="232"/>
      <c r="U96" s="230"/>
      <c r="V96" s="230"/>
      <c r="Y96" s="224"/>
      <c r="Z96" s="224"/>
      <c r="AA96" s="224"/>
      <c r="AB96" s="224"/>
      <c r="AC96" s="607" t="s">
        <v>244</v>
      </c>
      <c r="AD96" s="227">
        <f>+M89</f>
        <v>16728395.973333316</v>
      </c>
      <c r="AE96" s="227"/>
      <c r="AF96" s="227"/>
      <c r="AG96" s="224"/>
      <c r="AH96" s="224"/>
      <c r="AI96" s="224"/>
      <c r="AJ96" s="224"/>
      <c r="AK96" s="224"/>
      <c r="AL96" s="224"/>
      <c r="AM96" s="224"/>
      <c r="AN96" s="224"/>
      <c r="AO96" s="224"/>
      <c r="AP96" s="224"/>
    </row>
    <row r="97" s="223" customFormat="1">
      <c r="B97" s="231"/>
      <c r="C97" s="230"/>
      <c r="D97" s="231"/>
      <c r="E97" s="231"/>
      <c r="F97" s="231"/>
      <c r="G97" s="232"/>
      <c r="L97" s="232"/>
      <c r="U97" s="230"/>
      <c r="V97" s="230"/>
      <c r="Y97" s="224"/>
      <c r="Z97" s="224"/>
      <c r="AA97" s="224"/>
      <c r="AB97" s="224"/>
      <c r="AC97" s="607" t="s">
        <v>54</v>
      </c>
      <c r="AD97" s="227">
        <f>+S89</f>
        <v>1672839.5973333316</v>
      </c>
      <c r="AE97" s="227"/>
      <c r="AF97" s="227"/>
      <c r="AG97" s="224"/>
      <c r="AH97" s="224"/>
      <c r="AI97" s="224"/>
      <c r="AJ97" s="224"/>
      <c r="AK97" s="224"/>
      <c r="AL97" s="224"/>
      <c r="AM97" s="224"/>
      <c r="AN97" s="224"/>
      <c r="AO97" s="224"/>
      <c r="AP97" s="224"/>
    </row>
    <row r="98" s="223" customFormat="1">
      <c r="B98" s="231"/>
      <c r="C98" s="230"/>
      <c r="D98" s="231"/>
      <c r="E98" s="231"/>
      <c r="F98" s="231"/>
      <c r="G98" s="232"/>
      <c r="L98" s="232"/>
      <c r="U98" s="230"/>
      <c r="V98" s="230"/>
      <c r="Y98" s="224"/>
      <c r="Z98" s="224"/>
      <c r="AA98" s="224"/>
      <c r="AB98" s="224"/>
      <c r="AC98" s="224" t="s">
        <v>245</v>
      </c>
      <c r="AD98" s="227">
        <f>+AP89</f>
        <v>265670602.84585744</v>
      </c>
      <c r="AE98" s="227"/>
      <c r="AF98" s="227"/>
      <c r="AG98" s="224"/>
      <c r="AH98" s="224"/>
      <c r="AI98" s="224"/>
      <c r="AJ98" s="224"/>
      <c r="AK98" s="224"/>
      <c r="AL98" s="224"/>
      <c r="AM98" s="224"/>
      <c r="AN98" s="224"/>
      <c r="AO98" s="224"/>
      <c r="AP98" s="224"/>
    </row>
    <row r="99" s="223" customFormat="1">
      <c r="B99" s="231"/>
      <c r="C99" s="230"/>
      <c r="D99" s="231"/>
      <c r="E99" s="231"/>
      <c r="F99" s="231"/>
      <c r="G99" s="232"/>
      <c r="L99" s="232"/>
      <c r="U99" s="230"/>
      <c r="V99" s="230"/>
      <c r="Y99" s="224"/>
      <c r="Z99" s="224"/>
      <c r="AA99" s="224"/>
      <c r="AB99" s="224"/>
      <c r="AC99" s="224" t="s">
        <v>246</v>
      </c>
      <c r="AD99" s="227">
        <f>SUM(AD91:AD98)</f>
        <v>329863362.4165241</v>
      </c>
      <c r="AE99" s="227"/>
      <c r="AF99" s="227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</row>
    <row r="100" s="223" customFormat="1">
      <c r="B100" s="231"/>
      <c r="C100" s="230"/>
      <c r="D100" s="231"/>
      <c r="E100" s="231"/>
      <c r="F100" s="231"/>
      <c r="G100" s="232"/>
      <c r="L100" s="232"/>
      <c r="U100" s="230"/>
      <c r="V100" s="230"/>
      <c r="Y100" s="224"/>
      <c r="Z100" s="224"/>
      <c r="AA100" s="224"/>
      <c r="AB100" s="224"/>
      <c r="AC100" s="224"/>
      <c r="AD100" s="227">
        <f>+AD99-T89</f>
        <v>0</v>
      </c>
      <c r="AE100" s="227"/>
      <c r="AF100" s="227"/>
      <c r="AG100" s="224"/>
      <c r="AH100" s="224"/>
      <c r="AI100" s="224"/>
      <c r="AJ100" s="224"/>
      <c r="AK100" s="224"/>
      <c r="AL100" s="224"/>
      <c r="AM100" s="224"/>
      <c r="AN100" s="224"/>
      <c r="AO100" s="224"/>
      <c r="AP100" s="224"/>
    </row>
    <row r="101" s="223" customFormat="1">
      <c r="B101" s="231"/>
      <c r="C101" s="230"/>
      <c r="D101" s="231"/>
      <c r="E101" s="231"/>
      <c r="F101" s="231"/>
      <c r="G101" s="232"/>
      <c r="L101" s="232"/>
      <c r="U101" s="230"/>
      <c r="V101" s="230"/>
      <c r="Y101" s="224"/>
      <c r="Z101" s="224"/>
      <c r="AA101" s="224"/>
      <c r="AB101" s="224"/>
      <c r="AC101" s="224"/>
      <c r="AD101" s="227"/>
      <c r="AE101" s="227"/>
      <c r="AF101" s="227"/>
      <c r="AG101" s="224"/>
      <c r="AH101" s="224"/>
      <c r="AI101" s="224"/>
      <c r="AJ101" s="224"/>
      <c r="AK101" s="224"/>
      <c r="AL101" s="224"/>
      <c r="AM101" s="224"/>
      <c r="AN101" s="224"/>
      <c r="AO101" s="224"/>
      <c r="AP101" s="224"/>
    </row>
    <row r="102" s="223" customFormat="1">
      <c r="B102" s="231"/>
      <c r="C102" s="230"/>
      <c r="D102" s="231"/>
      <c r="E102" s="231"/>
      <c r="F102" s="231"/>
      <c r="G102" s="232"/>
      <c r="L102" s="232"/>
      <c r="U102" s="230"/>
      <c r="V102" s="230"/>
      <c r="Y102" s="224"/>
      <c r="Z102" s="224"/>
      <c r="AA102" s="224"/>
      <c r="AB102" s="224"/>
      <c r="AC102" s="224"/>
      <c r="AD102" s="227"/>
      <c r="AE102" s="227"/>
      <c r="AF102" s="227"/>
      <c r="AG102" s="224"/>
      <c r="AH102" s="224"/>
      <c r="AI102" s="224"/>
      <c r="AJ102" s="224"/>
      <c r="AK102" s="224"/>
      <c r="AL102" s="224"/>
      <c r="AM102" s="224"/>
      <c r="AN102" s="224"/>
      <c r="AO102" s="224"/>
      <c r="AP102" s="224"/>
    </row>
    <row r="103" s="223" customFormat="1">
      <c r="B103" s="231"/>
      <c r="C103" s="230"/>
      <c r="D103" s="231"/>
      <c r="E103" s="231"/>
      <c r="F103" s="231"/>
      <c r="G103" s="232"/>
      <c r="L103" s="232"/>
      <c r="U103" s="230"/>
      <c r="V103" s="230"/>
      <c r="Y103" s="224"/>
      <c r="Z103" s="224"/>
      <c r="AA103" s="224"/>
      <c r="AB103" s="224"/>
      <c r="AC103" s="224"/>
      <c r="AD103" s="227"/>
      <c r="AE103" s="227"/>
      <c r="AF103" s="227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/>
    </row>
    <row r="104" s="223" customFormat="1">
      <c r="B104" s="231"/>
      <c r="C104" s="230"/>
      <c r="D104" s="231"/>
      <c r="E104" s="231"/>
      <c r="F104" s="231"/>
      <c r="G104" s="232"/>
      <c r="L104" s="232"/>
      <c r="U104" s="230"/>
      <c r="V104" s="230"/>
      <c r="Y104" s="224"/>
      <c r="Z104" s="224"/>
      <c r="AA104" s="224"/>
      <c r="AB104" s="224"/>
      <c r="AC104" s="224"/>
      <c r="AD104" s="227"/>
      <c r="AE104" s="227"/>
      <c r="AF104" s="227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</row>
    <row r="105" s="223" customFormat="1">
      <c r="B105" s="231"/>
      <c r="C105" s="230"/>
      <c r="D105" s="231"/>
      <c r="E105" s="231"/>
      <c r="F105" s="231"/>
      <c r="G105" s="232"/>
      <c r="L105" s="232"/>
      <c r="U105" s="230"/>
      <c r="V105" s="230"/>
      <c r="Y105" s="224"/>
      <c r="Z105" s="224"/>
      <c r="AA105" s="224"/>
      <c r="AB105" s="224"/>
      <c r="AC105" s="224"/>
      <c r="AD105" s="227"/>
      <c r="AE105" s="227"/>
      <c r="AF105" s="227"/>
      <c r="AG105" s="224"/>
      <c r="AH105" s="224"/>
      <c r="AI105" s="224"/>
      <c r="AJ105" s="224"/>
      <c r="AK105" s="224"/>
      <c r="AL105" s="224"/>
      <c r="AM105" s="224"/>
      <c r="AN105" s="224"/>
      <c r="AO105" s="224"/>
      <c r="AP105" s="224"/>
    </row>
    <row r="106" s="223" customFormat="1">
      <c r="B106" s="231"/>
      <c r="C106" s="230"/>
      <c r="D106" s="231"/>
      <c r="E106" s="231"/>
      <c r="F106" s="231"/>
      <c r="G106" s="232"/>
      <c r="L106" s="232"/>
      <c r="U106" s="230"/>
      <c r="V106" s="230"/>
      <c r="Y106" s="224"/>
      <c r="Z106" s="224"/>
      <c r="AA106" s="224"/>
      <c r="AB106" s="224"/>
      <c r="AC106" s="224"/>
      <c r="AD106" s="227"/>
      <c r="AE106" s="227"/>
      <c r="AF106" s="227"/>
      <c r="AG106" s="224"/>
      <c r="AH106" s="224"/>
      <c r="AI106" s="224"/>
      <c r="AJ106" s="224"/>
      <c r="AK106" s="224"/>
      <c r="AL106" s="224"/>
      <c r="AM106" s="224"/>
      <c r="AN106" s="224"/>
      <c r="AO106" s="224"/>
      <c r="AP106" s="224"/>
    </row>
    <row r="107" s="223" customFormat="1">
      <c r="B107" s="231"/>
      <c r="C107" s="230"/>
      <c r="D107" s="231"/>
      <c r="E107" s="231"/>
      <c r="F107" s="231"/>
      <c r="G107" s="232"/>
      <c r="L107" s="232"/>
      <c r="U107" s="230"/>
      <c r="V107" s="230"/>
      <c r="Y107" s="224"/>
      <c r="Z107" s="224"/>
      <c r="AA107" s="224"/>
      <c r="AB107" s="224"/>
      <c r="AC107" s="224"/>
      <c r="AD107" s="227"/>
      <c r="AE107" s="227"/>
      <c r="AF107" s="227"/>
      <c r="AG107" s="224"/>
      <c r="AH107" s="224"/>
      <c r="AI107" s="224"/>
      <c r="AJ107" s="224"/>
      <c r="AK107" s="224"/>
      <c r="AL107" s="224"/>
      <c r="AM107" s="224"/>
      <c r="AN107" s="224"/>
      <c r="AO107" s="224"/>
      <c r="AP107" s="224"/>
    </row>
    <row r="108" s="223" customFormat="1">
      <c r="B108" s="231"/>
      <c r="C108" s="230"/>
      <c r="D108" s="231"/>
      <c r="E108" s="231"/>
      <c r="F108" s="231"/>
      <c r="G108" s="232"/>
      <c r="L108" s="232"/>
      <c r="U108" s="230"/>
      <c r="V108" s="230"/>
      <c r="Y108" s="224"/>
      <c r="Z108" s="224"/>
      <c r="AA108" s="224"/>
      <c r="AB108" s="224"/>
      <c r="AC108" s="224"/>
      <c r="AD108" s="227"/>
      <c r="AE108" s="227"/>
      <c r="AF108" s="227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</row>
    <row r="109" s="223" customFormat="1">
      <c r="B109" s="231"/>
      <c r="C109" s="230"/>
      <c r="D109" s="231"/>
      <c r="E109" s="231"/>
      <c r="F109" s="231"/>
      <c r="G109" s="232"/>
      <c r="L109" s="232"/>
      <c r="U109" s="230"/>
      <c r="V109" s="230"/>
      <c r="Y109" s="224"/>
      <c r="Z109" s="224"/>
      <c r="AA109" s="224"/>
      <c r="AB109" s="224"/>
      <c r="AC109" s="224"/>
      <c r="AD109" s="227"/>
      <c r="AE109" s="227"/>
      <c r="AF109" s="227"/>
      <c r="AG109" s="224"/>
      <c r="AH109" s="224"/>
      <c r="AI109" s="224"/>
      <c r="AJ109" s="224"/>
      <c r="AK109" s="224"/>
      <c r="AL109" s="224"/>
      <c r="AM109" s="224"/>
      <c r="AN109" s="224"/>
      <c r="AO109" s="224"/>
      <c r="AP109" s="224"/>
    </row>
    <row r="110" s="223" customFormat="1">
      <c r="B110" s="231"/>
      <c r="C110" s="230"/>
      <c r="D110" s="231"/>
      <c r="E110" s="231"/>
      <c r="F110" s="231"/>
      <c r="G110" s="232"/>
      <c r="L110" s="232"/>
      <c r="U110" s="230"/>
      <c r="V110" s="230"/>
      <c r="Y110" s="224"/>
      <c r="Z110" s="224"/>
      <c r="AA110" s="224"/>
      <c r="AB110" s="224"/>
      <c r="AC110" s="224"/>
      <c r="AD110" s="227"/>
      <c r="AE110" s="227"/>
      <c r="AF110" s="227"/>
      <c r="AG110" s="224"/>
      <c r="AH110" s="224"/>
      <c r="AI110" s="224"/>
      <c r="AJ110" s="224"/>
      <c r="AK110" s="224"/>
      <c r="AL110" s="224"/>
      <c r="AM110" s="224"/>
      <c r="AN110" s="224"/>
      <c r="AO110" s="224"/>
      <c r="AP110" s="224"/>
    </row>
    <row r="111" s="223" customFormat="1">
      <c r="B111" s="231"/>
      <c r="C111" s="230"/>
      <c r="D111" s="231"/>
      <c r="E111" s="231"/>
      <c r="F111" s="231"/>
      <c r="G111" s="232"/>
      <c r="L111" s="232"/>
      <c r="U111" s="230"/>
      <c r="V111" s="230"/>
      <c r="Y111" s="224"/>
      <c r="Z111" s="224"/>
      <c r="AA111" s="224"/>
      <c r="AB111" s="224"/>
      <c r="AC111" s="224"/>
      <c r="AD111" s="227"/>
      <c r="AE111" s="227"/>
      <c r="AF111" s="227"/>
      <c r="AG111" s="224"/>
      <c r="AH111" s="224"/>
      <c r="AI111" s="224"/>
      <c r="AJ111" s="224"/>
      <c r="AK111" s="224"/>
      <c r="AL111" s="224"/>
      <c r="AM111" s="224"/>
      <c r="AN111" s="224"/>
      <c r="AO111" s="224"/>
      <c r="AP111" s="224"/>
    </row>
    <row r="112" s="223" customFormat="1">
      <c r="B112" s="231"/>
      <c r="C112" s="230"/>
      <c r="D112" s="231"/>
      <c r="E112" s="231"/>
      <c r="F112" s="231"/>
      <c r="G112" s="232"/>
      <c r="L112" s="232"/>
      <c r="U112" s="230"/>
      <c r="V112" s="230"/>
      <c r="Y112" s="224"/>
      <c r="Z112" s="224"/>
      <c r="AA112" s="224"/>
      <c r="AB112" s="224"/>
      <c r="AC112" s="224"/>
      <c r="AD112" s="227"/>
      <c r="AE112" s="227"/>
      <c r="AF112" s="227"/>
      <c r="AG112" s="224"/>
      <c r="AH112" s="224"/>
      <c r="AI112" s="224"/>
      <c r="AJ112" s="224"/>
      <c r="AK112" s="224"/>
      <c r="AL112" s="224"/>
      <c r="AM112" s="224"/>
      <c r="AN112" s="224"/>
      <c r="AO112" s="224"/>
      <c r="AP112" s="224"/>
    </row>
    <row r="113" s="223" customFormat="1">
      <c r="B113" s="231"/>
      <c r="C113" s="230"/>
      <c r="D113" s="231"/>
      <c r="E113" s="231"/>
      <c r="F113" s="231"/>
      <c r="G113" s="232"/>
      <c r="L113" s="232"/>
      <c r="U113" s="230"/>
      <c r="V113" s="230"/>
      <c r="Y113" s="224"/>
      <c r="Z113" s="224"/>
      <c r="AA113" s="224"/>
      <c r="AB113" s="224"/>
      <c r="AC113" s="224"/>
      <c r="AD113" s="227"/>
      <c r="AE113" s="227"/>
      <c r="AF113" s="227"/>
      <c r="AG113" s="224"/>
      <c r="AH113" s="224"/>
      <c r="AI113" s="224"/>
      <c r="AJ113" s="224"/>
      <c r="AK113" s="224"/>
      <c r="AL113" s="224"/>
      <c r="AM113" s="224"/>
      <c r="AN113" s="224"/>
      <c r="AO113" s="224"/>
      <c r="AP113" s="224"/>
    </row>
    <row r="114" s="223" customFormat="1">
      <c r="B114" s="231"/>
      <c r="C114" s="230"/>
      <c r="D114" s="231"/>
      <c r="E114" s="231"/>
      <c r="F114" s="231"/>
      <c r="G114" s="232"/>
      <c r="L114" s="232"/>
      <c r="U114" s="230"/>
      <c r="V114" s="230"/>
      <c r="Y114" s="224"/>
      <c r="Z114" s="224"/>
      <c r="AA114" s="224"/>
      <c r="AB114" s="224"/>
      <c r="AC114" s="224"/>
      <c r="AD114" s="227"/>
      <c r="AE114" s="227"/>
      <c r="AF114" s="227"/>
      <c r="AG114" s="224"/>
      <c r="AH114" s="224"/>
      <c r="AI114" s="224"/>
      <c r="AJ114" s="224"/>
      <c r="AK114" s="224"/>
      <c r="AL114" s="224"/>
      <c r="AM114" s="224"/>
      <c r="AN114" s="224"/>
      <c r="AO114" s="224"/>
      <c r="AP114" s="224"/>
    </row>
    <row r="115" s="223" customFormat="1">
      <c r="B115" s="231"/>
      <c r="C115" s="230"/>
      <c r="D115" s="231"/>
      <c r="E115" s="231"/>
      <c r="F115" s="231"/>
      <c r="G115" s="232"/>
      <c r="L115" s="232"/>
      <c r="U115" s="230"/>
      <c r="V115" s="230"/>
      <c r="Y115" s="224"/>
      <c r="Z115" s="224"/>
      <c r="AA115" s="224"/>
      <c r="AB115" s="224"/>
      <c r="AC115" s="224"/>
      <c r="AD115" s="227"/>
      <c r="AE115" s="227"/>
      <c r="AF115" s="227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</row>
    <row r="116" s="223" customFormat="1">
      <c r="B116" s="231"/>
      <c r="C116" s="230"/>
      <c r="D116" s="231"/>
      <c r="E116" s="231"/>
      <c r="F116" s="231"/>
      <c r="G116" s="232"/>
      <c r="L116" s="232"/>
      <c r="U116" s="230"/>
      <c r="V116" s="230"/>
      <c r="Y116" s="224"/>
      <c r="Z116" s="224"/>
      <c r="AA116" s="224"/>
      <c r="AB116" s="224"/>
      <c r="AC116" s="224"/>
      <c r="AD116" s="227"/>
      <c r="AE116" s="227"/>
      <c r="AF116" s="227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</row>
    <row r="117" s="223" customFormat="1">
      <c r="B117" s="231"/>
      <c r="C117" s="230"/>
      <c r="D117" s="231"/>
      <c r="E117" s="231"/>
      <c r="F117" s="231"/>
      <c r="G117" s="232"/>
      <c r="L117" s="232"/>
      <c r="U117" s="230"/>
      <c r="V117" s="230"/>
      <c r="Y117" s="224"/>
      <c r="Z117" s="224"/>
      <c r="AA117" s="224"/>
      <c r="AB117" s="224"/>
      <c r="AC117" s="224"/>
      <c r="AD117" s="227"/>
      <c r="AE117" s="227"/>
      <c r="AF117" s="227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</row>
    <row r="118" s="223" customFormat="1">
      <c r="B118" s="231"/>
      <c r="C118" s="230"/>
      <c r="D118" s="231"/>
      <c r="E118" s="231"/>
      <c r="F118" s="231"/>
      <c r="G118" s="232"/>
      <c r="L118" s="232"/>
      <c r="U118" s="230"/>
      <c r="V118" s="230"/>
      <c r="Y118" s="224"/>
      <c r="Z118" s="224"/>
      <c r="AA118" s="224"/>
      <c r="AB118" s="224"/>
      <c r="AC118" s="224"/>
      <c r="AD118" s="227"/>
      <c r="AE118" s="227"/>
      <c r="AF118" s="227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</row>
    <row r="119" s="223" customFormat="1">
      <c r="B119" s="231"/>
      <c r="C119" s="230"/>
      <c r="D119" s="231"/>
      <c r="E119" s="231"/>
      <c r="F119" s="231"/>
      <c r="G119" s="232"/>
      <c r="L119" s="232"/>
      <c r="U119" s="230"/>
      <c r="V119" s="230"/>
      <c r="Y119" s="224"/>
      <c r="Z119" s="224"/>
      <c r="AA119" s="224"/>
      <c r="AB119" s="224"/>
      <c r="AC119" s="224"/>
      <c r="AD119" s="227"/>
      <c r="AE119" s="227"/>
      <c r="AF119" s="227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</row>
    <row r="120" s="223" customFormat="1">
      <c r="B120" s="231"/>
      <c r="C120" s="230"/>
      <c r="D120" s="231"/>
      <c r="E120" s="231"/>
      <c r="F120" s="231"/>
      <c r="G120" s="232"/>
      <c r="L120" s="232"/>
      <c r="U120" s="230"/>
      <c r="V120" s="230"/>
      <c r="Y120" s="224"/>
      <c r="Z120" s="224"/>
      <c r="AA120" s="224"/>
      <c r="AB120" s="224"/>
      <c r="AC120" s="224"/>
      <c r="AD120" s="227"/>
      <c r="AE120" s="227"/>
      <c r="AF120" s="227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</row>
    <row r="121" s="223" customFormat="1">
      <c r="B121" s="231"/>
      <c r="C121" s="230"/>
      <c r="D121" s="231"/>
      <c r="E121" s="231"/>
      <c r="F121" s="231"/>
      <c r="G121" s="232"/>
      <c r="L121" s="232"/>
      <c r="U121" s="230"/>
      <c r="V121" s="230"/>
      <c r="Y121" s="224"/>
      <c r="Z121" s="224"/>
      <c r="AA121" s="224"/>
      <c r="AB121" s="224"/>
      <c r="AC121" s="224"/>
      <c r="AD121" s="227"/>
      <c r="AE121" s="227"/>
      <c r="AF121" s="227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</row>
    <row r="122" s="223" customFormat="1">
      <c r="B122" s="231"/>
      <c r="C122" s="230"/>
      <c r="D122" s="231"/>
      <c r="E122" s="231"/>
      <c r="F122" s="231"/>
      <c r="G122" s="232"/>
      <c r="L122" s="232"/>
      <c r="U122" s="230"/>
      <c r="V122" s="230"/>
      <c r="Y122" s="224"/>
      <c r="Z122" s="224"/>
      <c r="AA122" s="224"/>
      <c r="AB122" s="224"/>
      <c r="AC122" s="224"/>
      <c r="AD122" s="227"/>
      <c r="AE122" s="227"/>
      <c r="AF122" s="227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224"/>
    </row>
    <row r="123" s="223" customFormat="1">
      <c r="B123" s="231"/>
      <c r="C123" s="230"/>
      <c r="D123" s="231"/>
      <c r="E123" s="231"/>
      <c r="F123" s="231"/>
      <c r="G123" s="232"/>
      <c r="L123" s="232"/>
      <c r="U123" s="230"/>
      <c r="V123" s="230"/>
      <c r="Y123" s="224"/>
      <c r="Z123" s="224"/>
      <c r="AA123" s="224"/>
      <c r="AB123" s="224"/>
      <c r="AC123" s="224"/>
      <c r="AD123" s="227"/>
      <c r="AE123" s="227"/>
      <c r="AF123" s="227"/>
      <c r="AG123" s="224"/>
      <c r="AH123" s="224"/>
      <c r="AI123" s="224"/>
      <c r="AJ123" s="224"/>
      <c r="AK123" s="224"/>
      <c r="AL123" s="224"/>
      <c r="AM123" s="224"/>
      <c r="AN123" s="224"/>
      <c r="AO123" s="224"/>
      <c r="AP123" s="224"/>
    </row>
    <row r="124" s="223" customFormat="1">
      <c r="B124" s="231"/>
      <c r="C124" s="230"/>
      <c r="D124" s="231"/>
      <c r="E124" s="231"/>
      <c r="F124" s="231"/>
      <c r="G124" s="232"/>
      <c r="L124" s="232"/>
      <c r="U124" s="230"/>
      <c r="V124" s="230"/>
      <c r="Y124" s="224"/>
      <c r="Z124" s="224"/>
      <c r="AA124" s="224"/>
      <c r="AB124" s="224"/>
      <c r="AC124" s="224"/>
      <c r="AD124" s="227"/>
      <c r="AE124" s="227"/>
      <c r="AF124" s="227"/>
      <c r="AG124" s="224"/>
      <c r="AH124" s="224"/>
      <c r="AI124" s="224"/>
      <c r="AJ124" s="224"/>
      <c r="AK124" s="224"/>
      <c r="AL124" s="224"/>
      <c r="AM124" s="224"/>
      <c r="AN124" s="224"/>
      <c r="AO124" s="224"/>
      <c r="AP124" s="224"/>
    </row>
    <row r="125" s="223" customFormat="1">
      <c r="B125" s="231"/>
      <c r="C125" s="230"/>
      <c r="D125" s="231"/>
      <c r="E125" s="231"/>
      <c r="F125" s="231"/>
      <c r="G125" s="232"/>
      <c r="L125" s="232"/>
      <c r="U125" s="230"/>
      <c r="V125" s="230"/>
      <c r="Y125" s="224"/>
      <c r="Z125" s="224"/>
      <c r="AA125" s="224"/>
      <c r="AB125" s="224"/>
      <c r="AC125" s="224"/>
      <c r="AD125" s="227"/>
      <c r="AE125" s="227"/>
      <c r="AF125" s="227"/>
      <c r="AG125" s="224"/>
      <c r="AH125" s="224"/>
      <c r="AI125" s="224"/>
      <c r="AJ125" s="224"/>
      <c r="AK125" s="224"/>
      <c r="AL125" s="224"/>
      <c r="AM125" s="224"/>
      <c r="AN125" s="224"/>
      <c r="AO125" s="224"/>
      <c r="AP125" s="224"/>
    </row>
    <row r="126" s="223" customFormat="1">
      <c r="B126" s="231"/>
      <c r="C126" s="230"/>
      <c r="D126" s="231"/>
      <c r="E126" s="231"/>
      <c r="F126" s="231"/>
      <c r="G126" s="232"/>
      <c r="L126" s="232"/>
      <c r="U126" s="230"/>
      <c r="V126" s="230"/>
      <c r="Y126" s="224"/>
      <c r="Z126" s="224"/>
      <c r="AA126" s="224"/>
      <c r="AB126" s="224"/>
      <c r="AC126" s="224"/>
      <c r="AD126" s="227"/>
      <c r="AE126" s="227"/>
      <c r="AF126" s="227"/>
      <c r="AG126" s="224"/>
      <c r="AH126" s="224"/>
      <c r="AI126" s="224"/>
      <c r="AJ126" s="224"/>
      <c r="AK126" s="224"/>
      <c r="AL126" s="224"/>
      <c r="AM126" s="224"/>
      <c r="AN126" s="224"/>
      <c r="AO126" s="224"/>
      <c r="AP126" s="224"/>
    </row>
    <row r="127" s="223" customFormat="1">
      <c r="B127" s="231"/>
      <c r="C127" s="230"/>
      <c r="D127" s="231"/>
      <c r="E127" s="231"/>
      <c r="F127" s="231"/>
      <c r="G127" s="232"/>
      <c r="L127" s="232"/>
      <c r="U127" s="230"/>
      <c r="V127" s="230"/>
      <c r="Y127" s="224"/>
      <c r="Z127" s="224"/>
      <c r="AA127" s="224"/>
      <c r="AB127" s="224"/>
      <c r="AC127" s="224"/>
      <c r="AD127" s="227"/>
      <c r="AE127" s="227"/>
      <c r="AF127" s="227"/>
      <c r="AG127" s="224"/>
      <c r="AH127" s="224"/>
      <c r="AI127" s="224"/>
      <c r="AJ127" s="224"/>
      <c r="AK127" s="224"/>
      <c r="AL127" s="224"/>
      <c r="AM127" s="224"/>
      <c r="AN127" s="224"/>
      <c r="AO127" s="224"/>
      <c r="AP127" s="224"/>
    </row>
    <row r="128" s="223" customFormat="1">
      <c r="B128" s="231"/>
      <c r="C128" s="230"/>
      <c r="D128" s="231"/>
      <c r="E128" s="231"/>
      <c r="F128" s="231"/>
      <c r="G128" s="232"/>
      <c r="L128" s="232"/>
      <c r="U128" s="230"/>
      <c r="V128" s="230"/>
      <c r="Y128" s="224"/>
      <c r="Z128" s="224"/>
      <c r="AA128" s="224"/>
      <c r="AB128" s="224"/>
      <c r="AC128" s="224"/>
      <c r="AD128" s="227"/>
      <c r="AE128" s="227"/>
      <c r="AF128" s="227"/>
      <c r="AG128" s="224"/>
      <c r="AH128" s="224"/>
      <c r="AI128" s="224"/>
      <c r="AJ128" s="224"/>
      <c r="AK128" s="224"/>
      <c r="AL128" s="224"/>
      <c r="AM128" s="224"/>
      <c r="AN128" s="224"/>
      <c r="AO128" s="224"/>
      <c r="AP128" s="224"/>
    </row>
    <row r="129" s="223" customFormat="1">
      <c r="B129" s="231"/>
      <c r="C129" s="230"/>
      <c r="D129" s="231"/>
      <c r="E129" s="231"/>
      <c r="F129" s="231"/>
      <c r="G129" s="232"/>
      <c r="L129" s="232"/>
      <c r="U129" s="230"/>
      <c r="V129" s="230"/>
      <c r="Y129" s="224"/>
      <c r="Z129" s="224"/>
      <c r="AA129" s="224"/>
      <c r="AB129" s="224"/>
      <c r="AC129" s="224"/>
      <c r="AD129" s="227"/>
      <c r="AE129" s="227"/>
      <c r="AF129" s="227"/>
      <c r="AG129" s="224"/>
      <c r="AH129" s="224"/>
      <c r="AI129" s="224"/>
      <c r="AJ129" s="224"/>
      <c r="AK129" s="224"/>
      <c r="AL129" s="224"/>
      <c r="AM129" s="224"/>
      <c r="AN129" s="224"/>
      <c r="AO129" s="224"/>
      <c r="AP129" s="224"/>
    </row>
    <row r="130" s="223" customFormat="1">
      <c r="B130" s="231"/>
      <c r="C130" s="230"/>
      <c r="D130" s="231"/>
      <c r="E130" s="231"/>
      <c r="F130" s="231"/>
      <c r="G130" s="232"/>
      <c r="L130" s="232"/>
      <c r="U130" s="230"/>
      <c r="V130" s="230"/>
      <c r="Y130" s="224"/>
      <c r="Z130" s="224"/>
      <c r="AA130" s="224"/>
      <c r="AB130" s="224"/>
      <c r="AC130" s="224"/>
      <c r="AD130" s="227"/>
      <c r="AE130" s="227"/>
      <c r="AF130" s="227"/>
      <c r="AG130" s="224"/>
      <c r="AH130" s="224"/>
      <c r="AI130" s="224"/>
      <c r="AJ130" s="224"/>
      <c r="AK130" s="224"/>
      <c r="AL130" s="224"/>
      <c r="AM130" s="224"/>
      <c r="AN130" s="224"/>
      <c r="AO130" s="224"/>
      <c r="AP130" s="224"/>
    </row>
    <row r="131" s="223" customFormat="1">
      <c r="B131" s="231"/>
      <c r="C131" s="230"/>
      <c r="D131" s="231"/>
      <c r="E131" s="231"/>
      <c r="F131" s="231"/>
      <c r="G131" s="232"/>
      <c r="L131" s="232"/>
      <c r="U131" s="230"/>
      <c r="V131" s="230"/>
      <c r="Y131" s="224"/>
      <c r="Z131" s="224"/>
      <c r="AA131" s="224"/>
      <c r="AB131" s="224"/>
      <c r="AC131" s="224"/>
      <c r="AD131" s="227"/>
      <c r="AE131" s="227"/>
      <c r="AF131" s="227"/>
      <c r="AG131" s="224"/>
      <c r="AH131" s="224"/>
      <c r="AI131" s="224"/>
      <c r="AJ131" s="224"/>
      <c r="AK131" s="224"/>
      <c r="AL131" s="224"/>
      <c r="AM131" s="224"/>
      <c r="AN131" s="224"/>
      <c r="AO131" s="224"/>
      <c r="AP131" s="224"/>
    </row>
    <row r="132" s="223" customFormat="1">
      <c r="B132" s="231"/>
      <c r="C132" s="230"/>
      <c r="D132" s="231"/>
      <c r="E132" s="231"/>
      <c r="F132" s="231"/>
      <c r="G132" s="232"/>
      <c r="L132" s="232"/>
      <c r="U132" s="230"/>
      <c r="V132" s="230"/>
      <c r="Y132" s="224"/>
      <c r="Z132" s="224"/>
      <c r="AA132" s="224"/>
      <c r="AB132" s="224"/>
      <c r="AC132" s="224"/>
      <c r="AD132" s="227"/>
      <c r="AE132" s="227"/>
      <c r="AF132" s="227"/>
      <c r="AG132" s="224"/>
      <c r="AH132" s="224"/>
      <c r="AI132" s="224"/>
      <c r="AJ132" s="224"/>
      <c r="AK132" s="224"/>
      <c r="AL132" s="224"/>
      <c r="AM132" s="224"/>
      <c r="AN132" s="224"/>
      <c r="AO132" s="224"/>
      <c r="AP132" s="224"/>
    </row>
    <row r="133" s="223" customFormat="1">
      <c r="B133" s="231"/>
      <c r="C133" s="230"/>
      <c r="D133" s="231"/>
      <c r="E133" s="231"/>
      <c r="F133" s="231"/>
      <c r="G133" s="232"/>
      <c r="L133" s="232"/>
      <c r="U133" s="230"/>
      <c r="V133" s="230"/>
      <c r="Y133" s="224"/>
      <c r="Z133" s="224"/>
      <c r="AA133" s="224"/>
      <c r="AB133" s="224"/>
      <c r="AC133" s="224"/>
      <c r="AD133" s="227"/>
      <c r="AE133" s="227"/>
      <c r="AF133" s="227"/>
      <c r="AG133" s="224"/>
      <c r="AH133" s="224"/>
      <c r="AI133" s="224"/>
      <c r="AJ133" s="224"/>
      <c r="AK133" s="224"/>
      <c r="AL133" s="224"/>
      <c r="AM133" s="224"/>
      <c r="AN133" s="224"/>
      <c r="AO133" s="224"/>
      <c r="AP133" s="224"/>
    </row>
    <row r="134" s="223" customFormat="1">
      <c r="B134" s="231"/>
      <c r="C134" s="230"/>
      <c r="D134" s="231"/>
      <c r="E134" s="231"/>
      <c r="F134" s="231"/>
      <c r="G134" s="232"/>
      <c r="L134" s="232"/>
      <c r="U134" s="230"/>
      <c r="V134" s="230"/>
      <c r="Y134" s="224"/>
      <c r="Z134" s="224"/>
      <c r="AA134" s="224"/>
      <c r="AB134" s="224"/>
      <c r="AC134" s="224"/>
      <c r="AD134" s="227"/>
      <c r="AE134" s="227"/>
      <c r="AF134" s="227"/>
      <c r="AG134" s="224"/>
      <c r="AH134" s="224"/>
      <c r="AI134" s="224"/>
      <c r="AJ134" s="224"/>
      <c r="AK134" s="224"/>
      <c r="AL134" s="224"/>
      <c r="AM134" s="224"/>
      <c r="AN134" s="224"/>
      <c r="AO134" s="224"/>
      <c r="AP134" s="224"/>
    </row>
    <row r="135" s="223" customFormat="1">
      <c r="B135" s="231"/>
      <c r="C135" s="230"/>
      <c r="D135" s="231"/>
      <c r="E135" s="231"/>
      <c r="F135" s="231"/>
      <c r="G135" s="232"/>
      <c r="L135" s="232"/>
      <c r="U135" s="230"/>
      <c r="V135" s="230"/>
      <c r="Y135" s="224"/>
      <c r="Z135" s="224"/>
      <c r="AA135" s="224"/>
      <c r="AB135" s="224"/>
      <c r="AC135" s="224"/>
      <c r="AD135" s="227"/>
      <c r="AE135" s="227"/>
      <c r="AF135" s="227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</row>
    <row r="136" s="223" customFormat="1">
      <c r="B136" s="231"/>
      <c r="C136" s="230"/>
      <c r="D136" s="231"/>
      <c r="E136" s="231"/>
      <c r="F136" s="231"/>
      <c r="G136" s="232"/>
      <c r="L136" s="232"/>
      <c r="U136" s="230"/>
      <c r="V136" s="230"/>
      <c r="Y136" s="224"/>
      <c r="Z136" s="224"/>
      <c r="AA136" s="224"/>
      <c r="AB136" s="224"/>
      <c r="AC136" s="224"/>
      <c r="AD136" s="227"/>
      <c r="AE136" s="227"/>
      <c r="AF136" s="227"/>
      <c r="AG136" s="224"/>
      <c r="AH136" s="224"/>
      <c r="AI136" s="224"/>
      <c r="AJ136" s="224"/>
      <c r="AK136" s="224"/>
      <c r="AL136" s="224"/>
      <c r="AM136" s="224"/>
      <c r="AN136" s="224"/>
      <c r="AO136" s="224"/>
      <c r="AP136" s="224"/>
    </row>
    <row r="137" s="223" customFormat="1">
      <c r="B137" s="231"/>
      <c r="C137" s="230"/>
      <c r="D137" s="231"/>
      <c r="E137" s="231"/>
      <c r="F137" s="231"/>
      <c r="G137" s="232"/>
      <c r="L137" s="232"/>
      <c r="U137" s="230"/>
      <c r="V137" s="230"/>
      <c r="Y137" s="224"/>
      <c r="Z137" s="224"/>
      <c r="AA137" s="224"/>
      <c r="AB137" s="224"/>
      <c r="AC137" s="224"/>
      <c r="AD137" s="227"/>
      <c r="AE137" s="227"/>
      <c r="AF137" s="227"/>
      <c r="AG137" s="224"/>
      <c r="AH137" s="224"/>
      <c r="AI137" s="224"/>
      <c r="AJ137" s="224"/>
      <c r="AK137" s="224"/>
      <c r="AL137" s="224"/>
      <c r="AM137" s="224"/>
      <c r="AN137" s="224"/>
      <c r="AO137" s="224"/>
      <c r="AP137" s="224"/>
    </row>
    <row r="138" s="223" customFormat="1">
      <c r="B138" s="231"/>
      <c r="C138" s="230"/>
      <c r="D138" s="231"/>
      <c r="E138" s="231"/>
      <c r="F138" s="231"/>
      <c r="G138" s="232"/>
      <c r="L138" s="232"/>
      <c r="U138" s="230"/>
      <c r="V138" s="230"/>
      <c r="Y138" s="224"/>
      <c r="Z138" s="224"/>
      <c r="AA138" s="224"/>
      <c r="AB138" s="224"/>
      <c r="AC138" s="224"/>
      <c r="AD138" s="227"/>
      <c r="AE138" s="227"/>
      <c r="AF138" s="227"/>
      <c r="AG138" s="224"/>
      <c r="AH138" s="224"/>
      <c r="AI138" s="224"/>
      <c r="AJ138" s="224"/>
      <c r="AK138" s="224"/>
      <c r="AL138" s="224"/>
      <c r="AM138" s="224"/>
      <c r="AN138" s="224"/>
      <c r="AO138" s="224"/>
      <c r="AP138" s="224"/>
    </row>
    <row r="139" s="223" customFormat="1">
      <c r="B139" s="231"/>
      <c r="C139" s="230"/>
      <c r="D139" s="231"/>
      <c r="E139" s="231"/>
      <c r="F139" s="231"/>
      <c r="G139" s="232"/>
      <c r="L139" s="232"/>
      <c r="U139" s="230"/>
      <c r="V139" s="230"/>
      <c r="Y139" s="224"/>
      <c r="Z139" s="224"/>
      <c r="AA139" s="224"/>
      <c r="AB139" s="224"/>
      <c r="AC139" s="224"/>
      <c r="AD139" s="227"/>
      <c r="AE139" s="227"/>
      <c r="AF139" s="227"/>
      <c r="AG139" s="224"/>
      <c r="AH139" s="224"/>
      <c r="AI139" s="224"/>
      <c r="AJ139" s="224"/>
      <c r="AK139" s="224"/>
      <c r="AL139" s="224"/>
      <c r="AM139" s="224"/>
      <c r="AN139" s="224"/>
      <c r="AO139" s="224"/>
      <c r="AP139" s="224"/>
    </row>
    <row r="140" s="223" customFormat="1">
      <c r="B140" s="231"/>
      <c r="C140" s="230"/>
      <c r="D140" s="231"/>
      <c r="E140" s="231"/>
      <c r="F140" s="231"/>
      <c r="G140" s="232"/>
      <c r="L140" s="232"/>
      <c r="U140" s="230"/>
      <c r="V140" s="230"/>
      <c r="Y140" s="224"/>
      <c r="Z140" s="224"/>
      <c r="AA140" s="224"/>
      <c r="AB140" s="224"/>
      <c r="AC140" s="224"/>
      <c r="AD140" s="227"/>
      <c r="AE140" s="227"/>
      <c r="AF140" s="227"/>
      <c r="AG140" s="224"/>
      <c r="AH140" s="224"/>
      <c r="AI140" s="224"/>
      <c r="AJ140" s="224"/>
      <c r="AK140" s="224"/>
      <c r="AL140" s="224"/>
      <c r="AM140" s="224"/>
      <c r="AN140" s="224"/>
      <c r="AO140" s="224"/>
      <c r="AP140" s="224"/>
    </row>
    <row r="141" s="223" customFormat="1">
      <c r="B141" s="231"/>
      <c r="C141" s="230"/>
      <c r="D141" s="231"/>
      <c r="E141" s="231"/>
      <c r="F141" s="231"/>
      <c r="G141" s="232"/>
      <c r="L141" s="232"/>
      <c r="U141" s="230"/>
      <c r="V141" s="230"/>
      <c r="Y141" s="224"/>
      <c r="Z141" s="224"/>
      <c r="AA141" s="224"/>
      <c r="AB141" s="224"/>
      <c r="AC141" s="224"/>
      <c r="AD141" s="227"/>
      <c r="AE141" s="227"/>
      <c r="AF141" s="227"/>
      <c r="AG141" s="224"/>
      <c r="AH141" s="224"/>
      <c r="AI141" s="224"/>
      <c r="AJ141" s="224"/>
      <c r="AK141" s="224"/>
      <c r="AL141" s="224"/>
      <c r="AM141" s="224"/>
      <c r="AN141" s="224"/>
      <c r="AO141" s="224"/>
      <c r="AP141" s="224"/>
    </row>
    <row r="142" s="223" customFormat="1">
      <c r="B142" s="231"/>
      <c r="C142" s="230"/>
      <c r="D142" s="231"/>
      <c r="E142" s="231"/>
      <c r="F142" s="231"/>
      <c r="G142" s="232"/>
      <c r="L142" s="232"/>
      <c r="U142" s="230"/>
      <c r="V142" s="230"/>
      <c r="Y142" s="224"/>
      <c r="Z142" s="224"/>
      <c r="AA142" s="224"/>
      <c r="AB142" s="224"/>
      <c r="AC142" s="224"/>
      <c r="AD142" s="227"/>
      <c r="AE142" s="227"/>
      <c r="AF142" s="227"/>
      <c r="AG142" s="224"/>
      <c r="AH142" s="224"/>
      <c r="AI142" s="224"/>
      <c r="AJ142" s="224"/>
      <c r="AK142" s="224"/>
      <c r="AL142" s="224"/>
      <c r="AM142" s="224"/>
      <c r="AN142" s="224"/>
      <c r="AO142" s="224"/>
      <c r="AP142" s="224"/>
    </row>
    <row r="143" s="223" customFormat="1">
      <c r="B143" s="231"/>
      <c r="C143" s="230"/>
      <c r="D143" s="231"/>
      <c r="E143" s="231"/>
      <c r="F143" s="231"/>
      <c r="G143" s="232"/>
      <c r="L143" s="232"/>
      <c r="U143" s="230"/>
      <c r="V143" s="230"/>
      <c r="Y143" s="224"/>
      <c r="Z143" s="224"/>
      <c r="AA143" s="224"/>
      <c r="AB143" s="224"/>
      <c r="AC143" s="224"/>
      <c r="AD143" s="227"/>
      <c r="AE143" s="227"/>
      <c r="AF143" s="227"/>
      <c r="AG143" s="224"/>
      <c r="AH143" s="224"/>
      <c r="AI143" s="224"/>
      <c r="AJ143" s="224"/>
      <c r="AK143" s="224"/>
      <c r="AL143" s="224"/>
      <c r="AM143" s="224"/>
      <c r="AN143" s="224"/>
      <c r="AO143" s="224"/>
      <c r="AP143" s="224"/>
    </row>
    <row r="144" s="223" customFormat="1">
      <c r="B144" s="231"/>
      <c r="C144" s="230"/>
      <c r="D144" s="231"/>
      <c r="E144" s="231"/>
      <c r="F144" s="231"/>
      <c r="G144" s="232"/>
      <c r="L144" s="232"/>
      <c r="U144" s="230"/>
      <c r="V144" s="230"/>
      <c r="Y144" s="224"/>
      <c r="Z144" s="224"/>
      <c r="AA144" s="224"/>
      <c r="AB144" s="224"/>
      <c r="AC144" s="224"/>
      <c r="AD144" s="227"/>
      <c r="AE144" s="227"/>
      <c r="AF144" s="227"/>
      <c r="AG144" s="224"/>
      <c r="AH144" s="224"/>
      <c r="AI144" s="224"/>
      <c r="AJ144" s="224"/>
      <c r="AK144" s="224"/>
      <c r="AL144" s="224"/>
      <c r="AM144" s="224"/>
      <c r="AN144" s="224"/>
      <c r="AO144" s="224"/>
      <c r="AP144" s="224"/>
    </row>
    <row r="145" s="223" customFormat="1">
      <c r="B145" s="231"/>
      <c r="C145" s="230"/>
      <c r="D145" s="231"/>
      <c r="E145" s="231"/>
      <c r="F145" s="231"/>
      <c r="G145" s="232"/>
      <c r="L145" s="232"/>
      <c r="U145" s="230"/>
      <c r="V145" s="230"/>
      <c r="Y145" s="224"/>
      <c r="Z145" s="224"/>
      <c r="AA145" s="224"/>
      <c r="AB145" s="224"/>
      <c r="AC145" s="224"/>
      <c r="AD145" s="227"/>
      <c r="AE145" s="227"/>
      <c r="AF145" s="227"/>
      <c r="AG145" s="224"/>
      <c r="AH145" s="224"/>
      <c r="AI145" s="224"/>
      <c r="AJ145" s="224"/>
      <c r="AK145" s="224"/>
      <c r="AL145" s="224"/>
      <c r="AM145" s="224"/>
      <c r="AN145" s="224"/>
      <c r="AO145" s="224"/>
      <c r="AP145" s="224"/>
    </row>
    <row r="146" s="223" customFormat="1">
      <c r="B146" s="231"/>
      <c r="C146" s="230"/>
      <c r="D146" s="231"/>
      <c r="E146" s="231"/>
      <c r="F146" s="231"/>
      <c r="G146" s="232"/>
      <c r="L146" s="232"/>
      <c r="U146" s="230"/>
      <c r="V146" s="230"/>
      <c r="Y146" s="224"/>
      <c r="Z146" s="224"/>
      <c r="AA146" s="224"/>
      <c r="AB146" s="224"/>
      <c r="AC146" s="224"/>
      <c r="AD146" s="227"/>
      <c r="AE146" s="227"/>
      <c r="AF146" s="227"/>
      <c r="AG146" s="224"/>
      <c r="AH146" s="224"/>
      <c r="AI146" s="224"/>
      <c r="AJ146" s="224"/>
      <c r="AK146" s="224"/>
      <c r="AL146" s="224"/>
      <c r="AM146" s="224"/>
      <c r="AN146" s="224"/>
      <c r="AO146" s="224"/>
      <c r="AP146" s="224"/>
    </row>
    <row r="147" s="223" customFormat="1">
      <c r="B147" s="231"/>
      <c r="C147" s="230"/>
      <c r="D147" s="231"/>
      <c r="E147" s="231"/>
      <c r="F147" s="231"/>
      <c r="G147" s="232"/>
      <c r="L147" s="232"/>
      <c r="U147" s="230"/>
      <c r="V147" s="230"/>
      <c r="Y147" s="224"/>
      <c r="Z147" s="224"/>
      <c r="AA147" s="224"/>
      <c r="AB147" s="224"/>
      <c r="AC147" s="224"/>
      <c r="AD147" s="227"/>
      <c r="AE147" s="227"/>
      <c r="AF147" s="227"/>
      <c r="AG147" s="224"/>
      <c r="AH147" s="224"/>
      <c r="AI147" s="224"/>
      <c r="AJ147" s="224"/>
      <c r="AK147" s="224"/>
      <c r="AL147" s="224"/>
      <c r="AM147" s="224"/>
      <c r="AN147" s="224"/>
      <c r="AO147" s="224"/>
      <c r="AP147" s="224"/>
    </row>
    <row r="148" s="223" customFormat="1">
      <c r="B148" s="231"/>
      <c r="C148" s="230"/>
      <c r="D148" s="231"/>
      <c r="E148" s="231"/>
      <c r="F148" s="231"/>
      <c r="G148" s="232"/>
      <c r="L148" s="232"/>
      <c r="U148" s="230"/>
      <c r="V148" s="230"/>
      <c r="Y148" s="224"/>
      <c r="Z148" s="224"/>
      <c r="AA148" s="224"/>
      <c r="AB148" s="224"/>
      <c r="AC148" s="224"/>
      <c r="AD148" s="227"/>
      <c r="AE148" s="227"/>
      <c r="AF148" s="227"/>
      <c r="AG148" s="224"/>
      <c r="AH148" s="224"/>
      <c r="AI148" s="224"/>
      <c r="AJ148" s="224"/>
      <c r="AK148" s="224"/>
      <c r="AL148" s="224"/>
      <c r="AM148" s="224"/>
      <c r="AN148" s="224"/>
      <c r="AO148" s="224"/>
      <c r="AP148" s="224"/>
    </row>
    <row r="149" s="223" customFormat="1">
      <c r="B149" s="231"/>
      <c r="C149" s="230"/>
      <c r="D149" s="231"/>
      <c r="E149" s="231"/>
      <c r="F149" s="231"/>
      <c r="G149" s="232"/>
      <c r="L149" s="232"/>
      <c r="U149" s="230"/>
      <c r="V149" s="230"/>
      <c r="Y149" s="224"/>
      <c r="Z149" s="224"/>
      <c r="AA149" s="224"/>
      <c r="AB149" s="224"/>
      <c r="AC149" s="224"/>
      <c r="AD149" s="227"/>
      <c r="AE149" s="227"/>
      <c r="AF149" s="227"/>
      <c r="AG149" s="224"/>
      <c r="AH149" s="224"/>
      <c r="AI149" s="224"/>
      <c r="AJ149" s="224"/>
      <c r="AK149" s="224"/>
      <c r="AL149" s="224"/>
      <c r="AM149" s="224"/>
      <c r="AN149" s="224"/>
      <c r="AO149" s="224"/>
      <c r="AP149" s="224"/>
    </row>
    <row r="150" s="223" customFormat="1">
      <c r="B150" s="231"/>
      <c r="C150" s="230"/>
      <c r="D150" s="231"/>
      <c r="E150" s="231"/>
      <c r="F150" s="231"/>
      <c r="G150" s="232"/>
      <c r="L150" s="232"/>
      <c r="U150" s="230"/>
      <c r="V150" s="230"/>
      <c r="Y150" s="224"/>
      <c r="Z150" s="224"/>
      <c r="AA150" s="224"/>
      <c r="AB150" s="224"/>
      <c r="AC150" s="224"/>
      <c r="AD150" s="227"/>
      <c r="AE150" s="227"/>
      <c r="AF150" s="227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</row>
    <row r="151" s="223" customFormat="1">
      <c r="B151" s="231"/>
      <c r="C151" s="230"/>
      <c r="D151" s="231"/>
      <c r="E151" s="231"/>
      <c r="F151" s="231"/>
      <c r="G151" s="232"/>
      <c r="L151" s="232"/>
      <c r="U151" s="230"/>
      <c r="V151" s="230"/>
      <c r="Y151" s="224"/>
      <c r="Z151" s="224"/>
      <c r="AA151" s="224"/>
      <c r="AB151" s="224"/>
      <c r="AC151" s="224"/>
      <c r="AD151" s="227"/>
      <c r="AE151" s="227"/>
      <c r="AF151" s="227"/>
      <c r="AG151" s="224"/>
      <c r="AH151" s="224"/>
      <c r="AI151" s="224"/>
      <c r="AJ151" s="224"/>
      <c r="AK151" s="224"/>
      <c r="AL151" s="224"/>
      <c r="AM151" s="224"/>
      <c r="AN151" s="224"/>
      <c r="AO151" s="224"/>
      <c r="AP151" s="224"/>
    </row>
    <row r="152" s="223" customFormat="1">
      <c r="B152" s="231"/>
      <c r="C152" s="230"/>
      <c r="D152" s="231"/>
      <c r="E152" s="231"/>
      <c r="F152" s="231"/>
      <c r="G152" s="232"/>
      <c r="L152" s="232"/>
      <c r="U152" s="230"/>
      <c r="V152" s="230"/>
      <c r="Y152" s="224"/>
      <c r="Z152" s="224"/>
      <c r="AA152" s="224"/>
      <c r="AB152" s="224"/>
      <c r="AC152" s="224"/>
      <c r="AD152" s="227"/>
      <c r="AE152" s="227"/>
      <c r="AF152" s="227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</row>
    <row r="153" s="223" customFormat="1">
      <c r="B153" s="231"/>
      <c r="C153" s="230"/>
      <c r="D153" s="231"/>
      <c r="E153" s="231"/>
      <c r="F153" s="231"/>
      <c r="G153" s="232"/>
      <c r="L153" s="232"/>
      <c r="U153" s="230"/>
      <c r="V153" s="230"/>
      <c r="Y153" s="224"/>
      <c r="Z153" s="224"/>
      <c r="AA153" s="224"/>
      <c r="AB153" s="224"/>
      <c r="AC153" s="224"/>
      <c r="AD153" s="227"/>
      <c r="AE153" s="227"/>
      <c r="AF153" s="227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</row>
    <row r="154" s="223" customFormat="1">
      <c r="B154" s="231"/>
      <c r="C154" s="230"/>
      <c r="D154" s="231"/>
      <c r="E154" s="231"/>
      <c r="F154" s="231"/>
      <c r="G154" s="232"/>
      <c r="L154" s="232"/>
      <c r="U154" s="230"/>
      <c r="V154" s="230"/>
      <c r="Y154" s="224"/>
      <c r="Z154" s="224"/>
      <c r="AA154" s="224"/>
      <c r="AB154" s="224"/>
      <c r="AC154" s="224"/>
      <c r="AD154" s="227"/>
      <c r="AE154" s="227"/>
      <c r="AF154" s="227"/>
      <c r="AG154" s="224"/>
      <c r="AH154" s="224"/>
      <c r="AI154" s="224"/>
      <c r="AJ154" s="224"/>
      <c r="AK154" s="224"/>
      <c r="AL154" s="224"/>
      <c r="AM154" s="224"/>
      <c r="AN154" s="224"/>
      <c r="AO154" s="224"/>
      <c r="AP154" s="224"/>
    </row>
    <row r="155" s="223" customFormat="1">
      <c r="B155" s="231"/>
      <c r="C155" s="230"/>
      <c r="D155" s="231"/>
      <c r="E155" s="231"/>
      <c r="F155" s="231"/>
      <c r="G155" s="232"/>
      <c r="L155" s="232"/>
      <c r="U155" s="230"/>
      <c r="V155" s="230"/>
      <c r="Y155" s="224"/>
      <c r="Z155" s="224"/>
      <c r="AA155" s="224"/>
      <c r="AB155" s="224"/>
      <c r="AC155" s="224"/>
      <c r="AD155" s="227"/>
      <c r="AE155" s="227"/>
      <c r="AF155" s="227"/>
      <c r="AG155" s="224"/>
      <c r="AH155" s="224"/>
      <c r="AI155" s="224"/>
      <c r="AJ155" s="224"/>
      <c r="AK155" s="224"/>
      <c r="AL155" s="224"/>
      <c r="AM155" s="224"/>
      <c r="AN155" s="224"/>
      <c r="AO155" s="224"/>
      <c r="AP155" s="224"/>
    </row>
    <row r="156" s="223" customFormat="1">
      <c r="B156" s="231"/>
      <c r="C156" s="230"/>
      <c r="D156" s="231"/>
      <c r="E156" s="231"/>
      <c r="F156" s="231"/>
      <c r="G156" s="232"/>
      <c r="L156" s="232"/>
      <c r="U156" s="230"/>
      <c r="V156" s="230"/>
      <c r="Y156" s="224"/>
      <c r="Z156" s="224"/>
      <c r="AA156" s="224"/>
      <c r="AB156" s="224"/>
      <c r="AC156" s="224"/>
      <c r="AD156" s="227"/>
      <c r="AE156" s="227"/>
      <c r="AF156" s="227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</row>
    <row r="157" s="223" customFormat="1">
      <c r="B157" s="231"/>
      <c r="C157" s="230"/>
      <c r="D157" s="231"/>
      <c r="E157" s="231"/>
      <c r="F157" s="231"/>
      <c r="G157" s="232"/>
      <c r="L157" s="232"/>
      <c r="U157" s="230"/>
      <c r="V157" s="230"/>
      <c r="Y157" s="224"/>
      <c r="Z157" s="224"/>
      <c r="AA157" s="224"/>
      <c r="AB157" s="224"/>
      <c r="AC157" s="224"/>
      <c r="AD157" s="227"/>
      <c r="AE157" s="227"/>
      <c r="AF157" s="227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</row>
    <row r="158" s="223" customFormat="1">
      <c r="B158" s="231"/>
      <c r="C158" s="230"/>
      <c r="D158" s="231"/>
      <c r="E158" s="231"/>
      <c r="F158" s="231"/>
      <c r="G158" s="232"/>
      <c r="L158" s="232"/>
      <c r="U158" s="230"/>
      <c r="V158" s="230"/>
      <c r="Y158" s="224"/>
      <c r="Z158" s="224"/>
      <c r="AA158" s="224"/>
      <c r="AB158" s="224"/>
      <c r="AC158" s="224"/>
      <c r="AD158" s="227"/>
      <c r="AE158" s="227"/>
      <c r="AF158" s="227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</row>
    <row r="159" s="223" customFormat="1">
      <c r="B159" s="231"/>
      <c r="C159" s="230"/>
      <c r="D159" s="231"/>
      <c r="E159" s="231"/>
      <c r="F159" s="231"/>
      <c r="G159" s="232"/>
      <c r="L159" s="232"/>
      <c r="U159" s="230"/>
      <c r="V159" s="230"/>
      <c r="Y159" s="224"/>
      <c r="Z159" s="224"/>
      <c r="AA159" s="224"/>
      <c r="AB159" s="224"/>
      <c r="AC159" s="224"/>
      <c r="AD159" s="227"/>
      <c r="AE159" s="227"/>
      <c r="AF159" s="227"/>
      <c r="AG159" s="224"/>
      <c r="AH159" s="224"/>
      <c r="AI159" s="224"/>
      <c r="AJ159" s="224"/>
      <c r="AK159" s="224"/>
      <c r="AL159" s="224"/>
      <c r="AM159" s="224"/>
      <c r="AN159" s="224"/>
      <c r="AO159" s="224"/>
      <c r="AP159" s="224"/>
    </row>
    <row r="160" s="223" customFormat="1">
      <c r="B160" s="231"/>
      <c r="C160" s="230"/>
      <c r="D160" s="231"/>
      <c r="E160" s="231"/>
      <c r="F160" s="231"/>
      <c r="G160" s="232"/>
      <c r="L160" s="232"/>
      <c r="U160" s="230"/>
      <c r="V160" s="230"/>
      <c r="Y160" s="224"/>
      <c r="Z160" s="224"/>
      <c r="AA160" s="224"/>
      <c r="AB160" s="224"/>
      <c r="AC160" s="224"/>
      <c r="AD160" s="227"/>
      <c r="AE160" s="227"/>
      <c r="AF160" s="227"/>
      <c r="AG160" s="224"/>
      <c r="AH160" s="224"/>
      <c r="AI160" s="224"/>
      <c r="AJ160" s="224"/>
      <c r="AK160" s="224"/>
      <c r="AL160" s="224"/>
      <c r="AM160" s="224"/>
      <c r="AN160" s="224"/>
      <c r="AO160" s="224"/>
      <c r="AP160" s="224"/>
    </row>
    <row r="161" s="223" customFormat="1">
      <c r="B161" s="231"/>
      <c r="C161" s="230"/>
      <c r="D161" s="231"/>
      <c r="E161" s="231"/>
      <c r="F161" s="231"/>
      <c r="G161" s="232"/>
      <c r="L161" s="232"/>
      <c r="U161" s="230"/>
      <c r="V161" s="230"/>
      <c r="Y161" s="224"/>
      <c r="Z161" s="224"/>
      <c r="AA161" s="224"/>
      <c r="AB161" s="224"/>
      <c r="AC161" s="224"/>
      <c r="AD161" s="227"/>
      <c r="AE161" s="227"/>
      <c r="AF161" s="227"/>
      <c r="AG161" s="224"/>
      <c r="AH161" s="224"/>
      <c r="AI161" s="224"/>
      <c r="AJ161" s="224"/>
      <c r="AK161" s="224"/>
      <c r="AL161" s="224"/>
      <c r="AM161" s="224"/>
      <c r="AN161" s="224"/>
      <c r="AO161" s="224"/>
      <c r="AP161" s="224"/>
    </row>
    <row r="162" s="223" customFormat="1">
      <c r="B162" s="231"/>
      <c r="C162" s="230"/>
      <c r="D162" s="231"/>
      <c r="E162" s="231"/>
      <c r="F162" s="231"/>
      <c r="G162" s="232"/>
      <c r="L162" s="232"/>
      <c r="U162" s="230"/>
      <c r="V162" s="230"/>
      <c r="Y162" s="224"/>
      <c r="Z162" s="224"/>
      <c r="AA162" s="224"/>
      <c r="AB162" s="224"/>
      <c r="AC162" s="224"/>
      <c r="AD162" s="227"/>
      <c r="AE162" s="227"/>
      <c r="AF162" s="227"/>
      <c r="AG162" s="224"/>
      <c r="AH162" s="224"/>
      <c r="AI162" s="224"/>
      <c r="AJ162" s="224"/>
      <c r="AK162" s="224"/>
      <c r="AL162" s="224"/>
      <c r="AM162" s="224"/>
      <c r="AN162" s="224"/>
      <c r="AO162" s="224"/>
      <c r="AP162" s="224"/>
    </row>
    <row r="163" s="223" customFormat="1">
      <c r="B163" s="231"/>
      <c r="C163" s="230"/>
      <c r="D163" s="231"/>
      <c r="E163" s="231"/>
      <c r="F163" s="231"/>
      <c r="G163" s="232"/>
      <c r="L163" s="232"/>
      <c r="U163" s="230"/>
      <c r="V163" s="230"/>
      <c r="Y163" s="224"/>
      <c r="Z163" s="224"/>
      <c r="AA163" s="224"/>
      <c r="AB163" s="224"/>
      <c r="AC163" s="224"/>
      <c r="AD163" s="227"/>
      <c r="AE163" s="227"/>
      <c r="AF163" s="227"/>
      <c r="AG163" s="224"/>
      <c r="AH163" s="224"/>
      <c r="AI163" s="224"/>
      <c r="AJ163" s="224"/>
      <c r="AK163" s="224"/>
      <c r="AL163" s="224"/>
      <c r="AM163" s="224"/>
      <c r="AN163" s="224"/>
      <c r="AO163" s="224"/>
      <c r="AP163" s="224"/>
    </row>
    <row r="164" s="223" customFormat="1">
      <c r="B164" s="231"/>
      <c r="C164" s="230"/>
      <c r="D164" s="231"/>
      <c r="E164" s="231"/>
      <c r="F164" s="231"/>
      <c r="G164" s="232"/>
      <c r="L164" s="232"/>
      <c r="U164" s="230"/>
      <c r="V164" s="230"/>
      <c r="Y164" s="224"/>
      <c r="Z164" s="224"/>
      <c r="AA164" s="224"/>
      <c r="AB164" s="224"/>
      <c r="AC164" s="224"/>
      <c r="AD164" s="227"/>
      <c r="AE164" s="227"/>
      <c r="AF164" s="227"/>
      <c r="AG164" s="224"/>
      <c r="AH164" s="224"/>
      <c r="AI164" s="224"/>
      <c r="AJ164" s="224"/>
      <c r="AK164" s="224"/>
      <c r="AL164" s="224"/>
      <c r="AM164" s="224"/>
      <c r="AN164" s="224"/>
      <c r="AO164" s="224"/>
      <c r="AP164" s="224"/>
    </row>
    <row r="165" s="223" customFormat="1">
      <c r="B165" s="231"/>
      <c r="C165" s="230"/>
      <c r="D165" s="231"/>
      <c r="E165" s="231"/>
      <c r="F165" s="231"/>
      <c r="G165" s="232"/>
      <c r="L165" s="232"/>
      <c r="U165" s="230"/>
      <c r="V165" s="230"/>
      <c r="Y165" s="224"/>
      <c r="Z165" s="224"/>
      <c r="AA165" s="224"/>
      <c r="AB165" s="224"/>
      <c r="AC165" s="224"/>
      <c r="AD165" s="227"/>
      <c r="AE165" s="227"/>
      <c r="AF165" s="227"/>
      <c r="AG165" s="224"/>
      <c r="AH165" s="224"/>
      <c r="AI165" s="224"/>
      <c r="AJ165" s="224"/>
      <c r="AK165" s="224"/>
      <c r="AL165" s="224"/>
      <c r="AM165" s="224"/>
      <c r="AN165" s="224"/>
      <c r="AO165" s="224"/>
      <c r="AP165" s="224"/>
    </row>
    <row r="166" s="223" customFormat="1">
      <c r="B166" s="231"/>
      <c r="C166" s="230"/>
      <c r="D166" s="231"/>
      <c r="E166" s="231"/>
      <c r="F166" s="231"/>
      <c r="G166" s="232"/>
      <c r="L166" s="232"/>
      <c r="U166" s="230"/>
      <c r="V166" s="230"/>
      <c r="Y166" s="224"/>
      <c r="Z166" s="224"/>
      <c r="AA166" s="224"/>
      <c r="AB166" s="224"/>
      <c r="AC166" s="224"/>
      <c r="AD166" s="227"/>
      <c r="AE166" s="227"/>
      <c r="AF166" s="227"/>
      <c r="AG166" s="224"/>
      <c r="AH166" s="224"/>
      <c r="AI166" s="224"/>
      <c r="AJ166" s="224"/>
      <c r="AK166" s="224"/>
      <c r="AL166" s="224"/>
      <c r="AM166" s="224"/>
      <c r="AN166" s="224"/>
      <c r="AO166" s="224"/>
      <c r="AP166" s="224"/>
    </row>
    <row r="167" s="223" customFormat="1">
      <c r="B167" s="231"/>
      <c r="C167" s="230"/>
      <c r="D167" s="231"/>
      <c r="E167" s="231"/>
      <c r="F167" s="231"/>
      <c r="G167" s="232"/>
      <c r="L167" s="232"/>
      <c r="U167" s="230"/>
      <c r="V167" s="230"/>
      <c r="Y167" s="224"/>
      <c r="Z167" s="224"/>
      <c r="AA167" s="224"/>
      <c r="AB167" s="224"/>
      <c r="AC167" s="224"/>
      <c r="AD167" s="227"/>
      <c r="AE167" s="227"/>
      <c r="AF167" s="227"/>
      <c r="AG167" s="224"/>
      <c r="AH167" s="224"/>
      <c r="AI167" s="224"/>
      <c r="AJ167" s="224"/>
      <c r="AK167" s="224"/>
      <c r="AL167" s="224"/>
      <c r="AM167" s="224"/>
      <c r="AN167" s="224"/>
      <c r="AO167" s="224"/>
      <c r="AP167" s="224"/>
    </row>
    <row r="168" s="223" customFormat="1">
      <c r="B168" s="231"/>
      <c r="C168" s="230"/>
      <c r="D168" s="231"/>
      <c r="E168" s="231"/>
      <c r="F168" s="231"/>
      <c r="G168" s="232"/>
      <c r="L168" s="232"/>
      <c r="U168" s="230"/>
      <c r="V168" s="230"/>
      <c r="Y168" s="224"/>
      <c r="Z168" s="224"/>
      <c r="AA168" s="224"/>
      <c r="AB168" s="224"/>
      <c r="AC168" s="224"/>
      <c r="AD168" s="227"/>
      <c r="AE168" s="227"/>
      <c r="AF168" s="227"/>
      <c r="AG168" s="224"/>
      <c r="AH168" s="224"/>
      <c r="AI168" s="224"/>
      <c r="AJ168" s="224"/>
      <c r="AK168" s="224"/>
      <c r="AL168" s="224"/>
      <c r="AM168" s="224"/>
      <c r="AN168" s="224"/>
      <c r="AO168" s="224"/>
      <c r="AP168" s="224"/>
    </row>
    <row r="169" s="223" customFormat="1">
      <c r="B169" s="231"/>
      <c r="C169" s="230"/>
      <c r="D169" s="231"/>
      <c r="E169" s="231"/>
      <c r="F169" s="231"/>
      <c r="G169" s="232"/>
      <c r="L169" s="232"/>
      <c r="U169" s="230"/>
      <c r="V169" s="230"/>
      <c r="Y169" s="224"/>
      <c r="Z169" s="224"/>
      <c r="AA169" s="224"/>
      <c r="AB169" s="224"/>
      <c r="AC169" s="224"/>
      <c r="AD169" s="227"/>
      <c r="AE169" s="227"/>
      <c r="AF169" s="227"/>
      <c r="AG169" s="224"/>
      <c r="AH169" s="224"/>
      <c r="AI169" s="224"/>
      <c r="AJ169" s="224"/>
      <c r="AK169" s="224"/>
      <c r="AL169" s="224"/>
      <c r="AM169" s="224"/>
      <c r="AN169" s="224"/>
      <c r="AO169" s="224"/>
      <c r="AP169" s="224"/>
    </row>
    <row r="170" s="223" customFormat="1">
      <c r="B170" s="231"/>
      <c r="C170" s="230"/>
      <c r="D170" s="231"/>
      <c r="E170" s="231"/>
      <c r="F170" s="231"/>
      <c r="G170" s="232"/>
      <c r="L170" s="232"/>
      <c r="U170" s="230"/>
      <c r="V170" s="230"/>
      <c r="Y170" s="224"/>
      <c r="Z170" s="224"/>
      <c r="AA170" s="224"/>
      <c r="AB170" s="224"/>
      <c r="AC170" s="224"/>
      <c r="AD170" s="227"/>
      <c r="AE170" s="227"/>
      <c r="AF170" s="227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</row>
    <row r="171" s="223" customFormat="1">
      <c r="B171" s="231"/>
      <c r="C171" s="230"/>
      <c r="D171" s="231"/>
      <c r="E171" s="231"/>
      <c r="F171" s="231"/>
      <c r="G171" s="232"/>
      <c r="L171" s="232"/>
      <c r="U171" s="230"/>
      <c r="V171" s="230"/>
      <c r="Y171" s="224"/>
      <c r="Z171" s="224"/>
      <c r="AA171" s="224"/>
      <c r="AB171" s="224"/>
      <c r="AC171" s="224"/>
      <c r="AD171" s="227"/>
      <c r="AE171" s="227"/>
      <c r="AF171" s="227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</row>
    <row r="172" s="223" customFormat="1">
      <c r="B172" s="231"/>
      <c r="C172" s="230"/>
      <c r="D172" s="231"/>
      <c r="E172" s="231"/>
      <c r="F172" s="231"/>
      <c r="G172" s="232"/>
      <c r="L172" s="232"/>
      <c r="U172" s="230"/>
      <c r="V172" s="230"/>
      <c r="Y172" s="224"/>
      <c r="Z172" s="224"/>
      <c r="AA172" s="224"/>
      <c r="AB172" s="224"/>
      <c r="AC172" s="224"/>
      <c r="AD172" s="227"/>
      <c r="AE172" s="227"/>
      <c r="AF172" s="227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</row>
    <row r="173" s="223" customFormat="1">
      <c r="B173" s="231"/>
      <c r="C173" s="230"/>
      <c r="D173" s="231"/>
      <c r="E173" s="231"/>
      <c r="F173" s="231"/>
      <c r="G173" s="232"/>
      <c r="L173" s="232"/>
      <c r="U173" s="230"/>
      <c r="V173" s="230"/>
      <c r="Y173" s="224"/>
      <c r="Z173" s="224"/>
      <c r="AA173" s="224"/>
      <c r="AB173" s="224"/>
      <c r="AC173" s="224"/>
      <c r="AD173" s="227"/>
      <c r="AE173" s="227"/>
      <c r="AF173" s="227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</row>
    <row r="174" s="223" customFormat="1">
      <c r="B174" s="231"/>
      <c r="C174" s="230"/>
      <c r="D174" s="231"/>
      <c r="E174" s="231"/>
      <c r="F174" s="231"/>
      <c r="G174" s="232"/>
      <c r="L174" s="232"/>
      <c r="U174" s="230"/>
      <c r="V174" s="230"/>
      <c r="Y174" s="224"/>
      <c r="Z174" s="224"/>
      <c r="AA174" s="224"/>
      <c r="AB174" s="224"/>
      <c r="AC174" s="224"/>
      <c r="AD174" s="227"/>
      <c r="AE174" s="227"/>
      <c r="AF174" s="227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</row>
    <row r="175" s="223" customFormat="1">
      <c r="B175" s="231"/>
      <c r="C175" s="230"/>
      <c r="D175" s="231"/>
      <c r="E175" s="231"/>
      <c r="F175" s="231"/>
      <c r="G175" s="232"/>
      <c r="L175" s="232"/>
      <c r="U175" s="230"/>
      <c r="V175" s="230"/>
      <c r="Y175" s="224"/>
      <c r="Z175" s="224"/>
      <c r="AA175" s="224"/>
      <c r="AB175" s="224"/>
      <c r="AC175" s="224"/>
      <c r="AD175" s="227"/>
      <c r="AE175" s="227"/>
      <c r="AF175" s="227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</row>
    <row r="176" s="223" customFormat="1">
      <c r="B176" s="231"/>
      <c r="C176" s="230"/>
      <c r="D176" s="231"/>
      <c r="E176" s="231"/>
      <c r="F176" s="231"/>
      <c r="G176" s="232"/>
      <c r="L176" s="232"/>
      <c r="U176" s="230"/>
      <c r="V176" s="230"/>
      <c r="Y176" s="224"/>
      <c r="Z176" s="224"/>
      <c r="AA176" s="224"/>
      <c r="AB176" s="224"/>
      <c r="AC176" s="224"/>
      <c r="AD176" s="227"/>
      <c r="AE176" s="227"/>
      <c r="AF176" s="227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</row>
    <row r="177" s="223" customFormat="1">
      <c r="B177" s="231"/>
      <c r="C177" s="230"/>
      <c r="D177" s="231"/>
      <c r="E177" s="231"/>
      <c r="F177" s="231"/>
      <c r="G177" s="232"/>
      <c r="L177" s="232"/>
      <c r="U177" s="230"/>
      <c r="V177" s="230"/>
      <c r="Y177" s="224"/>
      <c r="Z177" s="224"/>
      <c r="AA177" s="224"/>
      <c r="AB177" s="224"/>
      <c r="AC177" s="224"/>
      <c r="AD177" s="227"/>
      <c r="AE177" s="227"/>
      <c r="AF177" s="227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</row>
    <row r="178" s="223" customFormat="1">
      <c r="B178" s="231"/>
      <c r="C178" s="230"/>
      <c r="D178" s="231"/>
      <c r="E178" s="231"/>
      <c r="F178" s="231"/>
      <c r="G178" s="232"/>
      <c r="L178" s="232"/>
      <c r="U178" s="230"/>
      <c r="V178" s="230"/>
      <c r="Y178" s="224"/>
      <c r="Z178" s="224"/>
      <c r="AA178" s="224"/>
      <c r="AB178" s="224"/>
      <c r="AC178" s="224"/>
      <c r="AD178" s="227"/>
      <c r="AE178" s="227"/>
      <c r="AF178" s="227"/>
      <c r="AG178" s="224"/>
      <c r="AH178" s="224"/>
      <c r="AI178" s="224"/>
      <c r="AJ178" s="224"/>
      <c r="AK178" s="224"/>
      <c r="AL178" s="224"/>
      <c r="AM178" s="224"/>
      <c r="AN178" s="224"/>
      <c r="AO178" s="224"/>
      <c r="AP178" s="224"/>
    </row>
    <row r="179" s="223" customFormat="1">
      <c r="B179" s="231"/>
      <c r="C179" s="230"/>
      <c r="D179" s="231"/>
      <c r="E179" s="231"/>
      <c r="F179" s="231"/>
      <c r="G179" s="232"/>
      <c r="L179" s="232"/>
      <c r="U179" s="230"/>
      <c r="V179" s="230"/>
      <c r="Y179" s="224"/>
      <c r="Z179" s="224"/>
      <c r="AA179" s="224"/>
      <c r="AB179" s="224"/>
      <c r="AC179" s="224"/>
      <c r="AD179" s="227"/>
      <c r="AE179" s="227"/>
      <c r="AF179" s="227"/>
      <c r="AG179" s="224"/>
      <c r="AH179" s="224"/>
      <c r="AI179" s="224"/>
      <c r="AJ179" s="224"/>
      <c r="AK179" s="224"/>
      <c r="AL179" s="224"/>
      <c r="AM179" s="224"/>
      <c r="AN179" s="224"/>
      <c r="AO179" s="224"/>
      <c r="AP179" s="224"/>
    </row>
    <row r="180" s="223" customFormat="1">
      <c r="B180" s="231"/>
      <c r="C180" s="230"/>
      <c r="D180" s="231"/>
      <c r="E180" s="231"/>
      <c r="F180" s="231"/>
      <c r="G180" s="232"/>
      <c r="L180" s="232"/>
      <c r="U180" s="230"/>
      <c r="V180" s="230"/>
      <c r="Y180" s="224"/>
      <c r="Z180" s="224"/>
      <c r="AA180" s="224"/>
      <c r="AB180" s="224"/>
      <c r="AC180" s="224"/>
      <c r="AD180" s="227"/>
      <c r="AE180" s="227"/>
      <c r="AF180" s="227"/>
      <c r="AG180" s="224"/>
      <c r="AH180" s="224"/>
      <c r="AI180" s="224"/>
      <c r="AJ180" s="224"/>
      <c r="AK180" s="224"/>
      <c r="AL180" s="224"/>
      <c r="AM180" s="224"/>
      <c r="AN180" s="224"/>
      <c r="AO180" s="224"/>
      <c r="AP180" s="224"/>
    </row>
    <row r="181" s="223" customFormat="1">
      <c r="B181" s="231"/>
      <c r="C181" s="230"/>
      <c r="D181" s="231"/>
      <c r="E181" s="231"/>
      <c r="F181" s="231"/>
      <c r="G181" s="232"/>
      <c r="L181" s="232"/>
      <c r="U181" s="230"/>
      <c r="V181" s="230"/>
      <c r="Y181" s="224"/>
      <c r="Z181" s="224"/>
      <c r="AA181" s="224"/>
      <c r="AB181" s="224"/>
      <c r="AC181" s="224"/>
      <c r="AD181" s="227"/>
      <c r="AE181" s="227"/>
      <c r="AF181" s="227"/>
      <c r="AG181" s="224"/>
      <c r="AH181" s="224"/>
      <c r="AI181" s="224"/>
      <c r="AJ181" s="224"/>
      <c r="AK181" s="224"/>
      <c r="AL181" s="224"/>
      <c r="AM181" s="224"/>
      <c r="AN181" s="224"/>
      <c r="AO181" s="224"/>
      <c r="AP181" s="224"/>
    </row>
    <row r="182" s="223" customFormat="1">
      <c r="B182" s="231"/>
      <c r="C182" s="230"/>
      <c r="D182" s="231"/>
      <c r="E182" s="231"/>
      <c r="F182" s="231"/>
      <c r="G182" s="232"/>
      <c r="L182" s="232"/>
      <c r="U182" s="230"/>
      <c r="V182" s="230"/>
      <c r="Y182" s="224"/>
      <c r="Z182" s="224"/>
      <c r="AA182" s="224"/>
      <c r="AB182" s="224"/>
      <c r="AC182" s="224"/>
      <c r="AD182" s="227"/>
      <c r="AE182" s="227"/>
      <c r="AF182" s="227"/>
      <c r="AG182" s="224"/>
      <c r="AH182" s="224"/>
      <c r="AI182" s="224"/>
      <c r="AJ182" s="224"/>
      <c r="AK182" s="224"/>
      <c r="AL182" s="224"/>
      <c r="AM182" s="224"/>
      <c r="AN182" s="224"/>
      <c r="AO182" s="224"/>
      <c r="AP182" s="224"/>
    </row>
    <row r="183" s="223" customFormat="1">
      <c r="B183" s="231"/>
      <c r="C183" s="230"/>
      <c r="D183" s="231"/>
      <c r="E183" s="231"/>
      <c r="F183" s="231"/>
      <c r="G183" s="232"/>
      <c r="L183" s="232"/>
      <c r="U183" s="230"/>
      <c r="V183" s="230"/>
      <c r="Y183" s="224"/>
      <c r="Z183" s="224"/>
      <c r="AA183" s="224"/>
      <c r="AB183" s="224"/>
      <c r="AC183" s="224"/>
      <c r="AD183" s="227"/>
      <c r="AE183" s="227"/>
      <c r="AF183" s="227"/>
      <c r="AG183" s="224"/>
      <c r="AH183" s="224"/>
      <c r="AI183" s="224"/>
      <c r="AJ183" s="224"/>
      <c r="AK183" s="224"/>
      <c r="AL183" s="224"/>
      <c r="AM183" s="224"/>
      <c r="AN183" s="224"/>
      <c r="AO183" s="224"/>
      <c r="AP183" s="224"/>
    </row>
    <row r="184" s="223" customFormat="1">
      <c r="B184" s="231"/>
      <c r="C184" s="230"/>
      <c r="D184" s="231"/>
      <c r="E184" s="231"/>
      <c r="F184" s="231"/>
      <c r="G184" s="232"/>
      <c r="L184" s="232"/>
      <c r="U184" s="230"/>
      <c r="V184" s="230"/>
      <c r="Y184" s="224"/>
      <c r="Z184" s="224"/>
      <c r="AA184" s="224"/>
      <c r="AB184" s="224"/>
      <c r="AC184" s="224"/>
      <c r="AD184" s="227"/>
      <c r="AE184" s="227"/>
      <c r="AF184" s="227"/>
      <c r="AG184" s="224"/>
      <c r="AH184" s="224"/>
      <c r="AI184" s="224"/>
      <c r="AJ184" s="224"/>
      <c r="AK184" s="224"/>
      <c r="AL184" s="224"/>
      <c r="AM184" s="224"/>
      <c r="AN184" s="224"/>
      <c r="AO184" s="224"/>
      <c r="AP184" s="224"/>
    </row>
    <row r="185" s="223" customFormat="1">
      <c r="B185" s="231"/>
      <c r="C185" s="230"/>
      <c r="D185" s="231"/>
      <c r="E185" s="231"/>
      <c r="F185" s="231"/>
      <c r="G185" s="232"/>
      <c r="L185" s="232"/>
      <c r="U185" s="230"/>
      <c r="V185" s="230"/>
      <c r="Y185" s="224"/>
      <c r="Z185" s="224"/>
      <c r="AA185" s="224"/>
      <c r="AB185" s="224"/>
      <c r="AC185" s="224"/>
      <c r="AD185" s="227"/>
      <c r="AE185" s="227"/>
      <c r="AF185" s="227"/>
      <c r="AG185" s="224"/>
      <c r="AH185" s="224"/>
      <c r="AI185" s="224"/>
      <c r="AJ185" s="224"/>
      <c r="AK185" s="224"/>
      <c r="AL185" s="224"/>
      <c r="AM185" s="224"/>
      <c r="AN185" s="224"/>
      <c r="AO185" s="224"/>
      <c r="AP185" s="224"/>
    </row>
    <row r="186" s="223" customFormat="1">
      <c r="B186" s="231"/>
      <c r="C186" s="230"/>
      <c r="D186" s="231"/>
      <c r="E186" s="231"/>
      <c r="F186" s="231"/>
      <c r="G186" s="232"/>
      <c r="L186" s="232"/>
      <c r="U186" s="230"/>
      <c r="V186" s="230"/>
      <c r="Y186" s="224"/>
      <c r="Z186" s="224"/>
      <c r="AA186" s="224"/>
      <c r="AB186" s="224"/>
      <c r="AC186" s="224"/>
      <c r="AD186" s="227"/>
      <c r="AE186" s="227"/>
      <c r="AF186" s="227"/>
      <c r="AG186" s="224"/>
      <c r="AH186" s="224"/>
      <c r="AI186" s="224"/>
      <c r="AJ186" s="224"/>
      <c r="AK186" s="224"/>
      <c r="AL186" s="224"/>
      <c r="AM186" s="224"/>
      <c r="AN186" s="224"/>
      <c r="AO186" s="224"/>
      <c r="AP186" s="224"/>
    </row>
    <row r="187" s="223" customFormat="1">
      <c r="B187" s="231"/>
      <c r="C187" s="230"/>
      <c r="D187" s="231"/>
      <c r="E187" s="231"/>
      <c r="F187" s="231"/>
      <c r="G187" s="232"/>
      <c r="L187" s="232"/>
      <c r="U187" s="230"/>
      <c r="V187" s="230"/>
      <c r="Y187" s="224"/>
      <c r="Z187" s="224"/>
      <c r="AA187" s="224"/>
      <c r="AB187" s="224"/>
      <c r="AC187" s="224"/>
      <c r="AD187" s="227"/>
      <c r="AE187" s="227"/>
      <c r="AF187" s="227"/>
      <c r="AG187" s="224"/>
      <c r="AH187" s="224"/>
      <c r="AI187" s="224"/>
      <c r="AJ187" s="224"/>
      <c r="AK187" s="224"/>
      <c r="AL187" s="224"/>
      <c r="AM187" s="224"/>
      <c r="AN187" s="224"/>
      <c r="AO187" s="224"/>
      <c r="AP187" s="224"/>
    </row>
    <row r="188" s="223" customFormat="1">
      <c r="B188" s="231"/>
      <c r="C188" s="230"/>
      <c r="D188" s="231"/>
      <c r="E188" s="231"/>
      <c r="F188" s="231"/>
      <c r="G188" s="232"/>
      <c r="L188" s="232"/>
      <c r="U188" s="230"/>
      <c r="V188" s="230"/>
      <c r="Y188" s="224"/>
      <c r="Z188" s="224"/>
      <c r="AA188" s="224"/>
      <c r="AB188" s="224"/>
      <c r="AC188" s="224"/>
      <c r="AD188" s="227"/>
      <c r="AE188" s="227"/>
      <c r="AF188" s="227"/>
      <c r="AG188" s="224"/>
      <c r="AH188" s="224"/>
      <c r="AI188" s="224"/>
      <c r="AJ188" s="224"/>
      <c r="AK188" s="224"/>
      <c r="AL188" s="224"/>
      <c r="AM188" s="224"/>
      <c r="AN188" s="224"/>
      <c r="AO188" s="224"/>
      <c r="AP188" s="224"/>
    </row>
    <row r="189" s="223" customFormat="1">
      <c r="B189" s="231"/>
      <c r="C189" s="230"/>
      <c r="D189" s="231"/>
      <c r="E189" s="231"/>
      <c r="F189" s="231"/>
      <c r="G189" s="232"/>
      <c r="L189" s="232"/>
      <c r="U189" s="230"/>
      <c r="V189" s="230"/>
      <c r="Y189" s="224"/>
      <c r="Z189" s="224"/>
      <c r="AA189" s="224"/>
      <c r="AB189" s="224"/>
      <c r="AC189" s="224"/>
      <c r="AD189" s="227"/>
      <c r="AE189" s="227"/>
      <c r="AF189" s="227"/>
      <c r="AG189" s="224"/>
      <c r="AH189" s="224"/>
      <c r="AI189" s="224"/>
      <c r="AJ189" s="224"/>
      <c r="AK189" s="224"/>
      <c r="AL189" s="224"/>
      <c r="AM189" s="224"/>
      <c r="AN189" s="224"/>
      <c r="AO189" s="224"/>
      <c r="AP189" s="224"/>
    </row>
    <row r="190" s="223" customFormat="1">
      <c r="B190" s="231"/>
      <c r="C190" s="230"/>
      <c r="D190" s="231"/>
      <c r="E190" s="231"/>
      <c r="F190" s="231"/>
      <c r="G190" s="232"/>
      <c r="L190" s="232"/>
      <c r="U190" s="230"/>
      <c r="V190" s="230"/>
      <c r="Y190" s="224"/>
      <c r="Z190" s="224"/>
      <c r="AA190" s="224"/>
      <c r="AB190" s="224"/>
      <c r="AC190" s="224"/>
      <c r="AD190" s="227"/>
      <c r="AE190" s="227"/>
      <c r="AF190" s="227"/>
      <c r="AG190" s="224"/>
      <c r="AH190" s="224"/>
      <c r="AI190" s="224"/>
      <c r="AJ190" s="224"/>
      <c r="AK190" s="224"/>
      <c r="AL190" s="224"/>
      <c r="AM190" s="224"/>
      <c r="AN190" s="224"/>
      <c r="AO190" s="224"/>
      <c r="AP190" s="224"/>
    </row>
    <row r="191" s="223" customFormat="1">
      <c r="B191" s="231"/>
      <c r="C191" s="230"/>
      <c r="D191" s="231"/>
      <c r="E191" s="231"/>
      <c r="F191" s="231"/>
      <c r="G191" s="232"/>
      <c r="L191" s="232"/>
      <c r="U191" s="230"/>
      <c r="V191" s="230"/>
      <c r="Y191" s="224"/>
      <c r="Z191" s="224"/>
      <c r="AA191" s="224"/>
      <c r="AB191" s="224"/>
      <c r="AC191" s="224"/>
      <c r="AD191" s="227"/>
      <c r="AE191" s="227"/>
      <c r="AF191" s="227"/>
      <c r="AG191" s="224"/>
      <c r="AH191" s="224"/>
      <c r="AI191" s="224"/>
      <c r="AJ191" s="224"/>
      <c r="AK191" s="224"/>
      <c r="AL191" s="224"/>
      <c r="AM191" s="224"/>
      <c r="AN191" s="224"/>
      <c r="AO191" s="224"/>
      <c r="AP191" s="224"/>
    </row>
    <row r="192" s="223" customFormat="1">
      <c r="B192" s="231"/>
      <c r="C192" s="230"/>
      <c r="D192" s="231"/>
      <c r="E192" s="231"/>
      <c r="F192" s="231"/>
      <c r="G192" s="232"/>
      <c r="L192" s="232"/>
      <c r="U192" s="230"/>
      <c r="V192" s="230"/>
      <c r="Y192" s="224"/>
      <c r="Z192" s="224"/>
      <c r="AA192" s="224"/>
      <c r="AB192" s="224"/>
      <c r="AC192" s="224"/>
      <c r="AD192" s="227"/>
      <c r="AE192" s="227"/>
      <c r="AF192" s="227"/>
      <c r="AG192" s="224"/>
      <c r="AH192" s="224"/>
      <c r="AI192" s="224"/>
      <c r="AJ192" s="224"/>
      <c r="AK192" s="224"/>
      <c r="AL192" s="224"/>
      <c r="AM192" s="224"/>
      <c r="AN192" s="224"/>
      <c r="AO192" s="224"/>
      <c r="AP192" s="224"/>
    </row>
    <row r="193" s="223" customFormat="1">
      <c r="B193" s="231"/>
      <c r="C193" s="230"/>
      <c r="D193" s="231"/>
      <c r="E193" s="231"/>
      <c r="F193" s="231"/>
      <c r="G193" s="232"/>
      <c r="L193" s="232"/>
      <c r="U193" s="230"/>
      <c r="V193" s="230"/>
      <c r="Y193" s="224"/>
      <c r="Z193" s="224"/>
      <c r="AA193" s="224"/>
      <c r="AB193" s="224"/>
      <c r="AC193" s="224"/>
      <c r="AD193" s="227"/>
      <c r="AE193" s="227"/>
      <c r="AF193" s="227"/>
      <c r="AG193" s="224"/>
      <c r="AH193" s="224"/>
      <c r="AI193" s="224"/>
      <c r="AJ193" s="224"/>
      <c r="AK193" s="224"/>
      <c r="AL193" s="224"/>
      <c r="AM193" s="224"/>
      <c r="AN193" s="224"/>
      <c r="AO193" s="224"/>
      <c r="AP193" s="224"/>
    </row>
    <row r="194" s="223" customFormat="1">
      <c r="B194" s="231"/>
      <c r="C194" s="230"/>
      <c r="D194" s="231"/>
      <c r="E194" s="231"/>
      <c r="F194" s="231"/>
      <c r="G194" s="232"/>
      <c r="L194" s="232"/>
      <c r="U194" s="230"/>
      <c r="V194" s="230"/>
      <c r="Y194" s="224"/>
      <c r="Z194" s="224"/>
      <c r="AA194" s="224"/>
      <c r="AB194" s="224"/>
      <c r="AC194" s="224"/>
      <c r="AD194" s="227"/>
      <c r="AE194" s="227"/>
      <c r="AF194" s="227"/>
      <c r="AG194" s="224"/>
      <c r="AH194" s="224"/>
      <c r="AI194" s="224"/>
      <c r="AJ194" s="224"/>
      <c r="AK194" s="224"/>
      <c r="AL194" s="224"/>
      <c r="AM194" s="224"/>
      <c r="AN194" s="224"/>
      <c r="AO194" s="224"/>
      <c r="AP194" s="224"/>
    </row>
    <row r="195" s="223" customFormat="1">
      <c r="B195" s="231"/>
      <c r="C195" s="230"/>
      <c r="D195" s="231"/>
      <c r="E195" s="231"/>
      <c r="F195" s="231"/>
      <c r="G195" s="232"/>
      <c r="L195" s="232"/>
      <c r="U195" s="230"/>
      <c r="V195" s="230"/>
      <c r="Y195" s="224"/>
      <c r="Z195" s="224"/>
      <c r="AA195" s="224"/>
      <c r="AB195" s="224"/>
      <c r="AC195" s="224"/>
      <c r="AD195" s="227"/>
      <c r="AE195" s="227"/>
      <c r="AF195" s="227"/>
      <c r="AG195" s="224"/>
      <c r="AH195" s="224"/>
      <c r="AI195" s="224"/>
      <c r="AJ195" s="224"/>
      <c r="AK195" s="224"/>
      <c r="AL195" s="224"/>
      <c r="AM195" s="224"/>
      <c r="AN195" s="224"/>
      <c r="AO195" s="224"/>
      <c r="AP195" s="224"/>
    </row>
    <row r="196" s="223" customFormat="1">
      <c r="B196" s="231"/>
      <c r="C196" s="230"/>
      <c r="D196" s="231"/>
      <c r="E196" s="231"/>
      <c r="F196" s="231"/>
      <c r="G196" s="232"/>
      <c r="L196" s="232"/>
      <c r="U196" s="230"/>
      <c r="V196" s="230"/>
      <c r="Y196" s="224"/>
      <c r="Z196" s="224"/>
      <c r="AA196" s="224"/>
      <c r="AB196" s="224"/>
      <c r="AC196" s="224"/>
      <c r="AD196" s="227"/>
      <c r="AE196" s="227"/>
      <c r="AF196" s="227"/>
      <c r="AG196" s="224"/>
      <c r="AH196" s="224"/>
      <c r="AI196" s="224"/>
      <c r="AJ196" s="224"/>
      <c r="AK196" s="224"/>
      <c r="AL196" s="224"/>
      <c r="AM196" s="224"/>
      <c r="AN196" s="224"/>
      <c r="AO196" s="224"/>
      <c r="AP196" s="224"/>
    </row>
    <row r="197" s="223" customFormat="1">
      <c r="B197" s="231"/>
      <c r="C197" s="230"/>
      <c r="D197" s="231"/>
      <c r="E197" s="231"/>
      <c r="F197" s="231"/>
      <c r="G197" s="232"/>
      <c r="L197" s="232"/>
      <c r="U197" s="230"/>
      <c r="V197" s="230"/>
      <c r="Y197" s="224"/>
      <c r="Z197" s="224"/>
      <c r="AA197" s="224"/>
      <c r="AB197" s="224"/>
      <c r="AC197" s="224"/>
      <c r="AD197" s="227"/>
      <c r="AE197" s="227"/>
      <c r="AF197" s="227"/>
      <c r="AG197" s="224"/>
      <c r="AH197" s="224"/>
      <c r="AI197" s="224"/>
      <c r="AJ197" s="224"/>
      <c r="AK197" s="224"/>
      <c r="AL197" s="224"/>
      <c r="AM197" s="224"/>
      <c r="AN197" s="224"/>
      <c r="AO197" s="224"/>
      <c r="AP197" s="224"/>
    </row>
    <row r="198" s="223" customFormat="1">
      <c r="B198" s="231"/>
      <c r="C198" s="230"/>
      <c r="D198" s="231"/>
      <c r="E198" s="231"/>
      <c r="F198" s="231"/>
      <c r="G198" s="232"/>
      <c r="L198" s="232"/>
      <c r="U198" s="230"/>
      <c r="V198" s="230"/>
      <c r="Y198" s="224"/>
      <c r="Z198" s="224"/>
      <c r="AA198" s="224"/>
      <c r="AB198" s="224"/>
      <c r="AC198" s="224"/>
      <c r="AD198" s="227"/>
      <c r="AE198" s="227"/>
      <c r="AF198" s="227"/>
      <c r="AG198" s="224"/>
      <c r="AH198" s="224"/>
      <c r="AI198" s="224"/>
      <c r="AJ198" s="224"/>
      <c r="AK198" s="224"/>
      <c r="AL198" s="224"/>
      <c r="AM198" s="224"/>
      <c r="AN198" s="224"/>
      <c r="AO198" s="224"/>
      <c r="AP198" s="224"/>
    </row>
    <row r="199" s="223" customFormat="1">
      <c r="B199" s="231"/>
      <c r="C199" s="230"/>
      <c r="D199" s="231"/>
      <c r="E199" s="231"/>
      <c r="F199" s="231"/>
      <c r="G199" s="232"/>
      <c r="L199" s="232"/>
      <c r="U199" s="230"/>
      <c r="V199" s="230"/>
      <c r="Y199" s="224"/>
      <c r="Z199" s="224"/>
      <c r="AA199" s="224"/>
      <c r="AB199" s="224"/>
      <c r="AC199" s="224"/>
      <c r="AD199" s="227"/>
      <c r="AE199" s="227"/>
      <c r="AF199" s="227"/>
      <c r="AG199" s="224"/>
      <c r="AH199" s="224"/>
      <c r="AI199" s="224"/>
      <c r="AJ199" s="224"/>
      <c r="AK199" s="224"/>
      <c r="AL199" s="224"/>
      <c r="AM199" s="224"/>
      <c r="AN199" s="224"/>
      <c r="AO199" s="224"/>
      <c r="AP199" s="224"/>
    </row>
    <row r="200" s="223" customFormat="1">
      <c r="B200" s="231"/>
      <c r="C200" s="230"/>
      <c r="D200" s="231"/>
      <c r="E200" s="231"/>
      <c r="F200" s="231"/>
      <c r="G200" s="232"/>
      <c r="L200" s="232"/>
      <c r="U200" s="230"/>
      <c r="V200" s="230"/>
      <c r="Y200" s="224"/>
      <c r="Z200" s="224"/>
      <c r="AA200" s="224"/>
      <c r="AB200" s="224"/>
      <c r="AC200" s="224"/>
      <c r="AD200" s="227"/>
      <c r="AE200" s="227"/>
      <c r="AF200" s="227"/>
      <c r="AG200" s="224"/>
      <c r="AH200" s="224"/>
      <c r="AI200" s="224"/>
      <c r="AJ200" s="224"/>
      <c r="AK200" s="224"/>
      <c r="AL200" s="224"/>
      <c r="AM200" s="224"/>
      <c r="AN200" s="224"/>
      <c r="AO200" s="224"/>
      <c r="AP200" s="224"/>
    </row>
    <row r="201" s="223" customFormat="1">
      <c r="B201" s="231"/>
      <c r="C201" s="230"/>
      <c r="D201" s="231"/>
      <c r="E201" s="231"/>
      <c r="F201" s="231"/>
      <c r="G201" s="232"/>
      <c r="L201" s="232"/>
      <c r="U201" s="230"/>
      <c r="V201" s="230"/>
      <c r="Y201" s="224"/>
      <c r="Z201" s="224"/>
      <c r="AA201" s="224"/>
      <c r="AB201" s="224"/>
      <c r="AC201" s="224"/>
      <c r="AD201" s="227"/>
      <c r="AE201" s="227"/>
      <c r="AF201" s="227"/>
      <c r="AG201" s="224"/>
      <c r="AH201" s="224"/>
      <c r="AI201" s="224"/>
      <c r="AJ201" s="224"/>
      <c r="AK201" s="224"/>
      <c r="AL201" s="224"/>
      <c r="AM201" s="224"/>
      <c r="AN201" s="224"/>
      <c r="AO201" s="224"/>
      <c r="AP201" s="224"/>
    </row>
    <row r="202" s="223" customFormat="1">
      <c r="B202" s="231"/>
      <c r="C202" s="230"/>
      <c r="D202" s="231"/>
      <c r="E202" s="231"/>
      <c r="F202" s="231"/>
      <c r="G202" s="232"/>
      <c r="L202" s="232"/>
      <c r="U202" s="230"/>
      <c r="V202" s="230"/>
      <c r="Y202" s="224"/>
      <c r="Z202" s="224"/>
      <c r="AA202" s="224"/>
      <c r="AB202" s="224"/>
      <c r="AC202" s="224"/>
      <c r="AD202" s="227"/>
      <c r="AE202" s="227"/>
      <c r="AF202" s="227"/>
      <c r="AG202" s="224"/>
      <c r="AH202" s="224"/>
      <c r="AI202" s="224"/>
      <c r="AJ202" s="224"/>
      <c r="AK202" s="224"/>
      <c r="AL202" s="224"/>
      <c r="AM202" s="224"/>
      <c r="AN202" s="224"/>
      <c r="AO202" s="224"/>
      <c r="AP202" s="224"/>
    </row>
    <row r="203" s="223" customFormat="1">
      <c r="B203" s="231"/>
      <c r="C203" s="230"/>
      <c r="D203" s="231"/>
      <c r="E203" s="231"/>
      <c r="F203" s="231"/>
      <c r="G203" s="232"/>
      <c r="L203" s="232"/>
      <c r="U203" s="230"/>
      <c r="V203" s="230"/>
      <c r="Y203" s="224"/>
      <c r="Z203" s="224"/>
      <c r="AA203" s="224"/>
      <c r="AB203" s="224"/>
      <c r="AC203" s="224"/>
      <c r="AD203" s="227"/>
      <c r="AE203" s="227"/>
      <c r="AF203" s="227"/>
      <c r="AG203" s="224"/>
      <c r="AH203" s="224"/>
      <c r="AI203" s="224"/>
      <c r="AJ203" s="224"/>
      <c r="AK203" s="224"/>
      <c r="AL203" s="224"/>
      <c r="AM203" s="224"/>
      <c r="AN203" s="224"/>
      <c r="AO203" s="224"/>
      <c r="AP203" s="224"/>
    </row>
    <row r="204" s="223" customFormat="1">
      <c r="B204" s="231"/>
      <c r="C204" s="230"/>
      <c r="D204" s="231"/>
      <c r="E204" s="231"/>
      <c r="F204" s="231"/>
      <c r="G204" s="232"/>
      <c r="L204" s="232"/>
      <c r="U204" s="230"/>
      <c r="V204" s="230"/>
      <c r="Y204" s="224"/>
      <c r="Z204" s="224"/>
      <c r="AA204" s="224"/>
      <c r="AB204" s="224"/>
      <c r="AC204" s="224"/>
      <c r="AD204" s="227"/>
      <c r="AE204" s="227"/>
      <c r="AF204" s="227"/>
      <c r="AG204" s="224"/>
      <c r="AH204" s="224"/>
      <c r="AI204" s="224"/>
      <c r="AJ204" s="224"/>
      <c r="AK204" s="224"/>
      <c r="AL204" s="224"/>
      <c r="AM204" s="224"/>
      <c r="AN204" s="224"/>
      <c r="AO204" s="224"/>
      <c r="AP204" s="224"/>
    </row>
    <row r="205" s="223" customFormat="1">
      <c r="B205" s="231"/>
      <c r="C205" s="230"/>
      <c r="D205" s="231"/>
      <c r="E205" s="231"/>
      <c r="F205" s="231"/>
      <c r="G205" s="232"/>
      <c r="L205" s="232"/>
      <c r="U205" s="230"/>
      <c r="V205" s="230"/>
      <c r="Y205" s="224"/>
      <c r="Z205" s="224"/>
      <c r="AA205" s="224"/>
      <c r="AB205" s="224"/>
      <c r="AC205" s="224"/>
      <c r="AD205" s="227"/>
      <c r="AE205" s="227"/>
      <c r="AF205" s="227"/>
      <c r="AG205" s="224"/>
      <c r="AH205" s="224"/>
      <c r="AI205" s="224"/>
      <c r="AJ205" s="224"/>
      <c r="AK205" s="224"/>
      <c r="AL205" s="224"/>
      <c r="AM205" s="224"/>
      <c r="AN205" s="224"/>
      <c r="AO205" s="224"/>
      <c r="AP205" s="224"/>
    </row>
    <row r="206" s="223" customFormat="1">
      <c r="B206" s="231"/>
      <c r="C206" s="230"/>
      <c r="D206" s="231"/>
      <c r="E206" s="231"/>
      <c r="F206" s="231"/>
      <c r="G206" s="232"/>
      <c r="L206" s="232"/>
      <c r="U206" s="230"/>
      <c r="V206" s="230"/>
      <c r="Y206" s="224"/>
      <c r="Z206" s="224"/>
      <c r="AA206" s="224"/>
      <c r="AB206" s="224"/>
      <c r="AC206" s="224"/>
      <c r="AD206" s="227"/>
      <c r="AE206" s="227"/>
      <c r="AF206" s="227"/>
      <c r="AG206" s="224"/>
      <c r="AH206" s="224"/>
      <c r="AI206" s="224"/>
      <c r="AJ206" s="224"/>
      <c r="AK206" s="224"/>
      <c r="AL206" s="224"/>
      <c r="AM206" s="224"/>
      <c r="AN206" s="224"/>
      <c r="AO206" s="224"/>
      <c r="AP206" s="224"/>
    </row>
    <row r="207" s="223" customFormat="1">
      <c r="B207" s="231"/>
      <c r="C207" s="230"/>
      <c r="D207" s="231"/>
      <c r="E207" s="231"/>
      <c r="F207" s="231"/>
      <c r="G207" s="232"/>
      <c r="L207" s="232"/>
      <c r="U207" s="230"/>
      <c r="V207" s="230"/>
      <c r="Y207" s="224"/>
      <c r="Z207" s="224"/>
      <c r="AA207" s="224"/>
      <c r="AB207" s="224"/>
      <c r="AC207" s="224"/>
      <c r="AD207" s="227"/>
      <c r="AE207" s="227"/>
      <c r="AF207" s="227"/>
      <c r="AG207" s="224"/>
      <c r="AH207" s="224"/>
      <c r="AI207" s="224"/>
      <c r="AJ207" s="224"/>
      <c r="AK207" s="224"/>
      <c r="AL207" s="224"/>
      <c r="AM207" s="224"/>
      <c r="AN207" s="224"/>
      <c r="AO207" s="224"/>
      <c r="AP207" s="224"/>
    </row>
    <row r="208" s="223" customFormat="1">
      <c r="B208" s="231"/>
      <c r="C208" s="230"/>
      <c r="D208" s="231"/>
      <c r="E208" s="231"/>
      <c r="F208" s="231"/>
      <c r="G208" s="232"/>
      <c r="L208" s="232"/>
      <c r="U208" s="230"/>
      <c r="V208" s="230"/>
      <c r="Y208" s="224"/>
      <c r="Z208" s="224"/>
      <c r="AA208" s="224"/>
      <c r="AB208" s="224"/>
      <c r="AC208" s="224"/>
      <c r="AD208" s="227"/>
      <c r="AE208" s="227"/>
      <c r="AF208" s="227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</row>
    <row r="209" s="223" customFormat="1">
      <c r="B209" s="231"/>
      <c r="C209" s="230"/>
      <c r="D209" s="231"/>
      <c r="E209" s="231"/>
      <c r="F209" s="231"/>
      <c r="G209" s="232"/>
      <c r="L209" s="232"/>
      <c r="U209" s="230"/>
      <c r="V209" s="230"/>
      <c r="Y209" s="224"/>
      <c r="Z209" s="224"/>
      <c r="AA209" s="224"/>
      <c r="AB209" s="224"/>
      <c r="AC209" s="224"/>
      <c r="AD209" s="227"/>
      <c r="AE209" s="227"/>
      <c r="AF209" s="227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</row>
    <row r="210" s="223" customFormat="1">
      <c r="B210" s="231"/>
      <c r="C210" s="230"/>
      <c r="D210" s="231"/>
      <c r="E210" s="231"/>
      <c r="F210" s="231"/>
      <c r="G210" s="232"/>
      <c r="L210" s="232"/>
      <c r="U210" s="230"/>
      <c r="V210" s="230"/>
      <c r="Y210" s="224"/>
      <c r="Z210" s="224"/>
      <c r="AA210" s="224"/>
      <c r="AB210" s="224"/>
      <c r="AC210" s="224"/>
      <c r="AD210" s="227"/>
      <c r="AE210" s="227"/>
      <c r="AF210" s="227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</row>
    <row r="211" s="223" customFormat="1">
      <c r="B211" s="231"/>
      <c r="C211" s="230"/>
      <c r="D211" s="231"/>
      <c r="E211" s="231"/>
      <c r="F211" s="231"/>
      <c r="G211" s="232"/>
      <c r="L211" s="232"/>
      <c r="U211" s="230"/>
      <c r="V211" s="230"/>
      <c r="Y211" s="224"/>
      <c r="Z211" s="224"/>
      <c r="AA211" s="224"/>
      <c r="AB211" s="224"/>
      <c r="AC211" s="224"/>
      <c r="AD211" s="227"/>
      <c r="AE211" s="227"/>
      <c r="AF211" s="227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</row>
    <row r="212" s="223" customFormat="1">
      <c r="B212" s="231"/>
      <c r="C212" s="230"/>
      <c r="D212" s="231"/>
      <c r="E212" s="231"/>
      <c r="F212" s="231"/>
      <c r="G212" s="232"/>
      <c r="L212" s="232"/>
      <c r="U212" s="230"/>
      <c r="V212" s="230"/>
      <c r="Y212" s="224"/>
      <c r="Z212" s="224"/>
      <c r="AA212" s="224"/>
      <c r="AB212" s="224"/>
      <c r="AC212" s="224"/>
      <c r="AD212" s="227"/>
      <c r="AE212" s="227"/>
      <c r="AF212" s="227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</row>
    <row r="213" s="223" customFormat="1">
      <c r="B213" s="231"/>
      <c r="C213" s="230"/>
      <c r="D213" s="231"/>
      <c r="E213" s="231"/>
      <c r="F213" s="231"/>
      <c r="G213" s="232"/>
      <c r="L213" s="232"/>
      <c r="U213" s="230"/>
      <c r="V213" s="230"/>
      <c r="Y213" s="224"/>
      <c r="Z213" s="224"/>
      <c r="AA213" s="224"/>
      <c r="AB213" s="224"/>
      <c r="AC213" s="224"/>
      <c r="AD213" s="227"/>
      <c r="AE213" s="227"/>
      <c r="AF213" s="227"/>
      <c r="AG213" s="224"/>
      <c r="AH213" s="224"/>
      <c r="AI213" s="224"/>
      <c r="AJ213" s="224"/>
      <c r="AK213" s="224"/>
      <c r="AL213" s="224"/>
      <c r="AM213" s="224"/>
      <c r="AN213" s="224"/>
      <c r="AO213" s="224"/>
      <c r="AP213" s="224"/>
    </row>
    <row r="214" s="223" customFormat="1">
      <c r="B214" s="231"/>
      <c r="C214" s="230"/>
      <c r="D214" s="231"/>
      <c r="E214" s="231"/>
      <c r="F214" s="231"/>
      <c r="G214" s="232"/>
      <c r="L214" s="232"/>
      <c r="U214" s="230"/>
      <c r="V214" s="230"/>
      <c r="Y214" s="224"/>
      <c r="Z214" s="224"/>
      <c r="AA214" s="224"/>
      <c r="AB214" s="224"/>
      <c r="AC214" s="224"/>
      <c r="AD214" s="227"/>
      <c r="AE214" s="227"/>
      <c r="AF214" s="227"/>
      <c r="AG214" s="224"/>
      <c r="AH214" s="224"/>
      <c r="AI214" s="224"/>
      <c r="AJ214" s="224"/>
      <c r="AK214" s="224"/>
      <c r="AL214" s="224"/>
      <c r="AM214" s="224"/>
      <c r="AN214" s="224"/>
      <c r="AO214" s="224"/>
      <c r="AP214" s="224"/>
    </row>
    <row r="215" s="223" customFormat="1">
      <c r="B215" s="231"/>
      <c r="C215" s="230"/>
      <c r="D215" s="231"/>
      <c r="E215" s="231"/>
      <c r="F215" s="231"/>
      <c r="G215" s="232"/>
      <c r="L215" s="232"/>
      <c r="U215" s="230"/>
      <c r="V215" s="230"/>
      <c r="Y215" s="224"/>
      <c r="Z215" s="224"/>
      <c r="AA215" s="224"/>
      <c r="AB215" s="224"/>
      <c r="AC215" s="224"/>
      <c r="AD215" s="227"/>
      <c r="AE215" s="227"/>
      <c r="AF215" s="227"/>
      <c r="AG215" s="224"/>
      <c r="AH215" s="224"/>
      <c r="AI215" s="224"/>
      <c r="AJ215" s="224"/>
      <c r="AK215" s="224"/>
      <c r="AL215" s="224"/>
      <c r="AM215" s="224"/>
      <c r="AN215" s="224"/>
      <c r="AO215" s="224"/>
      <c r="AP215" s="224"/>
    </row>
    <row r="216" s="223" customFormat="1">
      <c r="B216" s="231"/>
      <c r="C216" s="230"/>
      <c r="D216" s="231"/>
      <c r="E216" s="231"/>
      <c r="F216" s="231"/>
      <c r="G216" s="232"/>
      <c r="L216" s="232"/>
      <c r="U216" s="230"/>
      <c r="V216" s="230"/>
      <c r="Y216" s="224"/>
      <c r="Z216" s="224"/>
      <c r="AA216" s="224"/>
      <c r="AB216" s="224"/>
      <c r="AC216" s="224"/>
      <c r="AD216" s="227"/>
      <c r="AE216" s="227"/>
      <c r="AF216" s="227"/>
      <c r="AG216" s="224"/>
      <c r="AH216" s="224"/>
      <c r="AI216" s="224"/>
      <c r="AJ216" s="224"/>
      <c r="AK216" s="224"/>
      <c r="AL216" s="224"/>
      <c r="AM216" s="224"/>
      <c r="AN216" s="224"/>
      <c r="AO216" s="224"/>
      <c r="AP216" s="224"/>
    </row>
    <row r="217" s="223" customFormat="1">
      <c r="B217" s="231"/>
      <c r="C217" s="230"/>
      <c r="D217" s="231"/>
      <c r="E217" s="231"/>
      <c r="F217" s="231"/>
      <c r="G217" s="232"/>
      <c r="L217" s="232"/>
      <c r="U217" s="230"/>
      <c r="V217" s="230"/>
      <c r="Y217" s="224"/>
      <c r="Z217" s="224"/>
      <c r="AA217" s="224"/>
      <c r="AB217" s="224"/>
      <c r="AC217" s="224"/>
      <c r="AD217" s="227"/>
      <c r="AE217" s="227"/>
      <c r="AF217" s="227"/>
      <c r="AG217" s="224"/>
      <c r="AH217" s="224"/>
      <c r="AI217" s="224"/>
      <c r="AJ217" s="224"/>
      <c r="AK217" s="224"/>
      <c r="AL217" s="224"/>
      <c r="AM217" s="224"/>
      <c r="AN217" s="224"/>
      <c r="AO217" s="224"/>
      <c r="AP217" s="224"/>
    </row>
    <row r="218" s="223" customFormat="1">
      <c r="B218" s="231"/>
      <c r="C218" s="230"/>
      <c r="D218" s="231"/>
      <c r="E218" s="231"/>
      <c r="F218" s="231"/>
      <c r="G218" s="232"/>
      <c r="L218" s="232"/>
      <c r="U218" s="230"/>
      <c r="V218" s="230"/>
      <c r="Y218" s="224"/>
      <c r="Z218" s="224"/>
      <c r="AA218" s="224"/>
      <c r="AB218" s="224"/>
      <c r="AC218" s="224"/>
      <c r="AD218" s="227"/>
      <c r="AE218" s="227"/>
      <c r="AF218" s="227"/>
      <c r="AG218" s="224"/>
      <c r="AH218" s="224"/>
      <c r="AI218" s="224"/>
      <c r="AJ218" s="224"/>
      <c r="AK218" s="224"/>
      <c r="AL218" s="224"/>
      <c r="AM218" s="224"/>
      <c r="AN218" s="224"/>
      <c r="AO218" s="224"/>
      <c r="AP218" s="224"/>
    </row>
    <row r="219" s="223" customFormat="1">
      <c r="B219" s="231"/>
      <c r="C219" s="230"/>
      <c r="D219" s="231"/>
      <c r="E219" s="231"/>
      <c r="F219" s="231"/>
      <c r="G219" s="232"/>
      <c r="L219" s="232"/>
      <c r="U219" s="230"/>
      <c r="V219" s="230"/>
      <c r="Y219" s="224"/>
      <c r="Z219" s="224"/>
      <c r="AA219" s="224"/>
      <c r="AB219" s="224"/>
      <c r="AC219" s="224"/>
      <c r="AD219" s="227"/>
      <c r="AE219" s="227"/>
      <c r="AF219" s="227"/>
      <c r="AG219" s="224"/>
      <c r="AH219" s="224"/>
      <c r="AI219" s="224"/>
      <c r="AJ219" s="224"/>
      <c r="AK219" s="224"/>
      <c r="AL219" s="224"/>
      <c r="AM219" s="224"/>
      <c r="AN219" s="224"/>
      <c r="AO219" s="224"/>
      <c r="AP219" s="224"/>
    </row>
    <row r="220" s="223" customFormat="1">
      <c r="B220" s="231"/>
      <c r="C220" s="230"/>
      <c r="D220" s="231"/>
      <c r="E220" s="231"/>
      <c r="F220" s="231"/>
      <c r="G220" s="232"/>
      <c r="L220" s="232"/>
      <c r="U220" s="230"/>
      <c r="V220" s="230"/>
      <c r="Y220" s="224"/>
      <c r="Z220" s="224"/>
      <c r="AA220" s="224"/>
      <c r="AB220" s="224"/>
      <c r="AC220" s="224"/>
      <c r="AD220" s="227"/>
      <c r="AE220" s="227"/>
      <c r="AF220" s="227"/>
      <c r="AG220" s="224"/>
      <c r="AH220" s="224"/>
      <c r="AI220" s="224"/>
      <c r="AJ220" s="224"/>
      <c r="AK220" s="224"/>
      <c r="AL220" s="224"/>
      <c r="AM220" s="224"/>
      <c r="AN220" s="224"/>
      <c r="AO220" s="224"/>
      <c r="AP220" s="224"/>
    </row>
    <row r="221" s="223" customFormat="1">
      <c r="B221" s="231"/>
      <c r="C221" s="230"/>
      <c r="D221" s="231"/>
      <c r="E221" s="231"/>
      <c r="F221" s="231"/>
      <c r="G221" s="232"/>
      <c r="L221" s="232"/>
      <c r="U221" s="230"/>
      <c r="V221" s="230"/>
      <c r="Y221" s="224"/>
      <c r="Z221" s="224"/>
      <c r="AA221" s="224"/>
      <c r="AB221" s="224"/>
      <c r="AC221" s="224"/>
      <c r="AD221" s="227"/>
      <c r="AE221" s="227"/>
      <c r="AF221" s="227"/>
      <c r="AG221" s="224"/>
      <c r="AH221" s="224"/>
      <c r="AI221" s="224"/>
      <c r="AJ221" s="224"/>
      <c r="AK221" s="224"/>
      <c r="AL221" s="224"/>
      <c r="AM221" s="224"/>
      <c r="AN221" s="224"/>
      <c r="AO221" s="224"/>
      <c r="AP221" s="224"/>
    </row>
    <row r="222" s="223" customFormat="1">
      <c r="B222" s="231"/>
      <c r="C222" s="230"/>
      <c r="D222" s="231"/>
      <c r="E222" s="231"/>
      <c r="F222" s="231"/>
      <c r="G222" s="232"/>
      <c r="L222" s="232"/>
      <c r="U222" s="230"/>
      <c r="V222" s="230"/>
      <c r="Y222" s="224"/>
      <c r="Z222" s="224"/>
      <c r="AA222" s="224"/>
      <c r="AB222" s="224"/>
      <c r="AC222" s="224"/>
      <c r="AD222" s="227"/>
      <c r="AE222" s="227"/>
      <c r="AF222" s="227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</row>
    <row r="223" s="223" customFormat="1">
      <c r="B223" s="231"/>
      <c r="C223" s="230"/>
      <c r="D223" s="231"/>
      <c r="E223" s="231"/>
      <c r="F223" s="231"/>
      <c r="G223" s="232"/>
      <c r="L223" s="232"/>
      <c r="U223" s="230"/>
      <c r="V223" s="230"/>
      <c r="Y223" s="224"/>
      <c r="Z223" s="224"/>
      <c r="AA223" s="224"/>
      <c r="AB223" s="224"/>
      <c r="AC223" s="224"/>
      <c r="AD223" s="227"/>
      <c r="AE223" s="227"/>
      <c r="AF223" s="227"/>
      <c r="AG223" s="224"/>
      <c r="AH223" s="224"/>
      <c r="AI223" s="224"/>
      <c r="AJ223" s="224"/>
      <c r="AK223" s="224"/>
      <c r="AL223" s="224"/>
      <c r="AM223" s="224"/>
      <c r="AN223" s="224"/>
      <c r="AO223" s="224"/>
      <c r="AP223" s="224"/>
    </row>
    <row r="224" s="223" customFormat="1">
      <c r="B224" s="231"/>
      <c r="C224" s="230"/>
      <c r="D224" s="231"/>
      <c r="E224" s="231"/>
      <c r="F224" s="231"/>
      <c r="G224" s="232"/>
      <c r="L224" s="232"/>
      <c r="U224" s="230"/>
      <c r="V224" s="230"/>
      <c r="Y224" s="224"/>
      <c r="Z224" s="224"/>
      <c r="AA224" s="224"/>
      <c r="AB224" s="224"/>
      <c r="AC224" s="224"/>
      <c r="AD224" s="227"/>
      <c r="AE224" s="227"/>
      <c r="AF224" s="227"/>
      <c r="AG224" s="224"/>
      <c r="AH224" s="224"/>
      <c r="AI224" s="224"/>
      <c r="AJ224" s="224"/>
      <c r="AK224" s="224"/>
      <c r="AL224" s="224"/>
      <c r="AM224" s="224"/>
      <c r="AN224" s="224"/>
      <c r="AO224" s="224"/>
      <c r="AP224" s="224"/>
    </row>
    <row r="225" s="223" customFormat="1">
      <c r="B225" s="231"/>
      <c r="C225" s="230"/>
      <c r="D225" s="231"/>
      <c r="E225" s="231"/>
      <c r="F225" s="231"/>
      <c r="G225" s="232"/>
      <c r="L225" s="232"/>
      <c r="U225" s="230"/>
      <c r="V225" s="230"/>
      <c r="Y225" s="224"/>
      <c r="Z225" s="224"/>
      <c r="AA225" s="224"/>
      <c r="AB225" s="224"/>
      <c r="AC225" s="224"/>
      <c r="AD225" s="227"/>
      <c r="AE225" s="227"/>
      <c r="AF225" s="227"/>
      <c r="AG225" s="224"/>
      <c r="AH225" s="224"/>
      <c r="AI225" s="224"/>
      <c r="AJ225" s="224"/>
      <c r="AK225" s="224"/>
      <c r="AL225" s="224"/>
      <c r="AM225" s="224"/>
      <c r="AN225" s="224"/>
      <c r="AO225" s="224"/>
      <c r="AP225" s="224"/>
    </row>
    <row r="226" s="223" customFormat="1">
      <c r="B226" s="231"/>
      <c r="C226" s="230"/>
      <c r="D226" s="231"/>
      <c r="E226" s="231"/>
      <c r="F226" s="231"/>
      <c r="G226" s="232"/>
      <c r="L226" s="232"/>
      <c r="U226" s="230"/>
      <c r="V226" s="230"/>
      <c r="Y226" s="224"/>
      <c r="Z226" s="224"/>
      <c r="AA226" s="224"/>
      <c r="AB226" s="224"/>
      <c r="AC226" s="224"/>
      <c r="AD226" s="227"/>
      <c r="AE226" s="227"/>
      <c r="AF226" s="227"/>
      <c r="AG226" s="224"/>
      <c r="AH226" s="224"/>
      <c r="AI226" s="224"/>
      <c r="AJ226" s="224"/>
      <c r="AK226" s="224"/>
      <c r="AL226" s="224"/>
      <c r="AM226" s="224"/>
      <c r="AN226" s="224"/>
      <c r="AO226" s="224"/>
      <c r="AP226" s="224"/>
    </row>
    <row r="227" s="223" customFormat="1">
      <c r="B227" s="231"/>
      <c r="C227" s="230"/>
      <c r="D227" s="231"/>
      <c r="E227" s="231"/>
      <c r="F227" s="231"/>
      <c r="G227" s="232"/>
      <c r="L227" s="232"/>
      <c r="U227" s="230"/>
      <c r="V227" s="230"/>
      <c r="Y227" s="224"/>
      <c r="Z227" s="224"/>
      <c r="AA227" s="224"/>
      <c r="AB227" s="224"/>
      <c r="AC227" s="224"/>
      <c r="AD227" s="227"/>
      <c r="AE227" s="227"/>
      <c r="AF227" s="227"/>
      <c r="AG227" s="224"/>
      <c r="AH227" s="224"/>
      <c r="AI227" s="224"/>
      <c r="AJ227" s="224"/>
      <c r="AK227" s="224"/>
      <c r="AL227" s="224"/>
      <c r="AM227" s="224"/>
      <c r="AN227" s="224"/>
      <c r="AO227" s="224"/>
      <c r="AP227" s="224"/>
    </row>
    <row r="228" s="223" customFormat="1">
      <c r="B228" s="231"/>
      <c r="C228" s="230"/>
      <c r="D228" s="231"/>
      <c r="E228" s="231"/>
      <c r="F228" s="231"/>
      <c r="G228" s="232"/>
      <c r="L228" s="232"/>
      <c r="U228" s="230"/>
      <c r="V228" s="230"/>
      <c r="Y228" s="224"/>
      <c r="Z228" s="224"/>
      <c r="AA228" s="224"/>
      <c r="AB228" s="224"/>
      <c r="AC228" s="224"/>
      <c r="AD228" s="227"/>
      <c r="AE228" s="227"/>
      <c r="AF228" s="227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</row>
    <row r="229" s="223" customFormat="1">
      <c r="B229" s="231"/>
      <c r="C229" s="230"/>
      <c r="D229" s="231"/>
      <c r="E229" s="231"/>
      <c r="F229" s="231"/>
      <c r="G229" s="232"/>
      <c r="L229" s="232"/>
      <c r="U229" s="230"/>
      <c r="V229" s="230"/>
      <c r="Y229" s="224"/>
      <c r="Z229" s="224"/>
      <c r="AA229" s="224"/>
      <c r="AB229" s="224"/>
      <c r="AC229" s="224"/>
      <c r="AD229" s="227"/>
      <c r="AE229" s="227"/>
      <c r="AF229" s="227"/>
      <c r="AG229" s="224"/>
      <c r="AH229" s="224"/>
      <c r="AI229" s="224"/>
      <c r="AJ229" s="224"/>
      <c r="AK229" s="224"/>
      <c r="AL229" s="224"/>
      <c r="AM229" s="224"/>
      <c r="AN229" s="224"/>
      <c r="AO229" s="224"/>
      <c r="AP229" s="224"/>
    </row>
    <row r="230" s="223" customFormat="1">
      <c r="B230" s="231"/>
      <c r="C230" s="230"/>
      <c r="D230" s="231"/>
      <c r="E230" s="231"/>
      <c r="F230" s="231"/>
      <c r="G230" s="232"/>
      <c r="L230" s="232"/>
      <c r="U230" s="230"/>
      <c r="V230" s="230"/>
      <c r="Y230" s="224"/>
      <c r="Z230" s="224"/>
      <c r="AA230" s="224"/>
      <c r="AB230" s="224"/>
      <c r="AC230" s="224"/>
      <c r="AD230" s="227"/>
      <c r="AE230" s="227"/>
      <c r="AF230" s="227"/>
      <c r="AG230" s="224"/>
      <c r="AH230" s="224"/>
      <c r="AI230" s="224"/>
      <c r="AJ230" s="224"/>
      <c r="AK230" s="224"/>
      <c r="AL230" s="224"/>
      <c r="AM230" s="224"/>
      <c r="AN230" s="224"/>
      <c r="AO230" s="224"/>
      <c r="AP230" s="224"/>
    </row>
    <row r="231" s="223" customFormat="1">
      <c r="B231" s="231"/>
      <c r="C231" s="230"/>
      <c r="D231" s="231"/>
      <c r="E231" s="231"/>
      <c r="F231" s="231"/>
      <c r="G231" s="232"/>
      <c r="L231" s="232"/>
      <c r="U231" s="230"/>
      <c r="V231" s="230"/>
      <c r="Y231" s="224"/>
      <c r="Z231" s="224"/>
      <c r="AA231" s="224"/>
      <c r="AB231" s="224"/>
      <c r="AC231" s="224"/>
      <c r="AD231" s="227"/>
      <c r="AE231" s="227"/>
      <c r="AF231" s="227"/>
      <c r="AG231" s="224"/>
      <c r="AH231" s="224"/>
      <c r="AI231" s="224"/>
      <c r="AJ231" s="224"/>
      <c r="AK231" s="224"/>
      <c r="AL231" s="224"/>
      <c r="AM231" s="224"/>
      <c r="AN231" s="224"/>
      <c r="AO231" s="224"/>
      <c r="AP231" s="224"/>
    </row>
    <row r="232" s="223" customFormat="1">
      <c r="B232" s="231"/>
      <c r="C232" s="230"/>
      <c r="D232" s="231"/>
      <c r="E232" s="231"/>
      <c r="F232" s="231"/>
      <c r="G232" s="232"/>
      <c r="L232" s="232"/>
      <c r="U232" s="230"/>
      <c r="V232" s="230"/>
      <c r="Y232" s="224"/>
      <c r="Z232" s="224"/>
      <c r="AA232" s="224"/>
      <c r="AB232" s="224"/>
      <c r="AC232" s="224"/>
      <c r="AD232" s="227"/>
      <c r="AE232" s="227"/>
      <c r="AF232" s="227"/>
      <c r="AG232" s="224"/>
      <c r="AH232" s="224"/>
      <c r="AI232" s="224"/>
      <c r="AJ232" s="224"/>
      <c r="AK232" s="224"/>
      <c r="AL232" s="224"/>
      <c r="AM232" s="224"/>
      <c r="AN232" s="224"/>
      <c r="AO232" s="224"/>
      <c r="AP232" s="224"/>
    </row>
    <row r="233" s="223" customFormat="1">
      <c r="B233" s="231"/>
      <c r="C233" s="230"/>
      <c r="D233" s="231"/>
      <c r="E233" s="231"/>
      <c r="F233" s="231"/>
      <c r="G233" s="232"/>
      <c r="L233" s="232"/>
      <c r="U233" s="230"/>
      <c r="V233" s="230"/>
      <c r="Y233" s="224"/>
      <c r="Z233" s="224"/>
      <c r="AA233" s="224"/>
      <c r="AB233" s="224"/>
      <c r="AC233" s="224"/>
      <c r="AD233" s="227"/>
      <c r="AE233" s="227"/>
      <c r="AF233" s="227"/>
      <c r="AG233" s="224"/>
      <c r="AH233" s="224"/>
      <c r="AI233" s="224"/>
      <c r="AJ233" s="224"/>
      <c r="AK233" s="224"/>
      <c r="AL233" s="224"/>
      <c r="AM233" s="224"/>
      <c r="AN233" s="224"/>
      <c r="AO233" s="224"/>
      <c r="AP233" s="224"/>
    </row>
    <row r="234" s="223" customFormat="1">
      <c r="B234" s="231"/>
      <c r="C234" s="230"/>
      <c r="D234" s="231"/>
      <c r="E234" s="231"/>
      <c r="F234" s="231"/>
      <c r="G234" s="232"/>
      <c r="L234" s="232"/>
      <c r="U234" s="230"/>
      <c r="V234" s="230"/>
      <c r="Y234" s="224"/>
      <c r="Z234" s="224"/>
      <c r="AA234" s="224"/>
      <c r="AB234" s="224"/>
      <c r="AC234" s="224"/>
      <c r="AD234" s="227"/>
      <c r="AE234" s="227"/>
      <c r="AF234" s="227"/>
      <c r="AG234" s="224"/>
      <c r="AH234" s="224"/>
      <c r="AI234" s="224"/>
      <c r="AJ234" s="224"/>
      <c r="AK234" s="224"/>
      <c r="AL234" s="224"/>
      <c r="AM234" s="224"/>
      <c r="AN234" s="224"/>
      <c r="AO234" s="224"/>
      <c r="AP234" s="224"/>
    </row>
    <row r="235" s="223" customFormat="1">
      <c r="B235" s="231"/>
      <c r="C235" s="230"/>
      <c r="D235" s="231"/>
      <c r="E235" s="231"/>
      <c r="F235" s="231"/>
      <c r="G235" s="232"/>
      <c r="L235" s="232"/>
      <c r="U235" s="230"/>
      <c r="V235" s="230"/>
      <c r="Y235" s="224"/>
      <c r="Z235" s="224"/>
      <c r="AA235" s="224"/>
      <c r="AB235" s="224"/>
      <c r="AC235" s="224"/>
      <c r="AD235" s="227"/>
      <c r="AE235" s="227"/>
      <c r="AF235" s="227"/>
      <c r="AG235" s="224"/>
      <c r="AH235" s="224"/>
      <c r="AI235" s="224"/>
      <c r="AJ235" s="224"/>
      <c r="AK235" s="224"/>
      <c r="AL235" s="224"/>
      <c r="AM235" s="224"/>
      <c r="AN235" s="224"/>
      <c r="AO235" s="224"/>
      <c r="AP235" s="224"/>
    </row>
    <row r="236" s="223" customFormat="1">
      <c r="B236" s="231"/>
      <c r="C236" s="230"/>
      <c r="D236" s="231"/>
      <c r="E236" s="231"/>
      <c r="F236" s="231"/>
      <c r="G236" s="232"/>
      <c r="L236" s="232"/>
      <c r="U236" s="230"/>
      <c r="V236" s="230"/>
      <c r="Y236" s="224"/>
      <c r="Z236" s="224"/>
      <c r="AA236" s="224"/>
      <c r="AB236" s="224"/>
      <c r="AC236" s="224"/>
      <c r="AD236" s="227"/>
      <c r="AE236" s="227"/>
      <c r="AF236" s="227"/>
      <c r="AG236" s="224"/>
      <c r="AH236" s="224"/>
      <c r="AI236" s="224"/>
      <c r="AJ236" s="224"/>
      <c r="AK236" s="224"/>
      <c r="AL236" s="224"/>
      <c r="AM236" s="224"/>
      <c r="AN236" s="224"/>
      <c r="AO236" s="224"/>
      <c r="AP236" s="224"/>
    </row>
    <row r="237" s="223" customFormat="1">
      <c r="B237" s="231"/>
      <c r="C237" s="230"/>
      <c r="D237" s="231"/>
      <c r="E237" s="231"/>
      <c r="F237" s="231"/>
      <c r="G237" s="232"/>
      <c r="L237" s="232"/>
      <c r="U237" s="230"/>
      <c r="V237" s="230"/>
      <c r="Y237" s="224"/>
      <c r="Z237" s="224"/>
      <c r="AA237" s="224"/>
      <c r="AB237" s="224"/>
      <c r="AC237" s="224"/>
      <c r="AD237" s="227"/>
      <c r="AE237" s="227"/>
      <c r="AF237" s="227"/>
      <c r="AG237" s="224"/>
      <c r="AH237" s="224"/>
      <c r="AI237" s="224"/>
      <c r="AJ237" s="224"/>
      <c r="AK237" s="224"/>
      <c r="AL237" s="224"/>
      <c r="AM237" s="224"/>
      <c r="AN237" s="224"/>
      <c r="AO237" s="224"/>
      <c r="AP237" s="224"/>
    </row>
    <row r="238" s="223" customFormat="1">
      <c r="B238" s="231"/>
      <c r="C238" s="230"/>
      <c r="D238" s="231"/>
      <c r="E238" s="231"/>
      <c r="F238" s="231"/>
      <c r="G238" s="232"/>
      <c r="L238" s="232"/>
      <c r="U238" s="230"/>
      <c r="V238" s="230"/>
      <c r="Y238" s="224"/>
      <c r="Z238" s="224"/>
      <c r="AA238" s="224"/>
      <c r="AB238" s="224"/>
      <c r="AC238" s="224"/>
      <c r="AD238" s="227"/>
      <c r="AE238" s="227"/>
      <c r="AF238" s="227"/>
      <c r="AG238" s="224"/>
      <c r="AH238" s="224"/>
      <c r="AI238" s="224"/>
      <c r="AJ238" s="224"/>
      <c r="AK238" s="224"/>
      <c r="AL238" s="224"/>
      <c r="AM238" s="224"/>
      <c r="AN238" s="224"/>
      <c r="AO238" s="224"/>
      <c r="AP238" s="224"/>
    </row>
    <row r="239" s="223" customFormat="1">
      <c r="B239" s="231"/>
      <c r="C239" s="230"/>
      <c r="D239" s="231"/>
      <c r="E239" s="231"/>
      <c r="F239" s="231"/>
      <c r="G239" s="232"/>
      <c r="L239" s="232"/>
      <c r="U239" s="230"/>
      <c r="V239" s="230"/>
      <c r="Y239" s="224"/>
      <c r="Z239" s="224"/>
      <c r="AA239" s="224"/>
      <c r="AB239" s="224"/>
      <c r="AC239" s="224"/>
      <c r="AD239" s="227"/>
      <c r="AE239" s="227"/>
      <c r="AF239" s="227"/>
      <c r="AG239" s="224"/>
      <c r="AH239" s="224"/>
      <c r="AI239" s="224"/>
      <c r="AJ239" s="224"/>
      <c r="AK239" s="224"/>
      <c r="AL239" s="224"/>
      <c r="AM239" s="224"/>
      <c r="AN239" s="224"/>
      <c r="AO239" s="224"/>
      <c r="AP239" s="224"/>
    </row>
    <row r="240" s="223" customFormat="1">
      <c r="B240" s="231"/>
      <c r="C240" s="230"/>
      <c r="D240" s="231"/>
      <c r="E240" s="231"/>
      <c r="F240" s="231"/>
      <c r="G240" s="232"/>
      <c r="L240" s="232"/>
      <c r="U240" s="230"/>
      <c r="V240" s="230"/>
      <c r="Y240" s="224"/>
      <c r="Z240" s="224"/>
      <c r="AA240" s="224"/>
      <c r="AB240" s="224"/>
      <c r="AC240" s="224"/>
      <c r="AD240" s="227"/>
      <c r="AE240" s="227"/>
      <c r="AF240" s="227"/>
      <c r="AG240" s="224"/>
      <c r="AH240" s="224"/>
      <c r="AI240" s="224"/>
      <c r="AJ240" s="224"/>
      <c r="AK240" s="224"/>
      <c r="AL240" s="224"/>
      <c r="AM240" s="224"/>
      <c r="AN240" s="224"/>
      <c r="AO240" s="224"/>
      <c r="AP240" s="224"/>
    </row>
    <row r="241" s="223" customFormat="1">
      <c r="B241" s="231"/>
      <c r="C241" s="230"/>
      <c r="D241" s="231"/>
      <c r="E241" s="231"/>
      <c r="F241" s="231"/>
      <c r="G241" s="232"/>
      <c r="L241" s="232"/>
      <c r="U241" s="230"/>
      <c r="V241" s="230"/>
      <c r="Y241" s="224"/>
      <c r="Z241" s="224"/>
      <c r="AA241" s="224"/>
      <c r="AB241" s="224"/>
      <c r="AC241" s="224"/>
      <c r="AD241" s="227"/>
      <c r="AE241" s="227"/>
      <c r="AF241" s="227"/>
      <c r="AG241" s="224"/>
      <c r="AH241" s="224"/>
      <c r="AI241" s="224"/>
      <c r="AJ241" s="224"/>
      <c r="AK241" s="224"/>
      <c r="AL241" s="224"/>
      <c r="AM241" s="224"/>
      <c r="AN241" s="224"/>
      <c r="AO241" s="224"/>
      <c r="AP241" s="224"/>
    </row>
    <row r="242" s="223" customFormat="1">
      <c r="B242" s="231"/>
      <c r="C242" s="230"/>
      <c r="D242" s="231"/>
      <c r="E242" s="231"/>
      <c r="F242" s="231"/>
      <c r="G242" s="232"/>
      <c r="L242" s="232"/>
      <c r="U242" s="230"/>
      <c r="V242" s="230"/>
      <c r="Y242" s="224"/>
      <c r="Z242" s="224"/>
      <c r="AA242" s="224"/>
      <c r="AB242" s="224"/>
      <c r="AC242" s="224"/>
      <c r="AD242" s="227"/>
      <c r="AE242" s="227"/>
      <c r="AF242" s="227"/>
      <c r="AG242" s="224"/>
      <c r="AH242" s="224"/>
      <c r="AI242" s="224"/>
      <c r="AJ242" s="224"/>
      <c r="AK242" s="224"/>
      <c r="AL242" s="224"/>
      <c r="AM242" s="224"/>
      <c r="AN242" s="224"/>
      <c r="AO242" s="224"/>
      <c r="AP242" s="224"/>
    </row>
    <row r="243" s="223" customFormat="1">
      <c r="B243" s="231"/>
      <c r="C243" s="230"/>
      <c r="D243" s="231"/>
      <c r="E243" s="231"/>
      <c r="F243" s="231"/>
      <c r="G243" s="232"/>
      <c r="L243" s="232"/>
      <c r="U243" s="230"/>
      <c r="V243" s="230"/>
      <c r="Y243" s="224"/>
      <c r="Z243" s="224"/>
      <c r="AA243" s="224"/>
      <c r="AB243" s="224"/>
      <c r="AC243" s="224"/>
      <c r="AD243" s="227"/>
      <c r="AE243" s="227"/>
      <c r="AF243" s="227"/>
      <c r="AG243" s="224"/>
      <c r="AH243" s="224"/>
      <c r="AI243" s="224"/>
      <c r="AJ243" s="224"/>
      <c r="AK243" s="224"/>
      <c r="AL243" s="224"/>
      <c r="AM243" s="224"/>
      <c r="AN243" s="224"/>
      <c r="AO243" s="224"/>
      <c r="AP243" s="224"/>
    </row>
    <row r="244" s="223" customFormat="1">
      <c r="B244" s="231"/>
      <c r="C244" s="230"/>
      <c r="D244" s="231"/>
      <c r="E244" s="231"/>
      <c r="F244" s="231"/>
      <c r="G244" s="232"/>
      <c r="L244" s="232"/>
      <c r="U244" s="230"/>
      <c r="V244" s="230"/>
      <c r="Y244" s="224"/>
      <c r="Z244" s="224"/>
      <c r="AA244" s="224"/>
      <c r="AB244" s="224"/>
      <c r="AC244" s="224"/>
      <c r="AD244" s="227"/>
      <c r="AE244" s="227"/>
      <c r="AF244" s="227"/>
      <c r="AG244" s="224"/>
      <c r="AH244" s="224"/>
      <c r="AI244" s="224"/>
      <c r="AJ244" s="224"/>
      <c r="AK244" s="224"/>
      <c r="AL244" s="224"/>
      <c r="AM244" s="224"/>
      <c r="AN244" s="224"/>
      <c r="AO244" s="224"/>
      <c r="AP244" s="224"/>
      <c r="BB244" s="224"/>
      <c r="BC244" s="224"/>
    </row>
    <row r="245" s="223" customFormat="1">
      <c r="B245" s="231"/>
      <c r="C245" s="230"/>
      <c r="D245" s="231"/>
      <c r="E245" s="231"/>
      <c r="F245" s="231"/>
      <c r="G245" s="232"/>
      <c r="L245" s="232"/>
      <c r="U245" s="230"/>
      <c r="V245" s="230"/>
      <c r="Y245" s="224"/>
      <c r="Z245" s="224"/>
      <c r="AA245" s="224"/>
      <c r="AB245" s="224"/>
      <c r="AC245" s="224"/>
      <c r="AD245" s="227"/>
      <c r="AE245" s="227"/>
      <c r="AF245" s="227"/>
      <c r="AG245" s="224"/>
      <c r="AH245" s="224"/>
      <c r="AI245" s="224"/>
      <c r="AJ245" s="224"/>
      <c r="AK245" s="224"/>
      <c r="AL245" s="224"/>
      <c r="AM245" s="224"/>
      <c r="AN245" s="224"/>
      <c r="AO245" s="224"/>
      <c r="AP245" s="224"/>
      <c r="BB245" s="224"/>
      <c r="BC245" s="224"/>
    </row>
    <row r="246" s="223" customFormat="1">
      <c r="B246" s="231"/>
      <c r="C246" s="230"/>
      <c r="D246" s="231"/>
      <c r="E246" s="231"/>
      <c r="F246" s="231"/>
      <c r="G246" s="232"/>
      <c r="L246" s="232"/>
      <c r="U246" s="230"/>
      <c r="V246" s="230"/>
      <c r="Y246" s="224"/>
      <c r="Z246" s="224"/>
      <c r="AA246" s="224"/>
      <c r="AB246" s="224"/>
      <c r="AC246" s="224"/>
      <c r="AD246" s="227"/>
      <c r="AE246" s="227"/>
      <c r="AF246" s="227"/>
      <c r="AG246" s="224"/>
      <c r="AH246" s="224"/>
      <c r="AI246" s="224"/>
      <c r="AJ246" s="224"/>
      <c r="AK246" s="224"/>
      <c r="AL246" s="224"/>
      <c r="AM246" s="224"/>
      <c r="AN246" s="224"/>
      <c r="AO246" s="224"/>
      <c r="AP246" s="224"/>
      <c r="BB246" s="224"/>
      <c r="BC246" s="224"/>
    </row>
    <row r="247" s="223" customFormat="1">
      <c r="B247" s="231"/>
      <c r="C247" s="230"/>
      <c r="D247" s="231"/>
      <c r="E247" s="231"/>
      <c r="F247" s="231"/>
      <c r="G247" s="232"/>
      <c r="L247" s="232"/>
      <c r="U247" s="230"/>
      <c r="V247" s="230"/>
      <c r="Y247" s="224"/>
      <c r="Z247" s="224"/>
      <c r="AA247" s="224"/>
      <c r="AB247" s="224"/>
      <c r="AC247" s="224"/>
      <c r="AD247" s="227"/>
      <c r="AE247" s="227"/>
      <c r="AF247" s="227"/>
      <c r="AG247" s="224"/>
      <c r="AH247" s="224"/>
      <c r="AI247" s="224"/>
      <c r="AJ247" s="224"/>
      <c r="AK247" s="224"/>
      <c r="AL247" s="224"/>
      <c r="AM247" s="224"/>
      <c r="AN247" s="224"/>
      <c r="AO247" s="224"/>
      <c r="AP247" s="224"/>
      <c r="BB247" s="224"/>
      <c r="BC247" s="224"/>
    </row>
    <row r="248" s="223" customFormat="1">
      <c r="B248" s="231"/>
      <c r="C248" s="230"/>
      <c r="D248" s="231"/>
      <c r="E248" s="231"/>
      <c r="F248" s="231"/>
      <c r="G248" s="232"/>
      <c r="L248" s="232"/>
      <c r="U248" s="230"/>
      <c r="V248" s="230"/>
      <c r="Y248" s="224"/>
      <c r="Z248" s="224"/>
      <c r="AA248" s="224"/>
      <c r="AB248" s="224"/>
      <c r="AC248" s="224"/>
      <c r="AD248" s="227"/>
      <c r="AE248" s="227"/>
      <c r="AF248" s="227"/>
      <c r="AG248" s="224"/>
      <c r="AH248" s="224"/>
      <c r="AI248" s="224"/>
      <c r="AJ248" s="224"/>
      <c r="AK248" s="224"/>
      <c r="AL248" s="224"/>
      <c r="AM248" s="224"/>
      <c r="AN248" s="224"/>
      <c r="AO248" s="224"/>
      <c r="AP248" s="224"/>
      <c r="BB248" s="224"/>
      <c r="BC248" s="224"/>
    </row>
  </sheetData>
  <sortState ref="A20:BA77">
    <sortCondition ref="B20:B77"/>
  </sortState>
  <mergeCells>
    <mergeCell ref="A89:E89"/>
  </mergeCells>
  <conditionalFormatting sqref="AD96">
    <cfRule type="containsText" dxfId="104" priority="1" operator="containsText" text="SALAH">
      <formula>NOT(ISERROR(SEARCH("SALAH",AD96)))</formula>
    </cfRule>
    <cfRule type="containsText" dxfId="105" priority="2" operator="containsText" text="SALAH">
      <formula>NOT(ISERROR(SEARCH("SALAH",AD96)))</formula>
    </cfRule>
  </conditionalFormatting>
  <conditionalFormatting sqref="AD93">
    <cfRule type="containsText" dxfId="104" priority="3" operator="containsText" text="SALAH">
      <formula>NOT(ISERROR(SEARCH("SALAH",AD93)))</formula>
    </cfRule>
    <cfRule type="containsText" dxfId="105" priority="4" operator="containsText" text="SALAH">
      <formula>NOT(ISERROR(SEARCH("SALAH",AD93)))</formula>
    </cfRule>
  </conditionalFormatting>
  <printOptions horizontalCentered="1"/>
  <pageMargins left="0" right="0" top="0.25" bottom="0" header="0.3" footer="0.12"/>
  <pageSetup paperSize="9" scale="60" fitToHeight="0" orientation="landscape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0">
    <tabColor rgb="FFFF0000"/>
  </sheetPr>
  <dimension ref="A1:Q625"/>
  <sheetViews>
    <sheetView zoomScale="55" zoomScaleNormal="55" workbookViewId="0">
      <pane ySplit="7" topLeftCell="A533" activePane="bottomLeft" state="frozen"/>
      <selection pane="bottomLeft" activeCell="K539" sqref="K539"/>
    </sheetView>
  </sheetViews>
  <sheetFormatPr defaultColWidth="9" defaultRowHeight="18.75"/>
  <cols>
    <col min="1" max="1" width="4.140625" customWidth="1" style="171"/>
    <col min="2" max="2" width="7.7109375" customWidth="1" style="171"/>
    <col min="3" max="3" width="11" customWidth="1" style="172"/>
    <col min="4" max="4" width="44.5703125" customWidth="1" style="172"/>
    <col min="5" max="5" width="18.42578125" customWidth="1" style="172"/>
    <col min="6" max="6" width="15.28515625" customWidth="1" style="171"/>
    <col min="7" max="7" width="21.42578125" customWidth="1" style="171"/>
    <col min="8" max="8" width="18.5703125" customWidth="1" style="171"/>
    <col min="9" max="9" width="22.42578125" customWidth="1" style="171"/>
    <col min="10" max="10" width="16.7109375" customWidth="1" style="171"/>
    <col min="11" max="11" width="14.5703125" customWidth="1" style="171"/>
    <col min="12" max="12" width="8.85546875" customWidth="1" style="171"/>
    <col min="13" max="14" width="13.140625" customWidth="1" style="173"/>
    <col min="15" max="15" width="13.140625" customWidth="1" style="171"/>
    <col min="16" max="16" width="27.140625" customWidth="1" style="171"/>
    <col min="17" max="17" width="18.42578125" customWidth="1" style="171"/>
    <col min="18" max="18" width="11.7109375" customWidth="1" style="171"/>
    <col min="19" max="235" width="9" customWidth="1" style="171"/>
    <col min="236" max="236" width="4.140625" customWidth="1" style="171"/>
    <col min="237" max="237" width="8.140625" customWidth="1" style="171"/>
    <col min="238" max="238" width="9.140625" customWidth="1" style="171"/>
    <col min="239" max="240" width="16" customWidth="1" style="171"/>
    <col min="241" max="241" width="40.28515625" customWidth="1" style="171"/>
    <col min="242" max="242" width="21.7109375" customWidth="1" style="171"/>
    <col min="243" max="243" width="28.7109375" customWidth="1" style="171"/>
    <col min="244" max="244" width="12" customWidth="1" style="171"/>
    <col min="245" max="245" width="13.7109375" customWidth="1" style="171"/>
    <col min="246" max="246" width="23.5703125" customWidth="1" style="171"/>
    <col min="247" max="247" width="19.5703125" customWidth="1" style="171"/>
    <col min="248" max="248" width="15.85546875" customWidth="1" style="171"/>
    <col min="249" max="249" width="15.28515625" customWidth="1" style="171"/>
    <col min="250" max="250" width="13" customWidth="1" style="171"/>
    <col min="251" max="251" width="27.85546875" customWidth="1" style="171"/>
    <col min="252" max="252" width="27.5703125" customWidth="1" style="171"/>
    <col min="253" max="253" width="31.140625" customWidth="1" style="171"/>
    <col min="254" max="254" width="38.28515625" customWidth="1" style="171"/>
    <col min="255" max="255" width="45.28515625" customWidth="1" style="171"/>
    <col min="256" max="256" width="35.42578125" customWidth="1" style="171"/>
    <col min="257" max="257" width="28.28515625" customWidth="1" style="171"/>
    <col min="258" max="258" width="14" customWidth="1" style="171"/>
    <col min="259" max="259" width="18" customWidth="1" style="171"/>
    <col min="260" max="260" width="21.7109375" customWidth="1" style="171"/>
    <col min="261" max="261" width="30.28515625" customWidth="1" style="171"/>
    <col min="262" max="262" width="17.42578125" customWidth="1" style="171"/>
    <col min="263" max="263" width="36.28515625" customWidth="1" style="171"/>
    <col min="264" max="264" width="45.140625" customWidth="1" style="171"/>
    <col min="265" max="265" width="19.5703125" customWidth="1" style="171"/>
    <col min="266" max="266" width="24.140625" customWidth="1" style="171"/>
    <col min="267" max="267" width="36.140625" customWidth="1" style="171"/>
    <col min="268" max="268" width="8.85546875" customWidth="1" style="171"/>
    <col min="269" max="269" width="22" customWidth="1" style="171"/>
    <col min="270" max="270" width="21.42578125" customWidth="1" style="171"/>
    <col min="271" max="271" width="23" customWidth="1" style="171"/>
    <col min="272" max="272" width="13.42578125" customWidth="1" style="171"/>
    <col min="273" max="491" width="9" customWidth="1" style="171"/>
    <col min="492" max="492" width="4.140625" customWidth="1" style="171"/>
    <col min="493" max="493" width="8.140625" customWidth="1" style="171"/>
    <col min="494" max="494" width="9.140625" customWidth="1" style="171"/>
    <col min="495" max="496" width="16" customWidth="1" style="171"/>
    <col min="497" max="497" width="40.28515625" customWidth="1" style="171"/>
    <col min="498" max="498" width="21.7109375" customWidth="1" style="171"/>
    <col min="499" max="499" width="28.7109375" customWidth="1" style="171"/>
    <col min="500" max="500" width="12" customWidth="1" style="171"/>
    <col min="501" max="501" width="13.7109375" customWidth="1" style="171"/>
    <col min="502" max="502" width="23.5703125" customWidth="1" style="171"/>
    <col min="503" max="503" width="19.5703125" customWidth="1" style="171"/>
    <col min="504" max="504" width="15.85546875" customWidth="1" style="171"/>
    <col min="505" max="505" width="15.28515625" customWidth="1" style="171"/>
    <col min="506" max="506" width="13" customWidth="1" style="171"/>
    <col min="507" max="507" width="27.85546875" customWidth="1" style="171"/>
    <col min="508" max="508" width="27.5703125" customWidth="1" style="171"/>
    <col min="509" max="509" width="31.140625" customWidth="1" style="171"/>
    <col min="510" max="510" width="38.28515625" customWidth="1" style="171"/>
    <col min="511" max="511" width="45.28515625" customWidth="1" style="171"/>
    <col min="512" max="512" width="35.42578125" customWidth="1" style="171"/>
    <col min="513" max="513" width="28.28515625" customWidth="1" style="171"/>
    <col min="514" max="514" width="14" customWidth="1" style="171"/>
    <col min="515" max="515" width="18" customWidth="1" style="171"/>
    <col min="516" max="516" width="21.7109375" customWidth="1" style="171"/>
    <col min="517" max="517" width="30.28515625" customWidth="1" style="171"/>
    <col min="518" max="518" width="17.42578125" customWidth="1" style="171"/>
    <col min="519" max="519" width="36.28515625" customWidth="1" style="171"/>
    <col min="520" max="520" width="45.140625" customWidth="1" style="171"/>
    <col min="521" max="521" width="19.5703125" customWidth="1" style="171"/>
    <col min="522" max="522" width="24.140625" customWidth="1" style="171"/>
    <col min="523" max="523" width="36.140625" customWidth="1" style="171"/>
    <col min="524" max="524" width="8.85546875" customWidth="1" style="171"/>
    <col min="525" max="525" width="22" customWidth="1" style="171"/>
    <col min="526" max="526" width="21.42578125" customWidth="1" style="171"/>
    <col min="527" max="527" width="23" customWidth="1" style="171"/>
    <col min="528" max="528" width="13.42578125" customWidth="1" style="171"/>
    <col min="529" max="747" width="9" customWidth="1" style="171"/>
    <col min="748" max="748" width="4.140625" customWidth="1" style="171"/>
    <col min="749" max="749" width="8.140625" customWidth="1" style="171"/>
    <col min="750" max="750" width="9.140625" customWidth="1" style="171"/>
    <col min="751" max="752" width="16" customWidth="1" style="171"/>
    <col min="753" max="753" width="40.28515625" customWidth="1" style="171"/>
    <col min="754" max="754" width="21.7109375" customWidth="1" style="171"/>
    <col min="755" max="755" width="28.7109375" customWidth="1" style="171"/>
    <col min="756" max="756" width="12" customWidth="1" style="171"/>
    <col min="757" max="757" width="13.7109375" customWidth="1" style="171"/>
    <col min="758" max="758" width="23.5703125" customWidth="1" style="171"/>
    <col min="759" max="759" width="19.5703125" customWidth="1" style="171"/>
    <col min="760" max="760" width="15.85546875" customWidth="1" style="171"/>
    <col min="761" max="761" width="15.28515625" customWidth="1" style="171"/>
    <col min="762" max="762" width="13" customWidth="1" style="171"/>
    <col min="763" max="763" width="27.85546875" customWidth="1" style="171"/>
    <col min="764" max="764" width="27.5703125" customWidth="1" style="171"/>
    <col min="765" max="765" width="31.140625" customWidth="1" style="171"/>
    <col min="766" max="766" width="38.28515625" customWidth="1" style="171"/>
    <col min="767" max="767" width="45.28515625" customWidth="1" style="171"/>
    <col min="768" max="768" width="35.42578125" customWidth="1" style="171"/>
    <col min="769" max="769" width="28.28515625" customWidth="1" style="171"/>
    <col min="770" max="770" width="14" customWidth="1" style="171"/>
    <col min="771" max="771" width="18" customWidth="1" style="171"/>
    <col min="772" max="772" width="21.7109375" customWidth="1" style="171"/>
    <col min="773" max="773" width="30.28515625" customWidth="1" style="171"/>
    <col min="774" max="774" width="17.42578125" customWidth="1" style="171"/>
    <col min="775" max="775" width="36.28515625" customWidth="1" style="171"/>
    <col min="776" max="776" width="45.140625" customWidth="1" style="171"/>
    <col min="777" max="777" width="19.5703125" customWidth="1" style="171"/>
    <col min="778" max="778" width="24.140625" customWidth="1" style="171"/>
    <col min="779" max="779" width="36.140625" customWidth="1" style="171"/>
    <col min="780" max="780" width="8.85546875" customWidth="1" style="171"/>
    <col min="781" max="781" width="22" customWidth="1" style="171"/>
    <col min="782" max="782" width="21.42578125" customWidth="1" style="171"/>
    <col min="783" max="783" width="23" customWidth="1" style="171"/>
    <col min="784" max="784" width="13.42578125" customWidth="1" style="171"/>
    <col min="785" max="1003" width="9" customWidth="1" style="171"/>
    <col min="1004" max="1004" width="4.140625" customWidth="1" style="171"/>
    <col min="1005" max="1005" width="8.140625" customWidth="1" style="171"/>
    <col min="1006" max="1006" width="9.140625" customWidth="1" style="171"/>
    <col min="1007" max="1008" width="16" customWidth="1" style="171"/>
    <col min="1009" max="1009" width="40.28515625" customWidth="1" style="171"/>
    <col min="1010" max="1010" width="21.7109375" customWidth="1" style="171"/>
    <col min="1011" max="1011" width="28.7109375" customWidth="1" style="171"/>
    <col min="1012" max="1012" width="12" customWidth="1" style="171"/>
    <col min="1013" max="1013" width="13.7109375" customWidth="1" style="171"/>
    <col min="1014" max="1014" width="23.5703125" customWidth="1" style="171"/>
    <col min="1015" max="1015" width="19.5703125" customWidth="1" style="171"/>
    <col min="1016" max="1016" width="15.85546875" customWidth="1" style="171"/>
    <col min="1017" max="1017" width="15.28515625" customWidth="1" style="171"/>
    <col min="1018" max="1018" width="13" customWidth="1" style="171"/>
    <col min="1019" max="1019" width="27.85546875" customWidth="1" style="171"/>
    <col min="1020" max="1020" width="27.5703125" customWidth="1" style="171"/>
    <col min="1021" max="1021" width="31.140625" customWidth="1" style="171"/>
    <col min="1022" max="1022" width="38.28515625" customWidth="1" style="171"/>
    <col min="1023" max="1023" width="45.28515625" customWidth="1" style="171"/>
    <col min="1024" max="1024" width="35.42578125" customWidth="1" style="171"/>
    <col min="1025" max="1025" width="28.28515625" customWidth="1" style="171"/>
    <col min="1026" max="1026" width="14" customWidth="1" style="171"/>
    <col min="1027" max="1027" width="18" customWidth="1" style="171"/>
    <col min="1028" max="1028" width="21.7109375" customWidth="1" style="171"/>
    <col min="1029" max="1029" width="30.28515625" customWidth="1" style="171"/>
    <col min="1030" max="1030" width="17.42578125" customWidth="1" style="171"/>
    <col min="1031" max="1031" width="36.28515625" customWidth="1" style="171"/>
    <col min="1032" max="1032" width="45.140625" customWidth="1" style="171"/>
    <col min="1033" max="1033" width="19.5703125" customWidth="1" style="171"/>
    <col min="1034" max="1034" width="24.140625" customWidth="1" style="171"/>
    <col min="1035" max="1035" width="36.140625" customWidth="1" style="171"/>
    <col min="1036" max="1036" width="8.85546875" customWidth="1" style="171"/>
    <col min="1037" max="1037" width="22" customWidth="1" style="171"/>
    <col min="1038" max="1038" width="21.42578125" customWidth="1" style="171"/>
    <col min="1039" max="1039" width="23" customWidth="1" style="171"/>
    <col min="1040" max="1040" width="13.42578125" customWidth="1" style="171"/>
    <col min="1041" max="1259" width="9" customWidth="1" style="171"/>
    <col min="1260" max="1260" width="4.140625" customWidth="1" style="171"/>
    <col min="1261" max="1261" width="8.140625" customWidth="1" style="171"/>
    <col min="1262" max="1262" width="9.140625" customWidth="1" style="171"/>
    <col min="1263" max="1264" width="16" customWidth="1" style="171"/>
    <col min="1265" max="1265" width="40.28515625" customWidth="1" style="171"/>
    <col min="1266" max="1266" width="21.7109375" customWidth="1" style="171"/>
    <col min="1267" max="1267" width="28.7109375" customWidth="1" style="171"/>
    <col min="1268" max="1268" width="12" customWidth="1" style="171"/>
    <col min="1269" max="1269" width="13.7109375" customWidth="1" style="171"/>
    <col min="1270" max="1270" width="23.5703125" customWidth="1" style="171"/>
    <col min="1271" max="1271" width="19.5703125" customWidth="1" style="171"/>
    <col min="1272" max="1272" width="15.85546875" customWidth="1" style="171"/>
    <col min="1273" max="1273" width="15.28515625" customWidth="1" style="171"/>
    <col min="1274" max="1274" width="13" customWidth="1" style="171"/>
    <col min="1275" max="1275" width="27.85546875" customWidth="1" style="171"/>
    <col min="1276" max="1276" width="27.5703125" customWidth="1" style="171"/>
    <col min="1277" max="1277" width="31.140625" customWidth="1" style="171"/>
    <col min="1278" max="1278" width="38.28515625" customWidth="1" style="171"/>
    <col min="1279" max="1279" width="45.28515625" customWidth="1" style="171"/>
    <col min="1280" max="1280" width="35.42578125" customWidth="1" style="171"/>
    <col min="1281" max="1281" width="28.28515625" customWidth="1" style="171"/>
    <col min="1282" max="1282" width="14" customWidth="1" style="171"/>
    <col min="1283" max="1283" width="18" customWidth="1" style="171"/>
    <col min="1284" max="1284" width="21.7109375" customWidth="1" style="171"/>
    <col min="1285" max="1285" width="30.28515625" customWidth="1" style="171"/>
    <col min="1286" max="1286" width="17.42578125" customWidth="1" style="171"/>
    <col min="1287" max="1287" width="36.28515625" customWidth="1" style="171"/>
    <col min="1288" max="1288" width="45.140625" customWidth="1" style="171"/>
    <col min="1289" max="1289" width="19.5703125" customWidth="1" style="171"/>
    <col min="1290" max="1290" width="24.140625" customWidth="1" style="171"/>
    <col min="1291" max="1291" width="36.140625" customWidth="1" style="171"/>
    <col min="1292" max="1292" width="8.85546875" customWidth="1" style="171"/>
    <col min="1293" max="1293" width="22" customWidth="1" style="171"/>
    <col min="1294" max="1294" width="21.42578125" customWidth="1" style="171"/>
    <col min="1295" max="1295" width="23" customWidth="1" style="171"/>
    <col min="1296" max="1296" width="13.42578125" customWidth="1" style="171"/>
    <col min="1297" max="1515" width="9" customWidth="1" style="171"/>
    <col min="1516" max="1516" width="4.140625" customWidth="1" style="171"/>
    <col min="1517" max="1517" width="8.140625" customWidth="1" style="171"/>
    <col min="1518" max="1518" width="9.140625" customWidth="1" style="171"/>
    <col min="1519" max="1520" width="16" customWidth="1" style="171"/>
    <col min="1521" max="1521" width="40.28515625" customWidth="1" style="171"/>
    <col min="1522" max="1522" width="21.7109375" customWidth="1" style="171"/>
    <col min="1523" max="1523" width="28.7109375" customWidth="1" style="171"/>
    <col min="1524" max="1524" width="12" customWidth="1" style="171"/>
    <col min="1525" max="1525" width="13.7109375" customWidth="1" style="171"/>
    <col min="1526" max="1526" width="23.5703125" customWidth="1" style="171"/>
    <col min="1527" max="1527" width="19.5703125" customWidth="1" style="171"/>
    <col min="1528" max="1528" width="15.85546875" customWidth="1" style="171"/>
    <col min="1529" max="1529" width="15.28515625" customWidth="1" style="171"/>
    <col min="1530" max="1530" width="13" customWidth="1" style="171"/>
    <col min="1531" max="1531" width="27.85546875" customWidth="1" style="171"/>
    <col min="1532" max="1532" width="27.5703125" customWidth="1" style="171"/>
    <col min="1533" max="1533" width="31.140625" customWidth="1" style="171"/>
    <col min="1534" max="1534" width="38.28515625" customWidth="1" style="171"/>
    <col min="1535" max="1535" width="45.28515625" customWidth="1" style="171"/>
    <col min="1536" max="1536" width="35.42578125" customWidth="1" style="171"/>
    <col min="1537" max="1537" width="28.28515625" customWidth="1" style="171"/>
    <col min="1538" max="1538" width="14" customWidth="1" style="171"/>
    <col min="1539" max="1539" width="18" customWidth="1" style="171"/>
    <col min="1540" max="1540" width="21.7109375" customWidth="1" style="171"/>
    <col min="1541" max="1541" width="30.28515625" customWidth="1" style="171"/>
    <col min="1542" max="1542" width="17.42578125" customWidth="1" style="171"/>
    <col min="1543" max="1543" width="36.28515625" customWidth="1" style="171"/>
    <col min="1544" max="1544" width="45.140625" customWidth="1" style="171"/>
    <col min="1545" max="1545" width="19.5703125" customWidth="1" style="171"/>
    <col min="1546" max="1546" width="24.140625" customWidth="1" style="171"/>
    <col min="1547" max="1547" width="36.140625" customWidth="1" style="171"/>
    <col min="1548" max="1548" width="8.85546875" customWidth="1" style="171"/>
    <col min="1549" max="1549" width="22" customWidth="1" style="171"/>
    <col min="1550" max="1550" width="21.42578125" customWidth="1" style="171"/>
    <col min="1551" max="1551" width="23" customWidth="1" style="171"/>
    <col min="1552" max="1552" width="13.42578125" customWidth="1" style="171"/>
    <col min="1553" max="1771" width="9" customWidth="1" style="171"/>
    <col min="1772" max="1772" width="4.140625" customWidth="1" style="171"/>
    <col min="1773" max="1773" width="8.140625" customWidth="1" style="171"/>
    <col min="1774" max="1774" width="9.140625" customWidth="1" style="171"/>
    <col min="1775" max="1776" width="16" customWidth="1" style="171"/>
    <col min="1777" max="1777" width="40.28515625" customWidth="1" style="171"/>
    <col min="1778" max="1778" width="21.7109375" customWidth="1" style="171"/>
    <col min="1779" max="1779" width="28.7109375" customWidth="1" style="171"/>
    <col min="1780" max="1780" width="12" customWidth="1" style="171"/>
    <col min="1781" max="1781" width="13.7109375" customWidth="1" style="171"/>
    <col min="1782" max="1782" width="23.5703125" customWidth="1" style="171"/>
    <col min="1783" max="1783" width="19.5703125" customWidth="1" style="171"/>
    <col min="1784" max="1784" width="15.85546875" customWidth="1" style="171"/>
    <col min="1785" max="1785" width="15.28515625" customWidth="1" style="171"/>
    <col min="1786" max="1786" width="13" customWidth="1" style="171"/>
    <col min="1787" max="1787" width="27.85546875" customWidth="1" style="171"/>
    <col min="1788" max="1788" width="27.5703125" customWidth="1" style="171"/>
    <col min="1789" max="1789" width="31.140625" customWidth="1" style="171"/>
    <col min="1790" max="1790" width="38.28515625" customWidth="1" style="171"/>
    <col min="1791" max="1791" width="45.28515625" customWidth="1" style="171"/>
    <col min="1792" max="1792" width="35.42578125" customWidth="1" style="171"/>
    <col min="1793" max="1793" width="28.28515625" customWidth="1" style="171"/>
    <col min="1794" max="1794" width="14" customWidth="1" style="171"/>
    <col min="1795" max="1795" width="18" customWidth="1" style="171"/>
    <col min="1796" max="1796" width="21.7109375" customWidth="1" style="171"/>
    <col min="1797" max="1797" width="30.28515625" customWidth="1" style="171"/>
    <col min="1798" max="1798" width="17.42578125" customWidth="1" style="171"/>
    <col min="1799" max="1799" width="36.28515625" customWidth="1" style="171"/>
    <col min="1800" max="1800" width="45.140625" customWidth="1" style="171"/>
    <col min="1801" max="1801" width="19.5703125" customWidth="1" style="171"/>
    <col min="1802" max="1802" width="24.140625" customWidth="1" style="171"/>
    <col min="1803" max="1803" width="36.140625" customWidth="1" style="171"/>
    <col min="1804" max="1804" width="8.85546875" customWidth="1" style="171"/>
    <col min="1805" max="1805" width="22" customWidth="1" style="171"/>
    <col min="1806" max="1806" width="21.42578125" customWidth="1" style="171"/>
    <col min="1807" max="1807" width="23" customWidth="1" style="171"/>
    <col min="1808" max="1808" width="13.42578125" customWidth="1" style="171"/>
    <col min="1809" max="2027" width="9" customWidth="1" style="171"/>
    <col min="2028" max="2028" width="4.140625" customWidth="1" style="171"/>
    <col min="2029" max="2029" width="8.140625" customWidth="1" style="171"/>
    <col min="2030" max="2030" width="9.140625" customWidth="1" style="171"/>
    <col min="2031" max="2032" width="16" customWidth="1" style="171"/>
    <col min="2033" max="2033" width="40.28515625" customWidth="1" style="171"/>
    <col min="2034" max="2034" width="21.7109375" customWidth="1" style="171"/>
    <col min="2035" max="2035" width="28.7109375" customWidth="1" style="171"/>
    <col min="2036" max="2036" width="12" customWidth="1" style="171"/>
    <col min="2037" max="2037" width="13.7109375" customWidth="1" style="171"/>
    <col min="2038" max="2038" width="23.5703125" customWidth="1" style="171"/>
    <col min="2039" max="2039" width="19.5703125" customWidth="1" style="171"/>
    <col min="2040" max="2040" width="15.85546875" customWidth="1" style="171"/>
    <col min="2041" max="2041" width="15.28515625" customWidth="1" style="171"/>
    <col min="2042" max="2042" width="13" customWidth="1" style="171"/>
    <col min="2043" max="2043" width="27.85546875" customWidth="1" style="171"/>
    <col min="2044" max="2044" width="27.5703125" customWidth="1" style="171"/>
    <col min="2045" max="2045" width="31.140625" customWidth="1" style="171"/>
    <col min="2046" max="2046" width="38.28515625" customWidth="1" style="171"/>
    <col min="2047" max="2047" width="45.28515625" customWidth="1" style="171"/>
    <col min="2048" max="2048" width="35.42578125" customWidth="1" style="171"/>
    <col min="2049" max="2049" width="28.28515625" customWidth="1" style="171"/>
    <col min="2050" max="2050" width="14" customWidth="1" style="171"/>
    <col min="2051" max="2051" width="18" customWidth="1" style="171"/>
    <col min="2052" max="2052" width="21.7109375" customWidth="1" style="171"/>
    <col min="2053" max="2053" width="30.28515625" customWidth="1" style="171"/>
    <col min="2054" max="2054" width="17.42578125" customWidth="1" style="171"/>
    <col min="2055" max="2055" width="36.28515625" customWidth="1" style="171"/>
    <col min="2056" max="2056" width="45.140625" customWidth="1" style="171"/>
    <col min="2057" max="2057" width="19.5703125" customWidth="1" style="171"/>
    <col min="2058" max="2058" width="24.140625" customWidth="1" style="171"/>
    <col min="2059" max="2059" width="36.140625" customWidth="1" style="171"/>
    <col min="2060" max="2060" width="8.85546875" customWidth="1" style="171"/>
    <col min="2061" max="2061" width="22" customWidth="1" style="171"/>
    <col min="2062" max="2062" width="21.42578125" customWidth="1" style="171"/>
    <col min="2063" max="2063" width="23" customWidth="1" style="171"/>
    <col min="2064" max="2064" width="13.42578125" customWidth="1" style="171"/>
    <col min="2065" max="2283" width="9" customWidth="1" style="171"/>
    <col min="2284" max="2284" width="4.140625" customWidth="1" style="171"/>
    <col min="2285" max="2285" width="8.140625" customWidth="1" style="171"/>
    <col min="2286" max="2286" width="9.140625" customWidth="1" style="171"/>
    <col min="2287" max="2288" width="16" customWidth="1" style="171"/>
    <col min="2289" max="2289" width="40.28515625" customWidth="1" style="171"/>
    <col min="2290" max="2290" width="21.7109375" customWidth="1" style="171"/>
    <col min="2291" max="2291" width="28.7109375" customWidth="1" style="171"/>
    <col min="2292" max="2292" width="12" customWidth="1" style="171"/>
    <col min="2293" max="2293" width="13.7109375" customWidth="1" style="171"/>
    <col min="2294" max="2294" width="23.5703125" customWidth="1" style="171"/>
    <col min="2295" max="2295" width="19.5703125" customWidth="1" style="171"/>
    <col min="2296" max="2296" width="15.85546875" customWidth="1" style="171"/>
    <col min="2297" max="2297" width="15.28515625" customWidth="1" style="171"/>
    <col min="2298" max="2298" width="13" customWidth="1" style="171"/>
    <col min="2299" max="2299" width="27.85546875" customWidth="1" style="171"/>
    <col min="2300" max="2300" width="27.5703125" customWidth="1" style="171"/>
    <col min="2301" max="2301" width="31.140625" customWidth="1" style="171"/>
    <col min="2302" max="2302" width="38.28515625" customWidth="1" style="171"/>
    <col min="2303" max="2303" width="45.28515625" customWidth="1" style="171"/>
    <col min="2304" max="2304" width="35.42578125" customWidth="1" style="171"/>
    <col min="2305" max="2305" width="28.28515625" customWidth="1" style="171"/>
    <col min="2306" max="2306" width="14" customWidth="1" style="171"/>
    <col min="2307" max="2307" width="18" customWidth="1" style="171"/>
    <col min="2308" max="2308" width="21.7109375" customWidth="1" style="171"/>
    <col min="2309" max="2309" width="30.28515625" customWidth="1" style="171"/>
    <col min="2310" max="2310" width="17.42578125" customWidth="1" style="171"/>
    <col min="2311" max="2311" width="36.28515625" customWidth="1" style="171"/>
    <col min="2312" max="2312" width="45.140625" customWidth="1" style="171"/>
    <col min="2313" max="2313" width="19.5703125" customWidth="1" style="171"/>
    <col min="2314" max="2314" width="24.140625" customWidth="1" style="171"/>
    <col min="2315" max="2315" width="36.140625" customWidth="1" style="171"/>
    <col min="2316" max="2316" width="8.85546875" customWidth="1" style="171"/>
    <col min="2317" max="2317" width="22" customWidth="1" style="171"/>
    <col min="2318" max="2318" width="21.42578125" customWidth="1" style="171"/>
    <col min="2319" max="2319" width="23" customWidth="1" style="171"/>
    <col min="2320" max="2320" width="13.42578125" customWidth="1" style="171"/>
    <col min="2321" max="2539" width="9" customWidth="1" style="171"/>
    <col min="2540" max="2540" width="4.140625" customWidth="1" style="171"/>
    <col min="2541" max="2541" width="8.140625" customWidth="1" style="171"/>
    <col min="2542" max="2542" width="9.140625" customWidth="1" style="171"/>
    <col min="2543" max="2544" width="16" customWidth="1" style="171"/>
    <col min="2545" max="2545" width="40.28515625" customWidth="1" style="171"/>
    <col min="2546" max="2546" width="21.7109375" customWidth="1" style="171"/>
    <col min="2547" max="2547" width="28.7109375" customWidth="1" style="171"/>
    <col min="2548" max="2548" width="12" customWidth="1" style="171"/>
    <col min="2549" max="2549" width="13.7109375" customWidth="1" style="171"/>
    <col min="2550" max="2550" width="23.5703125" customWidth="1" style="171"/>
    <col min="2551" max="2551" width="19.5703125" customWidth="1" style="171"/>
    <col min="2552" max="2552" width="15.85546875" customWidth="1" style="171"/>
    <col min="2553" max="2553" width="15.28515625" customWidth="1" style="171"/>
    <col min="2554" max="2554" width="13" customWidth="1" style="171"/>
    <col min="2555" max="2555" width="27.85546875" customWidth="1" style="171"/>
    <col min="2556" max="2556" width="27.5703125" customWidth="1" style="171"/>
    <col min="2557" max="2557" width="31.140625" customWidth="1" style="171"/>
    <col min="2558" max="2558" width="38.28515625" customWidth="1" style="171"/>
    <col min="2559" max="2559" width="45.28515625" customWidth="1" style="171"/>
    <col min="2560" max="2560" width="35.42578125" customWidth="1" style="171"/>
    <col min="2561" max="2561" width="28.28515625" customWidth="1" style="171"/>
    <col min="2562" max="2562" width="14" customWidth="1" style="171"/>
    <col min="2563" max="2563" width="18" customWidth="1" style="171"/>
    <col min="2564" max="2564" width="21.7109375" customWidth="1" style="171"/>
    <col min="2565" max="2565" width="30.28515625" customWidth="1" style="171"/>
    <col min="2566" max="2566" width="17.42578125" customWidth="1" style="171"/>
    <col min="2567" max="2567" width="36.28515625" customWidth="1" style="171"/>
    <col min="2568" max="2568" width="45.140625" customWidth="1" style="171"/>
    <col min="2569" max="2569" width="19.5703125" customWidth="1" style="171"/>
    <col min="2570" max="2570" width="24.140625" customWidth="1" style="171"/>
    <col min="2571" max="2571" width="36.140625" customWidth="1" style="171"/>
    <col min="2572" max="2572" width="8.85546875" customWidth="1" style="171"/>
    <col min="2573" max="2573" width="22" customWidth="1" style="171"/>
    <col min="2574" max="2574" width="21.42578125" customWidth="1" style="171"/>
    <col min="2575" max="2575" width="23" customWidth="1" style="171"/>
    <col min="2576" max="2576" width="13.42578125" customWidth="1" style="171"/>
    <col min="2577" max="2795" width="9" customWidth="1" style="171"/>
    <col min="2796" max="2796" width="4.140625" customWidth="1" style="171"/>
    <col min="2797" max="2797" width="8.140625" customWidth="1" style="171"/>
    <col min="2798" max="2798" width="9.140625" customWidth="1" style="171"/>
    <col min="2799" max="2800" width="16" customWidth="1" style="171"/>
    <col min="2801" max="2801" width="40.28515625" customWidth="1" style="171"/>
    <col min="2802" max="2802" width="21.7109375" customWidth="1" style="171"/>
    <col min="2803" max="2803" width="28.7109375" customWidth="1" style="171"/>
    <col min="2804" max="2804" width="12" customWidth="1" style="171"/>
    <col min="2805" max="2805" width="13.7109375" customWidth="1" style="171"/>
    <col min="2806" max="2806" width="23.5703125" customWidth="1" style="171"/>
    <col min="2807" max="2807" width="19.5703125" customWidth="1" style="171"/>
    <col min="2808" max="2808" width="15.85546875" customWidth="1" style="171"/>
    <col min="2809" max="2809" width="15.28515625" customWidth="1" style="171"/>
    <col min="2810" max="2810" width="13" customWidth="1" style="171"/>
    <col min="2811" max="2811" width="27.85546875" customWidth="1" style="171"/>
    <col min="2812" max="2812" width="27.5703125" customWidth="1" style="171"/>
    <col min="2813" max="2813" width="31.140625" customWidth="1" style="171"/>
    <col min="2814" max="2814" width="38.28515625" customWidth="1" style="171"/>
    <col min="2815" max="2815" width="45.28515625" customWidth="1" style="171"/>
    <col min="2816" max="2816" width="35.42578125" customWidth="1" style="171"/>
    <col min="2817" max="2817" width="28.28515625" customWidth="1" style="171"/>
    <col min="2818" max="2818" width="14" customWidth="1" style="171"/>
    <col min="2819" max="2819" width="18" customWidth="1" style="171"/>
    <col min="2820" max="2820" width="21.7109375" customWidth="1" style="171"/>
    <col min="2821" max="2821" width="30.28515625" customWidth="1" style="171"/>
    <col min="2822" max="2822" width="17.42578125" customWidth="1" style="171"/>
    <col min="2823" max="2823" width="36.28515625" customWidth="1" style="171"/>
    <col min="2824" max="2824" width="45.140625" customWidth="1" style="171"/>
    <col min="2825" max="2825" width="19.5703125" customWidth="1" style="171"/>
    <col min="2826" max="2826" width="24.140625" customWidth="1" style="171"/>
    <col min="2827" max="2827" width="36.140625" customWidth="1" style="171"/>
    <col min="2828" max="2828" width="8.85546875" customWidth="1" style="171"/>
    <col min="2829" max="2829" width="22" customWidth="1" style="171"/>
    <col min="2830" max="2830" width="21.42578125" customWidth="1" style="171"/>
    <col min="2831" max="2831" width="23" customWidth="1" style="171"/>
    <col min="2832" max="2832" width="13.42578125" customWidth="1" style="171"/>
    <col min="2833" max="3051" width="9" customWidth="1" style="171"/>
    <col min="3052" max="3052" width="4.140625" customWidth="1" style="171"/>
    <col min="3053" max="3053" width="8.140625" customWidth="1" style="171"/>
    <col min="3054" max="3054" width="9.140625" customWidth="1" style="171"/>
    <col min="3055" max="3056" width="16" customWidth="1" style="171"/>
    <col min="3057" max="3057" width="40.28515625" customWidth="1" style="171"/>
    <col min="3058" max="3058" width="21.7109375" customWidth="1" style="171"/>
    <col min="3059" max="3059" width="28.7109375" customWidth="1" style="171"/>
    <col min="3060" max="3060" width="12" customWidth="1" style="171"/>
    <col min="3061" max="3061" width="13.7109375" customWidth="1" style="171"/>
    <col min="3062" max="3062" width="23.5703125" customWidth="1" style="171"/>
    <col min="3063" max="3063" width="19.5703125" customWidth="1" style="171"/>
    <col min="3064" max="3064" width="15.85546875" customWidth="1" style="171"/>
    <col min="3065" max="3065" width="15.28515625" customWidth="1" style="171"/>
    <col min="3066" max="3066" width="13" customWidth="1" style="171"/>
    <col min="3067" max="3067" width="27.85546875" customWidth="1" style="171"/>
    <col min="3068" max="3068" width="27.5703125" customWidth="1" style="171"/>
    <col min="3069" max="3069" width="31.140625" customWidth="1" style="171"/>
    <col min="3070" max="3070" width="38.28515625" customWidth="1" style="171"/>
    <col min="3071" max="3071" width="45.28515625" customWidth="1" style="171"/>
    <col min="3072" max="3072" width="35.42578125" customWidth="1" style="171"/>
    <col min="3073" max="3073" width="28.28515625" customWidth="1" style="171"/>
    <col min="3074" max="3074" width="14" customWidth="1" style="171"/>
    <col min="3075" max="3075" width="18" customWidth="1" style="171"/>
    <col min="3076" max="3076" width="21.7109375" customWidth="1" style="171"/>
    <col min="3077" max="3077" width="30.28515625" customWidth="1" style="171"/>
    <col min="3078" max="3078" width="17.42578125" customWidth="1" style="171"/>
    <col min="3079" max="3079" width="36.28515625" customWidth="1" style="171"/>
    <col min="3080" max="3080" width="45.140625" customWidth="1" style="171"/>
    <col min="3081" max="3081" width="19.5703125" customWidth="1" style="171"/>
    <col min="3082" max="3082" width="24.140625" customWidth="1" style="171"/>
    <col min="3083" max="3083" width="36.140625" customWidth="1" style="171"/>
    <col min="3084" max="3084" width="8.85546875" customWidth="1" style="171"/>
    <col min="3085" max="3085" width="22" customWidth="1" style="171"/>
    <col min="3086" max="3086" width="21.42578125" customWidth="1" style="171"/>
    <col min="3087" max="3087" width="23" customWidth="1" style="171"/>
    <col min="3088" max="3088" width="13.42578125" customWidth="1" style="171"/>
    <col min="3089" max="3307" width="9" customWidth="1" style="171"/>
    <col min="3308" max="3308" width="4.140625" customWidth="1" style="171"/>
    <col min="3309" max="3309" width="8.140625" customWidth="1" style="171"/>
    <col min="3310" max="3310" width="9.140625" customWidth="1" style="171"/>
    <col min="3311" max="3312" width="16" customWidth="1" style="171"/>
    <col min="3313" max="3313" width="40.28515625" customWidth="1" style="171"/>
    <col min="3314" max="3314" width="21.7109375" customWidth="1" style="171"/>
    <col min="3315" max="3315" width="28.7109375" customWidth="1" style="171"/>
    <col min="3316" max="3316" width="12" customWidth="1" style="171"/>
    <col min="3317" max="3317" width="13.7109375" customWidth="1" style="171"/>
    <col min="3318" max="3318" width="23.5703125" customWidth="1" style="171"/>
    <col min="3319" max="3319" width="19.5703125" customWidth="1" style="171"/>
    <col min="3320" max="3320" width="15.85546875" customWidth="1" style="171"/>
    <col min="3321" max="3321" width="15.28515625" customWidth="1" style="171"/>
    <col min="3322" max="3322" width="13" customWidth="1" style="171"/>
    <col min="3323" max="3323" width="27.85546875" customWidth="1" style="171"/>
    <col min="3324" max="3324" width="27.5703125" customWidth="1" style="171"/>
    <col min="3325" max="3325" width="31.140625" customWidth="1" style="171"/>
    <col min="3326" max="3326" width="38.28515625" customWidth="1" style="171"/>
    <col min="3327" max="3327" width="45.28515625" customWidth="1" style="171"/>
    <col min="3328" max="3328" width="35.42578125" customWidth="1" style="171"/>
    <col min="3329" max="3329" width="28.28515625" customWidth="1" style="171"/>
    <col min="3330" max="3330" width="14" customWidth="1" style="171"/>
    <col min="3331" max="3331" width="18" customWidth="1" style="171"/>
    <col min="3332" max="3332" width="21.7109375" customWidth="1" style="171"/>
    <col min="3333" max="3333" width="30.28515625" customWidth="1" style="171"/>
    <col min="3334" max="3334" width="17.42578125" customWidth="1" style="171"/>
    <col min="3335" max="3335" width="36.28515625" customWidth="1" style="171"/>
    <col min="3336" max="3336" width="45.140625" customWidth="1" style="171"/>
    <col min="3337" max="3337" width="19.5703125" customWidth="1" style="171"/>
    <col min="3338" max="3338" width="24.140625" customWidth="1" style="171"/>
    <col min="3339" max="3339" width="36.140625" customWidth="1" style="171"/>
    <col min="3340" max="3340" width="8.85546875" customWidth="1" style="171"/>
    <col min="3341" max="3341" width="22" customWidth="1" style="171"/>
    <col min="3342" max="3342" width="21.42578125" customWidth="1" style="171"/>
    <col min="3343" max="3343" width="23" customWidth="1" style="171"/>
    <col min="3344" max="3344" width="13.42578125" customWidth="1" style="171"/>
    <col min="3345" max="3563" width="9" customWidth="1" style="171"/>
    <col min="3564" max="3564" width="4.140625" customWidth="1" style="171"/>
    <col min="3565" max="3565" width="8.140625" customWidth="1" style="171"/>
    <col min="3566" max="3566" width="9.140625" customWidth="1" style="171"/>
    <col min="3567" max="3568" width="16" customWidth="1" style="171"/>
    <col min="3569" max="3569" width="40.28515625" customWidth="1" style="171"/>
    <col min="3570" max="3570" width="21.7109375" customWidth="1" style="171"/>
    <col min="3571" max="3571" width="28.7109375" customWidth="1" style="171"/>
    <col min="3572" max="3572" width="12" customWidth="1" style="171"/>
    <col min="3573" max="3573" width="13.7109375" customWidth="1" style="171"/>
    <col min="3574" max="3574" width="23.5703125" customWidth="1" style="171"/>
    <col min="3575" max="3575" width="19.5703125" customWidth="1" style="171"/>
    <col min="3576" max="3576" width="15.85546875" customWidth="1" style="171"/>
    <col min="3577" max="3577" width="15.28515625" customWidth="1" style="171"/>
    <col min="3578" max="3578" width="13" customWidth="1" style="171"/>
    <col min="3579" max="3579" width="27.85546875" customWidth="1" style="171"/>
    <col min="3580" max="3580" width="27.5703125" customWidth="1" style="171"/>
    <col min="3581" max="3581" width="31.140625" customWidth="1" style="171"/>
    <col min="3582" max="3582" width="38.28515625" customWidth="1" style="171"/>
    <col min="3583" max="3583" width="45.28515625" customWidth="1" style="171"/>
    <col min="3584" max="3584" width="35.42578125" customWidth="1" style="171"/>
    <col min="3585" max="3585" width="28.28515625" customWidth="1" style="171"/>
    <col min="3586" max="3586" width="14" customWidth="1" style="171"/>
    <col min="3587" max="3587" width="18" customWidth="1" style="171"/>
    <col min="3588" max="3588" width="21.7109375" customWidth="1" style="171"/>
    <col min="3589" max="3589" width="30.28515625" customWidth="1" style="171"/>
    <col min="3590" max="3590" width="17.42578125" customWidth="1" style="171"/>
    <col min="3591" max="3591" width="36.28515625" customWidth="1" style="171"/>
    <col min="3592" max="3592" width="45.140625" customWidth="1" style="171"/>
    <col min="3593" max="3593" width="19.5703125" customWidth="1" style="171"/>
    <col min="3594" max="3594" width="24.140625" customWidth="1" style="171"/>
    <col min="3595" max="3595" width="36.140625" customWidth="1" style="171"/>
    <col min="3596" max="3596" width="8.85546875" customWidth="1" style="171"/>
    <col min="3597" max="3597" width="22" customWidth="1" style="171"/>
    <col min="3598" max="3598" width="21.42578125" customWidth="1" style="171"/>
    <col min="3599" max="3599" width="23" customWidth="1" style="171"/>
    <col min="3600" max="3600" width="13.42578125" customWidth="1" style="171"/>
    <col min="3601" max="3819" width="9" customWidth="1" style="171"/>
    <col min="3820" max="3820" width="4.140625" customWidth="1" style="171"/>
    <col min="3821" max="3821" width="8.140625" customWidth="1" style="171"/>
    <col min="3822" max="3822" width="9.140625" customWidth="1" style="171"/>
    <col min="3823" max="3824" width="16" customWidth="1" style="171"/>
    <col min="3825" max="3825" width="40.28515625" customWidth="1" style="171"/>
    <col min="3826" max="3826" width="21.7109375" customWidth="1" style="171"/>
    <col min="3827" max="3827" width="28.7109375" customWidth="1" style="171"/>
    <col min="3828" max="3828" width="12" customWidth="1" style="171"/>
    <col min="3829" max="3829" width="13.7109375" customWidth="1" style="171"/>
    <col min="3830" max="3830" width="23.5703125" customWidth="1" style="171"/>
    <col min="3831" max="3831" width="19.5703125" customWidth="1" style="171"/>
    <col min="3832" max="3832" width="15.85546875" customWidth="1" style="171"/>
    <col min="3833" max="3833" width="15.28515625" customWidth="1" style="171"/>
    <col min="3834" max="3834" width="13" customWidth="1" style="171"/>
    <col min="3835" max="3835" width="27.85546875" customWidth="1" style="171"/>
    <col min="3836" max="3836" width="27.5703125" customWidth="1" style="171"/>
    <col min="3837" max="3837" width="31.140625" customWidth="1" style="171"/>
    <col min="3838" max="3838" width="38.28515625" customWidth="1" style="171"/>
    <col min="3839" max="3839" width="45.28515625" customWidth="1" style="171"/>
    <col min="3840" max="3840" width="35.42578125" customWidth="1" style="171"/>
    <col min="3841" max="3841" width="28.28515625" customWidth="1" style="171"/>
    <col min="3842" max="3842" width="14" customWidth="1" style="171"/>
    <col min="3843" max="3843" width="18" customWidth="1" style="171"/>
    <col min="3844" max="3844" width="21.7109375" customWidth="1" style="171"/>
    <col min="3845" max="3845" width="30.28515625" customWidth="1" style="171"/>
    <col min="3846" max="3846" width="17.42578125" customWidth="1" style="171"/>
    <col min="3847" max="3847" width="36.28515625" customWidth="1" style="171"/>
    <col min="3848" max="3848" width="45.140625" customWidth="1" style="171"/>
    <col min="3849" max="3849" width="19.5703125" customWidth="1" style="171"/>
    <col min="3850" max="3850" width="24.140625" customWidth="1" style="171"/>
    <col min="3851" max="3851" width="36.140625" customWidth="1" style="171"/>
    <col min="3852" max="3852" width="8.85546875" customWidth="1" style="171"/>
    <col min="3853" max="3853" width="22" customWidth="1" style="171"/>
    <col min="3854" max="3854" width="21.42578125" customWidth="1" style="171"/>
    <col min="3855" max="3855" width="23" customWidth="1" style="171"/>
    <col min="3856" max="3856" width="13.42578125" customWidth="1" style="171"/>
    <col min="3857" max="4075" width="9" customWidth="1" style="171"/>
    <col min="4076" max="4076" width="4.140625" customWidth="1" style="171"/>
    <col min="4077" max="4077" width="8.140625" customWidth="1" style="171"/>
    <col min="4078" max="4078" width="9.140625" customWidth="1" style="171"/>
    <col min="4079" max="4080" width="16" customWidth="1" style="171"/>
    <col min="4081" max="4081" width="40.28515625" customWidth="1" style="171"/>
    <col min="4082" max="4082" width="21.7109375" customWidth="1" style="171"/>
    <col min="4083" max="4083" width="28.7109375" customWidth="1" style="171"/>
    <col min="4084" max="4084" width="12" customWidth="1" style="171"/>
    <col min="4085" max="4085" width="13.7109375" customWidth="1" style="171"/>
    <col min="4086" max="4086" width="23.5703125" customWidth="1" style="171"/>
    <col min="4087" max="4087" width="19.5703125" customWidth="1" style="171"/>
    <col min="4088" max="4088" width="15.85546875" customWidth="1" style="171"/>
    <col min="4089" max="4089" width="15.28515625" customWidth="1" style="171"/>
    <col min="4090" max="4090" width="13" customWidth="1" style="171"/>
    <col min="4091" max="4091" width="27.85546875" customWidth="1" style="171"/>
    <col min="4092" max="4092" width="27.5703125" customWidth="1" style="171"/>
    <col min="4093" max="4093" width="31.140625" customWidth="1" style="171"/>
    <col min="4094" max="4094" width="38.28515625" customWidth="1" style="171"/>
    <col min="4095" max="4095" width="45.28515625" customWidth="1" style="171"/>
    <col min="4096" max="4096" width="35.42578125" customWidth="1" style="171"/>
    <col min="4097" max="4097" width="28.28515625" customWidth="1" style="171"/>
    <col min="4098" max="4098" width="14" customWidth="1" style="171"/>
    <col min="4099" max="4099" width="18" customWidth="1" style="171"/>
    <col min="4100" max="4100" width="21.7109375" customWidth="1" style="171"/>
    <col min="4101" max="4101" width="30.28515625" customWidth="1" style="171"/>
    <col min="4102" max="4102" width="17.42578125" customWidth="1" style="171"/>
    <col min="4103" max="4103" width="36.28515625" customWidth="1" style="171"/>
    <col min="4104" max="4104" width="45.140625" customWidth="1" style="171"/>
    <col min="4105" max="4105" width="19.5703125" customWidth="1" style="171"/>
    <col min="4106" max="4106" width="24.140625" customWidth="1" style="171"/>
    <col min="4107" max="4107" width="36.140625" customWidth="1" style="171"/>
    <col min="4108" max="4108" width="8.85546875" customWidth="1" style="171"/>
    <col min="4109" max="4109" width="22" customWidth="1" style="171"/>
    <col min="4110" max="4110" width="21.42578125" customWidth="1" style="171"/>
    <col min="4111" max="4111" width="23" customWidth="1" style="171"/>
    <col min="4112" max="4112" width="13.42578125" customWidth="1" style="171"/>
    <col min="4113" max="4331" width="9" customWidth="1" style="171"/>
    <col min="4332" max="4332" width="4.140625" customWidth="1" style="171"/>
    <col min="4333" max="4333" width="8.140625" customWidth="1" style="171"/>
    <col min="4334" max="4334" width="9.140625" customWidth="1" style="171"/>
    <col min="4335" max="4336" width="16" customWidth="1" style="171"/>
    <col min="4337" max="4337" width="40.28515625" customWidth="1" style="171"/>
    <col min="4338" max="4338" width="21.7109375" customWidth="1" style="171"/>
    <col min="4339" max="4339" width="28.7109375" customWidth="1" style="171"/>
    <col min="4340" max="4340" width="12" customWidth="1" style="171"/>
    <col min="4341" max="4341" width="13.7109375" customWidth="1" style="171"/>
    <col min="4342" max="4342" width="23.5703125" customWidth="1" style="171"/>
    <col min="4343" max="4343" width="19.5703125" customWidth="1" style="171"/>
    <col min="4344" max="4344" width="15.85546875" customWidth="1" style="171"/>
    <col min="4345" max="4345" width="15.28515625" customWidth="1" style="171"/>
    <col min="4346" max="4346" width="13" customWidth="1" style="171"/>
    <col min="4347" max="4347" width="27.85546875" customWidth="1" style="171"/>
    <col min="4348" max="4348" width="27.5703125" customWidth="1" style="171"/>
    <col min="4349" max="4349" width="31.140625" customWidth="1" style="171"/>
    <col min="4350" max="4350" width="38.28515625" customWidth="1" style="171"/>
    <col min="4351" max="4351" width="45.28515625" customWidth="1" style="171"/>
    <col min="4352" max="4352" width="35.42578125" customWidth="1" style="171"/>
    <col min="4353" max="4353" width="28.28515625" customWidth="1" style="171"/>
    <col min="4354" max="4354" width="14" customWidth="1" style="171"/>
    <col min="4355" max="4355" width="18" customWidth="1" style="171"/>
    <col min="4356" max="4356" width="21.7109375" customWidth="1" style="171"/>
    <col min="4357" max="4357" width="30.28515625" customWidth="1" style="171"/>
    <col min="4358" max="4358" width="17.42578125" customWidth="1" style="171"/>
    <col min="4359" max="4359" width="36.28515625" customWidth="1" style="171"/>
    <col min="4360" max="4360" width="45.140625" customWidth="1" style="171"/>
    <col min="4361" max="4361" width="19.5703125" customWidth="1" style="171"/>
    <col min="4362" max="4362" width="24.140625" customWidth="1" style="171"/>
    <col min="4363" max="4363" width="36.140625" customWidth="1" style="171"/>
    <col min="4364" max="4364" width="8.85546875" customWidth="1" style="171"/>
    <col min="4365" max="4365" width="22" customWidth="1" style="171"/>
    <col min="4366" max="4366" width="21.42578125" customWidth="1" style="171"/>
    <col min="4367" max="4367" width="23" customWidth="1" style="171"/>
    <col min="4368" max="4368" width="13.42578125" customWidth="1" style="171"/>
    <col min="4369" max="4587" width="9" customWidth="1" style="171"/>
    <col min="4588" max="4588" width="4.140625" customWidth="1" style="171"/>
    <col min="4589" max="4589" width="8.140625" customWidth="1" style="171"/>
    <col min="4590" max="4590" width="9.140625" customWidth="1" style="171"/>
    <col min="4591" max="4592" width="16" customWidth="1" style="171"/>
    <col min="4593" max="4593" width="40.28515625" customWidth="1" style="171"/>
    <col min="4594" max="4594" width="21.7109375" customWidth="1" style="171"/>
    <col min="4595" max="4595" width="28.7109375" customWidth="1" style="171"/>
    <col min="4596" max="4596" width="12" customWidth="1" style="171"/>
    <col min="4597" max="4597" width="13.7109375" customWidth="1" style="171"/>
    <col min="4598" max="4598" width="23.5703125" customWidth="1" style="171"/>
    <col min="4599" max="4599" width="19.5703125" customWidth="1" style="171"/>
    <col min="4600" max="4600" width="15.85546875" customWidth="1" style="171"/>
    <col min="4601" max="4601" width="15.28515625" customWidth="1" style="171"/>
    <col min="4602" max="4602" width="13" customWidth="1" style="171"/>
    <col min="4603" max="4603" width="27.85546875" customWidth="1" style="171"/>
    <col min="4604" max="4604" width="27.5703125" customWidth="1" style="171"/>
    <col min="4605" max="4605" width="31.140625" customWidth="1" style="171"/>
    <col min="4606" max="4606" width="38.28515625" customWidth="1" style="171"/>
    <col min="4607" max="4607" width="45.28515625" customWidth="1" style="171"/>
    <col min="4608" max="4608" width="35.42578125" customWidth="1" style="171"/>
    <col min="4609" max="4609" width="28.28515625" customWidth="1" style="171"/>
    <col min="4610" max="4610" width="14" customWidth="1" style="171"/>
    <col min="4611" max="4611" width="18" customWidth="1" style="171"/>
    <col min="4612" max="4612" width="21.7109375" customWidth="1" style="171"/>
    <col min="4613" max="4613" width="30.28515625" customWidth="1" style="171"/>
    <col min="4614" max="4614" width="17.42578125" customWidth="1" style="171"/>
    <col min="4615" max="4615" width="36.28515625" customWidth="1" style="171"/>
    <col min="4616" max="4616" width="45.140625" customWidth="1" style="171"/>
    <col min="4617" max="4617" width="19.5703125" customWidth="1" style="171"/>
    <col min="4618" max="4618" width="24.140625" customWidth="1" style="171"/>
    <col min="4619" max="4619" width="36.140625" customWidth="1" style="171"/>
    <col min="4620" max="4620" width="8.85546875" customWidth="1" style="171"/>
    <col min="4621" max="4621" width="22" customWidth="1" style="171"/>
    <col min="4622" max="4622" width="21.42578125" customWidth="1" style="171"/>
    <col min="4623" max="4623" width="23" customWidth="1" style="171"/>
    <col min="4624" max="4624" width="13.42578125" customWidth="1" style="171"/>
    <col min="4625" max="4843" width="9" customWidth="1" style="171"/>
    <col min="4844" max="4844" width="4.140625" customWidth="1" style="171"/>
    <col min="4845" max="4845" width="8.140625" customWidth="1" style="171"/>
    <col min="4846" max="4846" width="9.140625" customWidth="1" style="171"/>
    <col min="4847" max="4848" width="16" customWidth="1" style="171"/>
    <col min="4849" max="4849" width="40.28515625" customWidth="1" style="171"/>
    <col min="4850" max="4850" width="21.7109375" customWidth="1" style="171"/>
    <col min="4851" max="4851" width="28.7109375" customWidth="1" style="171"/>
    <col min="4852" max="4852" width="12" customWidth="1" style="171"/>
    <col min="4853" max="4853" width="13.7109375" customWidth="1" style="171"/>
    <col min="4854" max="4854" width="23.5703125" customWidth="1" style="171"/>
    <col min="4855" max="4855" width="19.5703125" customWidth="1" style="171"/>
    <col min="4856" max="4856" width="15.85546875" customWidth="1" style="171"/>
    <col min="4857" max="4857" width="15.28515625" customWidth="1" style="171"/>
    <col min="4858" max="4858" width="13" customWidth="1" style="171"/>
    <col min="4859" max="4859" width="27.85546875" customWidth="1" style="171"/>
    <col min="4860" max="4860" width="27.5703125" customWidth="1" style="171"/>
    <col min="4861" max="4861" width="31.140625" customWidth="1" style="171"/>
    <col min="4862" max="4862" width="38.28515625" customWidth="1" style="171"/>
    <col min="4863" max="4863" width="45.28515625" customWidth="1" style="171"/>
    <col min="4864" max="4864" width="35.42578125" customWidth="1" style="171"/>
    <col min="4865" max="4865" width="28.28515625" customWidth="1" style="171"/>
    <col min="4866" max="4866" width="14" customWidth="1" style="171"/>
    <col min="4867" max="4867" width="18" customWidth="1" style="171"/>
    <col min="4868" max="4868" width="21.7109375" customWidth="1" style="171"/>
    <col min="4869" max="4869" width="30.28515625" customWidth="1" style="171"/>
    <col min="4870" max="4870" width="17.42578125" customWidth="1" style="171"/>
    <col min="4871" max="4871" width="36.28515625" customWidth="1" style="171"/>
    <col min="4872" max="4872" width="45.140625" customWidth="1" style="171"/>
    <col min="4873" max="4873" width="19.5703125" customWidth="1" style="171"/>
    <col min="4874" max="4874" width="24.140625" customWidth="1" style="171"/>
    <col min="4875" max="4875" width="36.140625" customWidth="1" style="171"/>
    <col min="4876" max="4876" width="8.85546875" customWidth="1" style="171"/>
    <col min="4877" max="4877" width="22" customWidth="1" style="171"/>
    <col min="4878" max="4878" width="21.42578125" customWidth="1" style="171"/>
    <col min="4879" max="4879" width="23" customWidth="1" style="171"/>
    <col min="4880" max="4880" width="13.42578125" customWidth="1" style="171"/>
    <col min="4881" max="5099" width="9" customWidth="1" style="171"/>
    <col min="5100" max="5100" width="4.140625" customWidth="1" style="171"/>
    <col min="5101" max="5101" width="8.140625" customWidth="1" style="171"/>
    <col min="5102" max="5102" width="9.140625" customWidth="1" style="171"/>
    <col min="5103" max="5104" width="16" customWidth="1" style="171"/>
    <col min="5105" max="5105" width="40.28515625" customWidth="1" style="171"/>
    <col min="5106" max="5106" width="21.7109375" customWidth="1" style="171"/>
    <col min="5107" max="5107" width="28.7109375" customWidth="1" style="171"/>
    <col min="5108" max="5108" width="12" customWidth="1" style="171"/>
    <col min="5109" max="5109" width="13.7109375" customWidth="1" style="171"/>
    <col min="5110" max="5110" width="23.5703125" customWidth="1" style="171"/>
    <col min="5111" max="5111" width="19.5703125" customWidth="1" style="171"/>
    <col min="5112" max="5112" width="15.85546875" customWidth="1" style="171"/>
    <col min="5113" max="5113" width="15.28515625" customWidth="1" style="171"/>
    <col min="5114" max="5114" width="13" customWidth="1" style="171"/>
    <col min="5115" max="5115" width="27.85546875" customWidth="1" style="171"/>
    <col min="5116" max="5116" width="27.5703125" customWidth="1" style="171"/>
    <col min="5117" max="5117" width="31.140625" customWidth="1" style="171"/>
    <col min="5118" max="5118" width="38.28515625" customWidth="1" style="171"/>
    <col min="5119" max="5119" width="45.28515625" customWidth="1" style="171"/>
    <col min="5120" max="5120" width="35.42578125" customWidth="1" style="171"/>
    <col min="5121" max="5121" width="28.28515625" customWidth="1" style="171"/>
    <col min="5122" max="5122" width="14" customWidth="1" style="171"/>
    <col min="5123" max="5123" width="18" customWidth="1" style="171"/>
    <col min="5124" max="5124" width="21.7109375" customWidth="1" style="171"/>
    <col min="5125" max="5125" width="30.28515625" customWidth="1" style="171"/>
    <col min="5126" max="5126" width="17.42578125" customWidth="1" style="171"/>
    <col min="5127" max="5127" width="36.28515625" customWidth="1" style="171"/>
    <col min="5128" max="5128" width="45.140625" customWidth="1" style="171"/>
    <col min="5129" max="5129" width="19.5703125" customWidth="1" style="171"/>
    <col min="5130" max="5130" width="24.140625" customWidth="1" style="171"/>
    <col min="5131" max="5131" width="36.140625" customWidth="1" style="171"/>
    <col min="5132" max="5132" width="8.85546875" customWidth="1" style="171"/>
    <col min="5133" max="5133" width="22" customWidth="1" style="171"/>
    <col min="5134" max="5134" width="21.42578125" customWidth="1" style="171"/>
    <col min="5135" max="5135" width="23" customWidth="1" style="171"/>
    <col min="5136" max="5136" width="13.42578125" customWidth="1" style="171"/>
    <col min="5137" max="5355" width="9" customWidth="1" style="171"/>
    <col min="5356" max="5356" width="4.140625" customWidth="1" style="171"/>
    <col min="5357" max="5357" width="8.140625" customWidth="1" style="171"/>
    <col min="5358" max="5358" width="9.140625" customWidth="1" style="171"/>
    <col min="5359" max="5360" width="16" customWidth="1" style="171"/>
    <col min="5361" max="5361" width="40.28515625" customWidth="1" style="171"/>
    <col min="5362" max="5362" width="21.7109375" customWidth="1" style="171"/>
    <col min="5363" max="5363" width="28.7109375" customWidth="1" style="171"/>
    <col min="5364" max="5364" width="12" customWidth="1" style="171"/>
    <col min="5365" max="5365" width="13.7109375" customWidth="1" style="171"/>
    <col min="5366" max="5366" width="23.5703125" customWidth="1" style="171"/>
    <col min="5367" max="5367" width="19.5703125" customWidth="1" style="171"/>
    <col min="5368" max="5368" width="15.85546875" customWidth="1" style="171"/>
    <col min="5369" max="5369" width="15.28515625" customWidth="1" style="171"/>
    <col min="5370" max="5370" width="13" customWidth="1" style="171"/>
    <col min="5371" max="5371" width="27.85546875" customWidth="1" style="171"/>
    <col min="5372" max="5372" width="27.5703125" customWidth="1" style="171"/>
    <col min="5373" max="5373" width="31.140625" customWidth="1" style="171"/>
    <col min="5374" max="5374" width="38.28515625" customWidth="1" style="171"/>
    <col min="5375" max="5375" width="45.28515625" customWidth="1" style="171"/>
    <col min="5376" max="5376" width="35.42578125" customWidth="1" style="171"/>
    <col min="5377" max="5377" width="28.28515625" customWidth="1" style="171"/>
    <col min="5378" max="5378" width="14" customWidth="1" style="171"/>
    <col min="5379" max="5379" width="18" customWidth="1" style="171"/>
    <col min="5380" max="5380" width="21.7109375" customWidth="1" style="171"/>
    <col min="5381" max="5381" width="30.28515625" customWidth="1" style="171"/>
    <col min="5382" max="5382" width="17.42578125" customWidth="1" style="171"/>
    <col min="5383" max="5383" width="36.28515625" customWidth="1" style="171"/>
    <col min="5384" max="5384" width="45.140625" customWidth="1" style="171"/>
    <col min="5385" max="5385" width="19.5703125" customWidth="1" style="171"/>
    <col min="5386" max="5386" width="24.140625" customWidth="1" style="171"/>
    <col min="5387" max="5387" width="36.140625" customWidth="1" style="171"/>
    <col min="5388" max="5388" width="8.85546875" customWidth="1" style="171"/>
    <col min="5389" max="5389" width="22" customWidth="1" style="171"/>
    <col min="5390" max="5390" width="21.42578125" customWidth="1" style="171"/>
    <col min="5391" max="5391" width="23" customWidth="1" style="171"/>
    <col min="5392" max="5392" width="13.42578125" customWidth="1" style="171"/>
    <col min="5393" max="5611" width="9" customWidth="1" style="171"/>
    <col min="5612" max="5612" width="4.140625" customWidth="1" style="171"/>
    <col min="5613" max="5613" width="8.140625" customWidth="1" style="171"/>
    <col min="5614" max="5614" width="9.140625" customWidth="1" style="171"/>
    <col min="5615" max="5616" width="16" customWidth="1" style="171"/>
    <col min="5617" max="5617" width="40.28515625" customWidth="1" style="171"/>
    <col min="5618" max="5618" width="21.7109375" customWidth="1" style="171"/>
    <col min="5619" max="5619" width="28.7109375" customWidth="1" style="171"/>
    <col min="5620" max="5620" width="12" customWidth="1" style="171"/>
    <col min="5621" max="5621" width="13.7109375" customWidth="1" style="171"/>
    <col min="5622" max="5622" width="23.5703125" customWidth="1" style="171"/>
    <col min="5623" max="5623" width="19.5703125" customWidth="1" style="171"/>
    <col min="5624" max="5624" width="15.85546875" customWidth="1" style="171"/>
    <col min="5625" max="5625" width="15.28515625" customWidth="1" style="171"/>
    <col min="5626" max="5626" width="13" customWidth="1" style="171"/>
    <col min="5627" max="5627" width="27.85546875" customWidth="1" style="171"/>
    <col min="5628" max="5628" width="27.5703125" customWidth="1" style="171"/>
    <col min="5629" max="5629" width="31.140625" customWidth="1" style="171"/>
    <col min="5630" max="5630" width="38.28515625" customWidth="1" style="171"/>
    <col min="5631" max="5631" width="45.28515625" customWidth="1" style="171"/>
    <col min="5632" max="5632" width="35.42578125" customWidth="1" style="171"/>
    <col min="5633" max="5633" width="28.28515625" customWidth="1" style="171"/>
    <col min="5634" max="5634" width="14" customWidth="1" style="171"/>
    <col min="5635" max="5635" width="18" customWidth="1" style="171"/>
    <col min="5636" max="5636" width="21.7109375" customWidth="1" style="171"/>
    <col min="5637" max="5637" width="30.28515625" customWidth="1" style="171"/>
    <col min="5638" max="5638" width="17.42578125" customWidth="1" style="171"/>
    <col min="5639" max="5639" width="36.28515625" customWidth="1" style="171"/>
    <col min="5640" max="5640" width="45.140625" customWidth="1" style="171"/>
    <col min="5641" max="5641" width="19.5703125" customWidth="1" style="171"/>
    <col min="5642" max="5642" width="24.140625" customWidth="1" style="171"/>
    <col min="5643" max="5643" width="36.140625" customWidth="1" style="171"/>
    <col min="5644" max="5644" width="8.85546875" customWidth="1" style="171"/>
    <col min="5645" max="5645" width="22" customWidth="1" style="171"/>
    <col min="5646" max="5646" width="21.42578125" customWidth="1" style="171"/>
    <col min="5647" max="5647" width="23" customWidth="1" style="171"/>
    <col min="5648" max="5648" width="13.42578125" customWidth="1" style="171"/>
    <col min="5649" max="5867" width="9" customWidth="1" style="171"/>
    <col min="5868" max="5868" width="4.140625" customWidth="1" style="171"/>
    <col min="5869" max="5869" width="8.140625" customWidth="1" style="171"/>
    <col min="5870" max="5870" width="9.140625" customWidth="1" style="171"/>
    <col min="5871" max="5872" width="16" customWidth="1" style="171"/>
    <col min="5873" max="5873" width="40.28515625" customWidth="1" style="171"/>
    <col min="5874" max="5874" width="21.7109375" customWidth="1" style="171"/>
    <col min="5875" max="5875" width="28.7109375" customWidth="1" style="171"/>
    <col min="5876" max="5876" width="12" customWidth="1" style="171"/>
    <col min="5877" max="5877" width="13.7109375" customWidth="1" style="171"/>
    <col min="5878" max="5878" width="23.5703125" customWidth="1" style="171"/>
    <col min="5879" max="5879" width="19.5703125" customWidth="1" style="171"/>
    <col min="5880" max="5880" width="15.85546875" customWidth="1" style="171"/>
    <col min="5881" max="5881" width="15.28515625" customWidth="1" style="171"/>
    <col min="5882" max="5882" width="13" customWidth="1" style="171"/>
    <col min="5883" max="5883" width="27.85546875" customWidth="1" style="171"/>
    <col min="5884" max="5884" width="27.5703125" customWidth="1" style="171"/>
    <col min="5885" max="5885" width="31.140625" customWidth="1" style="171"/>
    <col min="5886" max="5886" width="38.28515625" customWidth="1" style="171"/>
    <col min="5887" max="5887" width="45.28515625" customWidth="1" style="171"/>
    <col min="5888" max="5888" width="35.42578125" customWidth="1" style="171"/>
    <col min="5889" max="5889" width="28.28515625" customWidth="1" style="171"/>
    <col min="5890" max="5890" width="14" customWidth="1" style="171"/>
    <col min="5891" max="5891" width="18" customWidth="1" style="171"/>
    <col min="5892" max="5892" width="21.7109375" customWidth="1" style="171"/>
    <col min="5893" max="5893" width="30.28515625" customWidth="1" style="171"/>
    <col min="5894" max="5894" width="17.42578125" customWidth="1" style="171"/>
    <col min="5895" max="5895" width="36.28515625" customWidth="1" style="171"/>
    <col min="5896" max="5896" width="45.140625" customWidth="1" style="171"/>
    <col min="5897" max="5897" width="19.5703125" customWidth="1" style="171"/>
    <col min="5898" max="5898" width="24.140625" customWidth="1" style="171"/>
    <col min="5899" max="5899" width="36.140625" customWidth="1" style="171"/>
    <col min="5900" max="5900" width="8.85546875" customWidth="1" style="171"/>
    <col min="5901" max="5901" width="22" customWidth="1" style="171"/>
    <col min="5902" max="5902" width="21.42578125" customWidth="1" style="171"/>
    <col min="5903" max="5903" width="23" customWidth="1" style="171"/>
    <col min="5904" max="5904" width="13.42578125" customWidth="1" style="171"/>
    <col min="5905" max="6123" width="9" customWidth="1" style="171"/>
    <col min="6124" max="6124" width="4.140625" customWidth="1" style="171"/>
    <col min="6125" max="6125" width="8.140625" customWidth="1" style="171"/>
    <col min="6126" max="6126" width="9.140625" customWidth="1" style="171"/>
    <col min="6127" max="6128" width="16" customWidth="1" style="171"/>
    <col min="6129" max="6129" width="40.28515625" customWidth="1" style="171"/>
    <col min="6130" max="6130" width="21.7109375" customWidth="1" style="171"/>
    <col min="6131" max="6131" width="28.7109375" customWidth="1" style="171"/>
    <col min="6132" max="6132" width="12" customWidth="1" style="171"/>
    <col min="6133" max="6133" width="13.7109375" customWidth="1" style="171"/>
    <col min="6134" max="6134" width="23.5703125" customWidth="1" style="171"/>
    <col min="6135" max="6135" width="19.5703125" customWidth="1" style="171"/>
    <col min="6136" max="6136" width="15.85546875" customWidth="1" style="171"/>
    <col min="6137" max="6137" width="15.28515625" customWidth="1" style="171"/>
    <col min="6138" max="6138" width="13" customWidth="1" style="171"/>
    <col min="6139" max="6139" width="27.85546875" customWidth="1" style="171"/>
    <col min="6140" max="6140" width="27.5703125" customWidth="1" style="171"/>
    <col min="6141" max="6141" width="31.140625" customWidth="1" style="171"/>
    <col min="6142" max="6142" width="38.28515625" customWidth="1" style="171"/>
    <col min="6143" max="6143" width="45.28515625" customWidth="1" style="171"/>
    <col min="6144" max="6144" width="35.42578125" customWidth="1" style="171"/>
    <col min="6145" max="6145" width="28.28515625" customWidth="1" style="171"/>
    <col min="6146" max="6146" width="14" customWidth="1" style="171"/>
    <col min="6147" max="6147" width="18" customWidth="1" style="171"/>
    <col min="6148" max="6148" width="21.7109375" customWidth="1" style="171"/>
    <col min="6149" max="6149" width="30.28515625" customWidth="1" style="171"/>
    <col min="6150" max="6150" width="17.42578125" customWidth="1" style="171"/>
    <col min="6151" max="6151" width="36.28515625" customWidth="1" style="171"/>
    <col min="6152" max="6152" width="45.140625" customWidth="1" style="171"/>
    <col min="6153" max="6153" width="19.5703125" customWidth="1" style="171"/>
    <col min="6154" max="6154" width="24.140625" customWidth="1" style="171"/>
    <col min="6155" max="6155" width="36.140625" customWidth="1" style="171"/>
    <col min="6156" max="6156" width="8.85546875" customWidth="1" style="171"/>
    <col min="6157" max="6157" width="22" customWidth="1" style="171"/>
    <col min="6158" max="6158" width="21.42578125" customWidth="1" style="171"/>
    <col min="6159" max="6159" width="23" customWidth="1" style="171"/>
    <col min="6160" max="6160" width="13.42578125" customWidth="1" style="171"/>
    <col min="6161" max="6379" width="9" customWidth="1" style="171"/>
    <col min="6380" max="6380" width="4.140625" customWidth="1" style="171"/>
    <col min="6381" max="6381" width="8.140625" customWidth="1" style="171"/>
    <col min="6382" max="6382" width="9.140625" customWidth="1" style="171"/>
    <col min="6383" max="6384" width="16" customWidth="1" style="171"/>
    <col min="6385" max="6385" width="40.28515625" customWidth="1" style="171"/>
    <col min="6386" max="6386" width="21.7109375" customWidth="1" style="171"/>
    <col min="6387" max="6387" width="28.7109375" customWidth="1" style="171"/>
    <col min="6388" max="6388" width="12" customWidth="1" style="171"/>
    <col min="6389" max="6389" width="13.7109375" customWidth="1" style="171"/>
    <col min="6390" max="6390" width="23.5703125" customWidth="1" style="171"/>
    <col min="6391" max="6391" width="19.5703125" customWidth="1" style="171"/>
    <col min="6392" max="6392" width="15.85546875" customWidth="1" style="171"/>
    <col min="6393" max="6393" width="15.28515625" customWidth="1" style="171"/>
    <col min="6394" max="6394" width="13" customWidth="1" style="171"/>
    <col min="6395" max="6395" width="27.85546875" customWidth="1" style="171"/>
    <col min="6396" max="6396" width="27.5703125" customWidth="1" style="171"/>
    <col min="6397" max="6397" width="31.140625" customWidth="1" style="171"/>
    <col min="6398" max="6398" width="38.28515625" customWidth="1" style="171"/>
    <col min="6399" max="6399" width="45.28515625" customWidth="1" style="171"/>
    <col min="6400" max="6400" width="35.42578125" customWidth="1" style="171"/>
    <col min="6401" max="6401" width="28.28515625" customWidth="1" style="171"/>
    <col min="6402" max="6402" width="14" customWidth="1" style="171"/>
    <col min="6403" max="6403" width="18" customWidth="1" style="171"/>
    <col min="6404" max="6404" width="21.7109375" customWidth="1" style="171"/>
    <col min="6405" max="6405" width="30.28515625" customWidth="1" style="171"/>
    <col min="6406" max="6406" width="17.42578125" customWidth="1" style="171"/>
    <col min="6407" max="6407" width="36.28515625" customWidth="1" style="171"/>
    <col min="6408" max="6408" width="45.140625" customWidth="1" style="171"/>
    <col min="6409" max="6409" width="19.5703125" customWidth="1" style="171"/>
    <col min="6410" max="6410" width="24.140625" customWidth="1" style="171"/>
    <col min="6411" max="6411" width="36.140625" customWidth="1" style="171"/>
    <col min="6412" max="6412" width="8.85546875" customWidth="1" style="171"/>
    <col min="6413" max="6413" width="22" customWidth="1" style="171"/>
    <col min="6414" max="6414" width="21.42578125" customWidth="1" style="171"/>
    <col min="6415" max="6415" width="23" customWidth="1" style="171"/>
    <col min="6416" max="6416" width="13.42578125" customWidth="1" style="171"/>
    <col min="6417" max="6635" width="9" customWidth="1" style="171"/>
    <col min="6636" max="6636" width="4.140625" customWidth="1" style="171"/>
    <col min="6637" max="6637" width="8.140625" customWidth="1" style="171"/>
    <col min="6638" max="6638" width="9.140625" customWidth="1" style="171"/>
    <col min="6639" max="6640" width="16" customWidth="1" style="171"/>
    <col min="6641" max="6641" width="40.28515625" customWidth="1" style="171"/>
    <col min="6642" max="6642" width="21.7109375" customWidth="1" style="171"/>
    <col min="6643" max="6643" width="28.7109375" customWidth="1" style="171"/>
    <col min="6644" max="6644" width="12" customWidth="1" style="171"/>
    <col min="6645" max="6645" width="13.7109375" customWidth="1" style="171"/>
    <col min="6646" max="6646" width="23.5703125" customWidth="1" style="171"/>
    <col min="6647" max="6647" width="19.5703125" customWidth="1" style="171"/>
    <col min="6648" max="6648" width="15.85546875" customWidth="1" style="171"/>
    <col min="6649" max="6649" width="15.28515625" customWidth="1" style="171"/>
    <col min="6650" max="6650" width="13" customWidth="1" style="171"/>
    <col min="6651" max="6651" width="27.85546875" customWidth="1" style="171"/>
    <col min="6652" max="6652" width="27.5703125" customWidth="1" style="171"/>
    <col min="6653" max="6653" width="31.140625" customWidth="1" style="171"/>
    <col min="6654" max="6654" width="38.28515625" customWidth="1" style="171"/>
    <col min="6655" max="6655" width="45.28515625" customWidth="1" style="171"/>
    <col min="6656" max="6656" width="35.42578125" customWidth="1" style="171"/>
    <col min="6657" max="6657" width="28.28515625" customWidth="1" style="171"/>
    <col min="6658" max="6658" width="14" customWidth="1" style="171"/>
    <col min="6659" max="6659" width="18" customWidth="1" style="171"/>
    <col min="6660" max="6660" width="21.7109375" customWidth="1" style="171"/>
    <col min="6661" max="6661" width="30.28515625" customWidth="1" style="171"/>
    <col min="6662" max="6662" width="17.42578125" customWidth="1" style="171"/>
    <col min="6663" max="6663" width="36.28515625" customWidth="1" style="171"/>
    <col min="6664" max="6664" width="45.140625" customWidth="1" style="171"/>
    <col min="6665" max="6665" width="19.5703125" customWidth="1" style="171"/>
    <col min="6666" max="6666" width="24.140625" customWidth="1" style="171"/>
    <col min="6667" max="6667" width="36.140625" customWidth="1" style="171"/>
    <col min="6668" max="6668" width="8.85546875" customWidth="1" style="171"/>
    <col min="6669" max="6669" width="22" customWidth="1" style="171"/>
    <col min="6670" max="6670" width="21.42578125" customWidth="1" style="171"/>
    <col min="6671" max="6671" width="23" customWidth="1" style="171"/>
    <col min="6672" max="6672" width="13.42578125" customWidth="1" style="171"/>
    <col min="6673" max="6891" width="9" customWidth="1" style="171"/>
    <col min="6892" max="6892" width="4.140625" customWidth="1" style="171"/>
    <col min="6893" max="6893" width="8.140625" customWidth="1" style="171"/>
    <col min="6894" max="6894" width="9.140625" customWidth="1" style="171"/>
    <col min="6895" max="6896" width="16" customWidth="1" style="171"/>
    <col min="6897" max="6897" width="40.28515625" customWidth="1" style="171"/>
    <col min="6898" max="6898" width="21.7109375" customWidth="1" style="171"/>
    <col min="6899" max="6899" width="28.7109375" customWidth="1" style="171"/>
    <col min="6900" max="6900" width="12" customWidth="1" style="171"/>
    <col min="6901" max="6901" width="13.7109375" customWidth="1" style="171"/>
    <col min="6902" max="6902" width="23.5703125" customWidth="1" style="171"/>
    <col min="6903" max="6903" width="19.5703125" customWidth="1" style="171"/>
    <col min="6904" max="6904" width="15.85546875" customWidth="1" style="171"/>
    <col min="6905" max="6905" width="15.28515625" customWidth="1" style="171"/>
    <col min="6906" max="6906" width="13" customWidth="1" style="171"/>
    <col min="6907" max="6907" width="27.85546875" customWidth="1" style="171"/>
    <col min="6908" max="6908" width="27.5703125" customWidth="1" style="171"/>
    <col min="6909" max="6909" width="31.140625" customWidth="1" style="171"/>
    <col min="6910" max="6910" width="38.28515625" customWidth="1" style="171"/>
    <col min="6911" max="6911" width="45.28515625" customWidth="1" style="171"/>
    <col min="6912" max="6912" width="35.42578125" customWidth="1" style="171"/>
    <col min="6913" max="6913" width="28.28515625" customWidth="1" style="171"/>
    <col min="6914" max="6914" width="14" customWidth="1" style="171"/>
    <col min="6915" max="6915" width="18" customWidth="1" style="171"/>
    <col min="6916" max="6916" width="21.7109375" customWidth="1" style="171"/>
    <col min="6917" max="6917" width="30.28515625" customWidth="1" style="171"/>
    <col min="6918" max="6918" width="17.42578125" customWidth="1" style="171"/>
    <col min="6919" max="6919" width="36.28515625" customWidth="1" style="171"/>
    <col min="6920" max="6920" width="45.140625" customWidth="1" style="171"/>
    <col min="6921" max="6921" width="19.5703125" customWidth="1" style="171"/>
    <col min="6922" max="6922" width="24.140625" customWidth="1" style="171"/>
    <col min="6923" max="6923" width="36.140625" customWidth="1" style="171"/>
    <col min="6924" max="6924" width="8.85546875" customWidth="1" style="171"/>
    <col min="6925" max="6925" width="22" customWidth="1" style="171"/>
    <col min="6926" max="6926" width="21.42578125" customWidth="1" style="171"/>
    <col min="6927" max="6927" width="23" customWidth="1" style="171"/>
    <col min="6928" max="6928" width="13.42578125" customWidth="1" style="171"/>
    <col min="6929" max="7147" width="9" customWidth="1" style="171"/>
    <col min="7148" max="7148" width="4.140625" customWidth="1" style="171"/>
    <col min="7149" max="7149" width="8.140625" customWidth="1" style="171"/>
    <col min="7150" max="7150" width="9.140625" customWidth="1" style="171"/>
    <col min="7151" max="7152" width="16" customWidth="1" style="171"/>
    <col min="7153" max="7153" width="40.28515625" customWidth="1" style="171"/>
    <col min="7154" max="7154" width="21.7109375" customWidth="1" style="171"/>
    <col min="7155" max="7155" width="28.7109375" customWidth="1" style="171"/>
    <col min="7156" max="7156" width="12" customWidth="1" style="171"/>
    <col min="7157" max="7157" width="13.7109375" customWidth="1" style="171"/>
    <col min="7158" max="7158" width="23.5703125" customWidth="1" style="171"/>
    <col min="7159" max="7159" width="19.5703125" customWidth="1" style="171"/>
    <col min="7160" max="7160" width="15.85546875" customWidth="1" style="171"/>
    <col min="7161" max="7161" width="15.28515625" customWidth="1" style="171"/>
    <col min="7162" max="7162" width="13" customWidth="1" style="171"/>
    <col min="7163" max="7163" width="27.85546875" customWidth="1" style="171"/>
    <col min="7164" max="7164" width="27.5703125" customWidth="1" style="171"/>
    <col min="7165" max="7165" width="31.140625" customWidth="1" style="171"/>
    <col min="7166" max="7166" width="38.28515625" customWidth="1" style="171"/>
    <col min="7167" max="7167" width="45.28515625" customWidth="1" style="171"/>
    <col min="7168" max="7168" width="35.42578125" customWidth="1" style="171"/>
    <col min="7169" max="7169" width="28.28515625" customWidth="1" style="171"/>
    <col min="7170" max="7170" width="14" customWidth="1" style="171"/>
    <col min="7171" max="7171" width="18" customWidth="1" style="171"/>
    <col min="7172" max="7172" width="21.7109375" customWidth="1" style="171"/>
    <col min="7173" max="7173" width="30.28515625" customWidth="1" style="171"/>
    <col min="7174" max="7174" width="17.42578125" customWidth="1" style="171"/>
    <col min="7175" max="7175" width="36.28515625" customWidth="1" style="171"/>
    <col min="7176" max="7176" width="45.140625" customWidth="1" style="171"/>
    <col min="7177" max="7177" width="19.5703125" customWidth="1" style="171"/>
    <col min="7178" max="7178" width="24.140625" customWidth="1" style="171"/>
    <col min="7179" max="7179" width="36.140625" customWidth="1" style="171"/>
    <col min="7180" max="7180" width="8.85546875" customWidth="1" style="171"/>
    <col min="7181" max="7181" width="22" customWidth="1" style="171"/>
    <col min="7182" max="7182" width="21.42578125" customWidth="1" style="171"/>
    <col min="7183" max="7183" width="23" customWidth="1" style="171"/>
    <col min="7184" max="7184" width="13.42578125" customWidth="1" style="171"/>
    <col min="7185" max="7403" width="9" customWidth="1" style="171"/>
    <col min="7404" max="7404" width="4.140625" customWidth="1" style="171"/>
    <col min="7405" max="7405" width="8.140625" customWidth="1" style="171"/>
    <col min="7406" max="7406" width="9.140625" customWidth="1" style="171"/>
    <col min="7407" max="7408" width="16" customWidth="1" style="171"/>
    <col min="7409" max="7409" width="40.28515625" customWidth="1" style="171"/>
    <col min="7410" max="7410" width="21.7109375" customWidth="1" style="171"/>
    <col min="7411" max="7411" width="28.7109375" customWidth="1" style="171"/>
    <col min="7412" max="7412" width="12" customWidth="1" style="171"/>
    <col min="7413" max="7413" width="13.7109375" customWidth="1" style="171"/>
    <col min="7414" max="7414" width="23.5703125" customWidth="1" style="171"/>
    <col min="7415" max="7415" width="19.5703125" customWidth="1" style="171"/>
    <col min="7416" max="7416" width="15.85546875" customWidth="1" style="171"/>
    <col min="7417" max="7417" width="15.28515625" customWidth="1" style="171"/>
    <col min="7418" max="7418" width="13" customWidth="1" style="171"/>
    <col min="7419" max="7419" width="27.85546875" customWidth="1" style="171"/>
    <col min="7420" max="7420" width="27.5703125" customWidth="1" style="171"/>
    <col min="7421" max="7421" width="31.140625" customWidth="1" style="171"/>
    <col min="7422" max="7422" width="38.28515625" customWidth="1" style="171"/>
    <col min="7423" max="7423" width="45.28515625" customWidth="1" style="171"/>
    <col min="7424" max="7424" width="35.42578125" customWidth="1" style="171"/>
    <col min="7425" max="7425" width="28.28515625" customWidth="1" style="171"/>
    <col min="7426" max="7426" width="14" customWidth="1" style="171"/>
    <col min="7427" max="7427" width="18" customWidth="1" style="171"/>
    <col min="7428" max="7428" width="21.7109375" customWidth="1" style="171"/>
    <col min="7429" max="7429" width="30.28515625" customWidth="1" style="171"/>
    <col min="7430" max="7430" width="17.42578125" customWidth="1" style="171"/>
    <col min="7431" max="7431" width="36.28515625" customWidth="1" style="171"/>
    <col min="7432" max="7432" width="45.140625" customWidth="1" style="171"/>
    <col min="7433" max="7433" width="19.5703125" customWidth="1" style="171"/>
    <col min="7434" max="7434" width="24.140625" customWidth="1" style="171"/>
    <col min="7435" max="7435" width="36.140625" customWidth="1" style="171"/>
    <col min="7436" max="7436" width="8.85546875" customWidth="1" style="171"/>
    <col min="7437" max="7437" width="22" customWidth="1" style="171"/>
    <col min="7438" max="7438" width="21.42578125" customWidth="1" style="171"/>
    <col min="7439" max="7439" width="23" customWidth="1" style="171"/>
    <col min="7440" max="7440" width="13.42578125" customWidth="1" style="171"/>
    <col min="7441" max="7659" width="9" customWidth="1" style="171"/>
    <col min="7660" max="7660" width="4.140625" customWidth="1" style="171"/>
    <col min="7661" max="7661" width="8.140625" customWidth="1" style="171"/>
    <col min="7662" max="7662" width="9.140625" customWidth="1" style="171"/>
    <col min="7663" max="7664" width="16" customWidth="1" style="171"/>
    <col min="7665" max="7665" width="40.28515625" customWidth="1" style="171"/>
    <col min="7666" max="7666" width="21.7109375" customWidth="1" style="171"/>
    <col min="7667" max="7667" width="28.7109375" customWidth="1" style="171"/>
    <col min="7668" max="7668" width="12" customWidth="1" style="171"/>
    <col min="7669" max="7669" width="13.7109375" customWidth="1" style="171"/>
    <col min="7670" max="7670" width="23.5703125" customWidth="1" style="171"/>
    <col min="7671" max="7671" width="19.5703125" customWidth="1" style="171"/>
    <col min="7672" max="7672" width="15.85546875" customWidth="1" style="171"/>
    <col min="7673" max="7673" width="15.28515625" customWidth="1" style="171"/>
    <col min="7674" max="7674" width="13" customWidth="1" style="171"/>
    <col min="7675" max="7675" width="27.85546875" customWidth="1" style="171"/>
    <col min="7676" max="7676" width="27.5703125" customWidth="1" style="171"/>
    <col min="7677" max="7677" width="31.140625" customWidth="1" style="171"/>
    <col min="7678" max="7678" width="38.28515625" customWidth="1" style="171"/>
    <col min="7679" max="7679" width="45.28515625" customWidth="1" style="171"/>
    <col min="7680" max="7680" width="35.42578125" customWidth="1" style="171"/>
    <col min="7681" max="7681" width="28.28515625" customWidth="1" style="171"/>
    <col min="7682" max="7682" width="14" customWidth="1" style="171"/>
    <col min="7683" max="7683" width="18" customWidth="1" style="171"/>
    <col min="7684" max="7684" width="21.7109375" customWidth="1" style="171"/>
    <col min="7685" max="7685" width="30.28515625" customWidth="1" style="171"/>
    <col min="7686" max="7686" width="17.42578125" customWidth="1" style="171"/>
    <col min="7687" max="7687" width="36.28515625" customWidth="1" style="171"/>
    <col min="7688" max="7688" width="45.140625" customWidth="1" style="171"/>
    <col min="7689" max="7689" width="19.5703125" customWidth="1" style="171"/>
    <col min="7690" max="7690" width="24.140625" customWidth="1" style="171"/>
    <col min="7691" max="7691" width="36.140625" customWidth="1" style="171"/>
    <col min="7692" max="7692" width="8.85546875" customWidth="1" style="171"/>
    <col min="7693" max="7693" width="22" customWidth="1" style="171"/>
    <col min="7694" max="7694" width="21.42578125" customWidth="1" style="171"/>
    <col min="7695" max="7695" width="23" customWidth="1" style="171"/>
    <col min="7696" max="7696" width="13.42578125" customWidth="1" style="171"/>
    <col min="7697" max="7915" width="9" customWidth="1" style="171"/>
    <col min="7916" max="7916" width="4.140625" customWidth="1" style="171"/>
    <col min="7917" max="7917" width="8.140625" customWidth="1" style="171"/>
    <col min="7918" max="7918" width="9.140625" customWidth="1" style="171"/>
    <col min="7919" max="7920" width="16" customWidth="1" style="171"/>
    <col min="7921" max="7921" width="40.28515625" customWidth="1" style="171"/>
    <col min="7922" max="7922" width="21.7109375" customWidth="1" style="171"/>
    <col min="7923" max="7923" width="28.7109375" customWidth="1" style="171"/>
    <col min="7924" max="7924" width="12" customWidth="1" style="171"/>
    <col min="7925" max="7925" width="13.7109375" customWidth="1" style="171"/>
    <col min="7926" max="7926" width="23.5703125" customWidth="1" style="171"/>
    <col min="7927" max="7927" width="19.5703125" customWidth="1" style="171"/>
    <col min="7928" max="7928" width="15.85546875" customWidth="1" style="171"/>
    <col min="7929" max="7929" width="15.28515625" customWidth="1" style="171"/>
    <col min="7930" max="7930" width="13" customWidth="1" style="171"/>
    <col min="7931" max="7931" width="27.85546875" customWidth="1" style="171"/>
    <col min="7932" max="7932" width="27.5703125" customWidth="1" style="171"/>
    <col min="7933" max="7933" width="31.140625" customWidth="1" style="171"/>
    <col min="7934" max="7934" width="38.28515625" customWidth="1" style="171"/>
    <col min="7935" max="7935" width="45.28515625" customWidth="1" style="171"/>
    <col min="7936" max="7936" width="35.42578125" customWidth="1" style="171"/>
    <col min="7937" max="7937" width="28.28515625" customWidth="1" style="171"/>
    <col min="7938" max="7938" width="14" customWidth="1" style="171"/>
    <col min="7939" max="7939" width="18" customWidth="1" style="171"/>
    <col min="7940" max="7940" width="21.7109375" customWidth="1" style="171"/>
    <col min="7941" max="7941" width="30.28515625" customWidth="1" style="171"/>
    <col min="7942" max="7942" width="17.42578125" customWidth="1" style="171"/>
    <col min="7943" max="7943" width="36.28515625" customWidth="1" style="171"/>
    <col min="7944" max="7944" width="45.140625" customWidth="1" style="171"/>
    <col min="7945" max="7945" width="19.5703125" customWidth="1" style="171"/>
    <col min="7946" max="7946" width="24.140625" customWidth="1" style="171"/>
    <col min="7947" max="7947" width="36.140625" customWidth="1" style="171"/>
    <col min="7948" max="7948" width="8.85546875" customWidth="1" style="171"/>
    <col min="7949" max="7949" width="22" customWidth="1" style="171"/>
    <col min="7950" max="7950" width="21.42578125" customWidth="1" style="171"/>
    <col min="7951" max="7951" width="23" customWidth="1" style="171"/>
    <col min="7952" max="7952" width="13.42578125" customWidth="1" style="171"/>
    <col min="7953" max="8171" width="9" customWidth="1" style="171"/>
    <col min="8172" max="8172" width="4.140625" customWidth="1" style="171"/>
    <col min="8173" max="8173" width="8.140625" customWidth="1" style="171"/>
    <col min="8174" max="8174" width="9.140625" customWidth="1" style="171"/>
    <col min="8175" max="8176" width="16" customWidth="1" style="171"/>
    <col min="8177" max="8177" width="40.28515625" customWidth="1" style="171"/>
    <col min="8178" max="8178" width="21.7109375" customWidth="1" style="171"/>
    <col min="8179" max="8179" width="28.7109375" customWidth="1" style="171"/>
    <col min="8180" max="8180" width="12" customWidth="1" style="171"/>
    <col min="8181" max="8181" width="13.7109375" customWidth="1" style="171"/>
    <col min="8182" max="8182" width="23.5703125" customWidth="1" style="171"/>
    <col min="8183" max="8183" width="19.5703125" customWidth="1" style="171"/>
    <col min="8184" max="8184" width="15.85546875" customWidth="1" style="171"/>
    <col min="8185" max="8185" width="15.28515625" customWidth="1" style="171"/>
    <col min="8186" max="8186" width="13" customWidth="1" style="171"/>
    <col min="8187" max="8187" width="27.85546875" customWidth="1" style="171"/>
    <col min="8188" max="8188" width="27.5703125" customWidth="1" style="171"/>
    <col min="8189" max="8189" width="31.140625" customWidth="1" style="171"/>
    <col min="8190" max="8190" width="38.28515625" customWidth="1" style="171"/>
    <col min="8191" max="8191" width="45.28515625" customWidth="1" style="171"/>
    <col min="8192" max="8192" width="35.42578125" customWidth="1" style="171"/>
    <col min="8193" max="8193" width="28.28515625" customWidth="1" style="171"/>
    <col min="8194" max="8194" width="14" customWidth="1" style="171"/>
    <col min="8195" max="8195" width="18" customWidth="1" style="171"/>
    <col min="8196" max="8196" width="21.7109375" customWidth="1" style="171"/>
    <col min="8197" max="8197" width="30.28515625" customWidth="1" style="171"/>
    <col min="8198" max="8198" width="17.42578125" customWidth="1" style="171"/>
    <col min="8199" max="8199" width="36.28515625" customWidth="1" style="171"/>
    <col min="8200" max="8200" width="45.140625" customWidth="1" style="171"/>
    <col min="8201" max="8201" width="19.5703125" customWidth="1" style="171"/>
    <col min="8202" max="8202" width="24.140625" customWidth="1" style="171"/>
    <col min="8203" max="8203" width="36.140625" customWidth="1" style="171"/>
    <col min="8204" max="8204" width="8.85546875" customWidth="1" style="171"/>
    <col min="8205" max="8205" width="22" customWidth="1" style="171"/>
    <col min="8206" max="8206" width="21.42578125" customWidth="1" style="171"/>
    <col min="8207" max="8207" width="23" customWidth="1" style="171"/>
    <col min="8208" max="8208" width="13.42578125" customWidth="1" style="171"/>
    <col min="8209" max="8427" width="9" customWidth="1" style="171"/>
    <col min="8428" max="8428" width="4.140625" customWidth="1" style="171"/>
    <col min="8429" max="8429" width="8.140625" customWidth="1" style="171"/>
    <col min="8430" max="8430" width="9.140625" customWidth="1" style="171"/>
    <col min="8431" max="8432" width="16" customWidth="1" style="171"/>
    <col min="8433" max="8433" width="40.28515625" customWidth="1" style="171"/>
    <col min="8434" max="8434" width="21.7109375" customWidth="1" style="171"/>
    <col min="8435" max="8435" width="28.7109375" customWidth="1" style="171"/>
    <col min="8436" max="8436" width="12" customWidth="1" style="171"/>
    <col min="8437" max="8437" width="13.7109375" customWidth="1" style="171"/>
    <col min="8438" max="8438" width="23.5703125" customWidth="1" style="171"/>
    <col min="8439" max="8439" width="19.5703125" customWidth="1" style="171"/>
    <col min="8440" max="8440" width="15.85546875" customWidth="1" style="171"/>
    <col min="8441" max="8441" width="15.28515625" customWidth="1" style="171"/>
    <col min="8442" max="8442" width="13" customWidth="1" style="171"/>
    <col min="8443" max="8443" width="27.85546875" customWidth="1" style="171"/>
    <col min="8444" max="8444" width="27.5703125" customWidth="1" style="171"/>
    <col min="8445" max="8445" width="31.140625" customWidth="1" style="171"/>
    <col min="8446" max="8446" width="38.28515625" customWidth="1" style="171"/>
    <col min="8447" max="8447" width="45.28515625" customWidth="1" style="171"/>
    <col min="8448" max="8448" width="35.42578125" customWidth="1" style="171"/>
    <col min="8449" max="8449" width="28.28515625" customWidth="1" style="171"/>
    <col min="8450" max="8450" width="14" customWidth="1" style="171"/>
    <col min="8451" max="8451" width="18" customWidth="1" style="171"/>
    <col min="8452" max="8452" width="21.7109375" customWidth="1" style="171"/>
    <col min="8453" max="8453" width="30.28515625" customWidth="1" style="171"/>
    <col min="8454" max="8454" width="17.42578125" customWidth="1" style="171"/>
    <col min="8455" max="8455" width="36.28515625" customWidth="1" style="171"/>
    <col min="8456" max="8456" width="45.140625" customWidth="1" style="171"/>
    <col min="8457" max="8457" width="19.5703125" customWidth="1" style="171"/>
    <col min="8458" max="8458" width="24.140625" customWidth="1" style="171"/>
    <col min="8459" max="8459" width="36.140625" customWidth="1" style="171"/>
    <col min="8460" max="8460" width="8.85546875" customWidth="1" style="171"/>
    <col min="8461" max="8461" width="22" customWidth="1" style="171"/>
    <col min="8462" max="8462" width="21.42578125" customWidth="1" style="171"/>
    <col min="8463" max="8463" width="23" customWidth="1" style="171"/>
    <col min="8464" max="8464" width="13.42578125" customWidth="1" style="171"/>
    <col min="8465" max="8683" width="9" customWidth="1" style="171"/>
    <col min="8684" max="8684" width="4.140625" customWidth="1" style="171"/>
    <col min="8685" max="8685" width="8.140625" customWidth="1" style="171"/>
    <col min="8686" max="8686" width="9.140625" customWidth="1" style="171"/>
    <col min="8687" max="8688" width="16" customWidth="1" style="171"/>
    <col min="8689" max="8689" width="40.28515625" customWidth="1" style="171"/>
    <col min="8690" max="8690" width="21.7109375" customWidth="1" style="171"/>
    <col min="8691" max="8691" width="28.7109375" customWidth="1" style="171"/>
    <col min="8692" max="8692" width="12" customWidth="1" style="171"/>
    <col min="8693" max="8693" width="13.7109375" customWidth="1" style="171"/>
    <col min="8694" max="8694" width="23.5703125" customWidth="1" style="171"/>
    <col min="8695" max="8695" width="19.5703125" customWidth="1" style="171"/>
    <col min="8696" max="8696" width="15.85546875" customWidth="1" style="171"/>
    <col min="8697" max="8697" width="15.28515625" customWidth="1" style="171"/>
    <col min="8698" max="8698" width="13" customWidth="1" style="171"/>
    <col min="8699" max="8699" width="27.85546875" customWidth="1" style="171"/>
    <col min="8700" max="8700" width="27.5703125" customWidth="1" style="171"/>
    <col min="8701" max="8701" width="31.140625" customWidth="1" style="171"/>
    <col min="8702" max="8702" width="38.28515625" customWidth="1" style="171"/>
    <col min="8703" max="8703" width="45.28515625" customWidth="1" style="171"/>
    <col min="8704" max="8704" width="35.42578125" customWidth="1" style="171"/>
    <col min="8705" max="8705" width="28.28515625" customWidth="1" style="171"/>
    <col min="8706" max="8706" width="14" customWidth="1" style="171"/>
    <col min="8707" max="8707" width="18" customWidth="1" style="171"/>
    <col min="8708" max="8708" width="21.7109375" customWidth="1" style="171"/>
    <col min="8709" max="8709" width="30.28515625" customWidth="1" style="171"/>
    <col min="8710" max="8710" width="17.42578125" customWidth="1" style="171"/>
    <col min="8711" max="8711" width="36.28515625" customWidth="1" style="171"/>
    <col min="8712" max="8712" width="45.140625" customWidth="1" style="171"/>
    <col min="8713" max="8713" width="19.5703125" customWidth="1" style="171"/>
    <col min="8714" max="8714" width="24.140625" customWidth="1" style="171"/>
    <col min="8715" max="8715" width="36.140625" customWidth="1" style="171"/>
    <col min="8716" max="8716" width="8.85546875" customWidth="1" style="171"/>
    <col min="8717" max="8717" width="22" customWidth="1" style="171"/>
    <col min="8718" max="8718" width="21.42578125" customWidth="1" style="171"/>
    <col min="8719" max="8719" width="23" customWidth="1" style="171"/>
    <col min="8720" max="8720" width="13.42578125" customWidth="1" style="171"/>
    <col min="8721" max="8939" width="9" customWidth="1" style="171"/>
    <col min="8940" max="8940" width="4.140625" customWidth="1" style="171"/>
    <col min="8941" max="8941" width="8.140625" customWidth="1" style="171"/>
    <col min="8942" max="8942" width="9.140625" customWidth="1" style="171"/>
    <col min="8943" max="8944" width="16" customWidth="1" style="171"/>
    <col min="8945" max="8945" width="40.28515625" customWidth="1" style="171"/>
    <col min="8946" max="8946" width="21.7109375" customWidth="1" style="171"/>
    <col min="8947" max="8947" width="28.7109375" customWidth="1" style="171"/>
    <col min="8948" max="8948" width="12" customWidth="1" style="171"/>
    <col min="8949" max="8949" width="13.7109375" customWidth="1" style="171"/>
    <col min="8950" max="8950" width="23.5703125" customWidth="1" style="171"/>
    <col min="8951" max="8951" width="19.5703125" customWidth="1" style="171"/>
    <col min="8952" max="8952" width="15.85546875" customWidth="1" style="171"/>
    <col min="8953" max="8953" width="15.28515625" customWidth="1" style="171"/>
    <col min="8954" max="8954" width="13" customWidth="1" style="171"/>
    <col min="8955" max="8955" width="27.85546875" customWidth="1" style="171"/>
    <col min="8956" max="8956" width="27.5703125" customWidth="1" style="171"/>
    <col min="8957" max="8957" width="31.140625" customWidth="1" style="171"/>
    <col min="8958" max="8958" width="38.28515625" customWidth="1" style="171"/>
    <col min="8959" max="8959" width="45.28515625" customWidth="1" style="171"/>
    <col min="8960" max="8960" width="35.42578125" customWidth="1" style="171"/>
    <col min="8961" max="8961" width="28.28515625" customWidth="1" style="171"/>
    <col min="8962" max="8962" width="14" customWidth="1" style="171"/>
    <col min="8963" max="8963" width="18" customWidth="1" style="171"/>
    <col min="8964" max="8964" width="21.7109375" customWidth="1" style="171"/>
    <col min="8965" max="8965" width="30.28515625" customWidth="1" style="171"/>
    <col min="8966" max="8966" width="17.42578125" customWidth="1" style="171"/>
    <col min="8967" max="8967" width="36.28515625" customWidth="1" style="171"/>
    <col min="8968" max="8968" width="45.140625" customWidth="1" style="171"/>
    <col min="8969" max="8969" width="19.5703125" customWidth="1" style="171"/>
    <col min="8970" max="8970" width="24.140625" customWidth="1" style="171"/>
    <col min="8971" max="8971" width="36.140625" customWidth="1" style="171"/>
    <col min="8972" max="8972" width="8.85546875" customWidth="1" style="171"/>
    <col min="8973" max="8973" width="22" customWidth="1" style="171"/>
    <col min="8974" max="8974" width="21.42578125" customWidth="1" style="171"/>
    <col min="8975" max="8975" width="23" customWidth="1" style="171"/>
    <col min="8976" max="8976" width="13.42578125" customWidth="1" style="171"/>
    <col min="8977" max="9195" width="9" customWidth="1" style="171"/>
    <col min="9196" max="9196" width="4.140625" customWidth="1" style="171"/>
    <col min="9197" max="9197" width="8.140625" customWidth="1" style="171"/>
    <col min="9198" max="9198" width="9.140625" customWidth="1" style="171"/>
    <col min="9199" max="9200" width="16" customWidth="1" style="171"/>
    <col min="9201" max="9201" width="40.28515625" customWidth="1" style="171"/>
    <col min="9202" max="9202" width="21.7109375" customWidth="1" style="171"/>
    <col min="9203" max="9203" width="28.7109375" customWidth="1" style="171"/>
    <col min="9204" max="9204" width="12" customWidth="1" style="171"/>
    <col min="9205" max="9205" width="13.7109375" customWidth="1" style="171"/>
    <col min="9206" max="9206" width="23.5703125" customWidth="1" style="171"/>
    <col min="9207" max="9207" width="19.5703125" customWidth="1" style="171"/>
    <col min="9208" max="9208" width="15.85546875" customWidth="1" style="171"/>
    <col min="9209" max="9209" width="15.28515625" customWidth="1" style="171"/>
    <col min="9210" max="9210" width="13" customWidth="1" style="171"/>
    <col min="9211" max="9211" width="27.85546875" customWidth="1" style="171"/>
    <col min="9212" max="9212" width="27.5703125" customWidth="1" style="171"/>
    <col min="9213" max="9213" width="31.140625" customWidth="1" style="171"/>
    <col min="9214" max="9214" width="38.28515625" customWidth="1" style="171"/>
    <col min="9215" max="9215" width="45.28515625" customWidth="1" style="171"/>
    <col min="9216" max="9216" width="35.42578125" customWidth="1" style="171"/>
    <col min="9217" max="9217" width="28.28515625" customWidth="1" style="171"/>
    <col min="9218" max="9218" width="14" customWidth="1" style="171"/>
    <col min="9219" max="9219" width="18" customWidth="1" style="171"/>
    <col min="9220" max="9220" width="21.7109375" customWidth="1" style="171"/>
    <col min="9221" max="9221" width="30.28515625" customWidth="1" style="171"/>
    <col min="9222" max="9222" width="17.42578125" customWidth="1" style="171"/>
    <col min="9223" max="9223" width="36.28515625" customWidth="1" style="171"/>
    <col min="9224" max="9224" width="45.140625" customWidth="1" style="171"/>
    <col min="9225" max="9225" width="19.5703125" customWidth="1" style="171"/>
    <col min="9226" max="9226" width="24.140625" customWidth="1" style="171"/>
    <col min="9227" max="9227" width="36.140625" customWidth="1" style="171"/>
    <col min="9228" max="9228" width="8.85546875" customWidth="1" style="171"/>
    <col min="9229" max="9229" width="22" customWidth="1" style="171"/>
    <col min="9230" max="9230" width="21.42578125" customWidth="1" style="171"/>
    <col min="9231" max="9231" width="23" customWidth="1" style="171"/>
    <col min="9232" max="9232" width="13.42578125" customWidth="1" style="171"/>
    <col min="9233" max="9451" width="9" customWidth="1" style="171"/>
    <col min="9452" max="9452" width="4.140625" customWidth="1" style="171"/>
    <col min="9453" max="9453" width="8.140625" customWidth="1" style="171"/>
    <col min="9454" max="9454" width="9.140625" customWidth="1" style="171"/>
    <col min="9455" max="9456" width="16" customWidth="1" style="171"/>
    <col min="9457" max="9457" width="40.28515625" customWidth="1" style="171"/>
    <col min="9458" max="9458" width="21.7109375" customWidth="1" style="171"/>
    <col min="9459" max="9459" width="28.7109375" customWidth="1" style="171"/>
    <col min="9460" max="9460" width="12" customWidth="1" style="171"/>
    <col min="9461" max="9461" width="13.7109375" customWidth="1" style="171"/>
    <col min="9462" max="9462" width="23.5703125" customWidth="1" style="171"/>
    <col min="9463" max="9463" width="19.5703125" customWidth="1" style="171"/>
    <col min="9464" max="9464" width="15.85546875" customWidth="1" style="171"/>
    <col min="9465" max="9465" width="15.28515625" customWidth="1" style="171"/>
    <col min="9466" max="9466" width="13" customWidth="1" style="171"/>
    <col min="9467" max="9467" width="27.85546875" customWidth="1" style="171"/>
    <col min="9468" max="9468" width="27.5703125" customWidth="1" style="171"/>
    <col min="9469" max="9469" width="31.140625" customWidth="1" style="171"/>
    <col min="9470" max="9470" width="38.28515625" customWidth="1" style="171"/>
    <col min="9471" max="9471" width="45.28515625" customWidth="1" style="171"/>
    <col min="9472" max="9472" width="35.42578125" customWidth="1" style="171"/>
    <col min="9473" max="9473" width="28.28515625" customWidth="1" style="171"/>
    <col min="9474" max="9474" width="14" customWidth="1" style="171"/>
    <col min="9475" max="9475" width="18" customWidth="1" style="171"/>
    <col min="9476" max="9476" width="21.7109375" customWidth="1" style="171"/>
    <col min="9477" max="9477" width="30.28515625" customWidth="1" style="171"/>
    <col min="9478" max="9478" width="17.42578125" customWidth="1" style="171"/>
    <col min="9479" max="9479" width="36.28515625" customWidth="1" style="171"/>
    <col min="9480" max="9480" width="45.140625" customWidth="1" style="171"/>
    <col min="9481" max="9481" width="19.5703125" customWidth="1" style="171"/>
    <col min="9482" max="9482" width="24.140625" customWidth="1" style="171"/>
    <col min="9483" max="9483" width="36.140625" customWidth="1" style="171"/>
    <col min="9484" max="9484" width="8.85546875" customWidth="1" style="171"/>
    <col min="9485" max="9485" width="22" customWidth="1" style="171"/>
    <col min="9486" max="9486" width="21.42578125" customWidth="1" style="171"/>
    <col min="9487" max="9487" width="23" customWidth="1" style="171"/>
    <col min="9488" max="9488" width="13.42578125" customWidth="1" style="171"/>
    <col min="9489" max="9707" width="9" customWidth="1" style="171"/>
    <col min="9708" max="9708" width="4.140625" customWidth="1" style="171"/>
    <col min="9709" max="9709" width="8.140625" customWidth="1" style="171"/>
    <col min="9710" max="9710" width="9.140625" customWidth="1" style="171"/>
    <col min="9711" max="9712" width="16" customWidth="1" style="171"/>
    <col min="9713" max="9713" width="40.28515625" customWidth="1" style="171"/>
    <col min="9714" max="9714" width="21.7109375" customWidth="1" style="171"/>
    <col min="9715" max="9715" width="28.7109375" customWidth="1" style="171"/>
    <col min="9716" max="9716" width="12" customWidth="1" style="171"/>
    <col min="9717" max="9717" width="13.7109375" customWidth="1" style="171"/>
    <col min="9718" max="9718" width="23.5703125" customWidth="1" style="171"/>
    <col min="9719" max="9719" width="19.5703125" customWidth="1" style="171"/>
    <col min="9720" max="9720" width="15.85546875" customWidth="1" style="171"/>
    <col min="9721" max="9721" width="15.28515625" customWidth="1" style="171"/>
    <col min="9722" max="9722" width="13" customWidth="1" style="171"/>
    <col min="9723" max="9723" width="27.85546875" customWidth="1" style="171"/>
    <col min="9724" max="9724" width="27.5703125" customWidth="1" style="171"/>
    <col min="9725" max="9725" width="31.140625" customWidth="1" style="171"/>
    <col min="9726" max="9726" width="38.28515625" customWidth="1" style="171"/>
    <col min="9727" max="9727" width="45.28515625" customWidth="1" style="171"/>
    <col min="9728" max="9728" width="35.42578125" customWidth="1" style="171"/>
    <col min="9729" max="9729" width="28.28515625" customWidth="1" style="171"/>
    <col min="9730" max="9730" width="14" customWidth="1" style="171"/>
    <col min="9731" max="9731" width="18" customWidth="1" style="171"/>
    <col min="9732" max="9732" width="21.7109375" customWidth="1" style="171"/>
    <col min="9733" max="9733" width="30.28515625" customWidth="1" style="171"/>
    <col min="9734" max="9734" width="17.42578125" customWidth="1" style="171"/>
    <col min="9735" max="9735" width="36.28515625" customWidth="1" style="171"/>
    <col min="9736" max="9736" width="45.140625" customWidth="1" style="171"/>
    <col min="9737" max="9737" width="19.5703125" customWidth="1" style="171"/>
    <col min="9738" max="9738" width="24.140625" customWidth="1" style="171"/>
    <col min="9739" max="9739" width="36.140625" customWidth="1" style="171"/>
    <col min="9740" max="9740" width="8.85546875" customWidth="1" style="171"/>
    <col min="9741" max="9741" width="22" customWidth="1" style="171"/>
    <col min="9742" max="9742" width="21.42578125" customWidth="1" style="171"/>
    <col min="9743" max="9743" width="23" customWidth="1" style="171"/>
    <col min="9744" max="9744" width="13.42578125" customWidth="1" style="171"/>
    <col min="9745" max="9963" width="9" customWidth="1" style="171"/>
    <col min="9964" max="9964" width="4.140625" customWidth="1" style="171"/>
    <col min="9965" max="9965" width="8.140625" customWidth="1" style="171"/>
    <col min="9966" max="9966" width="9.140625" customWidth="1" style="171"/>
    <col min="9967" max="9968" width="16" customWidth="1" style="171"/>
    <col min="9969" max="9969" width="40.28515625" customWidth="1" style="171"/>
    <col min="9970" max="9970" width="21.7109375" customWidth="1" style="171"/>
    <col min="9971" max="9971" width="28.7109375" customWidth="1" style="171"/>
    <col min="9972" max="9972" width="12" customWidth="1" style="171"/>
    <col min="9973" max="9973" width="13.7109375" customWidth="1" style="171"/>
    <col min="9974" max="9974" width="23.5703125" customWidth="1" style="171"/>
    <col min="9975" max="9975" width="19.5703125" customWidth="1" style="171"/>
    <col min="9976" max="9976" width="15.85546875" customWidth="1" style="171"/>
    <col min="9977" max="9977" width="15.28515625" customWidth="1" style="171"/>
    <col min="9978" max="9978" width="13" customWidth="1" style="171"/>
    <col min="9979" max="9979" width="27.85546875" customWidth="1" style="171"/>
    <col min="9980" max="9980" width="27.5703125" customWidth="1" style="171"/>
    <col min="9981" max="9981" width="31.140625" customWidth="1" style="171"/>
    <col min="9982" max="9982" width="38.28515625" customWidth="1" style="171"/>
    <col min="9983" max="9983" width="45.28515625" customWidth="1" style="171"/>
    <col min="9984" max="9984" width="35.42578125" customWidth="1" style="171"/>
    <col min="9985" max="9985" width="28.28515625" customWidth="1" style="171"/>
    <col min="9986" max="9986" width="14" customWidth="1" style="171"/>
    <col min="9987" max="9987" width="18" customWidth="1" style="171"/>
    <col min="9988" max="9988" width="21.7109375" customWidth="1" style="171"/>
    <col min="9989" max="9989" width="30.28515625" customWidth="1" style="171"/>
    <col min="9990" max="9990" width="17.42578125" customWidth="1" style="171"/>
    <col min="9991" max="9991" width="36.28515625" customWidth="1" style="171"/>
    <col min="9992" max="9992" width="45.140625" customWidth="1" style="171"/>
    <col min="9993" max="9993" width="19.5703125" customWidth="1" style="171"/>
    <col min="9994" max="9994" width="24.140625" customWidth="1" style="171"/>
    <col min="9995" max="9995" width="36.140625" customWidth="1" style="171"/>
    <col min="9996" max="9996" width="8.85546875" customWidth="1" style="171"/>
    <col min="9997" max="9997" width="22" customWidth="1" style="171"/>
    <col min="9998" max="9998" width="21.42578125" customWidth="1" style="171"/>
    <col min="9999" max="9999" width="23" customWidth="1" style="171"/>
    <col min="10000" max="10000" width="13.42578125" customWidth="1" style="171"/>
    <col min="10001" max="10219" width="9" customWidth="1" style="171"/>
    <col min="10220" max="10220" width="4.140625" customWidth="1" style="171"/>
    <col min="10221" max="10221" width="8.140625" customWidth="1" style="171"/>
    <col min="10222" max="10222" width="9.140625" customWidth="1" style="171"/>
    <col min="10223" max="10224" width="16" customWidth="1" style="171"/>
    <col min="10225" max="10225" width="40.28515625" customWidth="1" style="171"/>
    <col min="10226" max="10226" width="21.7109375" customWidth="1" style="171"/>
    <col min="10227" max="10227" width="28.7109375" customWidth="1" style="171"/>
    <col min="10228" max="10228" width="12" customWidth="1" style="171"/>
    <col min="10229" max="10229" width="13.7109375" customWidth="1" style="171"/>
    <col min="10230" max="10230" width="23.5703125" customWidth="1" style="171"/>
    <col min="10231" max="10231" width="19.5703125" customWidth="1" style="171"/>
    <col min="10232" max="10232" width="15.85546875" customWidth="1" style="171"/>
    <col min="10233" max="10233" width="15.28515625" customWidth="1" style="171"/>
    <col min="10234" max="10234" width="13" customWidth="1" style="171"/>
    <col min="10235" max="10235" width="27.85546875" customWidth="1" style="171"/>
    <col min="10236" max="10236" width="27.5703125" customWidth="1" style="171"/>
    <col min="10237" max="10237" width="31.140625" customWidth="1" style="171"/>
    <col min="10238" max="10238" width="38.28515625" customWidth="1" style="171"/>
    <col min="10239" max="10239" width="45.28515625" customWidth="1" style="171"/>
    <col min="10240" max="10240" width="35.42578125" customWidth="1" style="171"/>
    <col min="10241" max="10241" width="28.28515625" customWidth="1" style="171"/>
    <col min="10242" max="10242" width="14" customWidth="1" style="171"/>
    <col min="10243" max="10243" width="18" customWidth="1" style="171"/>
    <col min="10244" max="10244" width="21.7109375" customWidth="1" style="171"/>
    <col min="10245" max="10245" width="30.28515625" customWidth="1" style="171"/>
    <col min="10246" max="10246" width="17.42578125" customWidth="1" style="171"/>
    <col min="10247" max="10247" width="36.28515625" customWidth="1" style="171"/>
    <col min="10248" max="10248" width="45.140625" customWidth="1" style="171"/>
    <col min="10249" max="10249" width="19.5703125" customWidth="1" style="171"/>
    <col min="10250" max="10250" width="24.140625" customWidth="1" style="171"/>
    <col min="10251" max="10251" width="36.140625" customWidth="1" style="171"/>
    <col min="10252" max="10252" width="8.85546875" customWidth="1" style="171"/>
    <col min="10253" max="10253" width="22" customWidth="1" style="171"/>
    <col min="10254" max="10254" width="21.42578125" customWidth="1" style="171"/>
    <col min="10255" max="10255" width="23" customWidth="1" style="171"/>
    <col min="10256" max="10256" width="13.42578125" customWidth="1" style="171"/>
    <col min="10257" max="10475" width="9" customWidth="1" style="171"/>
    <col min="10476" max="10476" width="4.140625" customWidth="1" style="171"/>
    <col min="10477" max="10477" width="8.140625" customWidth="1" style="171"/>
    <col min="10478" max="10478" width="9.140625" customWidth="1" style="171"/>
    <col min="10479" max="10480" width="16" customWidth="1" style="171"/>
    <col min="10481" max="10481" width="40.28515625" customWidth="1" style="171"/>
    <col min="10482" max="10482" width="21.7109375" customWidth="1" style="171"/>
    <col min="10483" max="10483" width="28.7109375" customWidth="1" style="171"/>
    <col min="10484" max="10484" width="12" customWidth="1" style="171"/>
    <col min="10485" max="10485" width="13.7109375" customWidth="1" style="171"/>
    <col min="10486" max="10486" width="23.5703125" customWidth="1" style="171"/>
    <col min="10487" max="10487" width="19.5703125" customWidth="1" style="171"/>
    <col min="10488" max="10488" width="15.85546875" customWidth="1" style="171"/>
    <col min="10489" max="10489" width="15.28515625" customWidth="1" style="171"/>
    <col min="10490" max="10490" width="13" customWidth="1" style="171"/>
    <col min="10491" max="10491" width="27.85546875" customWidth="1" style="171"/>
    <col min="10492" max="10492" width="27.5703125" customWidth="1" style="171"/>
    <col min="10493" max="10493" width="31.140625" customWidth="1" style="171"/>
    <col min="10494" max="10494" width="38.28515625" customWidth="1" style="171"/>
    <col min="10495" max="10495" width="45.28515625" customWidth="1" style="171"/>
    <col min="10496" max="10496" width="35.42578125" customWidth="1" style="171"/>
    <col min="10497" max="10497" width="28.28515625" customWidth="1" style="171"/>
    <col min="10498" max="10498" width="14" customWidth="1" style="171"/>
    <col min="10499" max="10499" width="18" customWidth="1" style="171"/>
    <col min="10500" max="10500" width="21.7109375" customWidth="1" style="171"/>
    <col min="10501" max="10501" width="30.28515625" customWidth="1" style="171"/>
    <col min="10502" max="10502" width="17.42578125" customWidth="1" style="171"/>
    <col min="10503" max="10503" width="36.28515625" customWidth="1" style="171"/>
    <col min="10504" max="10504" width="45.140625" customWidth="1" style="171"/>
    <col min="10505" max="10505" width="19.5703125" customWidth="1" style="171"/>
    <col min="10506" max="10506" width="24.140625" customWidth="1" style="171"/>
    <col min="10507" max="10507" width="36.140625" customWidth="1" style="171"/>
    <col min="10508" max="10508" width="8.85546875" customWidth="1" style="171"/>
    <col min="10509" max="10509" width="22" customWidth="1" style="171"/>
    <col min="10510" max="10510" width="21.42578125" customWidth="1" style="171"/>
    <col min="10511" max="10511" width="23" customWidth="1" style="171"/>
    <col min="10512" max="10512" width="13.42578125" customWidth="1" style="171"/>
    <col min="10513" max="10731" width="9" customWidth="1" style="171"/>
    <col min="10732" max="10732" width="4.140625" customWidth="1" style="171"/>
    <col min="10733" max="10733" width="8.140625" customWidth="1" style="171"/>
    <col min="10734" max="10734" width="9.140625" customWidth="1" style="171"/>
    <col min="10735" max="10736" width="16" customWidth="1" style="171"/>
    <col min="10737" max="10737" width="40.28515625" customWidth="1" style="171"/>
    <col min="10738" max="10738" width="21.7109375" customWidth="1" style="171"/>
    <col min="10739" max="10739" width="28.7109375" customWidth="1" style="171"/>
    <col min="10740" max="10740" width="12" customWidth="1" style="171"/>
    <col min="10741" max="10741" width="13.7109375" customWidth="1" style="171"/>
    <col min="10742" max="10742" width="23.5703125" customWidth="1" style="171"/>
    <col min="10743" max="10743" width="19.5703125" customWidth="1" style="171"/>
    <col min="10744" max="10744" width="15.85546875" customWidth="1" style="171"/>
    <col min="10745" max="10745" width="15.28515625" customWidth="1" style="171"/>
    <col min="10746" max="10746" width="13" customWidth="1" style="171"/>
    <col min="10747" max="10747" width="27.85546875" customWidth="1" style="171"/>
    <col min="10748" max="10748" width="27.5703125" customWidth="1" style="171"/>
    <col min="10749" max="10749" width="31.140625" customWidth="1" style="171"/>
    <col min="10750" max="10750" width="38.28515625" customWidth="1" style="171"/>
    <col min="10751" max="10751" width="45.28515625" customWidth="1" style="171"/>
    <col min="10752" max="10752" width="35.42578125" customWidth="1" style="171"/>
    <col min="10753" max="10753" width="28.28515625" customWidth="1" style="171"/>
    <col min="10754" max="10754" width="14" customWidth="1" style="171"/>
    <col min="10755" max="10755" width="18" customWidth="1" style="171"/>
    <col min="10756" max="10756" width="21.7109375" customWidth="1" style="171"/>
    <col min="10757" max="10757" width="30.28515625" customWidth="1" style="171"/>
    <col min="10758" max="10758" width="17.42578125" customWidth="1" style="171"/>
    <col min="10759" max="10759" width="36.28515625" customWidth="1" style="171"/>
    <col min="10760" max="10760" width="45.140625" customWidth="1" style="171"/>
    <col min="10761" max="10761" width="19.5703125" customWidth="1" style="171"/>
    <col min="10762" max="10762" width="24.140625" customWidth="1" style="171"/>
    <col min="10763" max="10763" width="36.140625" customWidth="1" style="171"/>
    <col min="10764" max="10764" width="8.85546875" customWidth="1" style="171"/>
    <col min="10765" max="10765" width="22" customWidth="1" style="171"/>
    <col min="10766" max="10766" width="21.42578125" customWidth="1" style="171"/>
    <col min="10767" max="10767" width="23" customWidth="1" style="171"/>
    <col min="10768" max="10768" width="13.42578125" customWidth="1" style="171"/>
    <col min="10769" max="10987" width="9" customWidth="1" style="171"/>
    <col min="10988" max="10988" width="4.140625" customWidth="1" style="171"/>
    <col min="10989" max="10989" width="8.140625" customWidth="1" style="171"/>
    <col min="10990" max="10990" width="9.140625" customWidth="1" style="171"/>
    <col min="10991" max="10992" width="16" customWidth="1" style="171"/>
    <col min="10993" max="10993" width="40.28515625" customWidth="1" style="171"/>
    <col min="10994" max="10994" width="21.7109375" customWidth="1" style="171"/>
    <col min="10995" max="10995" width="28.7109375" customWidth="1" style="171"/>
    <col min="10996" max="10996" width="12" customWidth="1" style="171"/>
    <col min="10997" max="10997" width="13.7109375" customWidth="1" style="171"/>
    <col min="10998" max="10998" width="23.5703125" customWidth="1" style="171"/>
    <col min="10999" max="10999" width="19.5703125" customWidth="1" style="171"/>
    <col min="11000" max="11000" width="15.85546875" customWidth="1" style="171"/>
    <col min="11001" max="11001" width="15.28515625" customWidth="1" style="171"/>
    <col min="11002" max="11002" width="13" customWidth="1" style="171"/>
    <col min="11003" max="11003" width="27.85546875" customWidth="1" style="171"/>
    <col min="11004" max="11004" width="27.5703125" customWidth="1" style="171"/>
    <col min="11005" max="11005" width="31.140625" customWidth="1" style="171"/>
    <col min="11006" max="11006" width="38.28515625" customWidth="1" style="171"/>
    <col min="11007" max="11007" width="45.28515625" customWidth="1" style="171"/>
    <col min="11008" max="11008" width="35.42578125" customWidth="1" style="171"/>
    <col min="11009" max="11009" width="28.28515625" customWidth="1" style="171"/>
    <col min="11010" max="11010" width="14" customWidth="1" style="171"/>
    <col min="11011" max="11011" width="18" customWidth="1" style="171"/>
    <col min="11012" max="11012" width="21.7109375" customWidth="1" style="171"/>
    <col min="11013" max="11013" width="30.28515625" customWidth="1" style="171"/>
    <col min="11014" max="11014" width="17.42578125" customWidth="1" style="171"/>
    <col min="11015" max="11015" width="36.28515625" customWidth="1" style="171"/>
    <col min="11016" max="11016" width="45.140625" customWidth="1" style="171"/>
    <col min="11017" max="11017" width="19.5703125" customWidth="1" style="171"/>
    <col min="11018" max="11018" width="24.140625" customWidth="1" style="171"/>
    <col min="11019" max="11019" width="36.140625" customWidth="1" style="171"/>
    <col min="11020" max="11020" width="8.85546875" customWidth="1" style="171"/>
    <col min="11021" max="11021" width="22" customWidth="1" style="171"/>
    <col min="11022" max="11022" width="21.42578125" customWidth="1" style="171"/>
    <col min="11023" max="11023" width="23" customWidth="1" style="171"/>
    <col min="11024" max="11024" width="13.42578125" customWidth="1" style="171"/>
    <col min="11025" max="11243" width="9" customWidth="1" style="171"/>
    <col min="11244" max="11244" width="4.140625" customWidth="1" style="171"/>
    <col min="11245" max="11245" width="8.140625" customWidth="1" style="171"/>
    <col min="11246" max="11246" width="9.140625" customWidth="1" style="171"/>
    <col min="11247" max="11248" width="16" customWidth="1" style="171"/>
    <col min="11249" max="11249" width="40.28515625" customWidth="1" style="171"/>
    <col min="11250" max="11250" width="21.7109375" customWidth="1" style="171"/>
    <col min="11251" max="11251" width="28.7109375" customWidth="1" style="171"/>
    <col min="11252" max="11252" width="12" customWidth="1" style="171"/>
    <col min="11253" max="11253" width="13.7109375" customWidth="1" style="171"/>
    <col min="11254" max="11254" width="23.5703125" customWidth="1" style="171"/>
    <col min="11255" max="11255" width="19.5703125" customWidth="1" style="171"/>
    <col min="11256" max="11256" width="15.85546875" customWidth="1" style="171"/>
    <col min="11257" max="11257" width="15.28515625" customWidth="1" style="171"/>
    <col min="11258" max="11258" width="13" customWidth="1" style="171"/>
    <col min="11259" max="11259" width="27.85546875" customWidth="1" style="171"/>
    <col min="11260" max="11260" width="27.5703125" customWidth="1" style="171"/>
    <col min="11261" max="11261" width="31.140625" customWidth="1" style="171"/>
    <col min="11262" max="11262" width="38.28515625" customWidth="1" style="171"/>
    <col min="11263" max="11263" width="45.28515625" customWidth="1" style="171"/>
    <col min="11264" max="11264" width="35.42578125" customWidth="1" style="171"/>
    <col min="11265" max="11265" width="28.28515625" customWidth="1" style="171"/>
    <col min="11266" max="11266" width="14" customWidth="1" style="171"/>
    <col min="11267" max="11267" width="18" customWidth="1" style="171"/>
    <col min="11268" max="11268" width="21.7109375" customWidth="1" style="171"/>
    <col min="11269" max="11269" width="30.28515625" customWidth="1" style="171"/>
    <col min="11270" max="11270" width="17.42578125" customWidth="1" style="171"/>
    <col min="11271" max="11271" width="36.28515625" customWidth="1" style="171"/>
    <col min="11272" max="11272" width="45.140625" customWidth="1" style="171"/>
    <col min="11273" max="11273" width="19.5703125" customWidth="1" style="171"/>
    <col min="11274" max="11274" width="24.140625" customWidth="1" style="171"/>
    <col min="11275" max="11275" width="36.140625" customWidth="1" style="171"/>
    <col min="11276" max="11276" width="8.85546875" customWidth="1" style="171"/>
    <col min="11277" max="11277" width="22" customWidth="1" style="171"/>
    <col min="11278" max="11278" width="21.42578125" customWidth="1" style="171"/>
    <col min="11279" max="11279" width="23" customWidth="1" style="171"/>
    <col min="11280" max="11280" width="13.42578125" customWidth="1" style="171"/>
    <col min="11281" max="11499" width="9" customWidth="1" style="171"/>
    <col min="11500" max="11500" width="4.140625" customWidth="1" style="171"/>
    <col min="11501" max="11501" width="8.140625" customWidth="1" style="171"/>
    <col min="11502" max="11502" width="9.140625" customWidth="1" style="171"/>
    <col min="11503" max="11504" width="16" customWidth="1" style="171"/>
    <col min="11505" max="11505" width="40.28515625" customWidth="1" style="171"/>
    <col min="11506" max="11506" width="21.7109375" customWidth="1" style="171"/>
    <col min="11507" max="11507" width="28.7109375" customWidth="1" style="171"/>
    <col min="11508" max="11508" width="12" customWidth="1" style="171"/>
    <col min="11509" max="11509" width="13.7109375" customWidth="1" style="171"/>
    <col min="11510" max="11510" width="23.5703125" customWidth="1" style="171"/>
    <col min="11511" max="11511" width="19.5703125" customWidth="1" style="171"/>
    <col min="11512" max="11512" width="15.85546875" customWidth="1" style="171"/>
    <col min="11513" max="11513" width="15.28515625" customWidth="1" style="171"/>
    <col min="11514" max="11514" width="13" customWidth="1" style="171"/>
    <col min="11515" max="11515" width="27.85546875" customWidth="1" style="171"/>
    <col min="11516" max="11516" width="27.5703125" customWidth="1" style="171"/>
    <col min="11517" max="11517" width="31.140625" customWidth="1" style="171"/>
    <col min="11518" max="11518" width="38.28515625" customWidth="1" style="171"/>
    <col min="11519" max="11519" width="45.28515625" customWidth="1" style="171"/>
    <col min="11520" max="11520" width="35.42578125" customWidth="1" style="171"/>
    <col min="11521" max="11521" width="28.28515625" customWidth="1" style="171"/>
    <col min="11522" max="11522" width="14" customWidth="1" style="171"/>
    <col min="11523" max="11523" width="18" customWidth="1" style="171"/>
    <col min="11524" max="11524" width="21.7109375" customWidth="1" style="171"/>
    <col min="11525" max="11525" width="30.28515625" customWidth="1" style="171"/>
    <col min="11526" max="11526" width="17.42578125" customWidth="1" style="171"/>
    <col min="11527" max="11527" width="36.28515625" customWidth="1" style="171"/>
    <col min="11528" max="11528" width="45.140625" customWidth="1" style="171"/>
    <col min="11529" max="11529" width="19.5703125" customWidth="1" style="171"/>
    <col min="11530" max="11530" width="24.140625" customWidth="1" style="171"/>
    <col min="11531" max="11531" width="36.140625" customWidth="1" style="171"/>
    <col min="11532" max="11532" width="8.85546875" customWidth="1" style="171"/>
    <col min="11533" max="11533" width="22" customWidth="1" style="171"/>
    <col min="11534" max="11534" width="21.42578125" customWidth="1" style="171"/>
    <col min="11535" max="11535" width="23" customWidth="1" style="171"/>
    <col min="11536" max="11536" width="13.42578125" customWidth="1" style="171"/>
    <col min="11537" max="11755" width="9" customWidth="1" style="171"/>
    <col min="11756" max="11756" width="4.140625" customWidth="1" style="171"/>
    <col min="11757" max="11757" width="8.140625" customWidth="1" style="171"/>
    <col min="11758" max="11758" width="9.140625" customWidth="1" style="171"/>
    <col min="11759" max="11760" width="16" customWidth="1" style="171"/>
    <col min="11761" max="11761" width="40.28515625" customWidth="1" style="171"/>
    <col min="11762" max="11762" width="21.7109375" customWidth="1" style="171"/>
    <col min="11763" max="11763" width="28.7109375" customWidth="1" style="171"/>
    <col min="11764" max="11764" width="12" customWidth="1" style="171"/>
    <col min="11765" max="11765" width="13.7109375" customWidth="1" style="171"/>
    <col min="11766" max="11766" width="23.5703125" customWidth="1" style="171"/>
    <col min="11767" max="11767" width="19.5703125" customWidth="1" style="171"/>
    <col min="11768" max="11768" width="15.85546875" customWidth="1" style="171"/>
    <col min="11769" max="11769" width="15.28515625" customWidth="1" style="171"/>
    <col min="11770" max="11770" width="13" customWidth="1" style="171"/>
    <col min="11771" max="11771" width="27.85546875" customWidth="1" style="171"/>
    <col min="11772" max="11772" width="27.5703125" customWidth="1" style="171"/>
    <col min="11773" max="11773" width="31.140625" customWidth="1" style="171"/>
    <col min="11774" max="11774" width="38.28515625" customWidth="1" style="171"/>
    <col min="11775" max="11775" width="45.28515625" customWidth="1" style="171"/>
    <col min="11776" max="11776" width="35.42578125" customWidth="1" style="171"/>
    <col min="11777" max="11777" width="28.28515625" customWidth="1" style="171"/>
    <col min="11778" max="11778" width="14" customWidth="1" style="171"/>
    <col min="11779" max="11779" width="18" customWidth="1" style="171"/>
    <col min="11780" max="11780" width="21.7109375" customWidth="1" style="171"/>
    <col min="11781" max="11781" width="30.28515625" customWidth="1" style="171"/>
    <col min="11782" max="11782" width="17.42578125" customWidth="1" style="171"/>
    <col min="11783" max="11783" width="36.28515625" customWidth="1" style="171"/>
    <col min="11784" max="11784" width="45.140625" customWidth="1" style="171"/>
    <col min="11785" max="11785" width="19.5703125" customWidth="1" style="171"/>
    <col min="11786" max="11786" width="24.140625" customWidth="1" style="171"/>
    <col min="11787" max="11787" width="36.140625" customWidth="1" style="171"/>
    <col min="11788" max="11788" width="8.85546875" customWidth="1" style="171"/>
    <col min="11789" max="11789" width="22" customWidth="1" style="171"/>
    <col min="11790" max="11790" width="21.42578125" customWidth="1" style="171"/>
    <col min="11791" max="11791" width="23" customWidth="1" style="171"/>
    <col min="11792" max="11792" width="13.42578125" customWidth="1" style="171"/>
    <col min="11793" max="12011" width="9" customWidth="1" style="171"/>
    <col min="12012" max="12012" width="4.140625" customWidth="1" style="171"/>
    <col min="12013" max="12013" width="8.140625" customWidth="1" style="171"/>
    <col min="12014" max="12014" width="9.140625" customWidth="1" style="171"/>
    <col min="12015" max="12016" width="16" customWidth="1" style="171"/>
    <col min="12017" max="12017" width="40.28515625" customWidth="1" style="171"/>
    <col min="12018" max="12018" width="21.7109375" customWidth="1" style="171"/>
    <col min="12019" max="12019" width="28.7109375" customWidth="1" style="171"/>
    <col min="12020" max="12020" width="12" customWidth="1" style="171"/>
    <col min="12021" max="12021" width="13.7109375" customWidth="1" style="171"/>
    <col min="12022" max="12022" width="23.5703125" customWidth="1" style="171"/>
    <col min="12023" max="12023" width="19.5703125" customWidth="1" style="171"/>
    <col min="12024" max="12024" width="15.85546875" customWidth="1" style="171"/>
    <col min="12025" max="12025" width="15.28515625" customWidth="1" style="171"/>
    <col min="12026" max="12026" width="13" customWidth="1" style="171"/>
    <col min="12027" max="12027" width="27.85546875" customWidth="1" style="171"/>
    <col min="12028" max="12028" width="27.5703125" customWidth="1" style="171"/>
    <col min="12029" max="12029" width="31.140625" customWidth="1" style="171"/>
    <col min="12030" max="12030" width="38.28515625" customWidth="1" style="171"/>
    <col min="12031" max="12031" width="45.28515625" customWidth="1" style="171"/>
    <col min="12032" max="12032" width="35.42578125" customWidth="1" style="171"/>
    <col min="12033" max="12033" width="28.28515625" customWidth="1" style="171"/>
    <col min="12034" max="12034" width="14" customWidth="1" style="171"/>
    <col min="12035" max="12035" width="18" customWidth="1" style="171"/>
    <col min="12036" max="12036" width="21.7109375" customWidth="1" style="171"/>
    <col min="12037" max="12037" width="30.28515625" customWidth="1" style="171"/>
    <col min="12038" max="12038" width="17.42578125" customWidth="1" style="171"/>
    <col min="12039" max="12039" width="36.28515625" customWidth="1" style="171"/>
    <col min="12040" max="12040" width="45.140625" customWidth="1" style="171"/>
    <col min="12041" max="12041" width="19.5703125" customWidth="1" style="171"/>
    <col min="12042" max="12042" width="24.140625" customWidth="1" style="171"/>
    <col min="12043" max="12043" width="36.140625" customWidth="1" style="171"/>
    <col min="12044" max="12044" width="8.85546875" customWidth="1" style="171"/>
    <col min="12045" max="12045" width="22" customWidth="1" style="171"/>
    <col min="12046" max="12046" width="21.42578125" customWidth="1" style="171"/>
    <col min="12047" max="12047" width="23" customWidth="1" style="171"/>
    <col min="12048" max="12048" width="13.42578125" customWidth="1" style="171"/>
    <col min="12049" max="12267" width="9" customWidth="1" style="171"/>
    <col min="12268" max="12268" width="4.140625" customWidth="1" style="171"/>
    <col min="12269" max="12269" width="8.140625" customWidth="1" style="171"/>
    <col min="12270" max="12270" width="9.140625" customWidth="1" style="171"/>
    <col min="12271" max="12272" width="16" customWidth="1" style="171"/>
    <col min="12273" max="12273" width="40.28515625" customWidth="1" style="171"/>
    <col min="12274" max="12274" width="21.7109375" customWidth="1" style="171"/>
    <col min="12275" max="12275" width="28.7109375" customWidth="1" style="171"/>
    <col min="12276" max="12276" width="12" customWidth="1" style="171"/>
    <col min="12277" max="12277" width="13.7109375" customWidth="1" style="171"/>
    <col min="12278" max="12278" width="23.5703125" customWidth="1" style="171"/>
    <col min="12279" max="12279" width="19.5703125" customWidth="1" style="171"/>
    <col min="12280" max="12280" width="15.85546875" customWidth="1" style="171"/>
    <col min="12281" max="12281" width="15.28515625" customWidth="1" style="171"/>
    <col min="12282" max="12282" width="13" customWidth="1" style="171"/>
    <col min="12283" max="12283" width="27.85546875" customWidth="1" style="171"/>
    <col min="12284" max="12284" width="27.5703125" customWidth="1" style="171"/>
    <col min="12285" max="12285" width="31.140625" customWidth="1" style="171"/>
    <col min="12286" max="12286" width="38.28515625" customWidth="1" style="171"/>
    <col min="12287" max="12287" width="45.28515625" customWidth="1" style="171"/>
    <col min="12288" max="12288" width="35.42578125" customWidth="1" style="171"/>
    <col min="12289" max="12289" width="28.28515625" customWidth="1" style="171"/>
    <col min="12290" max="12290" width="14" customWidth="1" style="171"/>
    <col min="12291" max="12291" width="18" customWidth="1" style="171"/>
    <col min="12292" max="12292" width="21.7109375" customWidth="1" style="171"/>
    <col min="12293" max="12293" width="30.28515625" customWidth="1" style="171"/>
    <col min="12294" max="12294" width="17.42578125" customWidth="1" style="171"/>
    <col min="12295" max="12295" width="36.28515625" customWidth="1" style="171"/>
    <col min="12296" max="12296" width="45.140625" customWidth="1" style="171"/>
    <col min="12297" max="12297" width="19.5703125" customWidth="1" style="171"/>
    <col min="12298" max="12298" width="24.140625" customWidth="1" style="171"/>
    <col min="12299" max="12299" width="36.140625" customWidth="1" style="171"/>
    <col min="12300" max="12300" width="8.85546875" customWidth="1" style="171"/>
    <col min="12301" max="12301" width="22" customWidth="1" style="171"/>
    <col min="12302" max="12302" width="21.42578125" customWidth="1" style="171"/>
    <col min="12303" max="12303" width="23" customWidth="1" style="171"/>
    <col min="12304" max="12304" width="13.42578125" customWidth="1" style="171"/>
    <col min="12305" max="12523" width="9" customWidth="1" style="171"/>
    <col min="12524" max="12524" width="4.140625" customWidth="1" style="171"/>
    <col min="12525" max="12525" width="8.140625" customWidth="1" style="171"/>
    <col min="12526" max="12526" width="9.140625" customWidth="1" style="171"/>
    <col min="12527" max="12528" width="16" customWidth="1" style="171"/>
    <col min="12529" max="12529" width="40.28515625" customWidth="1" style="171"/>
    <col min="12530" max="12530" width="21.7109375" customWidth="1" style="171"/>
    <col min="12531" max="12531" width="28.7109375" customWidth="1" style="171"/>
    <col min="12532" max="12532" width="12" customWidth="1" style="171"/>
    <col min="12533" max="12533" width="13.7109375" customWidth="1" style="171"/>
    <col min="12534" max="12534" width="23.5703125" customWidth="1" style="171"/>
    <col min="12535" max="12535" width="19.5703125" customWidth="1" style="171"/>
    <col min="12536" max="12536" width="15.85546875" customWidth="1" style="171"/>
    <col min="12537" max="12537" width="15.28515625" customWidth="1" style="171"/>
    <col min="12538" max="12538" width="13" customWidth="1" style="171"/>
    <col min="12539" max="12539" width="27.85546875" customWidth="1" style="171"/>
    <col min="12540" max="12540" width="27.5703125" customWidth="1" style="171"/>
    <col min="12541" max="12541" width="31.140625" customWidth="1" style="171"/>
    <col min="12542" max="12542" width="38.28515625" customWidth="1" style="171"/>
    <col min="12543" max="12543" width="45.28515625" customWidth="1" style="171"/>
    <col min="12544" max="12544" width="35.42578125" customWidth="1" style="171"/>
    <col min="12545" max="12545" width="28.28515625" customWidth="1" style="171"/>
    <col min="12546" max="12546" width="14" customWidth="1" style="171"/>
    <col min="12547" max="12547" width="18" customWidth="1" style="171"/>
    <col min="12548" max="12548" width="21.7109375" customWidth="1" style="171"/>
    <col min="12549" max="12549" width="30.28515625" customWidth="1" style="171"/>
    <col min="12550" max="12550" width="17.42578125" customWidth="1" style="171"/>
    <col min="12551" max="12551" width="36.28515625" customWidth="1" style="171"/>
    <col min="12552" max="12552" width="45.140625" customWidth="1" style="171"/>
    <col min="12553" max="12553" width="19.5703125" customWidth="1" style="171"/>
    <col min="12554" max="12554" width="24.140625" customWidth="1" style="171"/>
    <col min="12555" max="12555" width="36.140625" customWidth="1" style="171"/>
    <col min="12556" max="12556" width="8.85546875" customWidth="1" style="171"/>
    <col min="12557" max="12557" width="22" customWidth="1" style="171"/>
    <col min="12558" max="12558" width="21.42578125" customWidth="1" style="171"/>
    <col min="12559" max="12559" width="23" customWidth="1" style="171"/>
    <col min="12560" max="12560" width="13.42578125" customWidth="1" style="171"/>
    <col min="12561" max="12779" width="9" customWidth="1" style="171"/>
    <col min="12780" max="12780" width="4.140625" customWidth="1" style="171"/>
    <col min="12781" max="12781" width="8.140625" customWidth="1" style="171"/>
    <col min="12782" max="12782" width="9.140625" customWidth="1" style="171"/>
    <col min="12783" max="12784" width="16" customWidth="1" style="171"/>
    <col min="12785" max="12785" width="40.28515625" customWidth="1" style="171"/>
    <col min="12786" max="12786" width="21.7109375" customWidth="1" style="171"/>
    <col min="12787" max="12787" width="28.7109375" customWidth="1" style="171"/>
    <col min="12788" max="12788" width="12" customWidth="1" style="171"/>
    <col min="12789" max="12789" width="13.7109375" customWidth="1" style="171"/>
    <col min="12790" max="12790" width="23.5703125" customWidth="1" style="171"/>
    <col min="12791" max="12791" width="19.5703125" customWidth="1" style="171"/>
    <col min="12792" max="12792" width="15.85546875" customWidth="1" style="171"/>
    <col min="12793" max="12793" width="15.28515625" customWidth="1" style="171"/>
    <col min="12794" max="12794" width="13" customWidth="1" style="171"/>
    <col min="12795" max="12795" width="27.85546875" customWidth="1" style="171"/>
    <col min="12796" max="12796" width="27.5703125" customWidth="1" style="171"/>
    <col min="12797" max="12797" width="31.140625" customWidth="1" style="171"/>
    <col min="12798" max="12798" width="38.28515625" customWidth="1" style="171"/>
    <col min="12799" max="12799" width="45.28515625" customWidth="1" style="171"/>
    <col min="12800" max="12800" width="35.42578125" customWidth="1" style="171"/>
    <col min="12801" max="12801" width="28.28515625" customWidth="1" style="171"/>
    <col min="12802" max="12802" width="14" customWidth="1" style="171"/>
    <col min="12803" max="12803" width="18" customWidth="1" style="171"/>
    <col min="12804" max="12804" width="21.7109375" customWidth="1" style="171"/>
    <col min="12805" max="12805" width="30.28515625" customWidth="1" style="171"/>
    <col min="12806" max="12806" width="17.42578125" customWidth="1" style="171"/>
    <col min="12807" max="12807" width="36.28515625" customWidth="1" style="171"/>
    <col min="12808" max="12808" width="45.140625" customWidth="1" style="171"/>
    <col min="12809" max="12809" width="19.5703125" customWidth="1" style="171"/>
    <col min="12810" max="12810" width="24.140625" customWidth="1" style="171"/>
    <col min="12811" max="12811" width="36.140625" customWidth="1" style="171"/>
    <col min="12812" max="12812" width="8.85546875" customWidth="1" style="171"/>
    <col min="12813" max="12813" width="22" customWidth="1" style="171"/>
    <col min="12814" max="12814" width="21.42578125" customWidth="1" style="171"/>
    <col min="12815" max="12815" width="23" customWidth="1" style="171"/>
    <col min="12816" max="12816" width="13.42578125" customWidth="1" style="171"/>
    <col min="12817" max="13035" width="9" customWidth="1" style="171"/>
    <col min="13036" max="13036" width="4.140625" customWidth="1" style="171"/>
    <col min="13037" max="13037" width="8.140625" customWidth="1" style="171"/>
    <col min="13038" max="13038" width="9.140625" customWidth="1" style="171"/>
    <col min="13039" max="13040" width="16" customWidth="1" style="171"/>
    <col min="13041" max="13041" width="40.28515625" customWidth="1" style="171"/>
    <col min="13042" max="13042" width="21.7109375" customWidth="1" style="171"/>
    <col min="13043" max="13043" width="28.7109375" customWidth="1" style="171"/>
    <col min="13044" max="13044" width="12" customWidth="1" style="171"/>
    <col min="13045" max="13045" width="13.7109375" customWidth="1" style="171"/>
    <col min="13046" max="13046" width="23.5703125" customWidth="1" style="171"/>
    <col min="13047" max="13047" width="19.5703125" customWidth="1" style="171"/>
    <col min="13048" max="13048" width="15.85546875" customWidth="1" style="171"/>
    <col min="13049" max="13049" width="15.28515625" customWidth="1" style="171"/>
    <col min="13050" max="13050" width="13" customWidth="1" style="171"/>
    <col min="13051" max="13051" width="27.85546875" customWidth="1" style="171"/>
    <col min="13052" max="13052" width="27.5703125" customWidth="1" style="171"/>
    <col min="13053" max="13053" width="31.140625" customWidth="1" style="171"/>
    <col min="13054" max="13054" width="38.28515625" customWidth="1" style="171"/>
    <col min="13055" max="13055" width="45.28515625" customWidth="1" style="171"/>
    <col min="13056" max="13056" width="35.42578125" customWidth="1" style="171"/>
    <col min="13057" max="13057" width="28.28515625" customWidth="1" style="171"/>
    <col min="13058" max="13058" width="14" customWidth="1" style="171"/>
    <col min="13059" max="13059" width="18" customWidth="1" style="171"/>
    <col min="13060" max="13060" width="21.7109375" customWidth="1" style="171"/>
    <col min="13061" max="13061" width="30.28515625" customWidth="1" style="171"/>
    <col min="13062" max="13062" width="17.42578125" customWidth="1" style="171"/>
    <col min="13063" max="13063" width="36.28515625" customWidth="1" style="171"/>
    <col min="13064" max="13064" width="45.140625" customWidth="1" style="171"/>
    <col min="13065" max="13065" width="19.5703125" customWidth="1" style="171"/>
    <col min="13066" max="13066" width="24.140625" customWidth="1" style="171"/>
    <col min="13067" max="13067" width="36.140625" customWidth="1" style="171"/>
    <col min="13068" max="13068" width="8.85546875" customWidth="1" style="171"/>
    <col min="13069" max="13069" width="22" customWidth="1" style="171"/>
    <col min="13070" max="13070" width="21.42578125" customWidth="1" style="171"/>
    <col min="13071" max="13071" width="23" customWidth="1" style="171"/>
    <col min="13072" max="13072" width="13.42578125" customWidth="1" style="171"/>
    <col min="13073" max="13291" width="9" customWidth="1" style="171"/>
    <col min="13292" max="13292" width="4.140625" customWidth="1" style="171"/>
    <col min="13293" max="13293" width="8.140625" customWidth="1" style="171"/>
    <col min="13294" max="13294" width="9.140625" customWidth="1" style="171"/>
    <col min="13295" max="13296" width="16" customWidth="1" style="171"/>
    <col min="13297" max="13297" width="40.28515625" customWidth="1" style="171"/>
    <col min="13298" max="13298" width="21.7109375" customWidth="1" style="171"/>
    <col min="13299" max="13299" width="28.7109375" customWidth="1" style="171"/>
    <col min="13300" max="13300" width="12" customWidth="1" style="171"/>
    <col min="13301" max="13301" width="13.7109375" customWidth="1" style="171"/>
    <col min="13302" max="13302" width="23.5703125" customWidth="1" style="171"/>
    <col min="13303" max="13303" width="19.5703125" customWidth="1" style="171"/>
    <col min="13304" max="13304" width="15.85546875" customWidth="1" style="171"/>
    <col min="13305" max="13305" width="15.28515625" customWidth="1" style="171"/>
    <col min="13306" max="13306" width="13" customWidth="1" style="171"/>
    <col min="13307" max="13307" width="27.85546875" customWidth="1" style="171"/>
    <col min="13308" max="13308" width="27.5703125" customWidth="1" style="171"/>
    <col min="13309" max="13309" width="31.140625" customWidth="1" style="171"/>
    <col min="13310" max="13310" width="38.28515625" customWidth="1" style="171"/>
    <col min="13311" max="13311" width="45.28515625" customWidth="1" style="171"/>
    <col min="13312" max="13312" width="35.42578125" customWidth="1" style="171"/>
    <col min="13313" max="13313" width="28.28515625" customWidth="1" style="171"/>
    <col min="13314" max="13314" width="14" customWidth="1" style="171"/>
    <col min="13315" max="13315" width="18" customWidth="1" style="171"/>
    <col min="13316" max="13316" width="21.7109375" customWidth="1" style="171"/>
    <col min="13317" max="13317" width="30.28515625" customWidth="1" style="171"/>
    <col min="13318" max="13318" width="17.42578125" customWidth="1" style="171"/>
    <col min="13319" max="13319" width="36.28515625" customWidth="1" style="171"/>
    <col min="13320" max="13320" width="45.140625" customWidth="1" style="171"/>
    <col min="13321" max="13321" width="19.5703125" customWidth="1" style="171"/>
    <col min="13322" max="13322" width="24.140625" customWidth="1" style="171"/>
    <col min="13323" max="13323" width="36.140625" customWidth="1" style="171"/>
    <col min="13324" max="13324" width="8.85546875" customWidth="1" style="171"/>
    <col min="13325" max="13325" width="22" customWidth="1" style="171"/>
    <col min="13326" max="13326" width="21.42578125" customWidth="1" style="171"/>
    <col min="13327" max="13327" width="23" customWidth="1" style="171"/>
    <col min="13328" max="13328" width="13.42578125" customWidth="1" style="171"/>
    <col min="13329" max="13547" width="9" customWidth="1" style="171"/>
    <col min="13548" max="13548" width="4.140625" customWidth="1" style="171"/>
    <col min="13549" max="13549" width="8.140625" customWidth="1" style="171"/>
    <col min="13550" max="13550" width="9.140625" customWidth="1" style="171"/>
    <col min="13551" max="13552" width="16" customWidth="1" style="171"/>
    <col min="13553" max="13553" width="40.28515625" customWidth="1" style="171"/>
    <col min="13554" max="13554" width="21.7109375" customWidth="1" style="171"/>
    <col min="13555" max="13555" width="28.7109375" customWidth="1" style="171"/>
    <col min="13556" max="13556" width="12" customWidth="1" style="171"/>
    <col min="13557" max="13557" width="13.7109375" customWidth="1" style="171"/>
    <col min="13558" max="13558" width="23.5703125" customWidth="1" style="171"/>
    <col min="13559" max="13559" width="19.5703125" customWidth="1" style="171"/>
    <col min="13560" max="13560" width="15.85546875" customWidth="1" style="171"/>
    <col min="13561" max="13561" width="15.28515625" customWidth="1" style="171"/>
    <col min="13562" max="13562" width="13" customWidth="1" style="171"/>
    <col min="13563" max="13563" width="27.85546875" customWidth="1" style="171"/>
    <col min="13564" max="13564" width="27.5703125" customWidth="1" style="171"/>
    <col min="13565" max="13565" width="31.140625" customWidth="1" style="171"/>
    <col min="13566" max="13566" width="38.28515625" customWidth="1" style="171"/>
    <col min="13567" max="13567" width="45.28515625" customWidth="1" style="171"/>
    <col min="13568" max="13568" width="35.42578125" customWidth="1" style="171"/>
    <col min="13569" max="13569" width="28.28515625" customWidth="1" style="171"/>
    <col min="13570" max="13570" width="14" customWidth="1" style="171"/>
    <col min="13571" max="13571" width="18" customWidth="1" style="171"/>
    <col min="13572" max="13572" width="21.7109375" customWidth="1" style="171"/>
    <col min="13573" max="13573" width="30.28515625" customWidth="1" style="171"/>
    <col min="13574" max="13574" width="17.42578125" customWidth="1" style="171"/>
    <col min="13575" max="13575" width="36.28515625" customWidth="1" style="171"/>
    <col min="13576" max="13576" width="45.140625" customWidth="1" style="171"/>
    <col min="13577" max="13577" width="19.5703125" customWidth="1" style="171"/>
    <col min="13578" max="13578" width="24.140625" customWidth="1" style="171"/>
    <col min="13579" max="13579" width="36.140625" customWidth="1" style="171"/>
    <col min="13580" max="13580" width="8.85546875" customWidth="1" style="171"/>
    <col min="13581" max="13581" width="22" customWidth="1" style="171"/>
    <col min="13582" max="13582" width="21.42578125" customWidth="1" style="171"/>
    <col min="13583" max="13583" width="23" customWidth="1" style="171"/>
    <col min="13584" max="13584" width="13.42578125" customWidth="1" style="171"/>
    <col min="13585" max="13803" width="9" customWidth="1" style="171"/>
    <col min="13804" max="13804" width="4.140625" customWidth="1" style="171"/>
    <col min="13805" max="13805" width="8.140625" customWidth="1" style="171"/>
    <col min="13806" max="13806" width="9.140625" customWidth="1" style="171"/>
    <col min="13807" max="13808" width="16" customWidth="1" style="171"/>
    <col min="13809" max="13809" width="40.28515625" customWidth="1" style="171"/>
    <col min="13810" max="13810" width="21.7109375" customWidth="1" style="171"/>
    <col min="13811" max="13811" width="28.7109375" customWidth="1" style="171"/>
    <col min="13812" max="13812" width="12" customWidth="1" style="171"/>
    <col min="13813" max="13813" width="13.7109375" customWidth="1" style="171"/>
    <col min="13814" max="13814" width="23.5703125" customWidth="1" style="171"/>
    <col min="13815" max="13815" width="19.5703125" customWidth="1" style="171"/>
    <col min="13816" max="13816" width="15.85546875" customWidth="1" style="171"/>
    <col min="13817" max="13817" width="15.28515625" customWidth="1" style="171"/>
    <col min="13818" max="13818" width="13" customWidth="1" style="171"/>
    <col min="13819" max="13819" width="27.85546875" customWidth="1" style="171"/>
    <col min="13820" max="13820" width="27.5703125" customWidth="1" style="171"/>
    <col min="13821" max="13821" width="31.140625" customWidth="1" style="171"/>
    <col min="13822" max="13822" width="38.28515625" customWidth="1" style="171"/>
    <col min="13823" max="13823" width="45.28515625" customWidth="1" style="171"/>
    <col min="13824" max="13824" width="35.42578125" customWidth="1" style="171"/>
    <col min="13825" max="13825" width="28.28515625" customWidth="1" style="171"/>
    <col min="13826" max="13826" width="14" customWidth="1" style="171"/>
    <col min="13827" max="13827" width="18" customWidth="1" style="171"/>
    <col min="13828" max="13828" width="21.7109375" customWidth="1" style="171"/>
    <col min="13829" max="13829" width="30.28515625" customWidth="1" style="171"/>
    <col min="13830" max="13830" width="17.42578125" customWidth="1" style="171"/>
    <col min="13831" max="13831" width="36.28515625" customWidth="1" style="171"/>
    <col min="13832" max="13832" width="45.140625" customWidth="1" style="171"/>
    <col min="13833" max="13833" width="19.5703125" customWidth="1" style="171"/>
    <col min="13834" max="13834" width="24.140625" customWidth="1" style="171"/>
    <col min="13835" max="13835" width="36.140625" customWidth="1" style="171"/>
    <col min="13836" max="13836" width="8.85546875" customWidth="1" style="171"/>
    <col min="13837" max="13837" width="22" customWidth="1" style="171"/>
    <col min="13838" max="13838" width="21.42578125" customWidth="1" style="171"/>
    <col min="13839" max="13839" width="23" customWidth="1" style="171"/>
    <col min="13840" max="13840" width="13.42578125" customWidth="1" style="171"/>
    <col min="13841" max="14059" width="9" customWidth="1" style="171"/>
    <col min="14060" max="14060" width="4.140625" customWidth="1" style="171"/>
    <col min="14061" max="14061" width="8.140625" customWidth="1" style="171"/>
    <col min="14062" max="14062" width="9.140625" customWidth="1" style="171"/>
    <col min="14063" max="14064" width="16" customWidth="1" style="171"/>
    <col min="14065" max="14065" width="40.28515625" customWidth="1" style="171"/>
    <col min="14066" max="14066" width="21.7109375" customWidth="1" style="171"/>
    <col min="14067" max="14067" width="28.7109375" customWidth="1" style="171"/>
    <col min="14068" max="14068" width="12" customWidth="1" style="171"/>
    <col min="14069" max="14069" width="13.7109375" customWidth="1" style="171"/>
    <col min="14070" max="14070" width="23.5703125" customWidth="1" style="171"/>
    <col min="14071" max="14071" width="19.5703125" customWidth="1" style="171"/>
    <col min="14072" max="14072" width="15.85546875" customWidth="1" style="171"/>
    <col min="14073" max="14073" width="15.28515625" customWidth="1" style="171"/>
    <col min="14074" max="14074" width="13" customWidth="1" style="171"/>
    <col min="14075" max="14075" width="27.85546875" customWidth="1" style="171"/>
    <col min="14076" max="14076" width="27.5703125" customWidth="1" style="171"/>
    <col min="14077" max="14077" width="31.140625" customWidth="1" style="171"/>
    <col min="14078" max="14078" width="38.28515625" customWidth="1" style="171"/>
    <col min="14079" max="14079" width="45.28515625" customWidth="1" style="171"/>
    <col min="14080" max="14080" width="35.42578125" customWidth="1" style="171"/>
    <col min="14081" max="14081" width="28.28515625" customWidth="1" style="171"/>
    <col min="14082" max="14082" width="14" customWidth="1" style="171"/>
    <col min="14083" max="14083" width="18" customWidth="1" style="171"/>
    <col min="14084" max="14084" width="21.7109375" customWidth="1" style="171"/>
    <col min="14085" max="14085" width="30.28515625" customWidth="1" style="171"/>
    <col min="14086" max="14086" width="17.42578125" customWidth="1" style="171"/>
    <col min="14087" max="14087" width="36.28515625" customWidth="1" style="171"/>
    <col min="14088" max="14088" width="45.140625" customWidth="1" style="171"/>
    <col min="14089" max="14089" width="19.5703125" customWidth="1" style="171"/>
    <col min="14090" max="14090" width="24.140625" customWidth="1" style="171"/>
    <col min="14091" max="14091" width="36.140625" customWidth="1" style="171"/>
    <col min="14092" max="14092" width="8.85546875" customWidth="1" style="171"/>
    <col min="14093" max="14093" width="22" customWidth="1" style="171"/>
    <col min="14094" max="14094" width="21.42578125" customWidth="1" style="171"/>
    <col min="14095" max="14095" width="23" customWidth="1" style="171"/>
    <col min="14096" max="14096" width="13.42578125" customWidth="1" style="171"/>
    <col min="14097" max="14315" width="9" customWidth="1" style="171"/>
    <col min="14316" max="14316" width="4.140625" customWidth="1" style="171"/>
    <col min="14317" max="14317" width="8.140625" customWidth="1" style="171"/>
    <col min="14318" max="14318" width="9.140625" customWidth="1" style="171"/>
    <col min="14319" max="14320" width="16" customWidth="1" style="171"/>
    <col min="14321" max="14321" width="40.28515625" customWidth="1" style="171"/>
    <col min="14322" max="14322" width="21.7109375" customWidth="1" style="171"/>
    <col min="14323" max="14323" width="28.7109375" customWidth="1" style="171"/>
    <col min="14324" max="14324" width="12" customWidth="1" style="171"/>
    <col min="14325" max="14325" width="13.7109375" customWidth="1" style="171"/>
    <col min="14326" max="14326" width="23.5703125" customWidth="1" style="171"/>
    <col min="14327" max="14327" width="19.5703125" customWidth="1" style="171"/>
    <col min="14328" max="14328" width="15.85546875" customWidth="1" style="171"/>
    <col min="14329" max="14329" width="15.28515625" customWidth="1" style="171"/>
    <col min="14330" max="14330" width="13" customWidth="1" style="171"/>
    <col min="14331" max="14331" width="27.85546875" customWidth="1" style="171"/>
    <col min="14332" max="14332" width="27.5703125" customWidth="1" style="171"/>
    <col min="14333" max="14333" width="31.140625" customWidth="1" style="171"/>
    <col min="14334" max="14334" width="38.28515625" customWidth="1" style="171"/>
    <col min="14335" max="14335" width="45.28515625" customWidth="1" style="171"/>
    <col min="14336" max="14336" width="35.42578125" customWidth="1" style="171"/>
    <col min="14337" max="14337" width="28.28515625" customWidth="1" style="171"/>
    <col min="14338" max="14338" width="14" customWidth="1" style="171"/>
    <col min="14339" max="14339" width="18" customWidth="1" style="171"/>
    <col min="14340" max="14340" width="21.7109375" customWidth="1" style="171"/>
    <col min="14341" max="14341" width="30.28515625" customWidth="1" style="171"/>
    <col min="14342" max="14342" width="17.42578125" customWidth="1" style="171"/>
    <col min="14343" max="14343" width="36.28515625" customWidth="1" style="171"/>
    <col min="14344" max="14344" width="45.140625" customWidth="1" style="171"/>
    <col min="14345" max="14345" width="19.5703125" customWidth="1" style="171"/>
    <col min="14346" max="14346" width="24.140625" customWidth="1" style="171"/>
    <col min="14347" max="14347" width="36.140625" customWidth="1" style="171"/>
    <col min="14348" max="14348" width="8.85546875" customWidth="1" style="171"/>
    <col min="14349" max="14349" width="22" customWidth="1" style="171"/>
    <col min="14350" max="14350" width="21.42578125" customWidth="1" style="171"/>
    <col min="14351" max="14351" width="23" customWidth="1" style="171"/>
    <col min="14352" max="14352" width="13.42578125" customWidth="1" style="171"/>
    <col min="14353" max="14571" width="9" customWidth="1" style="171"/>
    <col min="14572" max="14572" width="4.140625" customWidth="1" style="171"/>
    <col min="14573" max="14573" width="8.140625" customWidth="1" style="171"/>
    <col min="14574" max="14574" width="9.140625" customWidth="1" style="171"/>
    <col min="14575" max="14576" width="16" customWidth="1" style="171"/>
    <col min="14577" max="14577" width="40.28515625" customWidth="1" style="171"/>
    <col min="14578" max="14578" width="21.7109375" customWidth="1" style="171"/>
    <col min="14579" max="14579" width="28.7109375" customWidth="1" style="171"/>
    <col min="14580" max="14580" width="12" customWidth="1" style="171"/>
    <col min="14581" max="14581" width="13.7109375" customWidth="1" style="171"/>
    <col min="14582" max="14582" width="23.5703125" customWidth="1" style="171"/>
    <col min="14583" max="14583" width="19.5703125" customWidth="1" style="171"/>
    <col min="14584" max="14584" width="15.85546875" customWidth="1" style="171"/>
    <col min="14585" max="14585" width="15.28515625" customWidth="1" style="171"/>
    <col min="14586" max="14586" width="13" customWidth="1" style="171"/>
    <col min="14587" max="14587" width="27.85546875" customWidth="1" style="171"/>
    <col min="14588" max="14588" width="27.5703125" customWidth="1" style="171"/>
    <col min="14589" max="14589" width="31.140625" customWidth="1" style="171"/>
    <col min="14590" max="14590" width="38.28515625" customWidth="1" style="171"/>
    <col min="14591" max="14591" width="45.28515625" customWidth="1" style="171"/>
    <col min="14592" max="14592" width="35.42578125" customWidth="1" style="171"/>
    <col min="14593" max="14593" width="28.28515625" customWidth="1" style="171"/>
    <col min="14594" max="14594" width="14" customWidth="1" style="171"/>
    <col min="14595" max="14595" width="18" customWidth="1" style="171"/>
    <col min="14596" max="14596" width="21.7109375" customWidth="1" style="171"/>
    <col min="14597" max="14597" width="30.28515625" customWidth="1" style="171"/>
    <col min="14598" max="14598" width="17.42578125" customWidth="1" style="171"/>
    <col min="14599" max="14599" width="36.28515625" customWidth="1" style="171"/>
    <col min="14600" max="14600" width="45.140625" customWidth="1" style="171"/>
    <col min="14601" max="14601" width="19.5703125" customWidth="1" style="171"/>
    <col min="14602" max="14602" width="24.140625" customWidth="1" style="171"/>
    <col min="14603" max="14603" width="36.140625" customWidth="1" style="171"/>
    <col min="14604" max="14604" width="8.85546875" customWidth="1" style="171"/>
    <col min="14605" max="14605" width="22" customWidth="1" style="171"/>
    <col min="14606" max="14606" width="21.42578125" customWidth="1" style="171"/>
    <col min="14607" max="14607" width="23" customWidth="1" style="171"/>
    <col min="14608" max="14608" width="13.42578125" customWidth="1" style="171"/>
    <col min="14609" max="14827" width="9" customWidth="1" style="171"/>
    <col min="14828" max="14828" width="4.140625" customWidth="1" style="171"/>
    <col min="14829" max="14829" width="8.140625" customWidth="1" style="171"/>
    <col min="14830" max="14830" width="9.140625" customWidth="1" style="171"/>
    <col min="14831" max="14832" width="16" customWidth="1" style="171"/>
    <col min="14833" max="14833" width="40.28515625" customWidth="1" style="171"/>
    <col min="14834" max="14834" width="21.7109375" customWidth="1" style="171"/>
    <col min="14835" max="14835" width="28.7109375" customWidth="1" style="171"/>
    <col min="14836" max="14836" width="12" customWidth="1" style="171"/>
    <col min="14837" max="14837" width="13.7109375" customWidth="1" style="171"/>
    <col min="14838" max="14838" width="23.5703125" customWidth="1" style="171"/>
    <col min="14839" max="14839" width="19.5703125" customWidth="1" style="171"/>
    <col min="14840" max="14840" width="15.85546875" customWidth="1" style="171"/>
    <col min="14841" max="14841" width="15.28515625" customWidth="1" style="171"/>
    <col min="14842" max="14842" width="13" customWidth="1" style="171"/>
    <col min="14843" max="14843" width="27.85546875" customWidth="1" style="171"/>
    <col min="14844" max="14844" width="27.5703125" customWidth="1" style="171"/>
    <col min="14845" max="14845" width="31.140625" customWidth="1" style="171"/>
    <col min="14846" max="14846" width="38.28515625" customWidth="1" style="171"/>
    <col min="14847" max="14847" width="45.28515625" customWidth="1" style="171"/>
    <col min="14848" max="14848" width="35.42578125" customWidth="1" style="171"/>
    <col min="14849" max="14849" width="28.28515625" customWidth="1" style="171"/>
    <col min="14850" max="14850" width="14" customWidth="1" style="171"/>
    <col min="14851" max="14851" width="18" customWidth="1" style="171"/>
    <col min="14852" max="14852" width="21.7109375" customWidth="1" style="171"/>
    <col min="14853" max="14853" width="30.28515625" customWidth="1" style="171"/>
    <col min="14854" max="14854" width="17.42578125" customWidth="1" style="171"/>
    <col min="14855" max="14855" width="36.28515625" customWidth="1" style="171"/>
    <col min="14856" max="14856" width="45.140625" customWidth="1" style="171"/>
    <col min="14857" max="14857" width="19.5703125" customWidth="1" style="171"/>
    <col min="14858" max="14858" width="24.140625" customWidth="1" style="171"/>
    <col min="14859" max="14859" width="36.140625" customWidth="1" style="171"/>
    <col min="14860" max="14860" width="8.85546875" customWidth="1" style="171"/>
    <col min="14861" max="14861" width="22" customWidth="1" style="171"/>
    <col min="14862" max="14862" width="21.42578125" customWidth="1" style="171"/>
    <col min="14863" max="14863" width="23" customWidth="1" style="171"/>
    <col min="14864" max="14864" width="13.42578125" customWidth="1" style="171"/>
    <col min="14865" max="15083" width="9" customWidth="1" style="171"/>
    <col min="15084" max="15084" width="4.140625" customWidth="1" style="171"/>
    <col min="15085" max="15085" width="8.140625" customWidth="1" style="171"/>
    <col min="15086" max="15086" width="9.140625" customWidth="1" style="171"/>
    <col min="15087" max="15088" width="16" customWidth="1" style="171"/>
    <col min="15089" max="15089" width="40.28515625" customWidth="1" style="171"/>
    <col min="15090" max="15090" width="21.7109375" customWidth="1" style="171"/>
    <col min="15091" max="15091" width="28.7109375" customWidth="1" style="171"/>
    <col min="15092" max="15092" width="12" customWidth="1" style="171"/>
    <col min="15093" max="15093" width="13.7109375" customWidth="1" style="171"/>
    <col min="15094" max="15094" width="23.5703125" customWidth="1" style="171"/>
    <col min="15095" max="15095" width="19.5703125" customWidth="1" style="171"/>
    <col min="15096" max="15096" width="15.85546875" customWidth="1" style="171"/>
    <col min="15097" max="15097" width="15.28515625" customWidth="1" style="171"/>
    <col min="15098" max="15098" width="13" customWidth="1" style="171"/>
    <col min="15099" max="15099" width="27.85546875" customWidth="1" style="171"/>
    <col min="15100" max="15100" width="27.5703125" customWidth="1" style="171"/>
    <col min="15101" max="15101" width="31.140625" customWidth="1" style="171"/>
    <col min="15102" max="15102" width="38.28515625" customWidth="1" style="171"/>
    <col min="15103" max="15103" width="45.28515625" customWidth="1" style="171"/>
    <col min="15104" max="15104" width="35.42578125" customWidth="1" style="171"/>
    <col min="15105" max="15105" width="28.28515625" customWidth="1" style="171"/>
    <col min="15106" max="15106" width="14" customWidth="1" style="171"/>
    <col min="15107" max="15107" width="18" customWidth="1" style="171"/>
    <col min="15108" max="15108" width="21.7109375" customWidth="1" style="171"/>
    <col min="15109" max="15109" width="30.28515625" customWidth="1" style="171"/>
    <col min="15110" max="15110" width="17.42578125" customWidth="1" style="171"/>
    <col min="15111" max="15111" width="36.28515625" customWidth="1" style="171"/>
    <col min="15112" max="15112" width="45.140625" customWidth="1" style="171"/>
    <col min="15113" max="15113" width="19.5703125" customWidth="1" style="171"/>
    <col min="15114" max="15114" width="24.140625" customWidth="1" style="171"/>
    <col min="15115" max="15115" width="36.140625" customWidth="1" style="171"/>
    <col min="15116" max="15116" width="8.85546875" customWidth="1" style="171"/>
    <col min="15117" max="15117" width="22" customWidth="1" style="171"/>
    <col min="15118" max="15118" width="21.42578125" customWidth="1" style="171"/>
    <col min="15119" max="15119" width="23" customWidth="1" style="171"/>
    <col min="15120" max="15120" width="13.42578125" customWidth="1" style="171"/>
    <col min="15121" max="15339" width="9" customWidth="1" style="171"/>
    <col min="15340" max="15340" width="4.140625" customWidth="1" style="171"/>
    <col min="15341" max="15341" width="8.140625" customWidth="1" style="171"/>
    <col min="15342" max="15342" width="9.140625" customWidth="1" style="171"/>
    <col min="15343" max="15344" width="16" customWidth="1" style="171"/>
    <col min="15345" max="15345" width="40.28515625" customWidth="1" style="171"/>
    <col min="15346" max="15346" width="21.7109375" customWidth="1" style="171"/>
    <col min="15347" max="15347" width="28.7109375" customWidth="1" style="171"/>
    <col min="15348" max="15348" width="12" customWidth="1" style="171"/>
    <col min="15349" max="15349" width="13.7109375" customWidth="1" style="171"/>
    <col min="15350" max="15350" width="23.5703125" customWidth="1" style="171"/>
    <col min="15351" max="15351" width="19.5703125" customWidth="1" style="171"/>
    <col min="15352" max="15352" width="15.85546875" customWidth="1" style="171"/>
    <col min="15353" max="15353" width="15.28515625" customWidth="1" style="171"/>
    <col min="15354" max="15354" width="13" customWidth="1" style="171"/>
    <col min="15355" max="15355" width="27.85546875" customWidth="1" style="171"/>
    <col min="15356" max="15356" width="27.5703125" customWidth="1" style="171"/>
    <col min="15357" max="15357" width="31.140625" customWidth="1" style="171"/>
    <col min="15358" max="15358" width="38.28515625" customWidth="1" style="171"/>
    <col min="15359" max="15359" width="45.28515625" customWidth="1" style="171"/>
    <col min="15360" max="15360" width="35.42578125" customWidth="1" style="171"/>
    <col min="15361" max="15361" width="28.28515625" customWidth="1" style="171"/>
    <col min="15362" max="15362" width="14" customWidth="1" style="171"/>
    <col min="15363" max="15363" width="18" customWidth="1" style="171"/>
    <col min="15364" max="15364" width="21.7109375" customWidth="1" style="171"/>
    <col min="15365" max="15365" width="30.28515625" customWidth="1" style="171"/>
    <col min="15366" max="15366" width="17.42578125" customWidth="1" style="171"/>
    <col min="15367" max="15367" width="36.28515625" customWidth="1" style="171"/>
    <col min="15368" max="15368" width="45.140625" customWidth="1" style="171"/>
    <col min="15369" max="15369" width="19.5703125" customWidth="1" style="171"/>
    <col min="15370" max="15370" width="24.140625" customWidth="1" style="171"/>
    <col min="15371" max="15371" width="36.140625" customWidth="1" style="171"/>
    <col min="15372" max="15372" width="8.85546875" customWidth="1" style="171"/>
    <col min="15373" max="15373" width="22" customWidth="1" style="171"/>
    <col min="15374" max="15374" width="21.42578125" customWidth="1" style="171"/>
    <col min="15375" max="15375" width="23" customWidth="1" style="171"/>
    <col min="15376" max="15376" width="13.42578125" customWidth="1" style="171"/>
    <col min="15377" max="15595" width="9" customWidth="1" style="171"/>
    <col min="15596" max="15596" width="4.140625" customWidth="1" style="171"/>
    <col min="15597" max="15597" width="8.140625" customWidth="1" style="171"/>
    <col min="15598" max="15598" width="9.140625" customWidth="1" style="171"/>
    <col min="15599" max="15600" width="16" customWidth="1" style="171"/>
    <col min="15601" max="15601" width="40.28515625" customWidth="1" style="171"/>
    <col min="15602" max="15602" width="21.7109375" customWidth="1" style="171"/>
    <col min="15603" max="15603" width="28.7109375" customWidth="1" style="171"/>
    <col min="15604" max="15604" width="12" customWidth="1" style="171"/>
    <col min="15605" max="15605" width="13.7109375" customWidth="1" style="171"/>
    <col min="15606" max="15606" width="23.5703125" customWidth="1" style="171"/>
    <col min="15607" max="15607" width="19.5703125" customWidth="1" style="171"/>
    <col min="15608" max="15608" width="15.85546875" customWidth="1" style="171"/>
    <col min="15609" max="15609" width="15.28515625" customWidth="1" style="171"/>
    <col min="15610" max="15610" width="13" customWidth="1" style="171"/>
    <col min="15611" max="15611" width="27.85546875" customWidth="1" style="171"/>
    <col min="15612" max="15612" width="27.5703125" customWidth="1" style="171"/>
    <col min="15613" max="15613" width="31.140625" customWidth="1" style="171"/>
    <col min="15614" max="15614" width="38.28515625" customWidth="1" style="171"/>
    <col min="15615" max="15615" width="45.28515625" customWidth="1" style="171"/>
    <col min="15616" max="15616" width="35.42578125" customWidth="1" style="171"/>
    <col min="15617" max="15617" width="28.28515625" customWidth="1" style="171"/>
    <col min="15618" max="15618" width="14" customWidth="1" style="171"/>
    <col min="15619" max="15619" width="18" customWidth="1" style="171"/>
    <col min="15620" max="15620" width="21.7109375" customWidth="1" style="171"/>
    <col min="15621" max="15621" width="30.28515625" customWidth="1" style="171"/>
    <col min="15622" max="15622" width="17.42578125" customWidth="1" style="171"/>
    <col min="15623" max="15623" width="36.28515625" customWidth="1" style="171"/>
    <col min="15624" max="15624" width="45.140625" customWidth="1" style="171"/>
    <col min="15625" max="15625" width="19.5703125" customWidth="1" style="171"/>
    <col min="15626" max="15626" width="24.140625" customWidth="1" style="171"/>
    <col min="15627" max="15627" width="36.140625" customWidth="1" style="171"/>
    <col min="15628" max="15628" width="8.85546875" customWidth="1" style="171"/>
    <col min="15629" max="15629" width="22" customWidth="1" style="171"/>
    <col min="15630" max="15630" width="21.42578125" customWidth="1" style="171"/>
    <col min="15631" max="15631" width="23" customWidth="1" style="171"/>
    <col min="15632" max="15632" width="13.42578125" customWidth="1" style="171"/>
    <col min="15633" max="15851" width="9" customWidth="1" style="171"/>
    <col min="15852" max="15852" width="4.140625" customWidth="1" style="171"/>
    <col min="15853" max="15853" width="8.140625" customWidth="1" style="171"/>
    <col min="15854" max="15854" width="9.140625" customWidth="1" style="171"/>
    <col min="15855" max="15856" width="16" customWidth="1" style="171"/>
    <col min="15857" max="15857" width="40.28515625" customWidth="1" style="171"/>
    <col min="15858" max="15858" width="21.7109375" customWidth="1" style="171"/>
    <col min="15859" max="15859" width="28.7109375" customWidth="1" style="171"/>
    <col min="15860" max="15860" width="12" customWidth="1" style="171"/>
    <col min="15861" max="15861" width="13.7109375" customWidth="1" style="171"/>
    <col min="15862" max="15862" width="23.5703125" customWidth="1" style="171"/>
    <col min="15863" max="15863" width="19.5703125" customWidth="1" style="171"/>
    <col min="15864" max="15864" width="15.85546875" customWidth="1" style="171"/>
    <col min="15865" max="15865" width="15.28515625" customWidth="1" style="171"/>
    <col min="15866" max="15866" width="13" customWidth="1" style="171"/>
    <col min="15867" max="15867" width="27.85546875" customWidth="1" style="171"/>
    <col min="15868" max="15868" width="27.5703125" customWidth="1" style="171"/>
    <col min="15869" max="15869" width="31.140625" customWidth="1" style="171"/>
    <col min="15870" max="15870" width="38.28515625" customWidth="1" style="171"/>
    <col min="15871" max="15871" width="45.28515625" customWidth="1" style="171"/>
    <col min="15872" max="15872" width="35.42578125" customWidth="1" style="171"/>
    <col min="15873" max="15873" width="28.28515625" customWidth="1" style="171"/>
    <col min="15874" max="15874" width="14" customWidth="1" style="171"/>
    <col min="15875" max="15875" width="18" customWidth="1" style="171"/>
    <col min="15876" max="15876" width="21.7109375" customWidth="1" style="171"/>
    <col min="15877" max="15877" width="30.28515625" customWidth="1" style="171"/>
    <col min="15878" max="15878" width="17.42578125" customWidth="1" style="171"/>
    <col min="15879" max="15879" width="36.28515625" customWidth="1" style="171"/>
    <col min="15880" max="15880" width="45.140625" customWidth="1" style="171"/>
    <col min="15881" max="15881" width="19.5703125" customWidth="1" style="171"/>
    <col min="15882" max="15882" width="24.140625" customWidth="1" style="171"/>
    <col min="15883" max="15883" width="36.140625" customWidth="1" style="171"/>
    <col min="15884" max="15884" width="8.85546875" customWidth="1" style="171"/>
    <col min="15885" max="15885" width="22" customWidth="1" style="171"/>
    <col min="15886" max="15886" width="21.42578125" customWidth="1" style="171"/>
    <col min="15887" max="15887" width="23" customWidth="1" style="171"/>
    <col min="15888" max="15888" width="13.42578125" customWidth="1" style="171"/>
    <col min="15889" max="16107" width="9" customWidth="1" style="171"/>
    <col min="16108" max="16108" width="4.140625" customWidth="1" style="171"/>
    <col min="16109" max="16109" width="8.140625" customWidth="1" style="171"/>
    <col min="16110" max="16110" width="9.140625" customWidth="1" style="171"/>
    <col min="16111" max="16112" width="16" customWidth="1" style="171"/>
    <col min="16113" max="16113" width="40.28515625" customWidth="1" style="171"/>
    <col min="16114" max="16114" width="21.7109375" customWidth="1" style="171"/>
    <col min="16115" max="16115" width="28.7109375" customWidth="1" style="171"/>
    <col min="16116" max="16116" width="12" customWidth="1" style="171"/>
    <col min="16117" max="16117" width="13.7109375" customWidth="1" style="171"/>
    <col min="16118" max="16118" width="23.5703125" customWidth="1" style="171"/>
    <col min="16119" max="16119" width="19.5703125" customWidth="1" style="171"/>
    <col min="16120" max="16120" width="15.85546875" customWidth="1" style="171"/>
    <col min="16121" max="16121" width="15.28515625" customWidth="1" style="171"/>
    <col min="16122" max="16122" width="13" customWidth="1" style="171"/>
    <col min="16123" max="16123" width="27.85546875" customWidth="1" style="171"/>
    <col min="16124" max="16124" width="27.5703125" customWidth="1" style="171"/>
    <col min="16125" max="16125" width="31.140625" customWidth="1" style="171"/>
    <col min="16126" max="16126" width="38.28515625" customWidth="1" style="171"/>
    <col min="16127" max="16127" width="45.28515625" customWidth="1" style="171"/>
    <col min="16128" max="16128" width="35.42578125" customWidth="1" style="171"/>
    <col min="16129" max="16129" width="28.28515625" customWidth="1" style="171"/>
    <col min="16130" max="16130" width="14" customWidth="1" style="171"/>
    <col min="16131" max="16131" width="18" customWidth="1" style="171"/>
    <col min="16132" max="16132" width="21.7109375" customWidth="1" style="171"/>
    <col min="16133" max="16133" width="30.28515625" customWidth="1" style="171"/>
    <col min="16134" max="16134" width="17.42578125" customWidth="1" style="171"/>
    <col min="16135" max="16135" width="36.28515625" customWidth="1" style="171"/>
    <col min="16136" max="16136" width="45.140625" customWidth="1" style="171"/>
    <col min="16137" max="16137" width="19.5703125" customWidth="1" style="171"/>
    <col min="16138" max="16138" width="24.140625" customWidth="1" style="171"/>
    <col min="16139" max="16139" width="36.140625" customWidth="1" style="171"/>
    <col min="16140" max="16140" width="8.85546875" customWidth="1" style="171"/>
    <col min="16141" max="16141" width="22" customWidth="1" style="171"/>
    <col min="16142" max="16142" width="21.42578125" customWidth="1" style="171"/>
    <col min="16143" max="16143" width="23" customWidth="1" style="171"/>
    <col min="16144" max="16144" width="13.42578125" customWidth="1" style="171"/>
    <col min="16145" max="16384" width="9" customWidth="1" style="171"/>
  </cols>
  <sheetData>
    <row r="1">
      <c r="B1" s="174" t="s">
        <v>562</v>
      </c>
      <c r="G1" s="748" t="s">
        <v>1</v>
      </c>
    </row>
    <row r="2">
      <c r="B2" s="174" t="s">
        <v>563</v>
      </c>
    </row>
    <row r="3">
      <c r="B3" s="174" t="s">
        <v>564</v>
      </c>
    </row>
    <row r="4">
      <c r="B4" s="175" t="s">
        <v>565</v>
      </c>
    </row>
    <row r="5">
      <c r="A5" s="176"/>
      <c r="B5" s="177" t="s">
        <v>566</v>
      </c>
    </row>
    <row r="6" ht="15.75" s="167" customFormat="1">
      <c r="A6" s="178"/>
      <c r="B6" s="685" t="s">
        <v>10</v>
      </c>
      <c r="C6" s="685" t="s">
        <v>4</v>
      </c>
      <c r="D6" s="685" t="s">
        <v>567</v>
      </c>
      <c r="E6" s="685" t="s">
        <v>568</v>
      </c>
      <c r="F6" s="685" t="s">
        <v>569</v>
      </c>
      <c r="G6" s="685" t="s">
        <v>570</v>
      </c>
      <c r="H6" s="685"/>
      <c r="I6" s="179" t="s">
        <v>571</v>
      </c>
      <c r="J6" s="179" t="s">
        <v>572</v>
      </c>
      <c r="K6" s="677" t="s">
        <v>488</v>
      </c>
      <c r="M6" s="189"/>
      <c r="N6" s="189"/>
    </row>
    <row r="7" ht="15.75" s="167" customFormat="1">
      <c r="A7" s="178"/>
      <c r="B7" s="686"/>
      <c r="C7" s="686"/>
      <c r="D7" s="686"/>
      <c r="E7" s="686"/>
      <c r="F7" s="686"/>
      <c r="G7" s="180" t="s">
        <v>573</v>
      </c>
      <c r="H7" s="180" t="s">
        <v>574</v>
      </c>
      <c r="I7" s="180" t="s">
        <v>575</v>
      </c>
      <c r="J7" s="180" t="s">
        <v>575</v>
      </c>
      <c r="K7" s="678"/>
      <c r="M7" s="189"/>
      <c r="N7" s="189"/>
    </row>
    <row r="8" ht="18.75" customHeight="1" s="168" customFormat="1">
      <c r="B8" s="181">
        <v>1</v>
      </c>
      <c r="C8" s="182"/>
      <c r="D8" s="181" t="s">
        <v>576</v>
      </c>
      <c r="E8" s="183">
        <v>43832</v>
      </c>
      <c r="F8" s="183">
        <v>43842</v>
      </c>
      <c r="G8" s="182" t="s">
        <v>546</v>
      </c>
      <c r="H8" s="182" t="s">
        <v>71</v>
      </c>
      <c r="I8" s="190">
        <v>2877448</v>
      </c>
      <c r="J8" s="181"/>
      <c r="K8" s="679" t="s">
        <v>577</v>
      </c>
      <c r="M8" s="191"/>
      <c r="N8" s="191"/>
    </row>
    <row r="9" s="168" customFormat="1">
      <c r="B9" s="181">
        <f>+B8+1</f>
        <v>2</v>
      </c>
      <c r="C9" s="182"/>
      <c r="D9" s="181" t="s">
        <v>24</v>
      </c>
      <c r="E9" s="183"/>
      <c r="F9" s="183">
        <v>43821</v>
      </c>
      <c r="G9" s="182" t="s">
        <v>546</v>
      </c>
      <c r="H9" s="182" t="s">
        <v>71</v>
      </c>
      <c r="I9" s="190">
        <v>2877448</v>
      </c>
      <c r="J9" s="181"/>
      <c r="K9" s="680"/>
      <c r="M9" s="191"/>
      <c r="N9" s="191"/>
    </row>
    <row r="10" s="168" customFormat="1">
      <c r="B10" s="181">
        <f ref="B10:B57" t="shared" si="0">+B9+1</f>
        <v>3</v>
      </c>
      <c r="C10" s="182"/>
      <c r="D10" s="181" t="s">
        <v>578</v>
      </c>
      <c r="E10" s="183"/>
      <c r="F10" s="183">
        <v>43819</v>
      </c>
      <c r="G10" s="182" t="s">
        <v>546</v>
      </c>
      <c r="H10" s="182" t="s">
        <v>71</v>
      </c>
      <c r="I10" s="190">
        <v>2877448</v>
      </c>
      <c r="J10" s="181"/>
      <c r="K10" s="680"/>
      <c r="M10" s="191"/>
      <c r="N10" s="191"/>
    </row>
    <row r="11" s="168" customFormat="1">
      <c r="B11" s="181">
        <f t="shared" si="0"/>
        <v>4</v>
      </c>
      <c r="C11" s="182"/>
      <c r="D11" s="181" t="s">
        <v>579</v>
      </c>
      <c r="E11" s="183"/>
      <c r="F11" s="183">
        <v>43810</v>
      </c>
      <c r="G11" s="182" t="s">
        <v>546</v>
      </c>
      <c r="H11" s="182" t="s">
        <v>71</v>
      </c>
      <c r="I11" s="190">
        <v>2877448</v>
      </c>
      <c r="J11" s="181"/>
      <c r="K11" s="680"/>
      <c r="M11" s="191"/>
      <c r="N11" s="191"/>
    </row>
    <row r="12" s="168" customFormat="1">
      <c r="B12" s="181">
        <f t="shared" si="0"/>
        <v>5</v>
      </c>
      <c r="C12" s="182"/>
      <c r="D12" s="181" t="s">
        <v>580</v>
      </c>
      <c r="E12" s="183"/>
      <c r="F12" s="183">
        <v>43830</v>
      </c>
      <c r="G12" s="182" t="s">
        <v>546</v>
      </c>
      <c r="H12" s="182" t="s">
        <v>71</v>
      </c>
      <c r="I12" s="190">
        <v>2877448</v>
      </c>
      <c r="J12" s="181"/>
      <c r="K12" s="680"/>
      <c r="M12" s="191"/>
      <c r="N12" s="191"/>
    </row>
    <row r="13" s="168" customFormat="1">
      <c r="B13" s="181">
        <f t="shared" si="0"/>
        <v>6</v>
      </c>
      <c r="C13" s="182"/>
      <c r="D13" s="181" t="s">
        <v>581</v>
      </c>
      <c r="E13" s="183">
        <v>43812</v>
      </c>
      <c r="F13" s="184"/>
      <c r="G13" s="182" t="s">
        <v>546</v>
      </c>
      <c r="H13" s="182" t="s">
        <v>71</v>
      </c>
      <c r="I13" s="190">
        <v>2877448</v>
      </c>
      <c r="J13" s="181"/>
      <c r="K13" s="680"/>
      <c r="M13" s="191"/>
      <c r="N13" s="191"/>
    </row>
    <row r="14" s="168" customFormat="1">
      <c r="B14" s="181">
        <f t="shared" si="0"/>
        <v>7</v>
      </c>
      <c r="C14" s="182"/>
      <c r="D14" s="181" t="s">
        <v>582</v>
      </c>
      <c r="E14" s="183">
        <v>43823</v>
      </c>
      <c r="F14" s="184"/>
      <c r="G14" s="182" t="s">
        <v>546</v>
      </c>
      <c r="H14" s="182" t="s">
        <v>71</v>
      </c>
      <c r="I14" s="190">
        <v>2877448</v>
      </c>
      <c r="J14" s="181"/>
      <c r="K14" s="680"/>
      <c r="M14" s="191"/>
      <c r="N14" s="191"/>
    </row>
    <row r="15" s="168" customFormat="1">
      <c r="B15" s="181">
        <f t="shared" si="0"/>
        <v>8</v>
      </c>
      <c r="C15" s="182"/>
      <c r="D15" s="181" t="s">
        <v>583</v>
      </c>
      <c r="E15" s="183">
        <v>43822</v>
      </c>
      <c r="F15" s="184"/>
      <c r="G15" s="182" t="s">
        <v>546</v>
      </c>
      <c r="H15" s="182" t="s">
        <v>71</v>
      </c>
      <c r="I15" s="190">
        <v>2877448</v>
      </c>
      <c r="J15" s="181"/>
      <c r="K15" s="680"/>
      <c r="M15" s="191"/>
      <c r="N15" s="191"/>
    </row>
    <row r="16" s="168" customFormat="1">
      <c r="B16" s="181">
        <f t="shared" si="0"/>
        <v>9</v>
      </c>
      <c r="C16" s="182"/>
      <c r="D16" s="181" t="s">
        <v>584</v>
      </c>
      <c r="E16" s="183">
        <v>43817</v>
      </c>
      <c r="F16" s="184"/>
      <c r="G16" s="182" t="s">
        <v>546</v>
      </c>
      <c r="H16" s="182" t="s">
        <v>71</v>
      </c>
      <c r="I16" s="190">
        <v>2877448</v>
      </c>
      <c r="J16" s="181"/>
      <c r="K16" s="680"/>
      <c r="M16" s="191"/>
      <c r="N16" s="191"/>
    </row>
    <row r="17" s="168" customFormat="1">
      <c r="B17" s="181">
        <f t="shared" si="0"/>
        <v>10</v>
      </c>
      <c r="C17" s="182"/>
      <c r="D17" s="181" t="s">
        <v>585</v>
      </c>
      <c r="E17" s="183">
        <v>43832</v>
      </c>
      <c r="F17" s="184"/>
      <c r="G17" s="182" t="s">
        <v>546</v>
      </c>
      <c r="H17" s="182" t="s">
        <v>71</v>
      </c>
      <c r="I17" s="190">
        <v>2877448</v>
      </c>
      <c r="J17" s="181"/>
      <c r="K17" s="680"/>
      <c r="M17" s="191"/>
      <c r="N17" s="191"/>
    </row>
    <row r="18" s="168" customFormat="1">
      <c r="B18" s="181">
        <f t="shared" si="0"/>
        <v>11</v>
      </c>
      <c r="C18" s="182"/>
      <c r="D18" s="181" t="s">
        <v>586</v>
      </c>
      <c r="E18" s="183">
        <v>43820</v>
      </c>
      <c r="F18" s="184"/>
      <c r="G18" s="182" t="s">
        <v>70</v>
      </c>
      <c r="H18" s="182" t="s">
        <v>71</v>
      </c>
      <c r="I18" s="190">
        <v>2515000</v>
      </c>
      <c r="J18" s="181"/>
      <c r="K18" s="680"/>
      <c r="M18" s="191"/>
      <c r="N18" s="191"/>
    </row>
    <row r="19" s="168" customFormat="1">
      <c r="B19" s="181">
        <f t="shared" si="0"/>
        <v>12</v>
      </c>
      <c r="C19" s="182"/>
      <c r="D19" s="181" t="s">
        <v>587</v>
      </c>
      <c r="E19" s="183">
        <v>43820</v>
      </c>
      <c r="F19" s="184"/>
      <c r="G19" s="182" t="s">
        <v>70</v>
      </c>
      <c r="H19" s="182" t="s">
        <v>71</v>
      </c>
      <c r="I19" s="190">
        <v>2515000</v>
      </c>
      <c r="J19" s="181"/>
      <c r="K19" s="680"/>
      <c r="M19" s="191"/>
      <c r="N19" s="191"/>
    </row>
    <row r="20" s="168" customFormat="1">
      <c r="B20" s="181">
        <f t="shared" si="0"/>
        <v>13</v>
      </c>
      <c r="C20" s="182"/>
      <c r="D20" s="181" t="s">
        <v>588</v>
      </c>
      <c r="E20" s="183">
        <v>43820</v>
      </c>
      <c r="F20" s="184"/>
      <c r="G20" s="182" t="s">
        <v>70</v>
      </c>
      <c r="H20" s="182" t="s">
        <v>71</v>
      </c>
      <c r="I20" s="190">
        <v>2515000</v>
      </c>
      <c r="J20" s="181"/>
      <c r="K20" s="680"/>
      <c r="M20" s="191"/>
      <c r="N20" s="191"/>
    </row>
    <row r="21" s="168" customFormat="1">
      <c r="B21" s="181">
        <f t="shared" si="0"/>
        <v>14</v>
      </c>
      <c r="C21" s="182"/>
      <c r="D21" s="181" t="s">
        <v>589</v>
      </c>
      <c r="E21" s="183">
        <v>43825</v>
      </c>
      <c r="F21" s="184"/>
      <c r="G21" s="182" t="s">
        <v>70</v>
      </c>
      <c r="H21" s="182" t="s">
        <v>71</v>
      </c>
      <c r="I21" s="190">
        <v>2515000</v>
      </c>
      <c r="J21" s="181"/>
      <c r="K21" s="680"/>
      <c r="M21" s="191"/>
      <c r="N21" s="191"/>
    </row>
    <row r="22" s="168" customFormat="1">
      <c r="B22" s="181">
        <f t="shared" si="0"/>
        <v>15</v>
      </c>
      <c r="C22" s="182"/>
      <c r="D22" s="181" t="s">
        <v>590</v>
      </c>
      <c r="E22" s="183">
        <v>43824</v>
      </c>
      <c r="F22" s="184"/>
      <c r="G22" s="182" t="s">
        <v>70</v>
      </c>
      <c r="H22" s="182" t="s">
        <v>71</v>
      </c>
      <c r="I22" s="190">
        <v>2515000</v>
      </c>
      <c r="J22" s="181"/>
      <c r="K22" s="680"/>
      <c r="M22" s="191"/>
      <c r="N22" s="191"/>
    </row>
    <row r="23" s="168" customFormat="1">
      <c r="B23" s="181">
        <f t="shared" si="0"/>
        <v>16</v>
      </c>
      <c r="C23" s="182"/>
      <c r="D23" s="181" t="s">
        <v>591</v>
      </c>
      <c r="E23" s="183">
        <v>43829</v>
      </c>
      <c r="F23" s="184"/>
      <c r="G23" s="182" t="s">
        <v>70</v>
      </c>
      <c r="H23" s="182" t="s">
        <v>71</v>
      </c>
      <c r="I23" s="190">
        <v>2515000</v>
      </c>
      <c r="J23" s="181"/>
      <c r="K23" s="680"/>
      <c r="M23" s="191"/>
      <c r="N23" s="191"/>
    </row>
    <row r="24" s="168" customFormat="1">
      <c r="B24" s="181">
        <f t="shared" si="0"/>
        <v>17</v>
      </c>
      <c r="C24" s="182"/>
      <c r="D24" s="181" t="s">
        <v>128</v>
      </c>
      <c r="E24" s="183">
        <v>43829</v>
      </c>
      <c r="F24" s="184"/>
      <c r="G24" s="182" t="s">
        <v>70</v>
      </c>
      <c r="H24" s="182" t="s">
        <v>71</v>
      </c>
      <c r="I24" s="190">
        <v>2515000</v>
      </c>
      <c r="J24" s="181"/>
      <c r="K24" s="680"/>
      <c r="M24" s="191"/>
      <c r="N24" s="191"/>
    </row>
    <row r="25" s="168" customFormat="1">
      <c r="B25" s="181">
        <f t="shared" si="0"/>
        <v>18</v>
      </c>
      <c r="C25" s="182"/>
      <c r="D25" s="181" t="s">
        <v>592</v>
      </c>
      <c r="E25" s="183"/>
      <c r="F25" s="183">
        <v>43830</v>
      </c>
      <c r="G25" s="182" t="s">
        <v>70</v>
      </c>
      <c r="H25" s="182" t="s">
        <v>71</v>
      </c>
      <c r="I25" s="190">
        <v>2515000</v>
      </c>
      <c r="J25" s="181"/>
      <c r="K25" s="680"/>
      <c r="M25" s="191"/>
      <c r="N25" s="191"/>
    </row>
    <row r="26" s="168" customFormat="1">
      <c r="B26" s="181">
        <f t="shared" si="0"/>
        <v>19</v>
      </c>
      <c r="C26" s="182"/>
      <c r="D26" s="181" t="s">
        <v>593</v>
      </c>
      <c r="E26" s="183"/>
      <c r="F26" s="183">
        <v>43830</v>
      </c>
      <c r="G26" s="182" t="s">
        <v>70</v>
      </c>
      <c r="H26" s="182" t="s">
        <v>71</v>
      </c>
      <c r="I26" s="190">
        <v>2515000</v>
      </c>
      <c r="J26" s="181"/>
      <c r="K26" s="680"/>
      <c r="M26" s="191"/>
      <c r="N26" s="191"/>
    </row>
    <row r="27" s="168" customFormat="1">
      <c r="B27" s="181">
        <f t="shared" si="0"/>
        <v>20</v>
      </c>
      <c r="C27" s="182"/>
      <c r="D27" s="181" t="s">
        <v>594</v>
      </c>
      <c r="E27" s="183"/>
      <c r="F27" s="183">
        <v>43816</v>
      </c>
      <c r="G27" s="182" t="s">
        <v>70</v>
      </c>
      <c r="H27" s="182" t="s">
        <v>71</v>
      </c>
      <c r="I27" s="190">
        <v>2515000</v>
      </c>
      <c r="J27" s="181"/>
      <c r="K27" s="680"/>
      <c r="M27" s="191"/>
      <c r="N27" s="191"/>
    </row>
    <row r="28" s="168" customFormat="1">
      <c r="B28" s="181">
        <f t="shared" si="0"/>
        <v>21</v>
      </c>
      <c r="C28" s="182"/>
      <c r="D28" s="181" t="s">
        <v>595</v>
      </c>
      <c r="E28" s="183"/>
      <c r="F28" s="183">
        <v>43830</v>
      </c>
      <c r="G28" s="182" t="s">
        <v>70</v>
      </c>
      <c r="H28" s="182" t="s">
        <v>71</v>
      </c>
      <c r="I28" s="190">
        <v>2515000</v>
      </c>
      <c r="J28" s="181"/>
      <c r="K28" s="680"/>
      <c r="M28" s="191"/>
      <c r="N28" s="191"/>
    </row>
    <row r="29" s="168" customFormat="1">
      <c r="B29" s="181">
        <f t="shared" si="0"/>
        <v>22</v>
      </c>
      <c r="C29" s="182"/>
      <c r="D29" s="181" t="s">
        <v>596</v>
      </c>
      <c r="E29" s="183">
        <v>43791</v>
      </c>
      <c r="F29" s="184"/>
      <c r="G29" s="182" t="s">
        <v>547</v>
      </c>
      <c r="H29" s="182" t="s">
        <v>429</v>
      </c>
      <c r="I29" s="190">
        <v>4276349</v>
      </c>
      <c r="J29" s="181"/>
      <c r="K29" s="680"/>
      <c r="M29" s="191"/>
      <c r="N29" s="191"/>
    </row>
    <row r="30" s="168" customFormat="1">
      <c r="B30" s="181">
        <f t="shared" si="0"/>
        <v>23</v>
      </c>
      <c r="C30" s="182"/>
      <c r="D30" s="181" t="s">
        <v>597</v>
      </c>
      <c r="E30" s="183">
        <v>43806</v>
      </c>
      <c r="F30" s="184"/>
      <c r="G30" s="182" t="s">
        <v>547</v>
      </c>
      <c r="H30" s="182" t="s">
        <v>429</v>
      </c>
      <c r="I30" s="190">
        <v>4276349</v>
      </c>
      <c r="J30" s="181"/>
      <c r="K30" s="680"/>
      <c r="M30" s="191"/>
      <c r="N30" s="191"/>
    </row>
    <row r="31" s="168" customFormat="1">
      <c r="B31" s="181">
        <f t="shared" si="0"/>
        <v>24</v>
      </c>
      <c r="C31" s="182"/>
      <c r="D31" s="181" t="s">
        <v>598</v>
      </c>
      <c r="E31" s="183">
        <v>43811</v>
      </c>
      <c r="F31" s="184"/>
      <c r="G31" s="182" t="s">
        <v>547</v>
      </c>
      <c r="H31" s="182" t="s">
        <v>429</v>
      </c>
      <c r="I31" s="190">
        <v>4276349</v>
      </c>
      <c r="J31" s="181"/>
      <c r="K31" s="680"/>
      <c r="M31" s="191"/>
      <c r="N31" s="191"/>
    </row>
    <row r="32" s="168" customFormat="1">
      <c r="B32" s="181">
        <f t="shared" si="0"/>
        <v>25</v>
      </c>
      <c r="C32" s="182"/>
      <c r="D32" s="181" t="s">
        <v>599</v>
      </c>
      <c r="E32" s="183">
        <v>43815</v>
      </c>
      <c r="F32" s="184"/>
      <c r="G32" s="182" t="s">
        <v>547</v>
      </c>
      <c r="H32" s="182" t="s">
        <v>429</v>
      </c>
      <c r="I32" s="190">
        <v>4276349</v>
      </c>
      <c r="J32" s="181"/>
      <c r="K32" s="680"/>
      <c r="M32" s="191"/>
      <c r="N32" s="191"/>
    </row>
    <row r="33" s="168" customFormat="1">
      <c r="B33" s="181">
        <f t="shared" si="0"/>
        <v>26</v>
      </c>
      <c r="C33" s="182"/>
      <c r="D33" s="181" t="s">
        <v>600</v>
      </c>
      <c r="E33" s="183">
        <v>43826</v>
      </c>
      <c r="F33" s="184"/>
      <c r="G33" s="182" t="s">
        <v>547</v>
      </c>
      <c r="H33" s="182" t="s">
        <v>429</v>
      </c>
      <c r="I33" s="190">
        <v>4276349</v>
      </c>
      <c r="J33" s="181"/>
      <c r="K33" s="680"/>
      <c r="M33" s="191"/>
      <c r="N33" s="191"/>
    </row>
    <row r="34" s="168" customFormat="1">
      <c r="B34" s="181">
        <f t="shared" si="0"/>
        <v>27</v>
      </c>
      <c r="C34" s="182"/>
      <c r="D34" s="181" t="s">
        <v>601</v>
      </c>
      <c r="E34" s="183">
        <v>43830</v>
      </c>
      <c r="F34" s="184"/>
      <c r="G34" s="182" t="s">
        <v>547</v>
      </c>
      <c r="H34" s="182" t="s">
        <v>429</v>
      </c>
      <c r="I34" s="190">
        <v>4276349</v>
      </c>
      <c r="J34" s="181"/>
      <c r="K34" s="680"/>
      <c r="M34" s="191"/>
      <c r="N34" s="191"/>
    </row>
    <row r="35" s="168" customFormat="1">
      <c r="B35" s="181">
        <f t="shared" si="0"/>
        <v>28</v>
      </c>
      <c r="C35" s="182"/>
      <c r="D35" s="181" t="s">
        <v>602</v>
      </c>
      <c r="E35" s="183">
        <v>43834</v>
      </c>
      <c r="F35" s="184"/>
      <c r="G35" s="182" t="s">
        <v>547</v>
      </c>
      <c r="H35" s="182" t="s">
        <v>429</v>
      </c>
      <c r="I35" s="190">
        <v>4276349</v>
      </c>
      <c r="J35" s="181"/>
      <c r="K35" s="680"/>
      <c r="M35" s="191"/>
      <c r="N35" s="191"/>
    </row>
    <row r="36" s="168" customFormat="1">
      <c r="B36" s="181">
        <f t="shared" si="0"/>
        <v>29</v>
      </c>
      <c r="C36" s="182"/>
      <c r="D36" s="181" t="s">
        <v>603</v>
      </c>
      <c r="E36" s="183">
        <v>43839</v>
      </c>
      <c r="F36" s="184"/>
      <c r="G36" s="182" t="s">
        <v>547</v>
      </c>
      <c r="H36" s="182" t="s">
        <v>429</v>
      </c>
      <c r="I36" s="190">
        <v>4276349</v>
      </c>
      <c r="J36" s="181"/>
      <c r="K36" s="680"/>
      <c r="M36" s="191"/>
      <c r="N36" s="191"/>
    </row>
    <row r="37" s="168" customFormat="1">
      <c r="B37" s="181">
        <f t="shared" si="0"/>
        <v>30</v>
      </c>
      <c r="C37" s="182"/>
      <c r="D37" s="181" t="s">
        <v>604</v>
      </c>
      <c r="E37" s="183">
        <v>43839</v>
      </c>
      <c r="F37" s="184"/>
      <c r="G37" s="182" t="s">
        <v>547</v>
      </c>
      <c r="H37" s="182" t="s">
        <v>429</v>
      </c>
      <c r="I37" s="190">
        <v>4276349</v>
      </c>
      <c r="J37" s="181"/>
      <c r="K37" s="680"/>
      <c r="M37" s="191"/>
      <c r="N37" s="191"/>
    </row>
    <row r="38" s="168" customFormat="1">
      <c r="B38" s="181">
        <f t="shared" si="0"/>
        <v>31</v>
      </c>
      <c r="C38" s="182"/>
      <c r="D38" s="181" t="s">
        <v>605</v>
      </c>
      <c r="E38" s="183">
        <v>43815</v>
      </c>
      <c r="F38" s="184">
        <v>43830</v>
      </c>
      <c r="G38" s="182" t="s">
        <v>547</v>
      </c>
      <c r="H38" s="182" t="s">
        <v>429</v>
      </c>
      <c r="I38" s="190">
        <v>4276349</v>
      </c>
      <c r="J38" s="181"/>
      <c r="K38" s="680"/>
      <c r="M38" s="191"/>
      <c r="N38" s="191"/>
    </row>
    <row r="39" s="168" customFormat="1">
      <c r="B39" s="181">
        <f t="shared" si="0"/>
        <v>32</v>
      </c>
      <c r="C39" s="182"/>
      <c r="D39" s="181" t="s">
        <v>606</v>
      </c>
      <c r="E39" s="183">
        <v>43830</v>
      </c>
      <c r="F39" s="184">
        <v>43832</v>
      </c>
      <c r="G39" s="182" t="s">
        <v>547</v>
      </c>
      <c r="H39" s="182" t="s">
        <v>429</v>
      </c>
      <c r="I39" s="190">
        <v>4276349</v>
      </c>
      <c r="J39" s="181"/>
      <c r="K39" s="680"/>
      <c r="M39" s="191"/>
      <c r="N39" s="191"/>
    </row>
    <row r="40" s="168" customFormat="1">
      <c r="B40" s="181">
        <f t="shared" si="0"/>
        <v>33</v>
      </c>
      <c r="C40" s="182"/>
      <c r="D40" s="181" t="s">
        <v>607</v>
      </c>
      <c r="E40" s="183"/>
      <c r="F40" s="184">
        <v>43861</v>
      </c>
      <c r="G40" s="182" t="s">
        <v>547</v>
      </c>
      <c r="H40" s="182" t="s">
        <v>429</v>
      </c>
      <c r="I40" s="190">
        <v>4276349</v>
      </c>
      <c r="J40" s="181"/>
      <c r="K40" s="680"/>
      <c r="M40" s="191"/>
      <c r="N40" s="191"/>
    </row>
    <row r="41" s="168" customFormat="1">
      <c r="B41" s="181">
        <f t="shared" si="0"/>
        <v>34</v>
      </c>
      <c r="C41" s="182"/>
      <c r="D41" s="181" t="s">
        <v>608</v>
      </c>
      <c r="E41" s="183"/>
      <c r="F41" s="184">
        <v>43830</v>
      </c>
      <c r="G41" s="182" t="s">
        <v>547</v>
      </c>
      <c r="H41" s="182" t="s">
        <v>429</v>
      </c>
      <c r="I41" s="190">
        <v>4276349</v>
      </c>
      <c r="J41" s="181"/>
      <c r="K41" s="680"/>
      <c r="M41" s="191"/>
      <c r="N41" s="191"/>
    </row>
    <row r="42" s="168" customFormat="1">
      <c r="B42" s="181">
        <f t="shared" si="0"/>
        <v>35</v>
      </c>
      <c r="C42" s="182"/>
      <c r="D42" s="181" t="s">
        <v>609</v>
      </c>
      <c r="E42" s="183"/>
      <c r="F42" s="184">
        <v>43838</v>
      </c>
      <c r="G42" s="182" t="s">
        <v>547</v>
      </c>
      <c r="H42" s="182" t="s">
        <v>429</v>
      </c>
      <c r="I42" s="190">
        <v>4276349</v>
      </c>
      <c r="J42" s="181"/>
      <c r="K42" s="680"/>
      <c r="M42" s="191"/>
      <c r="N42" s="191"/>
    </row>
    <row r="43" s="168" customFormat="1">
      <c r="B43" s="181">
        <f t="shared" si="0"/>
        <v>36</v>
      </c>
      <c r="C43" s="182"/>
      <c r="D43" s="181" t="s">
        <v>610</v>
      </c>
      <c r="E43" s="183"/>
      <c r="F43" s="184">
        <v>43836</v>
      </c>
      <c r="G43" s="182" t="s">
        <v>547</v>
      </c>
      <c r="H43" s="182" t="s">
        <v>429</v>
      </c>
      <c r="I43" s="190">
        <v>4276349</v>
      </c>
      <c r="J43" s="181"/>
      <c r="K43" s="680"/>
      <c r="M43" s="191"/>
      <c r="N43" s="191"/>
    </row>
    <row r="44" s="168" customFormat="1">
      <c r="B44" s="181">
        <f t="shared" si="0"/>
        <v>37</v>
      </c>
      <c r="C44" s="182"/>
      <c r="D44" s="181" t="s">
        <v>611</v>
      </c>
      <c r="E44" s="183">
        <v>43809</v>
      </c>
      <c r="F44" s="184"/>
      <c r="G44" s="182" t="s">
        <v>612</v>
      </c>
      <c r="H44" s="182" t="s">
        <v>429</v>
      </c>
      <c r="I44" s="190">
        <v>4276349</v>
      </c>
      <c r="J44" s="181"/>
      <c r="K44" s="680"/>
      <c r="M44" s="191"/>
      <c r="N44" s="191"/>
    </row>
    <row r="45" s="168" customFormat="1">
      <c r="B45" s="181">
        <f t="shared" si="0"/>
        <v>38</v>
      </c>
      <c r="C45" s="182"/>
      <c r="D45" s="181" t="s">
        <v>613</v>
      </c>
      <c r="E45" s="183">
        <v>43812</v>
      </c>
      <c r="F45" s="184"/>
      <c r="G45" s="182" t="s">
        <v>612</v>
      </c>
      <c r="H45" s="182" t="s">
        <v>429</v>
      </c>
      <c r="I45" s="190">
        <v>4276349</v>
      </c>
      <c r="J45" s="181"/>
      <c r="K45" s="680"/>
      <c r="M45" s="191"/>
      <c r="N45" s="191"/>
    </row>
    <row r="46" s="168" customFormat="1">
      <c r="B46" s="181">
        <f t="shared" si="0"/>
        <v>39</v>
      </c>
      <c r="C46" s="182"/>
      <c r="D46" s="181" t="s">
        <v>614</v>
      </c>
      <c r="E46" s="183">
        <v>43812</v>
      </c>
      <c r="F46" s="184"/>
      <c r="G46" s="182" t="s">
        <v>612</v>
      </c>
      <c r="H46" s="182" t="s">
        <v>429</v>
      </c>
      <c r="I46" s="190">
        <v>4276349</v>
      </c>
      <c r="J46" s="181"/>
      <c r="K46" s="680"/>
      <c r="M46" s="191"/>
      <c r="N46" s="191"/>
    </row>
    <row r="47" s="168" customFormat="1">
      <c r="B47" s="181">
        <f t="shared" si="0"/>
        <v>40</v>
      </c>
      <c r="C47" s="182"/>
      <c r="D47" s="181" t="s">
        <v>615</v>
      </c>
      <c r="E47" s="183">
        <v>43813</v>
      </c>
      <c r="F47" s="184"/>
      <c r="G47" s="182" t="s">
        <v>612</v>
      </c>
      <c r="H47" s="182" t="s">
        <v>429</v>
      </c>
      <c r="I47" s="190">
        <v>4276349</v>
      </c>
      <c r="J47" s="181"/>
      <c r="K47" s="680"/>
      <c r="M47" s="191"/>
      <c r="N47" s="191"/>
    </row>
    <row r="48" s="168" customFormat="1">
      <c r="B48" s="181">
        <f t="shared" si="0"/>
        <v>41</v>
      </c>
      <c r="C48" s="182"/>
      <c r="D48" s="181" t="s">
        <v>616</v>
      </c>
      <c r="E48" s="183">
        <v>43813</v>
      </c>
      <c r="F48" s="184"/>
      <c r="G48" s="182" t="s">
        <v>612</v>
      </c>
      <c r="H48" s="182" t="s">
        <v>429</v>
      </c>
      <c r="I48" s="190">
        <v>4276349</v>
      </c>
      <c r="J48" s="181"/>
      <c r="K48" s="680"/>
      <c r="M48" s="191"/>
      <c r="N48" s="191"/>
    </row>
    <row r="49" s="168" customFormat="1">
      <c r="B49" s="181">
        <f t="shared" si="0"/>
        <v>42</v>
      </c>
      <c r="C49" s="182"/>
      <c r="D49" s="181" t="s">
        <v>617</v>
      </c>
      <c r="E49" s="183">
        <v>43813</v>
      </c>
      <c r="F49" s="184"/>
      <c r="G49" s="182" t="s">
        <v>612</v>
      </c>
      <c r="H49" s="182" t="s">
        <v>429</v>
      </c>
      <c r="I49" s="190">
        <v>4276349</v>
      </c>
      <c r="J49" s="181"/>
      <c r="K49" s="680"/>
      <c r="M49" s="191"/>
      <c r="N49" s="191"/>
    </row>
    <row r="50" s="168" customFormat="1">
      <c r="B50" s="181">
        <f t="shared" si="0"/>
        <v>43</v>
      </c>
      <c r="C50" s="182"/>
      <c r="D50" s="181" t="s">
        <v>618</v>
      </c>
      <c r="E50" s="183">
        <v>43823</v>
      </c>
      <c r="F50" s="184"/>
      <c r="G50" s="182" t="s">
        <v>612</v>
      </c>
      <c r="H50" s="182" t="s">
        <v>429</v>
      </c>
      <c r="I50" s="190">
        <v>4276349</v>
      </c>
      <c r="J50" s="181"/>
      <c r="K50" s="680"/>
      <c r="M50" s="191"/>
      <c r="N50" s="191"/>
    </row>
    <row r="51" s="168" customFormat="1">
      <c r="B51" s="181">
        <f t="shared" si="0"/>
        <v>44</v>
      </c>
      <c r="C51" s="182"/>
      <c r="D51" s="181" t="s">
        <v>619</v>
      </c>
      <c r="E51" s="183">
        <v>43838</v>
      </c>
      <c r="F51" s="184"/>
      <c r="G51" s="182" t="s">
        <v>612</v>
      </c>
      <c r="H51" s="182" t="s">
        <v>429</v>
      </c>
      <c r="I51" s="190">
        <v>4276349</v>
      </c>
      <c r="J51" s="181"/>
      <c r="K51" s="680"/>
      <c r="M51" s="191"/>
      <c r="N51" s="191"/>
    </row>
    <row r="52" s="168" customFormat="1">
      <c r="B52" s="181">
        <f t="shared" si="0"/>
        <v>45</v>
      </c>
      <c r="C52" s="182"/>
      <c r="D52" s="181" t="s">
        <v>620</v>
      </c>
      <c r="E52" s="183">
        <v>43839</v>
      </c>
      <c r="F52" s="184"/>
      <c r="G52" s="182" t="s">
        <v>612</v>
      </c>
      <c r="H52" s="182" t="s">
        <v>429</v>
      </c>
      <c r="I52" s="190">
        <v>4276349</v>
      </c>
      <c r="J52" s="181"/>
      <c r="K52" s="680"/>
      <c r="M52" s="191"/>
      <c r="N52" s="191"/>
    </row>
    <row r="53" s="168" customFormat="1">
      <c r="B53" s="181">
        <f t="shared" si="0"/>
        <v>46</v>
      </c>
      <c r="C53" s="182"/>
      <c r="D53" s="181" t="s">
        <v>621</v>
      </c>
      <c r="E53" s="183"/>
      <c r="F53" s="183">
        <v>43823</v>
      </c>
      <c r="G53" s="182" t="s">
        <v>612</v>
      </c>
      <c r="H53" s="182" t="s">
        <v>429</v>
      </c>
      <c r="I53" s="190">
        <v>4276349</v>
      </c>
      <c r="J53" s="181"/>
      <c r="K53" s="680"/>
      <c r="M53" s="191"/>
      <c r="N53" s="191"/>
    </row>
    <row r="54" s="168" customFormat="1">
      <c r="B54" s="181">
        <f t="shared" si="0"/>
        <v>47</v>
      </c>
      <c r="C54" s="182"/>
      <c r="D54" s="181" t="s">
        <v>622</v>
      </c>
      <c r="E54" s="183"/>
      <c r="F54" s="183">
        <v>43814</v>
      </c>
      <c r="G54" s="182" t="s">
        <v>612</v>
      </c>
      <c r="H54" s="182" t="s">
        <v>429</v>
      </c>
      <c r="I54" s="190">
        <v>4276349</v>
      </c>
      <c r="J54" s="181"/>
      <c r="K54" s="680"/>
      <c r="M54" s="191"/>
      <c r="N54" s="191"/>
    </row>
    <row r="55" s="168" customFormat="1">
      <c r="B55" s="181">
        <f t="shared" si="0"/>
        <v>48</v>
      </c>
      <c r="C55" s="182"/>
      <c r="D55" s="181" t="s">
        <v>623</v>
      </c>
      <c r="E55" s="183"/>
      <c r="F55" s="183">
        <v>43824</v>
      </c>
      <c r="G55" s="182" t="s">
        <v>612</v>
      </c>
      <c r="H55" s="182" t="s">
        <v>429</v>
      </c>
      <c r="I55" s="190">
        <v>4276349</v>
      </c>
      <c r="J55" s="181"/>
      <c r="K55" s="680"/>
      <c r="M55" s="191"/>
      <c r="N55" s="191"/>
    </row>
    <row r="56" s="168" customFormat="1">
      <c r="B56" s="181">
        <f t="shared" si="0"/>
        <v>49</v>
      </c>
      <c r="C56" s="182"/>
      <c r="D56" s="181" t="s">
        <v>624</v>
      </c>
      <c r="E56" s="183">
        <v>43829</v>
      </c>
      <c r="F56" s="184"/>
      <c r="G56" s="182" t="s">
        <v>495</v>
      </c>
      <c r="H56" s="182" t="s">
        <v>71</v>
      </c>
      <c r="I56" s="190">
        <v>3310723</v>
      </c>
      <c r="J56" s="181"/>
      <c r="K56" s="680"/>
      <c r="M56" s="191"/>
      <c r="N56" s="191"/>
    </row>
    <row r="57" s="168" customFormat="1">
      <c r="B57" s="181">
        <f t="shared" si="0"/>
        <v>50</v>
      </c>
      <c r="C57" s="182"/>
      <c r="D57" s="181" t="s">
        <v>625</v>
      </c>
      <c r="E57" s="183">
        <v>43829</v>
      </c>
      <c r="F57" s="184"/>
      <c r="G57" s="182" t="s">
        <v>495</v>
      </c>
      <c r="H57" s="182" t="s">
        <v>71</v>
      </c>
      <c r="I57" s="190">
        <v>3310723</v>
      </c>
      <c r="J57" s="181"/>
      <c r="K57" s="681"/>
      <c r="M57" s="191"/>
      <c r="N57" s="191"/>
    </row>
    <row r="58" s="169" customFormat="1">
      <c r="B58" s="185"/>
      <c r="C58" s="186"/>
      <c r="D58" s="185"/>
      <c r="E58" s="187"/>
      <c r="F58" s="188"/>
      <c r="G58" s="186"/>
      <c r="H58" s="186"/>
      <c r="I58" s="192"/>
      <c r="J58" s="185"/>
      <c r="K58" s="193"/>
      <c r="M58" s="194"/>
      <c r="N58" s="194"/>
    </row>
    <row r="59" ht="18.75" customHeight="1" s="168" customFormat="1">
      <c r="B59" s="181">
        <v>1</v>
      </c>
      <c r="C59" s="182"/>
      <c r="D59" s="181" t="s">
        <v>626</v>
      </c>
      <c r="E59" s="183"/>
      <c r="F59" s="184">
        <v>43851</v>
      </c>
      <c r="G59" s="182" t="s">
        <v>546</v>
      </c>
      <c r="H59" s="182" t="s">
        <v>71</v>
      </c>
      <c r="I59" s="190">
        <v>2877448</v>
      </c>
      <c r="J59" s="181"/>
      <c r="K59" s="682" t="s">
        <v>627</v>
      </c>
      <c r="M59" s="191"/>
      <c r="N59" s="191"/>
    </row>
    <row r="60" s="168" customFormat="1">
      <c r="B60" s="181">
        <f>+B59+1</f>
        <v>2</v>
      </c>
      <c r="C60" s="182"/>
      <c r="D60" s="181" t="s">
        <v>346</v>
      </c>
      <c r="E60" s="183"/>
      <c r="F60" s="184">
        <v>43848</v>
      </c>
      <c r="G60" s="182" t="s">
        <v>546</v>
      </c>
      <c r="H60" s="182" t="s">
        <v>71</v>
      </c>
      <c r="I60" s="190">
        <v>2877448</v>
      </c>
      <c r="J60" s="181"/>
      <c r="K60" s="683"/>
      <c r="M60" s="191"/>
      <c r="N60" s="191"/>
    </row>
    <row r="61" s="168" customFormat="1">
      <c r="B61" s="181">
        <f ref="B61:B124" t="shared" si="1">+B60+1</f>
        <v>3</v>
      </c>
      <c r="C61" s="182"/>
      <c r="D61" s="181" t="s">
        <v>628</v>
      </c>
      <c r="E61" s="183">
        <v>43849</v>
      </c>
      <c r="F61" s="184"/>
      <c r="G61" s="182" t="s">
        <v>546</v>
      </c>
      <c r="H61" s="182" t="s">
        <v>71</v>
      </c>
      <c r="I61" s="190">
        <v>2877448</v>
      </c>
      <c r="J61" s="181"/>
      <c r="K61" s="683"/>
      <c r="M61" s="191"/>
      <c r="N61" s="191"/>
    </row>
    <row r="62" s="168" customFormat="1">
      <c r="B62" s="181">
        <f t="shared" si="1"/>
        <v>4</v>
      </c>
      <c r="C62" s="182"/>
      <c r="D62" s="181" t="s">
        <v>629</v>
      </c>
      <c r="E62" s="183">
        <v>43859</v>
      </c>
      <c r="F62" s="184"/>
      <c r="G62" s="182" t="s">
        <v>546</v>
      </c>
      <c r="H62" s="182" t="s">
        <v>71</v>
      </c>
      <c r="I62" s="190">
        <v>2877448</v>
      </c>
      <c r="J62" s="181"/>
      <c r="K62" s="683"/>
      <c r="M62" s="191"/>
      <c r="N62" s="191"/>
    </row>
    <row r="63" s="168" customFormat="1">
      <c r="B63" s="181">
        <f t="shared" si="1"/>
        <v>5</v>
      </c>
      <c r="C63" s="182"/>
      <c r="D63" s="181" t="s">
        <v>344</v>
      </c>
      <c r="E63" s="183">
        <v>43851</v>
      </c>
      <c r="F63" s="184"/>
      <c r="G63" s="182" t="s">
        <v>546</v>
      </c>
      <c r="H63" s="182" t="s">
        <v>71</v>
      </c>
      <c r="I63" s="190">
        <v>2877448</v>
      </c>
      <c r="J63" s="181"/>
      <c r="K63" s="683"/>
      <c r="M63" s="191"/>
      <c r="N63" s="191"/>
    </row>
    <row r="64" s="168" customFormat="1">
      <c r="B64" s="181">
        <f t="shared" si="1"/>
        <v>6</v>
      </c>
      <c r="C64" s="182"/>
      <c r="D64" s="181" t="s">
        <v>630</v>
      </c>
      <c r="E64" s="183">
        <v>43863</v>
      </c>
      <c r="F64" s="184"/>
      <c r="G64" s="182" t="s">
        <v>546</v>
      </c>
      <c r="H64" s="182" t="s">
        <v>71</v>
      </c>
      <c r="I64" s="190">
        <v>2877448</v>
      </c>
      <c r="J64" s="181"/>
      <c r="K64" s="683"/>
      <c r="M64" s="191"/>
      <c r="N64" s="191"/>
    </row>
    <row r="65" s="168" customFormat="1">
      <c r="B65" s="181">
        <f t="shared" si="1"/>
        <v>7</v>
      </c>
      <c r="C65" s="182"/>
      <c r="D65" s="181" t="s">
        <v>631</v>
      </c>
      <c r="E65" s="183">
        <v>43862</v>
      </c>
      <c r="F65" s="184"/>
      <c r="G65" s="182" t="s">
        <v>546</v>
      </c>
      <c r="H65" s="182" t="s">
        <v>71</v>
      </c>
      <c r="I65" s="190">
        <v>2877448</v>
      </c>
      <c r="J65" s="181"/>
      <c r="K65" s="683"/>
      <c r="M65" s="191"/>
      <c r="N65" s="191"/>
    </row>
    <row r="66" s="168" customFormat="1">
      <c r="B66" s="181">
        <f t="shared" si="1"/>
        <v>8</v>
      </c>
      <c r="C66" s="182"/>
      <c r="D66" s="181" t="s">
        <v>632</v>
      </c>
      <c r="E66" s="183">
        <v>43862</v>
      </c>
      <c r="F66" s="184"/>
      <c r="G66" s="182" t="s">
        <v>546</v>
      </c>
      <c r="H66" s="182" t="s">
        <v>71</v>
      </c>
      <c r="I66" s="190">
        <v>2877448</v>
      </c>
      <c r="J66" s="181"/>
      <c r="K66" s="683"/>
      <c r="M66" s="191"/>
      <c r="N66" s="191"/>
    </row>
    <row r="67" s="168" customFormat="1">
      <c r="B67" s="181">
        <f t="shared" si="1"/>
        <v>9</v>
      </c>
      <c r="C67" s="182"/>
      <c r="D67" s="181" t="s">
        <v>348</v>
      </c>
      <c r="E67" s="183">
        <v>43870</v>
      </c>
      <c r="F67" s="184"/>
      <c r="G67" s="182" t="s">
        <v>546</v>
      </c>
      <c r="H67" s="182" t="s">
        <v>71</v>
      </c>
      <c r="I67" s="190">
        <v>2877448</v>
      </c>
      <c r="J67" s="181"/>
      <c r="K67" s="683"/>
      <c r="M67" s="191"/>
      <c r="N67" s="191"/>
    </row>
    <row r="68" s="168" customFormat="1">
      <c r="B68" s="181">
        <f t="shared" si="1"/>
        <v>10</v>
      </c>
      <c r="C68" s="182"/>
      <c r="D68" s="181" t="s">
        <v>633</v>
      </c>
      <c r="E68" s="183">
        <v>43875</v>
      </c>
      <c r="F68" s="184"/>
      <c r="G68" s="182" t="s">
        <v>546</v>
      </c>
      <c r="H68" s="182" t="s">
        <v>71</v>
      </c>
      <c r="I68" s="190">
        <v>2877448</v>
      </c>
      <c r="J68" s="181"/>
      <c r="K68" s="683"/>
      <c r="M68" s="191"/>
      <c r="N68" s="191"/>
    </row>
    <row r="69" s="168" customFormat="1">
      <c r="B69" s="181">
        <f t="shared" si="1"/>
        <v>11</v>
      </c>
      <c r="C69" s="182"/>
      <c r="D69" s="181" t="s">
        <v>634</v>
      </c>
      <c r="E69" s="183">
        <v>43879</v>
      </c>
      <c r="F69" s="184"/>
      <c r="G69" s="182" t="s">
        <v>546</v>
      </c>
      <c r="H69" s="182" t="s">
        <v>71</v>
      </c>
      <c r="I69" s="190">
        <v>2877448</v>
      </c>
      <c r="J69" s="181"/>
      <c r="K69" s="683"/>
      <c r="M69" s="191"/>
      <c r="N69" s="191"/>
    </row>
    <row r="70" s="168" customFormat="1">
      <c r="B70" s="181">
        <f t="shared" si="1"/>
        <v>12</v>
      </c>
      <c r="C70" s="182"/>
      <c r="D70" s="181" t="s">
        <v>590</v>
      </c>
      <c r="E70" s="183">
        <v>43862</v>
      </c>
      <c r="F70" s="184"/>
      <c r="G70" s="183" t="s">
        <v>70</v>
      </c>
      <c r="H70" s="184" t="s">
        <v>71</v>
      </c>
      <c r="I70" s="190">
        <v>2515000</v>
      </c>
      <c r="J70" s="181"/>
      <c r="K70" s="683"/>
      <c r="M70" s="191"/>
      <c r="N70" s="191"/>
    </row>
    <row r="71" s="168" customFormat="1">
      <c r="B71" s="181">
        <f t="shared" si="1"/>
        <v>13</v>
      </c>
      <c r="C71" s="182"/>
      <c r="D71" s="181" t="s">
        <v>635</v>
      </c>
      <c r="E71" s="183"/>
      <c r="F71" s="184">
        <v>43845</v>
      </c>
      <c r="G71" s="182" t="s">
        <v>547</v>
      </c>
      <c r="H71" s="182" t="s">
        <v>636</v>
      </c>
      <c r="I71" s="190">
        <v>4276349</v>
      </c>
      <c r="J71" s="181"/>
      <c r="K71" s="683"/>
      <c r="M71" s="191"/>
      <c r="N71" s="191"/>
    </row>
    <row r="72" s="168" customFormat="1">
      <c r="B72" s="181">
        <f t="shared" si="1"/>
        <v>14</v>
      </c>
      <c r="C72" s="182"/>
      <c r="D72" s="181" t="s">
        <v>637</v>
      </c>
      <c r="E72" s="183"/>
      <c r="F72" s="184">
        <v>43845</v>
      </c>
      <c r="G72" s="182" t="s">
        <v>547</v>
      </c>
      <c r="H72" s="182" t="s">
        <v>636</v>
      </c>
      <c r="I72" s="190">
        <v>4276349</v>
      </c>
      <c r="J72" s="181"/>
      <c r="K72" s="683"/>
      <c r="M72" s="191"/>
      <c r="N72" s="191"/>
    </row>
    <row r="73" s="168" customFormat="1">
      <c r="B73" s="181">
        <f t="shared" si="1"/>
        <v>15</v>
      </c>
      <c r="C73" s="182"/>
      <c r="D73" s="181" t="s">
        <v>638</v>
      </c>
      <c r="E73" s="183"/>
      <c r="F73" s="184">
        <v>43845</v>
      </c>
      <c r="G73" s="182" t="s">
        <v>547</v>
      </c>
      <c r="H73" s="182" t="s">
        <v>636</v>
      </c>
      <c r="I73" s="190">
        <v>4276349</v>
      </c>
      <c r="J73" s="181"/>
      <c r="K73" s="683"/>
      <c r="M73" s="191"/>
      <c r="N73" s="191"/>
    </row>
    <row r="74" s="168" customFormat="1">
      <c r="B74" s="181">
        <f t="shared" si="1"/>
        <v>16</v>
      </c>
      <c r="C74" s="182"/>
      <c r="D74" s="181" t="s">
        <v>639</v>
      </c>
      <c r="E74" s="183"/>
      <c r="F74" s="184">
        <v>43845</v>
      </c>
      <c r="G74" s="182" t="s">
        <v>547</v>
      </c>
      <c r="H74" s="182" t="s">
        <v>636</v>
      </c>
      <c r="I74" s="190">
        <v>4276349</v>
      </c>
      <c r="J74" s="181"/>
      <c r="K74" s="683"/>
      <c r="M74" s="191"/>
      <c r="N74" s="191"/>
    </row>
    <row r="75" s="168" customFormat="1">
      <c r="B75" s="181">
        <f t="shared" si="1"/>
        <v>17</v>
      </c>
      <c r="C75" s="182"/>
      <c r="D75" s="181" t="s">
        <v>640</v>
      </c>
      <c r="E75" s="183"/>
      <c r="F75" s="184">
        <v>43845</v>
      </c>
      <c r="G75" s="182" t="s">
        <v>547</v>
      </c>
      <c r="H75" s="182" t="s">
        <v>636</v>
      </c>
      <c r="I75" s="190">
        <v>4276349</v>
      </c>
      <c r="J75" s="181"/>
      <c r="K75" s="683"/>
      <c r="M75" s="191"/>
      <c r="N75" s="191"/>
    </row>
    <row r="76" s="168" customFormat="1">
      <c r="B76" s="181">
        <f t="shared" si="1"/>
        <v>18</v>
      </c>
      <c r="C76" s="182"/>
      <c r="D76" s="181" t="s">
        <v>641</v>
      </c>
      <c r="E76" s="183"/>
      <c r="F76" s="184">
        <v>43845</v>
      </c>
      <c r="G76" s="182" t="s">
        <v>547</v>
      </c>
      <c r="H76" s="182" t="s">
        <v>636</v>
      </c>
      <c r="I76" s="190">
        <v>4276349</v>
      </c>
      <c r="J76" s="181"/>
      <c r="K76" s="683"/>
      <c r="M76" s="191"/>
      <c r="N76" s="191"/>
    </row>
    <row r="77" s="168" customFormat="1">
      <c r="B77" s="181">
        <f t="shared" si="1"/>
        <v>19</v>
      </c>
      <c r="C77" s="182"/>
      <c r="D77" s="181" t="s">
        <v>642</v>
      </c>
      <c r="E77" s="183"/>
      <c r="F77" s="184">
        <v>43845</v>
      </c>
      <c r="G77" s="182" t="s">
        <v>547</v>
      </c>
      <c r="H77" s="182" t="s">
        <v>636</v>
      </c>
      <c r="I77" s="190">
        <v>4276349</v>
      </c>
      <c r="J77" s="181"/>
      <c r="K77" s="683"/>
      <c r="M77" s="191"/>
      <c r="N77" s="191"/>
    </row>
    <row r="78" s="168" customFormat="1">
      <c r="B78" s="181">
        <f t="shared" si="1"/>
        <v>20</v>
      </c>
      <c r="C78" s="182"/>
      <c r="D78" s="181" t="s">
        <v>643</v>
      </c>
      <c r="E78" s="183"/>
      <c r="F78" s="184">
        <v>43845</v>
      </c>
      <c r="G78" s="182" t="s">
        <v>547</v>
      </c>
      <c r="H78" s="182" t="s">
        <v>636</v>
      </c>
      <c r="I78" s="190">
        <v>4276349</v>
      </c>
      <c r="J78" s="181"/>
      <c r="K78" s="683"/>
      <c r="M78" s="191"/>
      <c r="N78" s="191"/>
    </row>
    <row r="79" s="168" customFormat="1">
      <c r="B79" s="181">
        <f t="shared" si="1"/>
        <v>21</v>
      </c>
      <c r="C79" s="182"/>
      <c r="D79" s="181" t="s">
        <v>644</v>
      </c>
      <c r="E79" s="183"/>
      <c r="F79" s="184">
        <v>43845</v>
      </c>
      <c r="G79" s="182" t="s">
        <v>547</v>
      </c>
      <c r="H79" s="182" t="s">
        <v>636</v>
      </c>
      <c r="I79" s="190">
        <v>4276349</v>
      </c>
      <c r="J79" s="181"/>
      <c r="K79" s="683"/>
      <c r="M79" s="191"/>
      <c r="N79" s="191"/>
    </row>
    <row r="80" s="168" customFormat="1">
      <c r="B80" s="181">
        <f t="shared" si="1"/>
        <v>22</v>
      </c>
      <c r="C80" s="182"/>
      <c r="D80" s="181" t="s">
        <v>645</v>
      </c>
      <c r="E80" s="183"/>
      <c r="F80" s="184">
        <v>43845</v>
      </c>
      <c r="G80" s="182" t="s">
        <v>547</v>
      </c>
      <c r="H80" s="182" t="s">
        <v>636</v>
      </c>
      <c r="I80" s="190">
        <v>4276349</v>
      </c>
      <c r="J80" s="181"/>
      <c r="K80" s="683"/>
      <c r="M80" s="191"/>
      <c r="N80" s="191"/>
    </row>
    <row r="81" s="168" customFormat="1">
      <c r="B81" s="181">
        <f t="shared" si="1"/>
        <v>23</v>
      </c>
      <c r="C81" s="182"/>
      <c r="D81" s="181" t="s">
        <v>646</v>
      </c>
      <c r="E81" s="183"/>
      <c r="F81" s="184">
        <v>43845</v>
      </c>
      <c r="G81" s="182" t="s">
        <v>547</v>
      </c>
      <c r="H81" s="182" t="s">
        <v>636</v>
      </c>
      <c r="I81" s="190">
        <v>4276349</v>
      </c>
      <c r="J81" s="181"/>
      <c r="K81" s="683"/>
      <c r="M81" s="191"/>
      <c r="N81" s="191"/>
    </row>
    <row r="82" s="168" customFormat="1">
      <c r="B82" s="181">
        <f t="shared" si="1"/>
        <v>24</v>
      </c>
      <c r="C82" s="182"/>
      <c r="D82" s="181" t="s">
        <v>647</v>
      </c>
      <c r="E82" s="183"/>
      <c r="F82" s="184">
        <v>43845</v>
      </c>
      <c r="G82" s="182" t="s">
        <v>547</v>
      </c>
      <c r="H82" s="182" t="s">
        <v>636</v>
      </c>
      <c r="I82" s="190">
        <v>4276349</v>
      </c>
      <c r="J82" s="181"/>
      <c r="K82" s="683"/>
      <c r="M82" s="191"/>
      <c r="N82" s="191"/>
    </row>
    <row r="83" s="168" customFormat="1">
      <c r="B83" s="181">
        <f t="shared" si="1"/>
        <v>25</v>
      </c>
      <c r="C83" s="182"/>
      <c r="D83" s="181" t="s">
        <v>336</v>
      </c>
      <c r="E83" s="183"/>
      <c r="F83" s="184">
        <v>43845</v>
      </c>
      <c r="G83" s="182" t="s">
        <v>547</v>
      </c>
      <c r="H83" s="182" t="s">
        <v>636</v>
      </c>
      <c r="I83" s="190">
        <v>4276349</v>
      </c>
      <c r="J83" s="181"/>
      <c r="K83" s="683"/>
      <c r="M83" s="191"/>
      <c r="N83" s="191"/>
    </row>
    <row r="84" s="168" customFormat="1">
      <c r="B84" s="181">
        <f t="shared" si="1"/>
        <v>26</v>
      </c>
      <c r="C84" s="182"/>
      <c r="D84" s="181" t="s">
        <v>648</v>
      </c>
      <c r="E84" s="183"/>
      <c r="F84" s="184">
        <v>43845</v>
      </c>
      <c r="G84" s="182" t="s">
        <v>547</v>
      </c>
      <c r="H84" s="182" t="s">
        <v>636</v>
      </c>
      <c r="I84" s="190">
        <v>4276349</v>
      </c>
      <c r="J84" s="181"/>
      <c r="K84" s="683"/>
      <c r="M84" s="191"/>
      <c r="N84" s="191"/>
    </row>
    <row r="85" s="168" customFormat="1">
      <c r="B85" s="181">
        <f t="shared" si="1"/>
        <v>27</v>
      </c>
      <c r="C85" s="182"/>
      <c r="D85" s="181" t="s">
        <v>649</v>
      </c>
      <c r="E85" s="183"/>
      <c r="F85" s="184">
        <v>43845</v>
      </c>
      <c r="G85" s="182" t="s">
        <v>547</v>
      </c>
      <c r="H85" s="182" t="s">
        <v>636</v>
      </c>
      <c r="I85" s="190">
        <v>4276349</v>
      </c>
      <c r="J85" s="181"/>
      <c r="K85" s="683"/>
      <c r="M85" s="191"/>
      <c r="N85" s="191"/>
    </row>
    <row r="86" s="168" customFormat="1">
      <c r="B86" s="181">
        <f t="shared" si="1"/>
        <v>28</v>
      </c>
      <c r="C86" s="182"/>
      <c r="D86" s="181" t="s">
        <v>650</v>
      </c>
      <c r="E86" s="183"/>
      <c r="F86" s="184">
        <v>43845</v>
      </c>
      <c r="G86" s="182" t="s">
        <v>547</v>
      </c>
      <c r="H86" s="182" t="s">
        <v>636</v>
      </c>
      <c r="I86" s="190">
        <v>4276349</v>
      </c>
      <c r="J86" s="181"/>
      <c r="K86" s="683"/>
      <c r="M86" s="191"/>
      <c r="N86" s="191"/>
    </row>
    <row r="87" s="168" customFormat="1">
      <c r="B87" s="181">
        <f t="shared" si="1"/>
        <v>29</v>
      </c>
      <c r="C87" s="182"/>
      <c r="D87" s="181" t="s">
        <v>651</v>
      </c>
      <c r="E87" s="183"/>
      <c r="F87" s="184">
        <v>43845</v>
      </c>
      <c r="G87" s="182" t="s">
        <v>547</v>
      </c>
      <c r="H87" s="182" t="s">
        <v>636</v>
      </c>
      <c r="I87" s="190">
        <v>4276349</v>
      </c>
      <c r="J87" s="181"/>
      <c r="K87" s="683"/>
      <c r="M87" s="191"/>
      <c r="N87" s="191"/>
    </row>
    <row r="88" s="168" customFormat="1">
      <c r="B88" s="181">
        <f t="shared" si="1"/>
        <v>30</v>
      </c>
      <c r="C88" s="182"/>
      <c r="D88" s="181" t="s">
        <v>652</v>
      </c>
      <c r="E88" s="183"/>
      <c r="F88" s="184">
        <v>43845</v>
      </c>
      <c r="G88" s="182" t="s">
        <v>547</v>
      </c>
      <c r="H88" s="182" t="s">
        <v>636</v>
      </c>
      <c r="I88" s="190">
        <v>4276349</v>
      </c>
      <c r="J88" s="181"/>
      <c r="K88" s="683"/>
      <c r="M88" s="191"/>
      <c r="N88" s="191"/>
    </row>
    <row r="89" s="168" customFormat="1">
      <c r="B89" s="181">
        <f t="shared" si="1"/>
        <v>31</v>
      </c>
      <c r="C89" s="182"/>
      <c r="D89" s="181" t="s">
        <v>653</v>
      </c>
      <c r="E89" s="183"/>
      <c r="F89" s="184">
        <v>43845</v>
      </c>
      <c r="G89" s="182" t="s">
        <v>547</v>
      </c>
      <c r="H89" s="182" t="s">
        <v>636</v>
      </c>
      <c r="I89" s="190">
        <v>4276349</v>
      </c>
      <c r="J89" s="181"/>
      <c r="K89" s="683"/>
      <c r="M89" s="191"/>
      <c r="N89" s="191"/>
    </row>
    <row r="90" s="168" customFormat="1">
      <c r="B90" s="181">
        <f t="shared" si="1"/>
        <v>32</v>
      </c>
      <c r="C90" s="182"/>
      <c r="D90" s="181" t="s">
        <v>654</v>
      </c>
      <c r="E90" s="183"/>
      <c r="F90" s="184">
        <v>43845</v>
      </c>
      <c r="G90" s="182" t="s">
        <v>547</v>
      </c>
      <c r="H90" s="182" t="s">
        <v>636</v>
      </c>
      <c r="I90" s="190">
        <v>4276349</v>
      </c>
      <c r="J90" s="181"/>
      <c r="K90" s="683"/>
      <c r="M90" s="191"/>
      <c r="N90" s="191"/>
    </row>
    <row r="91" s="168" customFormat="1">
      <c r="B91" s="181">
        <f t="shared" si="1"/>
        <v>33</v>
      </c>
      <c r="C91" s="182"/>
      <c r="D91" s="181" t="s">
        <v>655</v>
      </c>
      <c r="E91" s="183"/>
      <c r="F91" s="184">
        <v>43845</v>
      </c>
      <c r="G91" s="182" t="s">
        <v>547</v>
      </c>
      <c r="H91" s="182" t="s">
        <v>636</v>
      </c>
      <c r="I91" s="190">
        <v>4276349</v>
      </c>
      <c r="J91" s="181"/>
      <c r="K91" s="683"/>
      <c r="M91" s="191"/>
      <c r="N91" s="191"/>
    </row>
    <row r="92" s="168" customFormat="1">
      <c r="B92" s="181">
        <f t="shared" si="1"/>
        <v>34</v>
      </c>
      <c r="C92" s="182"/>
      <c r="D92" s="181" t="s">
        <v>656</v>
      </c>
      <c r="E92" s="183"/>
      <c r="F92" s="184">
        <v>43845</v>
      </c>
      <c r="G92" s="182" t="s">
        <v>547</v>
      </c>
      <c r="H92" s="182" t="s">
        <v>636</v>
      </c>
      <c r="I92" s="190">
        <v>4276349</v>
      </c>
      <c r="J92" s="181"/>
      <c r="K92" s="683"/>
      <c r="M92" s="191"/>
      <c r="N92" s="191"/>
    </row>
    <row r="93" s="168" customFormat="1">
      <c r="B93" s="181">
        <f t="shared" si="1"/>
        <v>35</v>
      </c>
      <c r="C93" s="182"/>
      <c r="D93" s="181" t="s">
        <v>657</v>
      </c>
      <c r="E93" s="183"/>
      <c r="F93" s="184">
        <v>43845</v>
      </c>
      <c r="G93" s="182" t="s">
        <v>547</v>
      </c>
      <c r="H93" s="182" t="s">
        <v>636</v>
      </c>
      <c r="I93" s="190">
        <v>4276349</v>
      </c>
      <c r="J93" s="181"/>
      <c r="K93" s="683"/>
      <c r="M93" s="191"/>
      <c r="N93" s="191"/>
    </row>
    <row r="94" s="168" customFormat="1">
      <c r="B94" s="181">
        <f t="shared" si="1"/>
        <v>36</v>
      </c>
      <c r="C94" s="182"/>
      <c r="D94" s="181" t="s">
        <v>658</v>
      </c>
      <c r="E94" s="183"/>
      <c r="F94" s="184">
        <v>43845</v>
      </c>
      <c r="G94" s="182" t="s">
        <v>547</v>
      </c>
      <c r="H94" s="182" t="s">
        <v>636</v>
      </c>
      <c r="I94" s="190">
        <v>4276349</v>
      </c>
      <c r="J94" s="181"/>
      <c r="K94" s="683"/>
      <c r="M94" s="191"/>
      <c r="N94" s="191"/>
    </row>
    <row r="95" s="168" customFormat="1">
      <c r="B95" s="181">
        <f t="shared" si="1"/>
        <v>37</v>
      </c>
      <c r="C95" s="182"/>
      <c r="D95" s="181" t="s">
        <v>659</v>
      </c>
      <c r="E95" s="183"/>
      <c r="F95" s="184">
        <v>43845</v>
      </c>
      <c r="G95" s="182" t="s">
        <v>547</v>
      </c>
      <c r="H95" s="182" t="s">
        <v>636</v>
      </c>
      <c r="I95" s="190">
        <v>4276349</v>
      </c>
      <c r="J95" s="181"/>
      <c r="K95" s="683"/>
      <c r="M95" s="191"/>
      <c r="N95" s="191"/>
    </row>
    <row r="96" s="168" customFormat="1">
      <c r="B96" s="181">
        <f t="shared" si="1"/>
        <v>38</v>
      </c>
      <c r="C96" s="182"/>
      <c r="D96" s="181" t="s">
        <v>660</v>
      </c>
      <c r="E96" s="183"/>
      <c r="F96" s="184">
        <v>43845</v>
      </c>
      <c r="G96" s="182" t="s">
        <v>547</v>
      </c>
      <c r="H96" s="182" t="s">
        <v>636</v>
      </c>
      <c r="I96" s="190">
        <v>4276349</v>
      </c>
      <c r="J96" s="181"/>
      <c r="K96" s="683"/>
      <c r="M96" s="191"/>
      <c r="N96" s="191"/>
    </row>
    <row r="97" s="168" customFormat="1">
      <c r="B97" s="181">
        <f t="shared" si="1"/>
        <v>39</v>
      </c>
      <c r="C97" s="182"/>
      <c r="D97" s="181" t="s">
        <v>661</v>
      </c>
      <c r="E97" s="183"/>
      <c r="F97" s="184">
        <v>43845</v>
      </c>
      <c r="G97" s="182" t="s">
        <v>547</v>
      </c>
      <c r="H97" s="182" t="s">
        <v>636</v>
      </c>
      <c r="I97" s="190">
        <v>4276349</v>
      </c>
      <c r="J97" s="181"/>
      <c r="K97" s="683"/>
      <c r="M97" s="191"/>
      <c r="N97" s="191"/>
    </row>
    <row r="98" s="168" customFormat="1">
      <c r="B98" s="181">
        <f t="shared" si="1"/>
        <v>40</v>
      </c>
      <c r="C98" s="182"/>
      <c r="D98" s="181" t="s">
        <v>662</v>
      </c>
      <c r="E98" s="183"/>
      <c r="F98" s="184">
        <v>43845</v>
      </c>
      <c r="G98" s="182" t="s">
        <v>547</v>
      </c>
      <c r="H98" s="182" t="s">
        <v>636</v>
      </c>
      <c r="I98" s="190">
        <v>4276349</v>
      </c>
      <c r="J98" s="181"/>
      <c r="K98" s="683"/>
      <c r="M98" s="191"/>
      <c r="N98" s="191"/>
    </row>
    <row r="99" s="168" customFormat="1">
      <c r="B99" s="181">
        <f t="shared" si="1"/>
        <v>41</v>
      </c>
      <c r="C99" s="182"/>
      <c r="D99" s="181" t="s">
        <v>663</v>
      </c>
      <c r="E99" s="183"/>
      <c r="F99" s="184">
        <v>43845</v>
      </c>
      <c r="G99" s="182" t="s">
        <v>547</v>
      </c>
      <c r="H99" s="182" t="s">
        <v>636</v>
      </c>
      <c r="I99" s="190">
        <v>4276349</v>
      </c>
      <c r="J99" s="181"/>
      <c r="K99" s="683"/>
      <c r="M99" s="191"/>
      <c r="N99" s="191"/>
    </row>
    <row r="100" s="168" customFormat="1">
      <c r="B100" s="181">
        <f t="shared" si="1"/>
        <v>42</v>
      </c>
      <c r="C100" s="182"/>
      <c r="D100" s="181" t="s">
        <v>664</v>
      </c>
      <c r="E100" s="183"/>
      <c r="F100" s="184">
        <v>43845</v>
      </c>
      <c r="G100" s="182" t="s">
        <v>547</v>
      </c>
      <c r="H100" s="182" t="s">
        <v>636</v>
      </c>
      <c r="I100" s="190">
        <v>4276349</v>
      </c>
      <c r="J100" s="181"/>
      <c r="K100" s="683"/>
      <c r="M100" s="191"/>
      <c r="N100" s="191"/>
    </row>
    <row r="101" s="168" customFormat="1">
      <c r="B101" s="181">
        <f t="shared" si="1"/>
        <v>43</v>
      </c>
      <c r="C101" s="182"/>
      <c r="D101" s="181" t="s">
        <v>665</v>
      </c>
      <c r="E101" s="183"/>
      <c r="F101" s="184">
        <v>43845</v>
      </c>
      <c r="G101" s="182" t="s">
        <v>547</v>
      </c>
      <c r="H101" s="182" t="s">
        <v>636</v>
      </c>
      <c r="I101" s="190">
        <v>4276349</v>
      </c>
      <c r="J101" s="181"/>
      <c r="K101" s="683"/>
      <c r="M101" s="191"/>
      <c r="N101" s="191"/>
    </row>
    <row r="102" s="168" customFormat="1">
      <c r="B102" s="181">
        <f t="shared" si="1"/>
        <v>44</v>
      </c>
      <c r="C102" s="182"/>
      <c r="D102" s="181" t="s">
        <v>666</v>
      </c>
      <c r="E102" s="183"/>
      <c r="F102" s="184">
        <v>43845</v>
      </c>
      <c r="G102" s="182" t="s">
        <v>547</v>
      </c>
      <c r="H102" s="182" t="s">
        <v>636</v>
      </c>
      <c r="I102" s="190">
        <v>4276349</v>
      </c>
      <c r="J102" s="181"/>
      <c r="K102" s="683"/>
      <c r="M102" s="191"/>
      <c r="N102" s="191"/>
    </row>
    <row r="103" s="168" customFormat="1">
      <c r="B103" s="181">
        <f t="shared" si="1"/>
        <v>45</v>
      </c>
      <c r="C103" s="182"/>
      <c r="D103" s="181" t="s">
        <v>667</v>
      </c>
      <c r="E103" s="183"/>
      <c r="F103" s="184">
        <v>43845</v>
      </c>
      <c r="G103" s="182" t="s">
        <v>547</v>
      </c>
      <c r="H103" s="182" t="s">
        <v>636</v>
      </c>
      <c r="I103" s="190">
        <v>4276349</v>
      </c>
      <c r="J103" s="181"/>
      <c r="K103" s="683"/>
      <c r="M103" s="191"/>
      <c r="N103" s="191"/>
    </row>
    <row r="104" s="168" customFormat="1">
      <c r="B104" s="181">
        <f t="shared" si="1"/>
        <v>46</v>
      </c>
      <c r="C104" s="182"/>
      <c r="D104" s="181" t="s">
        <v>668</v>
      </c>
      <c r="E104" s="183"/>
      <c r="F104" s="184">
        <v>43845</v>
      </c>
      <c r="G104" s="182" t="s">
        <v>547</v>
      </c>
      <c r="H104" s="182" t="s">
        <v>636</v>
      </c>
      <c r="I104" s="190">
        <v>4276349</v>
      </c>
      <c r="J104" s="181"/>
      <c r="K104" s="683"/>
      <c r="M104" s="191"/>
      <c r="N104" s="191"/>
    </row>
    <row r="105" s="168" customFormat="1">
      <c r="B105" s="181">
        <f t="shared" si="1"/>
        <v>47</v>
      </c>
      <c r="C105" s="182"/>
      <c r="D105" s="181" t="s">
        <v>669</v>
      </c>
      <c r="E105" s="183"/>
      <c r="F105" s="184">
        <v>43845</v>
      </c>
      <c r="G105" s="182" t="s">
        <v>547</v>
      </c>
      <c r="H105" s="182" t="s">
        <v>636</v>
      </c>
      <c r="I105" s="190">
        <v>4276349</v>
      </c>
      <c r="J105" s="181"/>
      <c r="K105" s="683"/>
      <c r="M105" s="191"/>
      <c r="N105" s="191"/>
    </row>
    <row r="106" s="168" customFormat="1">
      <c r="B106" s="181">
        <f t="shared" si="1"/>
        <v>48</v>
      </c>
      <c r="C106" s="182"/>
      <c r="D106" s="181" t="s">
        <v>670</v>
      </c>
      <c r="E106" s="183"/>
      <c r="F106" s="184">
        <v>43845</v>
      </c>
      <c r="G106" s="182" t="s">
        <v>547</v>
      </c>
      <c r="H106" s="182" t="s">
        <v>636</v>
      </c>
      <c r="I106" s="190">
        <v>4276349</v>
      </c>
      <c r="J106" s="181"/>
      <c r="K106" s="683"/>
      <c r="M106" s="191"/>
      <c r="N106" s="191"/>
    </row>
    <row r="107" s="168" customFormat="1">
      <c r="B107" s="181">
        <f t="shared" si="1"/>
        <v>49</v>
      </c>
      <c r="C107" s="182"/>
      <c r="D107" s="181" t="s">
        <v>671</v>
      </c>
      <c r="E107" s="183"/>
      <c r="F107" s="184">
        <v>43845</v>
      </c>
      <c r="G107" s="182" t="s">
        <v>547</v>
      </c>
      <c r="H107" s="182" t="s">
        <v>636</v>
      </c>
      <c r="I107" s="190">
        <v>4276349</v>
      </c>
      <c r="J107" s="181"/>
      <c r="K107" s="683"/>
      <c r="M107" s="191"/>
      <c r="N107" s="191"/>
    </row>
    <row r="108" s="168" customFormat="1">
      <c r="B108" s="181">
        <f t="shared" si="1"/>
        <v>50</v>
      </c>
      <c r="C108" s="182"/>
      <c r="D108" s="181" t="s">
        <v>672</v>
      </c>
      <c r="E108" s="183"/>
      <c r="F108" s="184">
        <v>43845</v>
      </c>
      <c r="G108" s="182" t="s">
        <v>547</v>
      </c>
      <c r="H108" s="182" t="s">
        <v>636</v>
      </c>
      <c r="I108" s="190">
        <v>4276349</v>
      </c>
      <c r="J108" s="181"/>
      <c r="K108" s="683"/>
      <c r="M108" s="191"/>
      <c r="N108" s="191"/>
    </row>
    <row r="109" s="168" customFormat="1">
      <c r="B109" s="181">
        <f t="shared" si="1"/>
        <v>51</v>
      </c>
      <c r="C109" s="182"/>
      <c r="D109" s="181" t="s">
        <v>673</v>
      </c>
      <c r="E109" s="183"/>
      <c r="F109" s="184">
        <v>43845</v>
      </c>
      <c r="G109" s="182" t="s">
        <v>547</v>
      </c>
      <c r="H109" s="182" t="s">
        <v>636</v>
      </c>
      <c r="I109" s="190">
        <v>4276349</v>
      </c>
      <c r="J109" s="181"/>
      <c r="K109" s="683"/>
      <c r="M109" s="191"/>
      <c r="N109" s="191"/>
    </row>
    <row r="110" s="168" customFormat="1">
      <c r="B110" s="181">
        <f t="shared" si="1"/>
        <v>52</v>
      </c>
      <c r="C110" s="182"/>
      <c r="D110" s="181" t="s">
        <v>674</v>
      </c>
      <c r="E110" s="183"/>
      <c r="F110" s="184">
        <v>43845</v>
      </c>
      <c r="G110" s="182" t="s">
        <v>547</v>
      </c>
      <c r="H110" s="182" t="s">
        <v>636</v>
      </c>
      <c r="I110" s="190">
        <v>4276349</v>
      </c>
      <c r="J110" s="181"/>
      <c r="K110" s="683"/>
      <c r="M110" s="191"/>
      <c r="N110" s="191"/>
    </row>
    <row r="111" s="168" customFormat="1">
      <c r="B111" s="181">
        <f t="shared" si="1"/>
        <v>53</v>
      </c>
      <c r="C111" s="182"/>
      <c r="D111" s="181" t="s">
        <v>675</v>
      </c>
      <c r="E111" s="183"/>
      <c r="F111" s="184">
        <v>43845</v>
      </c>
      <c r="G111" s="182" t="s">
        <v>547</v>
      </c>
      <c r="H111" s="182" t="s">
        <v>636</v>
      </c>
      <c r="I111" s="190">
        <v>4276349</v>
      </c>
      <c r="J111" s="181"/>
      <c r="K111" s="683"/>
      <c r="M111" s="191"/>
      <c r="N111" s="191"/>
    </row>
    <row r="112" s="168" customFormat="1">
      <c r="B112" s="181">
        <f t="shared" si="1"/>
        <v>54</v>
      </c>
      <c r="C112" s="182"/>
      <c r="D112" s="181" t="s">
        <v>676</v>
      </c>
      <c r="E112" s="183"/>
      <c r="F112" s="184">
        <v>43845</v>
      </c>
      <c r="G112" s="182" t="s">
        <v>547</v>
      </c>
      <c r="H112" s="182" t="s">
        <v>636</v>
      </c>
      <c r="I112" s="190">
        <v>4276349</v>
      </c>
      <c r="J112" s="181"/>
      <c r="K112" s="683"/>
      <c r="M112" s="191"/>
      <c r="N112" s="191"/>
    </row>
    <row r="113" s="168" customFormat="1">
      <c r="B113" s="181">
        <f t="shared" si="1"/>
        <v>55</v>
      </c>
      <c r="C113" s="182"/>
      <c r="D113" s="181" t="s">
        <v>677</v>
      </c>
      <c r="E113" s="183"/>
      <c r="F113" s="184">
        <v>43845</v>
      </c>
      <c r="G113" s="182" t="s">
        <v>547</v>
      </c>
      <c r="H113" s="182" t="s">
        <v>636</v>
      </c>
      <c r="I113" s="190">
        <v>4276349</v>
      </c>
      <c r="J113" s="181"/>
      <c r="K113" s="683"/>
      <c r="M113" s="191"/>
      <c r="N113" s="191"/>
    </row>
    <row r="114" s="168" customFormat="1">
      <c r="B114" s="181">
        <f t="shared" si="1"/>
        <v>56</v>
      </c>
      <c r="C114" s="182"/>
      <c r="D114" s="181" t="s">
        <v>678</v>
      </c>
      <c r="E114" s="183"/>
      <c r="F114" s="184">
        <v>43845</v>
      </c>
      <c r="G114" s="182" t="s">
        <v>547</v>
      </c>
      <c r="H114" s="182" t="s">
        <v>636</v>
      </c>
      <c r="I114" s="190">
        <v>4276349</v>
      </c>
      <c r="J114" s="181"/>
      <c r="K114" s="683"/>
      <c r="M114" s="191"/>
      <c r="N114" s="191"/>
    </row>
    <row r="115" s="168" customFormat="1">
      <c r="B115" s="181">
        <f t="shared" si="1"/>
        <v>57</v>
      </c>
      <c r="C115" s="182"/>
      <c r="D115" s="181" t="s">
        <v>679</v>
      </c>
      <c r="E115" s="183"/>
      <c r="F115" s="184">
        <v>43845</v>
      </c>
      <c r="G115" s="182" t="s">
        <v>547</v>
      </c>
      <c r="H115" s="182" t="s">
        <v>636</v>
      </c>
      <c r="I115" s="190">
        <v>4276349</v>
      </c>
      <c r="J115" s="181"/>
      <c r="K115" s="683"/>
      <c r="M115" s="191"/>
      <c r="N115" s="191"/>
    </row>
    <row r="116" s="168" customFormat="1">
      <c r="B116" s="181">
        <f t="shared" si="1"/>
        <v>58</v>
      </c>
      <c r="C116" s="182"/>
      <c r="D116" s="181" t="s">
        <v>680</v>
      </c>
      <c r="E116" s="183"/>
      <c r="F116" s="184">
        <v>43845</v>
      </c>
      <c r="G116" s="182" t="s">
        <v>547</v>
      </c>
      <c r="H116" s="182" t="s">
        <v>636</v>
      </c>
      <c r="I116" s="190">
        <v>4276349</v>
      </c>
      <c r="J116" s="181"/>
      <c r="K116" s="683"/>
      <c r="M116" s="191"/>
      <c r="N116" s="191"/>
    </row>
    <row r="117" s="168" customFormat="1">
      <c r="B117" s="181">
        <f t="shared" si="1"/>
        <v>59</v>
      </c>
      <c r="C117" s="182"/>
      <c r="D117" s="181" t="s">
        <v>681</v>
      </c>
      <c r="E117" s="183"/>
      <c r="F117" s="184">
        <v>43845</v>
      </c>
      <c r="G117" s="182" t="s">
        <v>547</v>
      </c>
      <c r="H117" s="182" t="s">
        <v>636</v>
      </c>
      <c r="I117" s="190">
        <v>4276349</v>
      </c>
      <c r="J117" s="181"/>
      <c r="K117" s="683"/>
      <c r="M117" s="191"/>
      <c r="N117" s="191"/>
    </row>
    <row r="118" s="168" customFormat="1">
      <c r="B118" s="181">
        <f t="shared" si="1"/>
        <v>60</v>
      </c>
      <c r="C118" s="182"/>
      <c r="D118" s="181" t="s">
        <v>682</v>
      </c>
      <c r="E118" s="183"/>
      <c r="F118" s="184">
        <v>43845</v>
      </c>
      <c r="G118" s="182" t="s">
        <v>547</v>
      </c>
      <c r="H118" s="182" t="s">
        <v>636</v>
      </c>
      <c r="I118" s="190">
        <v>4276349</v>
      </c>
      <c r="J118" s="181"/>
      <c r="K118" s="683"/>
      <c r="M118" s="191"/>
      <c r="N118" s="191"/>
    </row>
    <row r="119" s="168" customFormat="1">
      <c r="B119" s="181">
        <f t="shared" si="1"/>
        <v>61</v>
      </c>
      <c r="C119" s="182"/>
      <c r="D119" s="181" t="s">
        <v>683</v>
      </c>
      <c r="E119" s="183"/>
      <c r="F119" s="184">
        <v>43845</v>
      </c>
      <c r="G119" s="182" t="s">
        <v>547</v>
      </c>
      <c r="H119" s="182" t="s">
        <v>636</v>
      </c>
      <c r="I119" s="190">
        <v>4276349</v>
      </c>
      <c r="J119" s="181"/>
      <c r="K119" s="683"/>
      <c r="M119" s="191"/>
      <c r="N119" s="191"/>
    </row>
    <row r="120" s="168" customFormat="1">
      <c r="B120" s="181">
        <f t="shared" si="1"/>
        <v>62</v>
      </c>
      <c r="C120" s="182"/>
      <c r="D120" s="181" t="s">
        <v>684</v>
      </c>
      <c r="E120" s="183"/>
      <c r="F120" s="184">
        <v>43845</v>
      </c>
      <c r="G120" s="182" t="s">
        <v>547</v>
      </c>
      <c r="H120" s="182" t="s">
        <v>636</v>
      </c>
      <c r="I120" s="190">
        <v>4276349</v>
      </c>
      <c r="J120" s="181"/>
      <c r="K120" s="683"/>
      <c r="M120" s="191"/>
      <c r="N120" s="191"/>
    </row>
    <row r="121" s="168" customFormat="1">
      <c r="B121" s="181">
        <f t="shared" si="1"/>
        <v>63</v>
      </c>
      <c r="C121" s="182"/>
      <c r="D121" s="181" t="s">
        <v>596</v>
      </c>
      <c r="E121" s="183"/>
      <c r="F121" s="184">
        <v>43845</v>
      </c>
      <c r="G121" s="182" t="s">
        <v>547</v>
      </c>
      <c r="H121" s="182" t="s">
        <v>636</v>
      </c>
      <c r="I121" s="190">
        <v>4276349</v>
      </c>
      <c r="J121" s="181"/>
      <c r="K121" s="683"/>
      <c r="M121" s="191"/>
      <c r="N121" s="191"/>
    </row>
    <row r="122" s="168" customFormat="1">
      <c r="B122" s="181">
        <f t="shared" si="1"/>
        <v>64</v>
      </c>
      <c r="C122" s="182"/>
      <c r="D122" s="181" t="s">
        <v>597</v>
      </c>
      <c r="E122" s="183"/>
      <c r="F122" s="184">
        <v>43845</v>
      </c>
      <c r="G122" s="182" t="s">
        <v>547</v>
      </c>
      <c r="H122" s="182" t="s">
        <v>636</v>
      </c>
      <c r="I122" s="190">
        <v>4276349</v>
      </c>
      <c r="J122" s="181"/>
      <c r="K122" s="683"/>
      <c r="M122" s="191"/>
      <c r="N122" s="191"/>
    </row>
    <row r="123" s="168" customFormat="1">
      <c r="B123" s="181">
        <f t="shared" si="1"/>
        <v>65</v>
      </c>
      <c r="C123" s="182"/>
      <c r="D123" s="181" t="s">
        <v>598</v>
      </c>
      <c r="E123" s="183"/>
      <c r="F123" s="184">
        <v>43845</v>
      </c>
      <c r="G123" s="182" t="s">
        <v>547</v>
      </c>
      <c r="H123" s="182" t="s">
        <v>636</v>
      </c>
      <c r="I123" s="190">
        <v>4276349</v>
      </c>
      <c r="J123" s="181"/>
      <c r="K123" s="683"/>
      <c r="M123" s="191"/>
      <c r="N123" s="191"/>
    </row>
    <row r="124" s="168" customFormat="1">
      <c r="B124" s="181">
        <f t="shared" si="1"/>
        <v>66</v>
      </c>
      <c r="C124" s="182"/>
      <c r="D124" s="181" t="s">
        <v>599</v>
      </c>
      <c r="E124" s="183"/>
      <c r="F124" s="184">
        <v>43845</v>
      </c>
      <c r="G124" s="182" t="s">
        <v>547</v>
      </c>
      <c r="H124" s="182" t="s">
        <v>636</v>
      </c>
      <c r="I124" s="190">
        <v>4276349</v>
      </c>
      <c r="J124" s="181"/>
      <c r="K124" s="683"/>
      <c r="M124" s="191"/>
      <c r="N124" s="191"/>
    </row>
    <row r="125" s="168" customFormat="1">
      <c r="B125" s="181">
        <f ref="B125:B186" t="shared" si="2">+B124+1</f>
        <v>67</v>
      </c>
      <c r="C125" s="182"/>
      <c r="D125" s="181" t="s">
        <v>600</v>
      </c>
      <c r="E125" s="183"/>
      <c r="F125" s="184">
        <v>43845</v>
      </c>
      <c r="G125" s="182" t="s">
        <v>547</v>
      </c>
      <c r="H125" s="182" t="s">
        <v>636</v>
      </c>
      <c r="I125" s="190">
        <v>4276349</v>
      </c>
      <c r="J125" s="181"/>
      <c r="K125" s="683"/>
      <c r="M125" s="191"/>
      <c r="N125" s="191"/>
    </row>
    <row r="126" s="168" customFormat="1">
      <c r="B126" s="181">
        <f t="shared" si="2"/>
        <v>68</v>
      </c>
      <c r="C126" s="182"/>
      <c r="D126" s="181" t="s">
        <v>601</v>
      </c>
      <c r="E126" s="183"/>
      <c r="F126" s="184">
        <v>43845</v>
      </c>
      <c r="G126" s="182" t="s">
        <v>547</v>
      </c>
      <c r="H126" s="182" t="s">
        <v>636</v>
      </c>
      <c r="I126" s="190">
        <v>4276349</v>
      </c>
      <c r="J126" s="181"/>
      <c r="K126" s="683"/>
      <c r="M126" s="191"/>
      <c r="N126" s="191"/>
    </row>
    <row r="127" s="168" customFormat="1">
      <c r="B127" s="181">
        <f t="shared" si="2"/>
        <v>69</v>
      </c>
      <c r="C127" s="182"/>
      <c r="D127" s="181" t="s">
        <v>602</v>
      </c>
      <c r="E127" s="183"/>
      <c r="F127" s="184">
        <v>43845</v>
      </c>
      <c r="G127" s="182" t="s">
        <v>547</v>
      </c>
      <c r="H127" s="182" t="s">
        <v>636</v>
      </c>
      <c r="I127" s="190">
        <v>4276349</v>
      </c>
      <c r="J127" s="181"/>
      <c r="K127" s="683"/>
      <c r="M127" s="191"/>
      <c r="N127" s="191"/>
    </row>
    <row r="128" s="168" customFormat="1">
      <c r="B128" s="181">
        <f t="shared" si="2"/>
        <v>70</v>
      </c>
      <c r="C128" s="182"/>
      <c r="D128" s="181" t="s">
        <v>603</v>
      </c>
      <c r="E128" s="183"/>
      <c r="F128" s="184">
        <v>43845</v>
      </c>
      <c r="G128" s="182" t="s">
        <v>547</v>
      </c>
      <c r="H128" s="182" t="s">
        <v>636</v>
      </c>
      <c r="I128" s="190">
        <v>4276349</v>
      </c>
      <c r="J128" s="181"/>
      <c r="K128" s="683"/>
      <c r="M128" s="191"/>
      <c r="N128" s="191"/>
    </row>
    <row r="129" s="168" customFormat="1">
      <c r="B129" s="181">
        <f t="shared" si="2"/>
        <v>71</v>
      </c>
      <c r="C129" s="182"/>
      <c r="D129" s="181" t="s">
        <v>604</v>
      </c>
      <c r="E129" s="183"/>
      <c r="F129" s="184">
        <v>43845</v>
      </c>
      <c r="G129" s="182" t="s">
        <v>547</v>
      </c>
      <c r="H129" s="182" t="s">
        <v>636</v>
      </c>
      <c r="I129" s="190">
        <v>4276349</v>
      </c>
      <c r="J129" s="181"/>
      <c r="K129" s="683"/>
      <c r="M129" s="191"/>
      <c r="N129" s="191"/>
    </row>
    <row r="130" s="168" customFormat="1">
      <c r="B130" s="181">
        <f t="shared" si="2"/>
        <v>72</v>
      </c>
      <c r="C130" s="182"/>
      <c r="D130" s="181" t="s">
        <v>607</v>
      </c>
      <c r="E130" s="183"/>
      <c r="F130" s="184">
        <v>43845</v>
      </c>
      <c r="G130" s="182" t="s">
        <v>547</v>
      </c>
      <c r="H130" s="182" t="s">
        <v>636</v>
      </c>
      <c r="I130" s="190">
        <v>4276349</v>
      </c>
      <c r="J130" s="181"/>
      <c r="K130" s="683"/>
      <c r="M130" s="191"/>
      <c r="N130" s="191"/>
    </row>
    <row r="131" s="168" customFormat="1">
      <c r="B131" s="181">
        <f t="shared" si="2"/>
        <v>73</v>
      </c>
      <c r="C131" s="182"/>
      <c r="D131" s="181" t="s">
        <v>685</v>
      </c>
      <c r="E131" s="183"/>
      <c r="F131" s="184">
        <v>43845</v>
      </c>
      <c r="G131" s="182" t="s">
        <v>551</v>
      </c>
      <c r="H131" s="182" t="s">
        <v>636</v>
      </c>
      <c r="I131" s="190">
        <v>4276349</v>
      </c>
      <c r="J131" s="181"/>
      <c r="K131" s="683"/>
      <c r="M131" s="191"/>
      <c r="N131" s="191"/>
    </row>
    <row r="132" s="168" customFormat="1">
      <c r="B132" s="181">
        <f t="shared" si="2"/>
        <v>74</v>
      </c>
      <c r="C132" s="182"/>
      <c r="D132" s="181" t="s">
        <v>686</v>
      </c>
      <c r="E132" s="183"/>
      <c r="F132" s="184">
        <v>43845</v>
      </c>
      <c r="G132" s="182" t="s">
        <v>551</v>
      </c>
      <c r="H132" s="182" t="s">
        <v>636</v>
      </c>
      <c r="I132" s="190">
        <v>4276349</v>
      </c>
      <c r="J132" s="181"/>
      <c r="K132" s="683"/>
      <c r="M132" s="191"/>
      <c r="N132" s="191"/>
    </row>
    <row r="133" s="168" customFormat="1">
      <c r="B133" s="181">
        <f t="shared" si="2"/>
        <v>75</v>
      </c>
      <c r="C133" s="182"/>
      <c r="D133" s="181" t="s">
        <v>687</v>
      </c>
      <c r="E133" s="183"/>
      <c r="F133" s="184">
        <v>43845</v>
      </c>
      <c r="G133" s="182" t="s">
        <v>551</v>
      </c>
      <c r="H133" s="182" t="s">
        <v>636</v>
      </c>
      <c r="I133" s="190">
        <v>4276349</v>
      </c>
      <c r="J133" s="181"/>
      <c r="K133" s="683"/>
      <c r="M133" s="191"/>
      <c r="N133" s="191"/>
    </row>
    <row r="134" s="168" customFormat="1">
      <c r="B134" s="181">
        <f t="shared" si="2"/>
        <v>76</v>
      </c>
      <c r="C134" s="182"/>
      <c r="D134" s="181" t="s">
        <v>688</v>
      </c>
      <c r="E134" s="183"/>
      <c r="F134" s="184">
        <v>43845</v>
      </c>
      <c r="G134" s="182" t="s">
        <v>551</v>
      </c>
      <c r="H134" s="182" t="s">
        <v>636</v>
      </c>
      <c r="I134" s="190">
        <v>4276349</v>
      </c>
      <c r="J134" s="181"/>
      <c r="K134" s="683"/>
      <c r="M134" s="191"/>
      <c r="N134" s="191"/>
    </row>
    <row r="135" s="168" customFormat="1">
      <c r="B135" s="181">
        <f t="shared" si="2"/>
        <v>77</v>
      </c>
      <c r="C135" s="182"/>
      <c r="D135" s="181" t="s">
        <v>689</v>
      </c>
      <c r="E135" s="183"/>
      <c r="F135" s="184">
        <v>43845</v>
      </c>
      <c r="G135" s="182" t="s">
        <v>551</v>
      </c>
      <c r="H135" s="182" t="s">
        <v>636</v>
      </c>
      <c r="I135" s="190">
        <v>4276349</v>
      </c>
      <c r="J135" s="181"/>
      <c r="K135" s="683"/>
      <c r="M135" s="191"/>
      <c r="N135" s="191"/>
    </row>
    <row r="136" s="168" customFormat="1">
      <c r="B136" s="181">
        <f t="shared" si="2"/>
        <v>78</v>
      </c>
      <c r="C136" s="182"/>
      <c r="D136" s="181" t="s">
        <v>690</v>
      </c>
      <c r="E136" s="183"/>
      <c r="F136" s="184">
        <v>43845</v>
      </c>
      <c r="G136" s="182" t="s">
        <v>551</v>
      </c>
      <c r="H136" s="182" t="s">
        <v>636</v>
      </c>
      <c r="I136" s="190">
        <v>4276349</v>
      </c>
      <c r="J136" s="181"/>
      <c r="K136" s="683"/>
      <c r="M136" s="191"/>
      <c r="N136" s="191"/>
    </row>
    <row r="137" s="168" customFormat="1">
      <c r="B137" s="181">
        <f t="shared" si="2"/>
        <v>79</v>
      </c>
      <c r="C137" s="182"/>
      <c r="D137" s="181" t="s">
        <v>691</v>
      </c>
      <c r="E137" s="183"/>
      <c r="F137" s="184">
        <v>43845</v>
      </c>
      <c r="G137" s="182" t="s">
        <v>551</v>
      </c>
      <c r="H137" s="182" t="s">
        <v>636</v>
      </c>
      <c r="I137" s="190">
        <v>4276349</v>
      </c>
      <c r="J137" s="181"/>
      <c r="K137" s="683"/>
      <c r="M137" s="191"/>
      <c r="N137" s="191"/>
    </row>
    <row r="138" s="168" customFormat="1">
      <c r="B138" s="181">
        <f t="shared" si="2"/>
        <v>80</v>
      </c>
      <c r="C138" s="182"/>
      <c r="D138" s="181" t="s">
        <v>692</v>
      </c>
      <c r="E138" s="183"/>
      <c r="F138" s="184">
        <v>43845</v>
      </c>
      <c r="G138" s="182" t="s">
        <v>551</v>
      </c>
      <c r="H138" s="182" t="s">
        <v>636</v>
      </c>
      <c r="I138" s="190">
        <v>4276349</v>
      </c>
      <c r="J138" s="181"/>
      <c r="K138" s="683"/>
      <c r="M138" s="191"/>
      <c r="N138" s="191"/>
    </row>
    <row r="139" s="168" customFormat="1">
      <c r="B139" s="181">
        <f t="shared" si="2"/>
        <v>81</v>
      </c>
      <c r="C139" s="182"/>
      <c r="D139" s="181" t="s">
        <v>693</v>
      </c>
      <c r="E139" s="183"/>
      <c r="F139" s="184">
        <v>43845</v>
      </c>
      <c r="G139" s="182" t="s">
        <v>551</v>
      </c>
      <c r="H139" s="182" t="s">
        <v>636</v>
      </c>
      <c r="I139" s="190">
        <v>4276349</v>
      </c>
      <c r="J139" s="181"/>
      <c r="K139" s="683"/>
      <c r="M139" s="191"/>
      <c r="N139" s="191"/>
    </row>
    <row r="140" s="168" customFormat="1">
      <c r="B140" s="181">
        <f t="shared" si="2"/>
        <v>82</v>
      </c>
      <c r="C140" s="182"/>
      <c r="D140" s="181" t="s">
        <v>694</v>
      </c>
      <c r="E140" s="183"/>
      <c r="F140" s="184">
        <v>43845</v>
      </c>
      <c r="G140" s="182" t="s">
        <v>551</v>
      </c>
      <c r="H140" s="182" t="s">
        <v>636</v>
      </c>
      <c r="I140" s="190">
        <v>4276349</v>
      </c>
      <c r="J140" s="181"/>
      <c r="K140" s="683"/>
      <c r="M140" s="191"/>
      <c r="N140" s="191"/>
    </row>
    <row r="141" s="168" customFormat="1">
      <c r="B141" s="181">
        <f t="shared" si="2"/>
        <v>83</v>
      </c>
      <c r="C141" s="182"/>
      <c r="D141" s="181" t="s">
        <v>695</v>
      </c>
      <c r="E141" s="183"/>
      <c r="F141" s="184">
        <v>43845</v>
      </c>
      <c r="G141" s="182" t="s">
        <v>551</v>
      </c>
      <c r="H141" s="182" t="s">
        <v>636</v>
      </c>
      <c r="I141" s="190">
        <v>4276349</v>
      </c>
      <c r="J141" s="181"/>
      <c r="K141" s="683"/>
      <c r="M141" s="191"/>
      <c r="N141" s="191"/>
    </row>
    <row r="142" s="168" customFormat="1">
      <c r="B142" s="181">
        <f t="shared" si="2"/>
        <v>84</v>
      </c>
      <c r="C142" s="182"/>
      <c r="D142" s="181" t="s">
        <v>696</v>
      </c>
      <c r="E142" s="183"/>
      <c r="F142" s="184">
        <v>43845</v>
      </c>
      <c r="G142" s="182" t="s">
        <v>551</v>
      </c>
      <c r="H142" s="182" t="s">
        <v>636</v>
      </c>
      <c r="I142" s="190">
        <v>4276349</v>
      </c>
      <c r="J142" s="181"/>
      <c r="K142" s="683"/>
      <c r="M142" s="191"/>
      <c r="N142" s="191"/>
    </row>
    <row r="143" s="168" customFormat="1">
      <c r="B143" s="181">
        <f t="shared" si="2"/>
        <v>85</v>
      </c>
      <c r="C143" s="182"/>
      <c r="D143" s="181" t="s">
        <v>697</v>
      </c>
      <c r="E143" s="183"/>
      <c r="F143" s="184">
        <v>43845</v>
      </c>
      <c r="G143" s="182" t="s">
        <v>551</v>
      </c>
      <c r="H143" s="182" t="s">
        <v>636</v>
      </c>
      <c r="I143" s="190">
        <v>4276349</v>
      </c>
      <c r="J143" s="181"/>
      <c r="K143" s="683"/>
      <c r="M143" s="191"/>
      <c r="N143" s="191"/>
    </row>
    <row r="144" s="168" customFormat="1">
      <c r="B144" s="181">
        <f t="shared" si="2"/>
        <v>86</v>
      </c>
      <c r="C144" s="182"/>
      <c r="D144" s="181" t="s">
        <v>698</v>
      </c>
      <c r="E144" s="183"/>
      <c r="F144" s="184">
        <v>43845</v>
      </c>
      <c r="G144" s="182" t="s">
        <v>551</v>
      </c>
      <c r="H144" s="182" t="s">
        <v>636</v>
      </c>
      <c r="I144" s="190">
        <v>4276349</v>
      </c>
      <c r="J144" s="181"/>
      <c r="K144" s="683"/>
      <c r="M144" s="191"/>
      <c r="N144" s="191"/>
    </row>
    <row r="145" s="168" customFormat="1">
      <c r="B145" s="181">
        <f t="shared" si="2"/>
        <v>87</v>
      </c>
      <c r="C145" s="182"/>
      <c r="D145" s="181" t="s">
        <v>699</v>
      </c>
      <c r="E145" s="183"/>
      <c r="F145" s="184">
        <v>43845</v>
      </c>
      <c r="G145" s="182" t="s">
        <v>551</v>
      </c>
      <c r="H145" s="182" t="s">
        <v>636</v>
      </c>
      <c r="I145" s="190">
        <v>4276349</v>
      </c>
      <c r="J145" s="181"/>
      <c r="K145" s="683"/>
      <c r="M145" s="191"/>
      <c r="N145" s="191"/>
    </row>
    <row r="146" s="168" customFormat="1">
      <c r="B146" s="181">
        <f t="shared" si="2"/>
        <v>88</v>
      </c>
      <c r="C146" s="182"/>
      <c r="D146" s="181" t="s">
        <v>700</v>
      </c>
      <c r="E146" s="183"/>
      <c r="F146" s="184">
        <v>43845</v>
      </c>
      <c r="G146" s="182" t="s">
        <v>551</v>
      </c>
      <c r="H146" s="182" t="s">
        <v>636</v>
      </c>
      <c r="I146" s="190">
        <v>4276349</v>
      </c>
      <c r="J146" s="181"/>
      <c r="K146" s="683"/>
      <c r="M146" s="191"/>
      <c r="N146" s="191"/>
    </row>
    <row r="147" s="168" customFormat="1">
      <c r="B147" s="181">
        <f t="shared" si="2"/>
        <v>89</v>
      </c>
      <c r="C147" s="182"/>
      <c r="D147" s="181" t="s">
        <v>701</v>
      </c>
      <c r="E147" s="183"/>
      <c r="F147" s="184">
        <v>43845</v>
      </c>
      <c r="G147" s="182" t="s">
        <v>551</v>
      </c>
      <c r="H147" s="182" t="s">
        <v>636</v>
      </c>
      <c r="I147" s="190">
        <v>4276349</v>
      </c>
      <c r="J147" s="181"/>
      <c r="K147" s="683"/>
      <c r="M147" s="191"/>
      <c r="N147" s="191"/>
    </row>
    <row r="148" s="168" customFormat="1">
      <c r="B148" s="181">
        <f t="shared" si="2"/>
        <v>90</v>
      </c>
      <c r="C148" s="182"/>
      <c r="D148" s="181" t="s">
        <v>702</v>
      </c>
      <c r="E148" s="183"/>
      <c r="F148" s="184">
        <v>43845</v>
      </c>
      <c r="G148" s="182" t="s">
        <v>551</v>
      </c>
      <c r="H148" s="182" t="s">
        <v>636</v>
      </c>
      <c r="I148" s="190">
        <v>4276349</v>
      </c>
      <c r="J148" s="181"/>
      <c r="K148" s="683"/>
      <c r="M148" s="191"/>
      <c r="N148" s="191"/>
    </row>
    <row r="149" s="168" customFormat="1">
      <c r="B149" s="181">
        <f t="shared" si="2"/>
        <v>91</v>
      </c>
      <c r="C149" s="182"/>
      <c r="D149" s="181" t="s">
        <v>703</v>
      </c>
      <c r="E149" s="183"/>
      <c r="F149" s="184">
        <v>43845</v>
      </c>
      <c r="G149" s="182" t="s">
        <v>551</v>
      </c>
      <c r="H149" s="182" t="s">
        <v>636</v>
      </c>
      <c r="I149" s="190">
        <v>4276349</v>
      </c>
      <c r="J149" s="181"/>
      <c r="K149" s="683"/>
      <c r="M149" s="191"/>
      <c r="N149" s="191"/>
    </row>
    <row r="150" s="168" customFormat="1">
      <c r="B150" s="181">
        <f t="shared" si="2"/>
        <v>92</v>
      </c>
      <c r="C150" s="182"/>
      <c r="D150" s="181" t="s">
        <v>704</v>
      </c>
      <c r="E150" s="183"/>
      <c r="F150" s="184">
        <v>43845</v>
      </c>
      <c r="G150" s="182" t="s">
        <v>551</v>
      </c>
      <c r="H150" s="182" t="s">
        <v>636</v>
      </c>
      <c r="I150" s="190">
        <v>4276349</v>
      </c>
      <c r="J150" s="181"/>
      <c r="K150" s="683"/>
      <c r="M150" s="191"/>
      <c r="N150" s="191"/>
    </row>
    <row r="151" s="168" customFormat="1">
      <c r="B151" s="181">
        <f t="shared" si="2"/>
        <v>93</v>
      </c>
      <c r="C151" s="182"/>
      <c r="D151" s="181" t="s">
        <v>705</v>
      </c>
      <c r="E151" s="183"/>
      <c r="F151" s="184">
        <v>43845</v>
      </c>
      <c r="G151" s="182" t="s">
        <v>551</v>
      </c>
      <c r="H151" s="182" t="s">
        <v>636</v>
      </c>
      <c r="I151" s="190">
        <v>4276349</v>
      </c>
      <c r="J151" s="181"/>
      <c r="K151" s="683"/>
      <c r="M151" s="191"/>
      <c r="N151" s="191"/>
    </row>
    <row r="152" s="168" customFormat="1">
      <c r="B152" s="181">
        <f t="shared" si="2"/>
        <v>94</v>
      </c>
      <c r="C152" s="182"/>
      <c r="D152" s="181" t="s">
        <v>706</v>
      </c>
      <c r="E152" s="183"/>
      <c r="F152" s="184">
        <v>43845</v>
      </c>
      <c r="G152" s="182" t="s">
        <v>551</v>
      </c>
      <c r="H152" s="182" t="s">
        <v>636</v>
      </c>
      <c r="I152" s="190">
        <v>4276349</v>
      </c>
      <c r="J152" s="181"/>
      <c r="K152" s="683"/>
      <c r="M152" s="191"/>
      <c r="N152" s="191"/>
    </row>
    <row r="153" s="168" customFormat="1">
      <c r="B153" s="181">
        <f t="shared" si="2"/>
        <v>95</v>
      </c>
      <c r="C153" s="182"/>
      <c r="D153" s="181" t="s">
        <v>707</v>
      </c>
      <c r="E153" s="183"/>
      <c r="F153" s="184">
        <v>43845</v>
      </c>
      <c r="G153" s="182" t="s">
        <v>551</v>
      </c>
      <c r="H153" s="182" t="s">
        <v>636</v>
      </c>
      <c r="I153" s="190">
        <v>4276349</v>
      </c>
      <c r="J153" s="181"/>
      <c r="K153" s="683"/>
      <c r="M153" s="191"/>
      <c r="N153" s="191"/>
    </row>
    <row r="154" s="168" customFormat="1">
      <c r="B154" s="181">
        <f t="shared" si="2"/>
        <v>96</v>
      </c>
      <c r="C154" s="182"/>
      <c r="D154" s="181" t="s">
        <v>708</v>
      </c>
      <c r="E154" s="183"/>
      <c r="F154" s="184">
        <v>43845</v>
      </c>
      <c r="G154" s="182" t="s">
        <v>551</v>
      </c>
      <c r="H154" s="182" t="s">
        <v>636</v>
      </c>
      <c r="I154" s="190">
        <v>4276349</v>
      </c>
      <c r="J154" s="181"/>
      <c r="K154" s="683"/>
      <c r="M154" s="191"/>
      <c r="N154" s="191"/>
    </row>
    <row r="155" s="168" customFormat="1">
      <c r="B155" s="181">
        <f t="shared" si="2"/>
        <v>97</v>
      </c>
      <c r="C155" s="182"/>
      <c r="D155" s="181" t="s">
        <v>709</v>
      </c>
      <c r="E155" s="183"/>
      <c r="F155" s="184">
        <v>43845</v>
      </c>
      <c r="G155" s="182" t="s">
        <v>551</v>
      </c>
      <c r="H155" s="182" t="s">
        <v>636</v>
      </c>
      <c r="I155" s="190">
        <v>4276349</v>
      </c>
      <c r="J155" s="181"/>
      <c r="K155" s="683"/>
      <c r="M155" s="191"/>
      <c r="N155" s="191"/>
    </row>
    <row r="156" s="168" customFormat="1">
      <c r="B156" s="181">
        <f t="shared" si="2"/>
        <v>98</v>
      </c>
      <c r="C156" s="182"/>
      <c r="D156" s="181" t="s">
        <v>710</v>
      </c>
      <c r="E156" s="183"/>
      <c r="F156" s="184">
        <v>43845</v>
      </c>
      <c r="G156" s="182" t="s">
        <v>551</v>
      </c>
      <c r="H156" s="182" t="s">
        <v>636</v>
      </c>
      <c r="I156" s="190">
        <v>4276349</v>
      </c>
      <c r="J156" s="181"/>
      <c r="K156" s="683"/>
      <c r="M156" s="191"/>
      <c r="N156" s="191"/>
    </row>
    <row r="157" s="168" customFormat="1">
      <c r="B157" s="181">
        <f t="shared" si="2"/>
        <v>99</v>
      </c>
      <c r="C157" s="182"/>
      <c r="D157" s="181" t="s">
        <v>711</v>
      </c>
      <c r="E157" s="183"/>
      <c r="F157" s="184">
        <v>43845</v>
      </c>
      <c r="G157" s="182" t="s">
        <v>551</v>
      </c>
      <c r="H157" s="182" t="s">
        <v>636</v>
      </c>
      <c r="I157" s="190">
        <v>4276349</v>
      </c>
      <c r="J157" s="181"/>
      <c r="K157" s="683"/>
      <c r="M157" s="191"/>
      <c r="N157" s="191"/>
    </row>
    <row r="158" s="168" customFormat="1">
      <c r="B158" s="181">
        <f t="shared" si="2"/>
        <v>100</v>
      </c>
      <c r="C158" s="182"/>
      <c r="D158" s="181" t="s">
        <v>712</v>
      </c>
      <c r="E158" s="183"/>
      <c r="F158" s="184">
        <v>43845</v>
      </c>
      <c r="G158" s="182" t="s">
        <v>551</v>
      </c>
      <c r="H158" s="182" t="s">
        <v>636</v>
      </c>
      <c r="I158" s="190">
        <v>4276349</v>
      </c>
      <c r="J158" s="181"/>
      <c r="K158" s="683"/>
      <c r="M158" s="191"/>
      <c r="N158" s="191"/>
    </row>
    <row r="159" s="168" customFormat="1">
      <c r="B159" s="181">
        <f t="shared" si="2"/>
        <v>101</v>
      </c>
      <c r="C159" s="182"/>
      <c r="D159" s="181" t="s">
        <v>713</v>
      </c>
      <c r="E159" s="183"/>
      <c r="F159" s="184">
        <v>43845</v>
      </c>
      <c r="G159" s="182" t="s">
        <v>551</v>
      </c>
      <c r="H159" s="182" t="s">
        <v>636</v>
      </c>
      <c r="I159" s="190">
        <v>4276349</v>
      </c>
      <c r="J159" s="181"/>
      <c r="K159" s="683"/>
      <c r="M159" s="191"/>
      <c r="N159" s="191"/>
    </row>
    <row r="160" s="168" customFormat="1">
      <c r="B160" s="181">
        <f t="shared" si="2"/>
        <v>102</v>
      </c>
      <c r="C160" s="182"/>
      <c r="D160" s="181" t="s">
        <v>714</v>
      </c>
      <c r="E160" s="183"/>
      <c r="F160" s="184">
        <v>43845</v>
      </c>
      <c r="G160" s="182" t="s">
        <v>551</v>
      </c>
      <c r="H160" s="182" t="s">
        <v>636</v>
      </c>
      <c r="I160" s="190">
        <v>4276349</v>
      </c>
      <c r="J160" s="181"/>
      <c r="K160" s="683"/>
      <c r="M160" s="191"/>
      <c r="N160" s="191"/>
    </row>
    <row r="161" s="168" customFormat="1">
      <c r="B161" s="181">
        <f t="shared" si="2"/>
        <v>103</v>
      </c>
      <c r="C161" s="182"/>
      <c r="D161" s="181" t="s">
        <v>715</v>
      </c>
      <c r="E161" s="183"/>
      <c r="F161" s="184">
        <v>43845</v>
      </c>
      <c r="G161" s="182" t="s">
        <v>551</v>
      </c>
      <c r="H161" s="182" t="s">
        <v>636</v>
      </c>
      <c r="I161" s="190">
        <v>4276349</v>
      </c>
      <c r="J161" s="181"/>
      <c r="K161" s="683"/>
      <c r="M161" s="191"/>
      <c r="N161" s="191"/>
    </row>
    <row r="162" s="168" customFormat="1">
      <c r="B162" s="181">
        <f t="shared" si="2"/>
        <v>104</v>
      </c>
      <c r="C162" s="182"/>
      <c r="D162" s="181" t="s">
        <v>716</v>
      </c>
      <c r="E162" s="183"/>
      <c r="F162" s="184">
        <v>43845</v>
      </c>
      <c r="G162" s="182" t="s">
        <v>551</v>
      </c>
      <c r="H162" s="182" t="s">
        <v>636</v>
      </c>
      <c r="I162" s="190">
        <v>4276349</v>
      </c>
      <c r="J162" s="181"/>
      <c r="K162" s="683"/>
      <c r="M162" s="191"/>
      <c r="N162" s="191"/>
    </row>
    <row r="163" s="168" customFormat="1">
      <c r="B163" s="181">
        <f t="shared" si="2"/>
        <v>105</v>
      </c>
      <c r="C163" s="182"/>
      <c r="D163" s="181" t="s">
        <v>717</v>
      </c>
      <c r="E163" s="183"/>
      <c r="F163" s="184">
        <v>43845</v>
      </c>
      <c r="G163" s="182" t="s">
        <v>551</v>
      </c>
      <c r="H163" s="182" t="s">
        <v>636</v>
      </c>
      <c r="I163" s="190">
        <v>4276349</v>
      </c>
      <c r="J163" s="181"/>
      <c r="K163" s="683"/>
      <c r="M163" s="191"/>
      <c r="N163" s="191"/>
    </row>
    <row r="164" s="168" customFormat="1">
      <c r="B164" s="181">
        <f t="shared" si="2"/>
        <v>106</v>
      </c>
      <c r="C164" s="182"/>
      <c r="D164" s="181" t="s">
        <v>718</v>
      </c>
      <c r="E164" s="183"/>
      <c r="F164" s="184">
        <v>43845</v>
      </c>
      <c r="G164" s="182" t="s">
        <v>551</v>
      </c>
      <c r="H164" s="182" t="s">
        <v>636</v>
      </c>
      <c r="I164" s="190">
        <v>4276349</v>
      </c>
      <c r="J164" s="181"/>
      <c r="K164" s="683"/>
      <c r="M164" s="191"/>
      <c r="N164" s="191"/>
    </row>
    <row r="165" s="168" customFormat="1">
      <c r="B165" s="181">
        <f t="shared" si="2"/>
        <v>107</v>
      </c>
      <c r="C165" s="182"/>
      <c r="D165" s="181" t="s">
        <v>719</v>
      </c>
      <c r="E165" s="183"/>
      <c r="F165" s="184">
        <v>43845</v>
      </c>
      <c r="G165" s="182" t="s">
        <v>551</v>
      </c>
      <c r="H165" s="182" t="s">
        <v>636</v>
      </c>
      <c r="I165" s="190">
        <v>4276349</v>
      </c>
      <c r="J165" s="181"/>
      <c r="K165" s="683"/>
      <c r="M165" s="191"/>
      <c r="N165" s="191"/>
    </row>
    <row r="166" s="168" customFormat="1">
      <c r="B166" s="181">
        <f t="shared" si="2"/>
        <v>108</v>
      </c>
      <c r="C166" s="182"/>
      <c r="D166" s="181" t="s">
        <v>720</v>
      </c>
      <c r="E166" s="183"/>
      <c r="F166" s="184">
        <v>43845</v>
      </c>
      <c r="G166" s="182" t="s">
        <v>551</v>
      </c>
      <c r="H166" s="182" t="s">
        <v>636</v>
      </c>
      <c r="I166" s="190">
        <v>4276349</v>
      </c>
      <c r="J166" s="181"/>
      <c r="K166" s="683"/>
      <c r="M166" s="191"/>
      <c r="N166" s="191"/>
    </row>
    <row r="167" s="168" customFormat="1">
      <c r="B167" s="181">
        <f t="shared" si="2"/>
        <v>109</v>
      </c>
      <c r="C167" s="182"/>
      <c r="D167" s="181" t="s">
        <v>721</v>
      </c>
      <c r="E167" s="183"/>
      <c r="F167" s="184">
        <v>43845</v>
      </c>
      <c r="G167" s="182" t="s">
        <v>551</v>
      </c>
      <c r="H167" s="182" t="s">
        <v>636</v>
      </c>
      <c r="I167" s="190">
        <v>4276349</v>
      </c>
      <c r="J167" s="181"/>
      <c r="K167" s="683"/>
      <c r="M167" s="191"/>
      <c r="N167" s="191"/>
    </row>
    <row r="168" s="168" customFormat="1">
      <c r="B168" s="181">
        <f t="shared" si="2"/>
        <v>110</v>
      </c>
      <c r="C168" s="182"/>
      <c r="D168" s="181" t="s">
        <v>722</v>
      </c>
      <c r="E168" s="183"/>
      <c r="F168" s="184">
        <v>43845</v>
      </c>
      <c r="G168" s="182" t="s">
        <v>551</v>
      </c>
      <c r="H168" s="182" t="s">
        <v>636</v>
      </c>
      <c r="I168" s="190">
        <v>4276349</v>
      </c>
      <c r="J168" s="181"/>
      <c r="K168" s="683"/>
      <c r="M168" s="191"/>
      <c r="N168" s="191"/>
    </row>
    <row r="169" s="168" customFormat="1">
      <c r="B169" s="181">
        <f t="shared" si="2"/>
        <v>111</v>
      </c>
      <c r="C169" s="182"/>
      <c r="D169" s="181" t="s">
        <v>723</v>
      </c>
      <c r="E169" s="183"/>
      <c r="F169" s="184">
        <v>43845</v>
      </c>
      <c r="G169" s="182" t="s">
        <v>551</v>
      </c>
      <c r="H169" s="182" t="s">
        <v>636</v>
      </c>
      <c r="I169" s="190">
        <v>4276349</v>
      </c>
      <c r="J169" s="181"/>
      <c r="K169" s="683"/>
      <c r="M169" s="191"/>
      <c r="N169" s="191"/>
    </row>
    <row r="170" s="168" customFormat="1">
      <c r="B170" s="181">
        <f t="shared" si="2"/>
        <v>112</v>
      </c>
      <c r="C170" s="182"/>
      <c r="D170" s="181" t="s">
        <v>724</v>
      </c>
      <c r="E170" s="183"/>
      <c r="F170" s="184">
        <v>43845</v>
      </c>
      <c r="G170" s="182" t="s">
        <v>551</v>
      </c>
      <c r="H170" s="182" t="s">
        <v>636</v>
      </c>
      <c r="I170" s="190">
        <v>4276349</v>
      </c>
      <c r="J170" s="181"/>
      <c r="K170" s="683"/>
      <c r="M170" s="191"/>
      <c r="N170" s="191"/>
    </row>
    <row r="171" s="168" customFormat="1">
      <c r="B171" s="181">
        <f t="shared" si="2"/>
        <v>113</v>
      </c>
      <c r="C171" s="182"/>
      <c r="D171" s="181" t="s">
        <v>725</v>
      </c>
      <c r="E171" s="183"/>
      <c r="F171" s="184">
        <v>43845</v>
      </c>
      <c r="G171" s="182" t="s">
        <v>551</v>
      </c>
      <c r="H171" s="182" t="s">
        <v>636</v>
      </c>
      <c r="I171" s="190">
        <v>4276349</v>
      </c>
      <c r="J171" s="181"/>
      <c r="K171" s="683"/>
      <c r="M171" s="191"/>
      <c r="N171" s="191"/>
    </row>
    <row r="172" s="168" customFormat="1">
      <c r="B172" s="181">
        <f t="shared" si="2"/>
        <v>114</v>
      </c>
      <c r="C172" s="182"/>
      <c r="D172" s="181" t="s">
        <v>300</v>
      </c>
      <c r="E172" s="183"/>
      <c r="F172" s="184">
        <v>43845</v>
      </c>
      <c r="G172" s="182" t="s">
        <v>551</v>
      </c>
      <c r="H172" s="182" t="s">
        <v>636</v>
      </c>
      <c r="I172" s="190">
        <v>4276349</v>
      </c>
      <c r="J172" s="181"/>
      <c r="K172" s="683"/>
      <c r="M172" s="191"/>
      <c r="N172" s="191"/>
    </row>
    <row r="173" s="168" customFormat="1">
      <c r="B173" s="181">
        <f t="shared" si="2"/>
        <v>115</v>
      </c>
      <c r="C173" s="182"/>
      <c r="D173" s="181" t="s">
        <v>726</v>
      </c>
      <c r="E173" s="183"/>
      <c r="F173" s="184">
        <v>43845</v>
      </c>
      <c r="G173" s="182" t="s">
        <v>551</v>
      </c>
      <c r="H173" s="182" t="s">
        <v>636</v>
      </c>
      <c r="I173" s="190">
        <v>4276349</v>
      </c>
      <c r="J173" s="181"/>
      <c r="K173" s="683"/>
      <c r="M173" s="191"/>
      <c r="N173" s="191"/>
    </row>
    <row r="174" s="168" customFormat="1">
      <c r="B174" s="181">
        <f t="shared" si="2"/>
        <v>116</v>
      </c>
      <c r="C174" s="182"/>
      <c r="D174" s="181" t="s">
        <v>611</v>
      </c>
      <c r="E174" s="183"/>
      <c r="F174" s="184">
        <v>43845</v>
      </c>
      <c r="G174" s="182" t="s">
        <v>551</v>
      </c>
      <c r="H174" s="182" t="s">
        <v>636</v>
      </c>
      <c r="I174" s="190">
        <v>4276349</v>
      </c>
      <c r="J174" s="181"/>
      <c r="K174" s="683"/>
      <c r="M174" s="191"/>
      <c r="N174" s="191"/>
    </row>
    <row r="175" s="168" customFormat="1">
      <c r="B175" s="181">
        <f t="shared" si="2"/>
        <v>117</v>
      </c>
      <c r="C175" s="182"/>
      <c r="D175" s="181" t="s">
        <v>613</v>
      </c>
      <c r="E175" s="183"/>
      <c r="F175" s="184">
        <v>43845</v>
      </c>
      <c r="G175" s="182" t="s">
        <v>551</v>
      </c>
      <c r="H175" s="182" t="s">
        <v>636</v>
      </c>
      <c r="I175" s="190">
        <v>4276349</v>
      </c>
      <c r="J175" s="181"/>
      <c r="K175" s="683"/>
      <c r="M175" s="191"/>
      <c r="N175" s="191"/>
    </row>
    <row r="176" s="168" customFormat="1">
      <c r="B176" s="181">
        <f t="shared" si="2"/>
        <v>118</v>
      </c>
      <c r="C176" s="182"/>
      <c r="D176" s="181" t="s">
        <v>614</v>
      </c>
      <c r="E176" s="183"/>
      <c r="F176" s="184">
        <v>43845</v>
      </c>
      <c r="G176" s="182" t="s">
        <v>551</v>
      </c>
      <c r="H176" s="182" t="s">
        <v>636</v>
      </c>
      <c r="I176" s="190">
        <v>4276349</v>
      </c>
      <c r="J176" s="181"/>
      <c r="K176" s="683"/>
      <c r="M176" s="191"/>
      <c r="N176" s="191"/>
    </row>
    <row r="177" s="168" customFormat="1">
      <c r="B177" s="181">
        <f t="shared" si="2"/>
        <v>119</v>
      </c>
      <c r="C177" s="182"/>
      <c r="D177" s="181" t="s">
        <v>615</v>
      </c>
      <c r="E177" s="183"/>
      <c r="F177" s="184">
        <v>43845</v>
      </c>
      <c r="G177" s="182" t="s">
        <v>551</v>
      </c>
      <c r="H177" s="182" t="s">
        <v>636</v>
      </c>
      <c r="I177" s="190">
        <v>4276349</v>
      </c>
      <c r="J177" s="181"/>
      <c r="K177" s="683"/>
      <c r="M177" s="191"/>
      <c r="N177" s="191"/>
    </row>
    <row r="178" s="168" customFormat="1">
      <c r="B178" s="181">
        <f t="shared" si="2"/>
        <v>120</v>
      </c>
      <c r="C178" s="182"/>
      <c r="D178" s="181" t="s">
        <v>616</v>
      </c>
      <c r="E178" s="183"/>
      <c r="F178" s="184">
        <v>43845</v>
      </c>
      <c r="G178" s="182" t="s">
        <v>551</v>
      </c>
      <c r="H178" s="182" t="s">
        <v>636</v>
      </c>
      <c r="I178" s="190">
        <v>4276349</v>
      </c>
      <c r="J178" s="181"/>
      <c r="K178" s="683"/>
      <c r="M178" s="191"/>
      <c r="N178" s="191"/>
    </row>
    <row r="179" s="168" customFormat="1">
      <c r="B179" s="181">
        <f t="shared" si="2"/>
        <v>121</v>
      </c>
      <c r="C179" s="182"/>
      <c r="D179" s="181" t="s">
        <v>617</v>
      </c>
      <c r="E179" s="183"/>
      <c r="F179" s="184">
        <v>43845</v>
      </c>
      <c r="G179" s="182" t="s">
        <v>551</v>
      </c>
      <c r="H179" s="182" t="s">
        <v>636</v>
      </c>
      <c r="I179" s="190">
        <v>4276349</v>
      </c>
      <c r="J179" s="181"/>
      <c r="K179" s="683"/>
      <c r="M179" s="191"/>
      <c r="N179" s="191"/>
    </row>
    <row r="180" s="168" customFormat="1">
      <c r="B180" s="181">
        <f t="shared" si="2"/>
        <v>122</v>
      </c>
      <c r="C180" s="182"/>
      <c r="D180" s="181" t="s">
        <v>618</v>
      </c>
      <c r="E180" s="183"/>
      <c r="F180" s="184">
        <v>43845</v>
      </c>
      <c r="G180" s="182" t="s">
        <v>551</v>
      </c>
      <c r="H180" s="182" t="s">
        <v>636</v>
      </c>
      <c r="I180" s="190">
        <v>4276349</v>
      </c>
      <c r="J180" s="181"/>
      <c r="K180" s="683"/>
      <c r="M180" s="191"/>
      <c r="N180" s="191"/>
    </row>
    <row r="181" s="168" customFormat="1">
      <c r="B181" s="181">
        <f t="shared" si="2"/>
        <v>123</v>
      </c>
      <c r="C181" s="182"/>
      <c r="D181" s="181" t="s">
        <v>619</v>
      </c>
      <c r="E181" s="183"/>
      <c r="F181" s="184">
        <v>43845</v>
      </c>
      <c r="G181" s="182" t="s">
        <v>551</v>
      </c>
      <c r="H181" s="182" t="s">
        <v>636</v>
      </c>
      <c r="I181" s="190">
        <v>4276349</v>
      </c>
      <c r="J181" s="181"/>
      <c r="K181" s="683"/>
      <c r="M181" s="191"/>
      <c r="N181" s="191"/>
    </row>
    <row r="182" s="168" customFormat="1">
      <c r="B182" s="181">
        <f t="shared" si="2"/>
        <v>124</v>
      </c>
      <c r="C182" s="182"/>
      <c r="D182" s="181" t="s">
        <v>620</v>
      </c>
      <c r="E182" s="183"/>
      <c r="F182" s="184">
        <v>43845</v>
      </c>
      <c r="G182" s="182" t="s">
        <v>551</v>
      </c>
      <c r="H182" s="182" t="s">
        <v>636</v>
      </c>
      <c r="I182" s="190">
        <v>4276349</v>
      </c>
      <c r="J182" s="181"/>
      <c r="K182" s="683"/>
      <c r="M182" s="191"/>
      <c r="N182" s="191"/>
    </row>
    <row r="183" s="168" customFormat="1">
      <c r="B183" s="181">
        <f t="shared" si="2"/>
        <v>125</v>
      </c>
      <c r="C183" s="182"/>
      <c r="D183" s="181" t="s">
        <v>727</v>
      </c>
      <c r="E183" s="183"/>
      <c r="F183" s="184">
        <v>43861</v>
      </c>
      <c r="G183" s="183" t="s">
        <v>728</v>
      </c>
      <c r="H183" s="184" t="s">
        <v>729</v>
      </c>
      <c r="I183" s="190">
        <v>4276349</v>
      </c>
      <c r="J183" s="181"/>
      <c r="K183" s="683"/>
      <c r="M183" s="191"/>
      <c r="N183" s="191"/>
    </row>
    <row r="184" s="168" customFormat="1">
      <c r="B184" s="181">
        <f t="shared" si="2"/>
        <v>126</v>
      </c>
      <c r="C184" s="182"/>
      <c r="D184" s="181" t="s">
        <v>730</v>
      </c>
      <c r="E184" s="183"/>
      <c r="F184" s="184">
        <v>43865</v>
      </c>
      <c r="G184" s="183" t="s">
        <v>495</v>
      </c>
      <c r="H184" s="184" t="s">
        <v>71</v>
      </c>
      <c r="I184" s="190">
        <v>3310723</v>
      </c>
      <c r="J184" s="181"/>
      <c r="K184" s="683"/>
      <c r="M184" s="191"/>
      <c r="N184" s="191"/>
    </row>
    <row r="185" s="168" customFormat="1">
      <c r="B185" s="181">
        <f t="shared" si="2"/>
        <v>127</v>
      </c>
      <c r="C185" s="182"/>
      <c r="D185" s="181" t="s">
        <v>731</v>
      </c>
      <c r="E185" s="183">
        <v>43851</v>
      </c>
      <c r="F185" s="184"/>
      <c r="G185" s="183" t="s">
        <v>495</v>
      </c>
      <c r="H185" s="184" t="s">
        <v>71</v>
      </c>
      <c r="I185" s="190">
        <v>3310723</v>
      </c>
      <c r="J185" s="181"/>
      <c r="K185" s="683"/>
      <c r="M185" s="191"/>
      <c r="N185" s="191"/>
    </row>
    <row r="186" s="168" customFormat="1">
      <c r="B186" s="181">
        <f t="shared" si="2"/>
        <v>128</v>
      </c>
      <c r="C186" s="182"/>
      <c r="D186" s="181" t="s">
        <v>732</v>
      </c>
      <c r="E186" s="183">
        <v>43867</v>
      </c>
      <c r="F186" s="184"/>
      <c r="G186" s="183" t="s">
        <v>495</v>
      </c>
      <c r="H186" s="184" t="s">
        <v>71</v>
      </c>
      <c r="I186" s="190">
        <v>3310723</v>
      </c>
      <c r="J186" s="181"/>
      <c r="K186" s="684"/>
      <c r="M186" s="191"/>
      <c r="N186" s="191"/>
    </row>
    <row r="187" s="169" customFormat="1">
      <c r="B187" s="185"/>
      <c r="C187" s="186"/>
      <c r="D187" s="185"/>
      <c r="E187" s="187"/>
      <c r="F187" s="188"/>
      <c r="G187" s="187"/>
      <c r="H187" s="188"/>
      <c r="I187" s="192"/>
      <c r="J187" s="185"/>
      <c r="K187" s="195"/>
      <c r="M187" s="194"/>
      <c r="N187" s="194"/>
    </row>
    <row r="188" ht="18.75" customHeight="1" s="168" customFormat="1">
      <c r="B188" s="181">
        <v>1</v>
      </c>
      <c r="C188" s="182"/>
      <c r="D188" s="181" t="s">
        <v>630</v>
      </c>
      <c r="E188" s="183"/>
      <c r="F188" s="184">
        <v>43875</v>
      </c>
      <c r="G188" s="183" t="s">
        <v>546</v>
      </c>
      <c r="H188" s="184" t="s">
        <v>71</v>
      </c>
      <c r="I188" s="190">
        <v>2877448</v>
      </c>
      <c r="J188" s="181"/>
      <c r="K188" s="682" t="s">
        <v>733</v>
      </c>
      <c r="M188" s="191"/>
      <c r="N188" s="191"/>
    </row>
    <row r="189" s="168" customFormat="1">
      <c r="B189" s="181">
        <f>+B188+1</f>
        <v>2</v>
      </c>
      <c r="C189" s="182"/>
      <c r="D189" s="181" t="s">
        <v>628</v>
      </c>
      <c r="E189" s="183"/>
      <c r="F189" s="184">
        <v>43878</v>
      </c>
      <c r="G189" s="183" t="s">
        <v>546</v>
      </c>
      <c r="H189" s="184" t="s">
        <v>71</v>
      </c>
      <c r="I189" s="190">
        <v>2877448</v>
      </c>
      <c r="J189" s="181" t="s">
        <v>86</v>
      </c>
      <c r="K189" s="683"/>
      <c r="M189" s="191"/>
      <c r="N189" s="191"/>
    </row>
    <row r="190" s="168" customFormat="1">
      <c r="B190" s="181">
        <f ref="B190:B235" t="shared" si="3">+B189+1</f>
        <v>3</v>
      </c>
      <c r="C190" s="182"/>
      <c r="D190" s="181" t="s">
        <v>734</v>
      </c>
      <c r="E190" s="183"/>
      <c r="F190" s="183">
        <v>43894</v>
      </c>
      <c r="G190" s="183" t="s">
        <v>546</v>
      </c>
      <c r="H190" s="184" t="s">
        <v>71</v>
      </c>
      <c r="I190" s="190">
        <v>2877448</v>
      </c>
      <c r="J190" s="181"/>
      <c r="K190" s="683"/>
      <c r="M190" s="191"/>
      <c r="N190" s="191"/>
    </row>
    <row r="191" s="168" customFormat="1">
      <c r="B191" s="181">
        <f t="shared" si="3"/>
        <v>4</v>
      </c>
      <c r="C191" s="182"/>
      <c r="D191" s="181" t="s">
        <v>735</v>
      </c>
      <c r="E191" s="183"/>
      <c r="F191" s="183">
        <v>43892</v>
      </c>
      <c r="G191" s="183" t="s">
        <v>546</v>
      </c>
      <c r="H191" s="184" t="s">
        <v>71</v>
      </c>
      <c r="I191" s="190">
        <v>2877448</v>
      </c>
      <c r="J191" s="181"/>
      <c r="K191" s="683"/>
      <c r="M191" s="191"/>
      <c r="N191" s="191"/>
    </row>
    <row r="192" s="168" customFormat="1">
      <c r="B192" s="181">
        <f t="shared" si="3"/>
        <v>5</v>
      </c>
      <c r="C192" s="182"/>
      <c r="D192" s="181" t="s">
        <v>736</v>
      </c>
      <c r="E192" s="183"/>
      <c r="F192" s="183">
        <v>43888</v>
      </c>
      <c r="G192" s="183" t="s">
        <v>546</v>
      </c>
      <c r="H192" s="184" t="s">
        <v>71</v>
      </c>
      <c r="I192" s="190">
        <v>2877448</v>
      </c>
      <c r="J192" s="181"/>
      <c r="K192" s="683"/>
      <c r="M192" s="191"/>
      <c r="N192" s="191"/>
    </row>
    <row r="193" s="168" customFormat="1">
      <c r="B193" s="181">
        <f t="shared" si="3"/>
        <v>6</v>
      </c>
      <c r="C193" s="182"/>
      <c r="D193" s="181" t="s">
        <v>737</v>
      </c>
      <c r="E193" s="183"/>
      <c r="F193" s="183">
        <v>43890</v>
      </c>
      <c r="G193" s="183" t="s">
        <v>546</v>
      </c>
      <c r="H193" s="184" t="s">
        <v>71</v>
      </c>
      <c r="I193" s="190">
        <v>2877448</v>
      </c>
      <c r="J193" s="181"/>
      <c r="K193" s="683"/>
      <c r="M193" s="191"/>
      <c r="N193" s="191"/>
    </row>
    <row r="194" s="168" customFormat="1">
      <c r="B194" s="181">
        <f t="shared" si="3"/>
        <v>7</v>
      </c>
      <c r="C194" s="182"/>
      <c r="D194" s="181" t="s">
        <v>583</v>
      </c>
      <c r="E194" s="183"/>
      <c r="F194" s="183">
        <v>43893</v>
      </c>
      <c r="G194" s="183" t="s">
        <v>546</v>
      </c>
      <c r="H194" s="184" t="s">
        <v>71</v>
      </c>
      <c r="I194" s="190">
        <v>2877448</v>
      </c>
      <c r="J194" s="181"/>
      <c r="K194" s="683"/>
      <c r="M194" s="191"/>
      <c r="N194" s="191"/>
    </row>
    <row r="195" s="168" customFormat="1">
      <c r="B195" s="181">
        <f t="shared" si="3"/>
        <v>8</v>
      </c>
      <c r="C195" s="182"/>
      <c r="D195" s="181" t="s">
        <v>352</v>
      </c>
      <c r="E195" s="183">
        <v>43888</v>
      </c>
      <c r="F195" s="184"/>
      <c r="G195" s="183" t="s">
        <v>546</v>
      </c>
      <c r="H195" s="184" t="s">
        <v>71</v>
      </c>
      <c r="I195" s="190">
        <v>2877448</v>
      </c>
      <c r="J195" s="181"/>
      <c r="K195" s="683"/>
      <c r="M195" s="191">
        <f>I195/29*(30-27)</f>
        <v>297667.034482759</v>
      </c>
      <c r="N195" s="191"/>
    </row>
    <row r="196" s="168" customFormat="1">
      <c r="B196" s="181">
        <f t="shared" si="3"/>
        <v>9</v>
      </c>
      <c r="C196" s="182"/>
      <c r="D196" s="181" t="s">
        <v>354</v>
      </c>
      <c r="E196" s="183">
        <v>43892</v>
      </c>
      <c r="F196" s="184"/>
      <c r="G196" s="183" t="s">
        <v>546</v>
      </c>
      <c r="H196" s="184" t="s">
        <v>71</v>
      </c>
      <c r="I196" s="190">
        <v>2877448</v>
      </c>
      <c r="J196" s="181"/>
      <c r="K196" s="683"/>
      <c r="M196" s="191">
        <f>I196/31*(32-2)</f>
        <v>2784627.09677419</v>
      </c>
      <c r="N196" s="191"/>
    </row>
    <row r="197" s="168" customFormat="1">
      <c r="B197" s="181">
        <f t="shared" si="3"/>
        <v>10</v>
      </c>
      <c r="C197" s="182"/>
      <c r="D197" s="181" t="s">
        <v>738</v>
      </c>
      <c r="E197" s="183">
        <v>43893</v>
      </c>
      <c r="F197" s="184"/>
      <c r="G197" s="183" t="s">
        <v>546</v>
      </c>
      <c r="H197" s="184" t="s">
        <v>71</v>
      </c>
      <c r="I197" s="190">
        <v>2877448</v>
      </c>
      <c r="J197" s="181"/>
      <c r="K197" s="683"/>
      <c r="M197" s="191">
        <f>I197/31*(32-3)</f>
        <v>2691806.19354839</v>
      </c>
      <c r="N197" s="191"/>
    </row>
    <row r="198" s="168" customFormat="1">
      <c r="B198" s="181">
        <f t="shared" si="3"/>
        <v>11</v>
      </c>
      <c r="C198" s="182"/>
      <c r="D198" s="181" t="s">
        <v>739</v>
      </c>
      <c r="E198" s="183">
        <v>43894</v>
      </c>
      <c r="F198" s="184"/>
      <c r="G198" s="183" t="s">
        <v>546</v>
      </c>
      <c r="H198" s="184" t="s">
        <v>71</v>
      </c>
      <c r="I198" s="190">
        <v>2877448</v>
      </c>
      <c r="J198" s="181"/>
      <c r="K198" s="683"/>
      <c r="M198" s="191">
        <f>I198/31*(32-4)</f>
        <v>2598985.29032258</v>
      </c>
      <c r="N198" s="191"/>
    </row>
    <row r="199" s="168" customFormat="1">
      <c r="B199" s="181">
        <f t="shared" si="3"/>
        <v>12</v>
      </c>
      <c r="C199" s="182"/>
      <c r="D199" s="181" t="s">
        <v>356</v>
      </c>
      <c r="E199" s="183">
        <v>43894</v>
      </c>
      <c r="F199" s="184"/>
      <c r="G199" s="183" t="s">
        <v>546</v>
      </c>
      <c r="H199" s="184" t="s">
        <v>71</v>
      </c>
      <c r="I199" s="190">
        <v>2877448</v>
      </c>
      <c r="J199" s="181"/>
      <c r="K199" s="683"/>
      <c r="M199" s="191">
        <f>I199/31*(32-4)</f>
        <v>2598985.29032258</v>
      </c>
      <c r="N199" s="191"/>
    </row>
    <row r="200" s="168" customFormat="1">
      <c r="B200" s="181">
        <f t="shared" si="3"/>
        <v>13</v>
      </c>
      <c r="C200" s="182"/>
      <c r="D200" s="181" t="s">
        <v>358</v>
      </c>
      <c r="E200" s="183">
        <v>43894</v>
      </c>
      <c r="F200" s="184"/>
      <c r="G200" s="183" t="s">
        <v>546</v>
      </c>
      <c r="H200" s="184" t="s">
        <v>71</v>
      </c>
      <c r="I200" s="190">
        <v>2877448</v>
      </c>
      <c r="J200" s="181"/>
      <c r="K200" s="683"/>
      <c r="M200" s="191">
        <f>I200/31*(32-4)</f>
        <v>2598985.29032258</v>
      </c>
      <c r="N200" s="191"/>
    </row>
    <row r="201" s="168" customFormat="1">
      <c r="B201" s="181">
        <f t="shared" si="3"/>
        <v>14</v>
      </c>
      <c r="C201" s="182"/>
      <c r="D201" s="181" t="s">
        <v>360</v>
      </c>
      <c r="E201" s="183">
        <v>43897</v>
      </c>
      <c r="F201" s="184"/>
      <c r="G201" s="183" t="s">
        <v>546</v>
      </c>
      <c r="H201" s="184" t="s">
        <v>71</v>
      </c>
      <c r="I201" s="190">
        <v>2877448</v>
      </c>
      <c r="J201" s="181"/>
      <c r="K201" s="683"/>
      <c r="M201" s="191">
        <f>I201/31*(32-7)</f>
        <v>2320522.58064516</v>
      </c>
      <c r="N201" s="191"/>
    </row>
    <row r="202" s="168" customFormat="1">
      <c r="B202" s="181">
        <f t="shared" si="3"/>
        <v>15</v>
      </c>
      <c r="C202" s="182"/>
      <c r="D202" s="181" t="s">
        <v>740</v>
      </c>
      <c r="E202" s="183">
        <v>43897</v>
      </c>
      <c r="F202" s="184"/>
      <c r="G202" s="183" t="s">
        <v>546</v>
      </c>
      <c r="H202" s="184" t="s">
        <v>71</v>
      </c>
      <c r="I202" s="190">
        <v>2877448</v>
      </c>
      <c r="J202" s="181"/>
      <c r="K202" s="683"/>
      <c r="M202" s="191">
        <f>I202/31*(32-7)</f>
        <v>2320522.58064516</v>
      </c>
      <c r="N202" s="191"/>
    </row>
    <row r="203" s="168" customFormat="1">
      <c r="B203" s="181">
        <f t="shared" si="3"/>
        <v>16</v>
      </c>
      <c r="C203" s="182"/>
      <c r="D203" s="181" t="s">
        <v>362</v>
      </c>
      <c r="E203" s="183">
        <v>43898</v>
      </c>
      <c r="F203" s="184"/>
      <c r="G203" s="183" t="s">
        <v>546</v>
      </c>
      <c r="H203" s="184" t="s">
        <v>71</v>
      </c>
      <c r="I203" s="190">
        <v>2877448</v>
      </c>
      <c r="J203" s="181"/>
      <c r="K203" s="683"/>
      <c r="M203" s="191">
        <f>I203/31*(32-8)</f>
        <v>2227701.67741936</v>
      </c>
      <c r="N203" s="191"/>
    </row>
    <row r="204" s="168" customFormat="1">
      <c r="B204" s="181">
        <f t="shared" si="3"/>
        <v>17</v>
      </c>
      <c r="C204" s="182"/>
      <c r="D204" s="181" t="s">
        <v>741</v>
      </c>
      <c r="E204" s="183">
        <v>43881</v>
      </c>
      <c r="F204" s="184"/>
      <c r="G204" s="183" t="s">
        <v>546</v>
      </c>
      <c r="H204" s="184" t="s">
        <v>71</v>
      </c>
      <c r="I204" s="190">
        <v>2877448</v>
      </c>
      <c r="J204" s="181" t="s">
        <v>742</v>
      </c>
      <c r="K204" s="683"/>
      <c r="M204" s="191">
        <f>I204/29*(30-20)</f>
        <v>992223.448275862</v>
      </c>
      <c r="N204" s="191"/>
    </row>
    <row r="205" s="168" customFormat="1">
      <c r="B205" s="181">
        <f t="shared" si="3"/>
        <v>18</v>
      </c>
      <c r="C205" s="182"/>
      <c r="D205" s="181" t="s">
        <v>15</v>
      </c>
      <c r="E205" s="183"/>
      <c r="F205" s="184">
        <v>43874</v>
      </c>
      <c r="G205" s="183" t="s">
        <v>70</v>
      </c>
      <c r="H205" s="184" t="s">
        <v>71</v>
      </c>
      <c r="I205" s="190">
        <v>2515000</v>
      </c>
      <c r="J205" s="181" t="s">
        <v>743</v>
      </c>
      <c r="K205" s="683"/>
      <c r="M205" s="191"/>
      <c r="N205" s="191"/>
    </row>
    <row r="206" s="168" customFormat="1">
      <c r="B206" s="181">
        <f t="shared" si="3"/>
        <v>19</v>
      </c>
      <c r="C206" s="182"/>
      <c r="D206" s="181" t="s">
        <v>744</v>
      </c>
      <c r="E206" s="183">
        <v>43885</v>
      </c>
      <c r="F206" s="184"/>
      <c r="G206" s="183" t="s">
        <v>70</v>
      </c>
      <c r="H206" s="184" t="s">
        <v>71</v>
      </c>
      <c r="I206" s="190">
        <v>2515000</v>
      </c>
      <c r="J206" s="181"/>
      <c r="K206" s="683"/>
      <c r="M206" s="191">
        <f>I206/29*(30-24)</f>
        <v>520344.827586207</v>
      </c>
      <c r="N206" s="191"/>
    </row>
    <row r="207" s="168" customFormat="1">
      <c r="B207" s="181">
        <f t="shared" si="3"/>
        <v>20</v>
      </c>
      <c r="C207" s="182"/>
      <c r="D207" s="181" t="s">
        <v>745</v>
      </c>
      <c r="E207" s="183">
        <v>43887</v>
      </c>
      <c r="F207" s="184"/>
      <c r="G207" s="183" t="s">
        <v>70</v>
      </c>
      <c r="H207" s="184" t="s">
        <v>71</v>
      </c>
      <c r="I207" s="190">
        <v>2515000</v>
      </c>
      <c r="J207" s="181"/>
      <c r="K207" s="683"/>
      <c r="M207" s="191">
        <f>I207/29*(30-26)</f>
        <v>346896.551724138</v>
      </c>
      <c r="N207" s="191"/>
    </row>
    <row r="208" s="168" customFormat="1">
      <c r="B208" s="181">
        <f t="shared" si="3"/>
        <v>21</v>
      </c>
      <c r="C208" s="182"/>
      <c r="D208" s="181" t="s">
        <v>746</v>
      </c>
      <c r="E208" s="183">
        <v>43887</v>
      </c>
      <c r="F208" s="184"/>
      <c r="G208" s="183" t="s">
        <v>70</v>
      </c>
      <c r="H208" s="184" t="s">
        <v>71</v>
      </c>
      <c r="I208" s="190">
        <v>2515000</v>
      </c>
      <c r="J208" s="181"/>
      <c r="K208" s="683"/>
      <c r="M208" s="191">
        <f>I208/29*(30-26)</f>
        <v>346896.551724138</v>
      </c>
      <c r="N208" s="191"/>
    </row>
    <row r="209" s="168" customFormat="1">
      <c r="B209" s="181">
        <f t="shared" si="3"/>
        <v>22</v>
      </c>
      <c r="C209" s="182"/>
      <c r="D209" s="181" t="s">
        <v>130</v>
      </c>
      <c r="E209" s="183">
        <v>43892</v>
      </c>
      <c r="F209" s="184"/>
      <c r="G209" s="183" t="s">
        <v>70</v>
      </c>
      <c r="H209" s="184" t="s">
        <v>71</v>
      </c>
      <c r="I209" s="190">
        <v>2515000</v>
      </c>
      <c r="J209" s="181"/>
      <c r="K209" s="683"/>
      <c r="M209" s="191">
        <f>I209/31*(32-2)</f>
        <v>2433870.96774194</v>
      </c>
      <c r="N209" s="191"/>
    </row>
    <row r="210" s="168" customFormat="1">
      <c r="B210" s="181">
        <f t="shared" si="3"/>
        <v>23</v>
      </c>
      <c r="C210" s="182"/>
      <c r="D210" s="181" t="s">
        <v>747</v>
      </c>
      <c r="E210" s="183"/>
      <c r="F210" s="184">
        <v>43885</v>
      </c>
      <c r="G210" s="183" t="s">
        <v>70</v>
      </c>
      <c r="H210" s="184" t="s">
        <v>71</v>
      </c>
      <c r="I210" s="190">
        <v>2515000</v>
      </c>
      <c r="J210" s="181"/>
      <c r="K210" s="683"/>
      <c r="M210" s="191"/>
      <c r="N210" s="191">
        <f>I210/29*24</f>
        <v>2081379.31034483</v>
      </c>
    </row>
    <row r="211" s="168" customFormat="1">
      <c r="B211" s="181">
        <f t="shared" si="3"/>
        <v>24</v>
      </c>
      <c r="C211" s="182"/>
      <c r="D211" s="181" t="s">
        <v>748</v>
      </c>
      <c r="E211" s="183"/>
      <c r="F211" s="184">
        <v>43894</v>
      </c>
      <c r="G211" s="183" t="s">
        <v>70</v>
      </c>
      <c r="H211" s="184" t="s">
        <v>71</v>
      </c>
      <c r="I211" s="190">
        <v>2515000</v>
      </c>
      <c r="J211" s="181"/>
      <c r="K211" s="683"/>
      <c r="M211" s="191"/>
      <c r="N211" s="191">
        <f>I211/31*4</f>
        <v>324516.129032258</v>
      </c>
    </row>
    <row r="212" s="168" customFormat="1">
      <c r="B212" s="181">
        <f t="shared" si="3"/>
        <v>25</v>
      </c>
      <c r="C212" s="182"/>
      <c r="D212" s="181" t="s">
        <v>749</v>
      </c>
      <c r="E212" s="183"/>
      <c r="F212" s="184">
        <v>43890</v>
      </c>
      <c r="G212" s="183" t="s">
        <v>547</v>
      </c>
      <c r="H212" s="184" t="s">
        <v>429</v>
      </c>
      <c r="I212" s="190">
        <v>4276349</v>
      </c>
      <c r="J212" s="181"/>
      <c r="K212" s="683"/>
      <c r="M212" s="191"/>
      <c r="N212" s="191"/>
    </row>
    <row r="213" s="168" customFormat="1">
      <c r="B213" s="181">
        <f t="shared" si="3"/>
        <v>26</v>
      </c>
      <c r="C213" s="182"/>
      <c r="D213" s="181" t="s">
        <v>750</v>
      </c>
      <c r="E213" s="183">
        <v>43904</v>
      </c>
      <c r="F213" s="184"/>
      <c r="G213" s="183" t="s">
        <v>547</v>
      </c>
      <c r="H213" s="184" t="s">
        <v>429</v>
      </c>
      <c r="I213" s="190">
        <v>4276349</v>
      </c>
      <c r="J213" s="181"/>
      <c r="K213" s="683"/>
      <c r="M213" s="191">
        <f>I213/31*(32-14)</f>
        <v>2483041.35483871</v>
      </c>
      <c r="N213" s="191"/>
    </row>
    <row r="214" s="168" customFormat="1">
      <c r="B214" s="181">
        <f t="shared" si="3"/>
        <v>27</v>
      </c>
      <c r="C214" s="182"/>
      <c r="D214" s="181" t="s">
        <v>751</v>
      </c>
      <c r="E214" s="183">
        <v>43878</v>
      </c>
      <c r="F214" s="184">
        <v>43893</v>
      </c>
      <c r="G214" s="183" t="s">
        <v>551</v>
      </c>
      <c r="H214" s="184" t="s">
        <v>429</v>
      </c>
      <c r="I214" s="190">
        <v>4276349</v>
      </c>
      <c r="J214" s="181"/>
      <c r="K214" s="683"/>
      <c r="M214" s="191">
        <f>I214/29*9</f>
        <v>1327142.79310345</v>
      </c>
      <c r="N214" s="191"/>
    </row>
    <row r="215" s="168" customFormat="1">
      <c r="B215" s="181">
        <f t="shared" si="3"/>
        <v>28</v>
      </c>
      <c r="C215" s="182"/>
      <c r="D215" s="181" t="s">
        <v>752</v>
      </c>
      <c r="E215" s="183"/>
      <c r="F215" s="183">
        <v>43895</v>
      </c>
      <c r="G215" s="183" t="s">
        <v>555</v>
      </c>
      <c r="H215" s="184" t="s">
        <v>556</v>
      </c>
      <c r="I215" s="190">
        <v>4276349</v>
      </c>
      <c r="J215" s="181"/>
      <c r="K215" s="683"/>
      <c r="M215" s="191"/>
      <c r="N215" s="191"/>
    </row>
    <row r="216" s="168" customFormat="1">
      <c r="B216" s="181">
        <f t="shared" si="3"/>
        <v>29</v>
      </c>
      <c r="C216" s="182"/>
      <c r="D216" s="181" t="s">
        <v>753</v>
      </c>
      <c r="E216" s="183">
        <v>43892</v>
      </c>
      <c r="F216" s="184"/>
      <c r="G216" s="183" t="s">
        <v>754</v>
      </c>
      <c r="H216" s="184" t="s">
        <v>429</v>
      </c>
      <c r="I216" s="190">
        <v>3191572.077</v>
      </c>
      <c r="J216" s="181"/>
      <c r="K216" s="683"/>
      <c r="M216" s="191">
        <f>I216/31*(32-2)</f>
        <v>3088618.13903226</v>
      </c>
      <c r="N216" s="191"/>
    </row>
    <row r="217" s="168" customFormat="1">
      <c r="B217" s="181">
        <f t="shared" si="3"/>
        <v>30</v>
      </c>
      <c r="C217" s="182"/>
      <c r="D217" s="181" t="s">
        <v>755</v>
      </c>
      <c r="E217" s="183">
        <v>43885</v>
      </c>
      <c r="F217" s="184"/>
      <c r="G217" s="183" t="s">
        <v>533</v>
      </c>
      <c r="H217" s="184" t="s">
        <v>71</v>
      </c>
      <c r="I217" s="190">
        <v>2788826</v>
      </c>
      <c r="J217" s="181"/>
      <c r="K217" s="683"/>
      <c r="M217" s="191">
        <f>I217/29*(30-24)</f>
        <v>576998.482758621</v>
      </c>
      <c r="N217" s="191"/>
    </row>
    <row r="218" s="168" customFormat="1">
      <c r="B218" s="181">
        <f t="shared" si="3"/>
        <v>31</v>
      </c>
      <c r="C218" s="182"/>
      <c r="D218" s="181" t="s">
        <v>756</v>
      </c>
      <c r="E218" s="183">
        <v>43885</v>
      </c>
      <c r="F218" s="184"/>
      <c r="G218" s="183" t="s">
        <v>533</v>
      </c>
      <c r="H218" s="184" t="s">
        <v>71</v>
      </c>
      <c r="I218" s="190">
        <v>2788826</v>
      </c>
      <c r="J218" s="181"/>
      <c r="K218" s="683"/>
      <c r="M218" s="191">
        <f>I218/29*(30-24)</f>
        <v>576998.482758621</v>
      </c>
      <c r="N218" s="191"/>
    </row>
    <row r="219" s="168" customFormat="1">
      <c r="B219" s="181">
        <f t="shared" si="3"/>
        <v>32</v>
      </c>
      <c r="C219" s="182"/>
      <c r="D219" s="181" t="s">
        <v>757</v>
      </c>
      <c r="E219" s="183">
        <v>43885</v>
      </c>
      <c r="F219" s="184"/>
      <c r="G219" s="183" t="s">
        <v>533</v>
      </c>
      <c r="H219" s="184" t="s">
        <v>71</v>
      </c>
      <c r="I219" s="190">
        <v>2788826</v>
      </c>
      <c r="J219" s="181"/>
      <c r="K219" s="683"/>
      <c r="M219" s="191">
        <f>I219/29*(30-24)</f>
        <v>576998.482758621</v>
      </c>
      <c r="N219" s="191"/>
    </row>
    <row r="220" ht="21" s="168" customFormat="1">
      <c r="B220" s="181">
        <f t="shared" si="3"/>
        <v>33</v>
      </c>
      <c r="C220" s="182"/>
      <c r="D220" s="196" t="s">
        <v>758</v>
      </c>
      <c r="E220" s="183">
        <v>43897</v>
      </c>
      <c r="F220" s="184"/>
      <c r="G220" s="183" t="s">
        <v>547</v>
      </c>
      <c r="H220" s="184" t="s">
        <v>429</v>
      </c>
      <c r="I220" s="190">
        <v>4276349</v>
      </c>
      <c r="J220" s="181"/>
      <c r="K220" s="683"/>
      <c r="M220" s="191">
        <f>I220/31*(32-7)</f>
        <v>3448668.5483871</v>
      </c>
      <c r="N220" s="191"/>
    </row>
    <row r="221" s="169" customFormat="1">
      <c r="B221" s="185"/>
      <c r="C221" s="186"/>
      <c r="D221" s="185"/>
      <c r="E221" s="187"/>
      <c r="F221" s="188"/>
      <c r="G221" s="187"/>
      <c r="H221" s="188"/>
      <c r="I221" s="192"/>
      <c r="J221" s="185"/>
      <c r="K221" s="197"/>
      <c r="M221" s="194"/>
      <c r="N221" s="194"/>
    </row>
    <row r="222" ht="18.75" customHeight="1" s="168" customFormat="1">
      <c r="B222" s="181">
        <f t="shared" si="3"/>
        <v>1</v>
      </c>
      <c r="C222" s="182"/>
      <c r="D222" s="181" t="s">
        <v>759</v>
      </c>
      <c r="E222" s="183">
        <v>43915</v>
      </c>
      <c r="F222" s="184"/>
      <c r="G222" s="183" t="s">
        <v>546</v>
      </c>
      <c r="H222" s="184" t="s">
        <v>71</v>
      </c>
      <c r="I222" s="190">
        <v>2877448</v>
      </c>
      <c r="J222" s="181"/>
      <c r="K222" s="673" t="s">
        <v>760</v>
      </c>
      <c r="M222" s="191"/>
      <c r="N222" s="191"/>
    </row>
    <row r="223" s="168" customFormat="1">
      <c r="B223" s="181">
        <f t="shared" si="3"/>
        <v>2</v>
      </c>
      <c r="C223" s="182"/>
      <c r="D223" s="181" t="s">
        <v>761</v>
      </c>
      <c r="E223" s="183">
        <v>43922</v>
      </c>
      <c r="F223" s="184"/>
      <c r="G223" s="183" t="s">
        <v>546</v>
      </c>
      <c r="H223" s="184" t="s">
        <v>71</v>
      </c>
      <c r="I223" s="190">
        <v>2877448</v>
      </c>
      <c r="J223" s="181"/>
      <c r="K223" s="673"/>
      <c r="M223" s="191"/>
      <c r="N223" s="191"/>
    </row>
    <row r="224" s="168" customFormat="1">
      <c r="B224" s="181">
        <f t="shared" si="3"/>
        <v>3</v>
      </c>
      <c r="C224" s="182"/>
      <c r="D224" s="181" t="s">
        <v>762</v>
      </c>
      <c r="E224" s="183">
        <v>43923</v>
      </c>
      <c r="F224" s="184"/>
      <c r="G224" s="183" t="s">
        <v>546</v>
      </c>
      <c r="H224" s="184" t="s">
        <v>71</v>
      </c>
      <c r="I224" s="190">
        <v>2877448</v>
      </c>
      <c r="J224" s="181"/>
      <c r="K224" s="673"/>
      <c r="M224" s="191"/>
      <c r="N224" s="191"/>
    </row>
    <row r="225" s="168" customFormat="1">
      <c r="B225" s="181">
        <f t="shared" si="3"/>
        <v>4</v>
      </c>
      <c r="C225" s="182"/>
      <c r="D225" s="181" t="s">
        <v>364</v>
      </c>
      <c r="E225" s="183">
        <v>43927</v>
      </c>
      <c r="F225" s="184"/>
      <c r="G225" s="183" t="s">
        <v>546</v>
      </c>
      <c r="H225" s="184" t="s">
        <v>71</v>
      </c>
      <c r="I225" s="190">
        <v>2877448</v>
      </c>
      <c r="J225" s="181"/>
      <c r="K225" s="673"/>
      <c r="M225" s="191"/>
      <c r="N225" s="191"/>
    </row>
    <row r="226" s="168" customFormat="1">
      <c r="B226" s="181">
        <f t="shared" si="3"/>
        <v>5</v>
      </c>
      <c r="C226" s="182"/>
      <c r="D226" s="181" t="s">
        <v>763</v>
      </c>
      <c r="E226" s="183">
        <v>43931</v>
      </c>
      <c r="F226" s="184"/>
      <c r="G226" s="183" t="s">
        <v>70</v>
      </c>
      <c r="H226" s="184" t="s">
        <v>71</v>
      </c>
      <c r="I226" s="190">
        <v>2515000</v>
      </c>
      <c r="J226" s="181"/>
      <c r="K226" s="673"/>
      <c r="M226" s="191"/>
      <c r="N226" s="191"/>
    </row>
    <row r="227" s="168" customFormat="1">
      <c r="B227" s="181">
        <f t="shared" si="3"/>
        <v>6</v>
      </c>
      <c r="C227" s="182"/>
      <c r="D227" s="181" t="s">
        <v>764</v>
      </c>
      <c r="E227" s="183">
        <v>43931</v>
      </c>
      <c r="F227" s="184"/>
      <c r="G227" s="183" t="s">
        <v>70</v>
      </c>
      <c r="H227" s="184" t="s">
        <v>71</v>
      </c>
      <c r="I227" s="190">
        <v>2515000</v>
      </c>
      <c r="J227" s="181"/>
      <c r="K227" s="673"/>
      <c r="M227" s="191"/>
      <c r="N227" s="191"/>
    </row>
    <row r="228" s="168" customFormat="1">
      <c r="B228" s="181">
        <f t="shared" si="3"/>
        <v>7</v>
      </c>
      <c r="C228" s="182"/>
      <c r="D228" s="181" t="s">
        <v>765</v>
      </c>
      <c r="E228" s="183">
        <v>43931</v>
      </c>
      <c r="F228" s="184"/>
      <c r="G228" s="183" t="s">
        <v>70</v>
      </c>
      <c r="H228" s="184" t="s">
        <v>71</v>
      </c>
      <c r="I228" s="190">
        <v>2515000</v>
      </c>
      <c r="J228" s="181"/>
      <c r="K228" s="673"/>
      <c r="M228" s="191"/>
      <c r="N228" s="191"/>
    </row>
    <row r="229" s="168" customFormat="1">
      <c r="B229" s="181">
        <f t="shared" si="3"/>
        <v>8</v>
      </c>
      <c r="C229" s="182"/>
      <c r="D229" s="181" t="s">
        <v>766</v>
      </c>
      <c r="E229" s="183">
        <v>43932</v>
      </c>
      <c r="F229" s="184"/>
      <c r="G229" s="183" t="s">
        <v>70</v>
      </c>
      <c r="H229" s="184" t="s">
        <v>71</v>
      </c>
      <c r="I229" s="190">
        <v>2515000</v>
      </c>
      <c r="J229" s="181"/>
      <c r="K229" s="673"/>
      <c r="M229" s="191"/>
      <c r="N229" s="191"/>
    </row>
    <row r="230" s="168" customFormat="1">
      <c r="B230" s="181">
        <f t="shared" si="3"/>
        <v>9</v>
      </c>
      <c r="C230" s="182"/>
      <c r="D230" s="181" t="s">
        <v>85</v>
      </c>
      <c r="E230" s="183">
        <v>43932</v>
      </c>
      <c r="F230" s="184"/>
      <c r="G230" s="183" t="s">
        <v>70</v>
      </c>
      <c r="H230" s="184" t="s">
        <v>71</v>
      </c>
      <c r="I230" s="190">
        <v>2515000</v>
      </c>
      <c r="J230" s="181"/>
      <c r="K230" s="673"/>
      <c r="M230" s="191"/>
      <c r="N230" s="191"/>
    </row>
    <row r="231" s="168" customFormat="1">
      <c r="B231" s="181">
        <f t="shared" si="3"/>
        <v>10</v>
      </c>
      <c r="C231" s="182"/>
      <c r="D231" s="181" t="s">
        <v>767</v>
      </c>
      <c r="E231" s="183">
        <v>43933</v>
      </c>
      <c r="F231" s="184"/>
      <c r="G231" s="183" t="s">
        <v>70</v>
      </c>
      <c r="H231" s="184" t="s">
        <v>71</v>
      </c>
      <c r="I231" s="190">
        <v>2515000</v>
      </c>
      <c r="J231" s="181"/>
      <c r="K231" s="673"/>
      <c r="M231" s="191"/>
      <c r="N231" s="191"/>
    </row>
    <row r="232" s="168" customFormat="1">
      <c r="B232" s="181">
        <f t="shared" si="3"/>
        <v>11</v>
      </c>
      <c r="C232" s="182"/>
      <c r="D232" s="181" t="s">
        <v>745</v>
      </c>
      <c r="E232" s="183"/>
      <c r="F232" s="183">
        <v>43903</v>
      </c>
      <c r="G232" s="183" t="s">
        <v>70</v>
      </c>
      <c r="H232" s="184" t="s">
        <v>71</v>
      </c>
      <c r="I232" s="190">
        <v>2515000</v>
      </c>
      <c r="J232" s="181"/>
      <c r="K232" s="673"/>
      <c r="M232" s="191"/>
      <c r="N232" s="191"/>
    </row>
    <row r="233" s="168" customFormat="1">
      <c r="B233" s="181">
        <f t="shared" si="3"/>
        <v>12</v>
      </c>
      <c r="C233" s="182"/>
      <c r="D233" s="181" t="s">
        <v>768</v>
      </c>
      <c r="E233" s="183">
        <v>43921</v>
      </c>
      <c r="F233" s="184"/>
      <c r="G233" s="183" t="s">
        <v>547</v>
      </c>
      <c r="H233" s="184" t="s">
        <v>429</v>
      </c>
      <c r="I233" s="190">
        <v>4276349</v>
      </c>
      <c r="J233" s="181"/>
      <c r="K233" s="673"/>
      <c r="M233" s="191"/>
      <c r="N233" s="191"/>
    </row>
    <row r="234" s="168" customFormat="1">
      <c r="B234" s="181">
        <f t="shared" si="3"/>
        <v>13</v>
      </c>
      <c r="C234" s="182"/>
      <c r="D234" s="181" t="s">
        <v>769</v>
      </c>
      <c r="E234" s="183">
        <v>43923</v>
      </c>
      <c r="F234" s="184"/>
      <c r="G234" s="183" t="s">
        <v>495</v>
      </c>
      <c r="H234" s="184" t="s">
        <v>71</v>
      </c>
      <c r="I234" s="190">
        <v>3310723</v>
      </c>
      <c r="J234" s="181"/>
      <c r="K234" s="673"/>
      <c r="M234" s="191"/>
      <c r="N234" s="191"/>
    </row>
    <row r="235" s="168" customFormat="1">
      <c r="B235" s="181">
        <f t="shared" si="3"/>
        <v>14</v>
      </c>
      <c r="C235" s="182"/>
      <c r="D235" s="181" t="s">
        <v>770</v>
      </c>
      <c r="E235" s="183"/>
      <c r="F235" s="183">
        <v>43921</v>
      </c>
      <c r="G235" s="183" t="s">
        <v>495</v>
      </c>
      <c r="H235" s="184" t="s">
        <v>71</v>
      </c>
      <c r="I235" s="190">
        <v>3310723</v>
      </c>
      <c r="J235" s="181"/>
      <c r="K235" s="673"/>
      <c r="M235" s="191"/>
      <c r="N235" s="191"/>
    </row>
    <row r="236" s="169" customFormat="1">
      <c r="B236" s="185"/>
      <c r="C236" s="186"/>
      <c r="D236" s="185"/>
      <c r="E236" s="187"/>
      <c r="F236" s="188"/>
      <c r="G236" s="187"/>
      <c r="H236" s="188"/>
      <c r="I236" s="192"/>
      <c r="J236" s="185"/>
      <c r="K236" s="198"/>
      <c r="M236" s="194"/>
      <c r="N236" s="194"/>
    </row>
    <row r="237" ht="18.75" customHeight="1" s="168" customFormat="1">
      <c r="B237" s="181">
        <v>1</v>
      </c>
      <c r="C237" s="182"/>
      <c r="D237" s="181" t="s">
        <v>771</v>
      </c>
      <c r="E237" s="183"/>
      <c r="F237" s="184">
        <v>43933</v>
      </c>
      <c r="G237" s="183" t="s">
        <v>546</v>
      </c>
      <c r="H237" s="184" t="s">
        <v>71</v>
      </c>
      <c r="I237" s="190">
        <v>2877448</v>
      </c>
      <c r="J237" s="181"/>
      <c r="K237" s="673" t="s">
        <v>772</v>
      </c>
      <c r="M237" s="191"/>
      <c r="N237" s="191"/>
    </row>
    <row r="238" s="168" customFormat="1">
      <c r="B238" s="181">
        <v>2</v>
      </c>
      <c r="C238" s="182"/>
      <c r="D238" s="181" t="s">
        <v>773</v>
      </c>
      <c r="E238" s="183">
        <v>43949</v>
      </c>
      <c r="F238" s="184"/>
      <c r="G238" s="183" t="s">
        <v>546</v>
      </c>
      <c r="H238" s="184" t="s">
        <v>71</v>
      </c>
      <c r="I238" s="190">
        <v>2877448</v>
      </c>
      <c r="J238" s="181"/>
      <c r="K238" s="673"/>
      <c r="M238" s="191"/>
      <c r="N238" s="191"/>
    </row>
    <row r="239" s="168" customFormat="1">
      <c r="B239" s="181">
        <v>3</v>
      </c>
      <c r="C239" s="182"/>
      <c r="D239" s="181" t="s">
        <v>591</v>
      </c>
      <c r="E239" s="183"/>
      <c r="F239" s="184">
        <v>43957</v>
      </c>
      <c r="G239" s="183" t="s">
        <v>70</v>
      </c>
      <c r="H239" s="184" t="s">
        <v>71</v>
      </c>
      <c r="I239" s="190">
        <v>2515000</v>
      </c>
      <c r="J239" s="181"/>
      <c r="K239" s="673"/>
      <c r="M239" s="191"/>
      <c r="N239" s="191"/>
    </row>
    <row r="240" s="168" customFormat="1">
      <c r="B240" s="181">
        <v>4</v>
      </c>
      <c r="C240" s="182"/>
      <c r="D240" s="181" t="s">
        <v>588</v>
      </c>
      <c r="E240" s="183"/>
      <c r="F240" s="184">
        <v>43945</v>
      </c>
      <c r="G240" s="183" t="s">
        <v>70</v>
      </c>
      <c r="H240" s="184" t="s">
        <v>71</v>
      </c>
      <c r="I240" s="190">
        <v>2515000</v>
      </c>
      <c r="J240" s="181"/>
      <c r="K240" s="673"/>
      <c r="M240" s="191"/>
      <c r="N240" s="191"/>
    </row>
    <row r="241" s="168" customFormat="1">
      <c r="B241" s="181">
        <v>5</v>
      </c>
      <c r="C241" s="182"/>
      <c r="D241" s="181" t="s">
        <v>745</v>
      </c>
      <c r="E241" s="183"/>
      <c r="F241" s="184">
        <v>43933</v>
      </c>
      <c r="G241" s="183" t="s">
        <v>70</v>
      </c>
      <c r="H241" s="184" t="s">
        <v>71</v>
      </c>
      <c r="I241" s="190">
        <v>2515000</v>
      </c>
      <c r="J241" s="181"/>
      <c r="K241" s="673"/>
      <c r="M241" s="191"/>
      <c r="N241" s="191"/>
    </row>
    <row r="242" s="168" customFormat="1">
      <c r="B242" s="181">
        <v>6</v>
      </c>
      <c r="C242" s="182"/>
      <c r="D242" s="181" t="s">
        <v>774</v>
      </c>
      <c r="E242" s="183">
        <v>43938</v>
      </c>
      <c r="F242" s="184"/>
      <c r="G242" s="183" t="s">
        <v>70</v>
      </c>
      <c r="H242" s="184" t="s">
        <v>71</v>
      </c>
      <c r="I242" s="190">
        <v>2515000</v>
      </c>
      <c r="J242" s="181"/>
      <c r="K242" s="673"/>
      <c r="M242" s="191"/>
      <c r="N242" s="191"/>
    </row>
    <row r="243" s="168" customFormat="1">
      <c r="B243" s="181">
        <v>7</v>
      </c>
      <c r="C243" s="182"/>
      <c r="D243" s="181" t="s">
        <v>775</v>
      </c>
      <c r="E243" s="183">
        <v>43957</v>
      </c>
      <c r="F243" s="184"/>
      <c r="G243" s="183" t="s">
        <v>70</v>
      </c>
      <c r="H243" s="184" t="s">
        <v>71</v>
      </c>
      <c r="I243" s="190">
        <v>2515000</v>
      </c>
      <c r="J243" s="181"/>
      <c r="K243" s="673"/>
      <c r="M243" s="191"/>
      <c r="N243" s="191"/>
    </row>
    <row r="244" s="168" customFormat="1">
      <c r="B244" s="181">
        <v>8</v>
      </c>
      <c r="C244" s="182"/>
      <c r="D244" s="181" t="s">
        <v>609</v>
      </c>
      <c r="E244" s="183">
        <v>43945</v>
      </c>
      <c r="F244" s="184"/>
      <c r="G244" s="183" t="s">
        <v>70</v>
      </c>
      <c r="H244" s="184" t="s">
        <v>71</v>
      </c>
      <c r="I244" s="190">
        <v>2515000</v>
      </c>
      <c r="J244" s="181"/>
      <c r="K244" s="673"/>
      <c r="M244" s="191"/>
      <c r="N244" s="191"/>
    </row>
    <row r="245" s="168" customFormat="1">
      <c r="B245" s="181">
        <v>9</v>
      </c>
      <c r="C245" s="182"/>
      <c r="D245" s="181" t="s">
        <v>132</v>
      </c>
      <c r="E245" s="183">
        <v>43963</v>
      </c>
      <c r="F245" s="184"/>
      <c r="G245" s="183" t="s">
        <v>70</v>
      </c>
      <c r="H245" s="184" t="s">
        <v>71</v>
      </c>
      <c r="I245" s="190">
        <v>2515000</v>
      </c>
      <c r="J245" s="181"/>
      <c r="K245" s="673"/>
      <c r="M245" s="191"/>
      <c r="N245" s="191"/>
    </row>
    <row r="246" s="168" customFormat="1">
      <c r="B246" s="181">
        <v>10</v>
      </c>
      <c r="C246" s="182"/>
      <c r="D246" s="181" t="s">
        <v>776</v>
      </c>
      <c r="E246" s="183">
        <v>43950</v>
      </c>
      <c r="F246" s="184"/>
      <c r="G246" s="183" t="s">
        <v>547</v>
      </c>
      <c r="H246" s="184" t="s">
        <v>429</v>
      </c>
      <c r="I246" s="190">
        <v>4276349</v>
      </c>
      <c r="J246" s="181"/>
      <c r="K246" s="673"/>
      <c r="M246" s="191"/>
      <c r="N246" s="191"/>
    </row>
    <row r="247" s="168" customFormat="1">
      <c r="B247" s="181">
        <v>11</v>
      </c>
      <c r="C247" s="182"/>
      <c r="D247" s="181" t="s">
        <v>777</v>
      </c>
      <c r="E247" s="183">
        <v>43951</v>
      </c>
      <c r="F247" s="184"/>
      <c r="G247" s="183" t="s">
        <v>547</v>
      </c>
      <c r="H247" s="184" t="s">
        <v>429</v>
      </c>
      <c r="I247" s="190">
        <v>4276349</v>
      </c>
      <c r="J247" s="181"/>
      <c r="K247" s="673"/>
      <c r="M247" s="191"/>
      <c r="N247" s="191"/>
    </row>
    <row r="248" s="168" customFormat="1">
      <c r="B248" s="181">
        <v>12</v>
      </c>
      <c r="C248" s="182"/>
      <c r="D248" s="181" t="s">
        <v>778</v>
      </c>
      <c r="E248" s="183">
        <v>43941</v>
      </c>
      <c r="F248" s="184"/>
      <c r="G248" s="183" t="s">
        <v>547</v>
      </c>
      <c r="H248" s="184" t="s">
        <v>429</v>
      </c>
      <c r="I248" s="190">
        <v>4276349</v>
      </c>
      <c r="J248" s="181" t="s">
        <v>779</v>
      </c>
      <c r="K248" s="673"/>
      <c r="M248" s="191"/>
      <c r="N248" s="191"/>
    </row>
    <row r="249" s="168" customFormat="1">
      <c r="B249" s="181">
        <v>13</v>
      </c>
      <c r="C249" s="182"/>
      <c r="D249" s="181" t="s">
        <v>780</v>
      </c>
      <c r="E249" s="183">
        <v>43956</v>
      </c>
      <c r="F249" s="184"/>
      <c r="G249" s="183" t="s">
        <v>612</v>
      </c>
      <c r="H249" s="184" t="s">
        <v>429</v>
      </c>
      <c r="I249" s="190">
        <v>4276349</v>
      </c>
      <c r="J249" s="181"/>
      <c r="K249" s="673"/>
      <c r="M249" s="191"/>
      <c r="N249" s="191"/>
    </row>
    <row r="250" s="168" customFormat="1">
      <c r="B250" s="181">
        <v>14</v>
      </c>
      <c r="C250" s="182"/>
      <c r="D250" s="181" t="s">
        <v>781</v>
      </c>
      <c r="E250" s="183">
        <v>43950</v>
      </c>
      <c r="F250" s="184"/>
      <c r="G250" s="183" t="s">
        <v>612</v>
      </c>
      <c r="H250" s="184" t="s">
        <v>429</v>
      </c>
      <c r="I250" s="190">
        <v>4276349</v>
      </c>
      <c r="J250" s="181"/>
      <c r="K250" s="673"/>
      <c r="M250" s="191"/>
      <c r="N250" s="191"/>
    </row>
    <row r="251" s="168" customFormat="1">
      <c r="B251" s="181">
        <v>15</v>
      </c>
      <c r="C251" s="182"/>
      <c r="D251" s="181" t="s">
        <v>782</v>
      </c>
      <c r="E251" s="183">
        <v>43948</v>
      </c>
      <c r="F251" s="184">
        <v>43954</v>
      </c>
      <c r="G251" s="183" t="s">
        <v>612</v>
      </c>
      <c r="H251" s="184" t="s">
        <v>429</v>
      </c>
      <c r="I251" s="190">
        <v>4276349</v>
      </c>
      <c r="J251" s="181"/>
      <c r="K251" s="673"/>
      <c r="M251" s="191"/>
      <c r="N251" s="191"/>
    </row>
    <row r="252" ht="22.5" customHeight="1" s="168" customFormat="1">
      <c r="B252" s="181">
        <v>16</v>
      </c>
      <c r="C252" s="182"/>
      <c r="D252" s="181" t="s">
        <v>783</v>
      </c>
      <c r="E252" s="183">
        <v>43949</v>
      </c>
      <c r="F252" s="183"/>
      <c r="G252" s="183" t="s">
        <v>784</v>
      </c>
      <c r="H252" s="184" t="s">
        <v>429</v>
      </c>
      <c r="I252" s="190">
        <v>4276349</v>
      </c>
      <c r="J252" s="181"/>
      <c r="K252" s="673"/>
      <c r="M252" s="191"/>
      <c r="N252" s="191"/>
    </row>
    <row r="253" s="168" customFormat="1">
      <c r="B253" s="181">
        <v>17</v>
      </c>
      <c r="C253" s="182"/>
      <c r="D253" s="181" t="s">
        <v>785</v>
      </c>
      <c r="E253" s="183">
        <v>43949</v>
      </c>
      <c r="F253" s="184"/>
      <c r="G253" s="183" t="s">
        <v>553</v>
      </c>
      <c r="H253" s="184" t="s">
        <v>429</v>
      </c>
      <c r="I253" s="190">
        <v>4276349</v>
      </c>
      <c r="J253" s="181"/>
      <c r="K253" s="673"/>
      <c r="M253" s="191"/>
      <c r="N253" s="191"/>
    </row>
    <row r="254" s="168" customFormat="1">
      <c r="B254" s="181">
        <v>18</v>
      </c>
      <c r="C254" s="182"/>
      <c r="D254" s="181" t="s">
        <v>786</v>
      </c>
      <c r="E254" s="183">
        <v>43949</v>
      </c>
      <c r="F254" s="184"/>
      <c r="G254" s="183" t="s">
        <v>553</v>
      </c>
      <c r="H254" s="184" t="s">
        <v>429</v>
      </c>
      <c r="I254" s="190">
        <v>4276349</v>
      </c>
      <c r="J254" s="181"/>
      <c r="K254" s="673"/>
      <c r="M254" s="191"/>
      <c r="N254" s="191"/>
    </row>
    <row r="255" s="168" customFormat="1">
      <c r="B255" s="181">
        <v>19</v>
      </c>
      <c r="C255" s="182"/>
      <c r="D255" s="181" t="s">
        <v>787</v>
      </c>
      <c r="E255" s="183">
        <v>43949</v>
      </c>
      <c r="F255" s="184"/>
      <c r="G255" s="183" t="s">
        <v>554</v>
      </c>
      <c r="H255" s="184" t="s">
        <v>429</v>
      </c>
      <c r="I255" s="190">
        <v>4276349</v>
      </c>
      <c r="J255" s="181"/>
      <c r="K255" s="673"/>
      <c r="M255" s="191"/>
      <c r="N255" s="191"/>
    </row>
    <row r="256" s="168" customFormat="1">
      <c r="B256" s="181">
        <v>20</v>
      </c>
      <c r="C256" s="182"/>
      <c r="D256" s="181" t="s">
        <v>749</v>
      </c>
      <c r="E256" s="183">
        <v>43941</v>
      </c>
      <c r="F256" s="184"/>
      <c r="G256" s="183" t="s">
        <v>554</v>
      </c>
      <c r="H256" s="184" t="s">
        <v>429</v>
      </c>
      <c r="I256" s="190">
        <v>4276349</v>
      </c>
      <c r="J256" s="181"/>
      <c r="K256" s="673"/>
      <c r="M256" s="191"/>
      <c r="N256" s="191"/>
    </row>
    <row r="257" s="168" customFormat="1">
      <c r="B257" s="181">
        <v>21</v>
      </c>
      <c r="C257" s="182"/>
      <c r="D257" s="181" t="s">
        <v>788</v>
      </c>
      <c r="E257" s="183"/>
      <c r="F257" s="184">
        <v>43960</v>
      </c>
      <c r="G257" s="183" t="s">
        <v>728</v>
      </c>
      <c r="H257" s="184" t="s">
        <v>789</v>
      </c>
      <c r="I257" s="190">
        <v>4276349</v>
      </c>
      <c r="J257" s="181" t="s">
        <v>790</v>
      </c>
      <c r="K257" s="673"/>
      <c r="M257" s="191"/>
      <c r="N257" s="191"/>
    </row>
    <row r="258" s="168" customFormat="1">
      <c r="B258" s="181">
        <v>22</v>
      </c>
      <c r="C258" s="182"/>
      <c r="D258" s="181" t="s">
        <v>791</v>
      </c>
      <c r="E258" s="183"/>
      <c r="F258" s="184">
        <v>43960</v>
      </c>
      <c r="G258" s="183" t="s">
        <v>728</v>
      </c>
      <c r="H258" s="184" t="s">
        <v>789</v>
      </c>
      <c r="I258" s="190">
        <v>4276349</v>
      </c>
      <c r="J258" s="181" t="s">
        <v>790</v>
      </c>
      <c r="K258" s="673"/>
      <c r="M258" s="191"/>
      <c r="N258" s="191"/>
    </row>
    <row r="259" s="168" customFormat="1">
      <c r="B259" s="181">
        <v>23</v>
      </c>
      <c r="C259" s="182"/>
      <c r="D259" s="181" t="s">
        <v>792</v>
      </c>
      <c r="E259" s="183">
        <v>43960</v>
      </c>
      <c r="F259" s="184"/>
      <c r="G259" s="183" t="s">
        <v>495</v>
      </c>
      <c r="H259" s="184" t="s">
        <v>71</v>
      </c>
      <c r="I259" s="190">
        <v>3310723</v>
      </c>
      <c r="J259" s="181"/>
      <c r="K259" s="673"/>
      <c r="M259" s="191"/>
      <c r="N259" s="191"/>
    </row>
    <row r="260" s="169" customFormat="1">
      <c r="B260" s="185"/>
      <c r="C260" s="186"/>
      <c r="D260" s="185"/>
      <c r="E260" s="187"/>
      <c r="F260" s="188"/>
      <c r="G260" s="187"/>
      <c r="H260" s="188"/>
      <c r="I260" s="192"/>
      <c r="J260" s="185"/>
      <c r="K260" s="198"/>
      <c r="M260" s="194"/>
      <c r="N260" s="194"/>
    </row>
    <row r="261" ht="22.5" customHeight="1" s="169" customFormat="1">
      <c r="B261" s="181">
        <v>1</v>
      </c>
      <c r="C261" s="182"/>
      <c r="D261" s="181" t="s">
        <v>793</v>
      </c>
      <c r="E261" s="183">
        <v>43981</v>
      </c>
      <c r="F261" s="183"/>
      <c r="G261" s="183" t="s">
        <v>546</v>
      </c>
      <c r="H261" s="184" t="s">
        <v>71</v>
      </c>
      <c r="I261" s="190">
        <v>2877448</v>
      </c>
      <c r="J261" s="181"/>
      <c r="K261" s="673" t="s">
        <v>794</v>
      </c>
      <c r="M261" s="194"/>
      <c r="N261" s="194"/>
    </row>
    <row r="262" ht="22.5" customHeight="1" s="169" customFormat="1">
      <c r="B262" s="181">
        <v>2</v>
      </c>
      <c r="C262" s="182"/>
      <c r="D262" s="181" t="s">
        <v>795</v>
      </c>
      <c r="E262" s="183">
        <v>43981</v>
      </c>
      <c r="F262" s="183"/>
      <c r="G262" s="183" t="s">
        <v>546</v>
      </c>
      <c r="H262" s="184" t="s">
        <v>71</v>
      </c>
      <c r="I262" s="190">
        <v>2877448</v>
      </c>
      <c r="J262" s="181"/>
      <c r="K262" s="673"/>
      <c r="M262" s="194"/>
      <c r="N262" s="194"/>
    </row>
    <row r="263" ht="22.5" customHeight="1" s="169" customFormat="1">
      <c r="B263" s="181">
        <v>3</v>
      </c>
      <c r="C263" s="182"/>
      <c r="D263" s="181" t="s">
        <v>739</v>
      </c>
      <c r="E263" s="183"/>
      <c r="F263" s="183">
        <v>43982</v>
      </c>
      <c r="G263" s="183" t="s">
        <v>546</v>
      </c>
      <c r="H263" s="184" t="s">
        <v>71</v>
      </c>
      <c r="I263" s="190">
        <v>2877448</v>
      </c>
      <c r="J263" s="181"/>
      <c r="K263" s="673"/>
      <c r="M263" s="194"/>
      <c r="N263" s="194"/>
    </row>
    <row r="264" ht="22.5" customHeight="1" s="169" customFormat="1">
      <c r="B264" s="181">
        <v>4</v>
      </c>
      <c r="C264" s="182"/>
      <c r="D264" s="181" t="s">
        <v>796</v>
      </c>
      <c r="E264" s="183"/>
      <c r="F264" s="183">
        <v>43982</v>
      </c>
      <c r="G264" s="183" t="s">
        <v>546</v>
      </c>
      <c r="H264" s="184" t="s">
        <v>71</v>
      </c>
      <c r="I264" s="190">
        <v>2877448</v>
      </c>
      <c r="J264" s="181"/>
      <c r="K264" s="673"/>
      <c r="M264" s="194"/>
      <c r="N264" s="194"/>
    </row>
    <row r="265" ht="22.5" customHeight="1" s="169" customFormat="1">
      <c r="B265" s="181">
        <v>5</v>
      </c>
      <c r="C265" s="182"/>
      <c r="D265" s="181" t="s">
        <v>765</v>
      </c>
      <c r="E265" s="183"/>
      <c r="F265" s="183">
        <v>43962</v>
      </c>
      <c r="G265" s="183" t="s">
        <v>70</v>
      </c>
      <c r="H265" s="184" t="s">
        <v>71</v>
      </c>
      <c r="I265" s="190">
        <v>2515000</v>
      </c>
      <c r="J265" s="181"/>
      <c r="K265" s="673"/>
      <c r="M265" s="194"/>
      <c r="N265" s="194"/>
    </row>
    <row r="266" ht="22.5" customHeight="1" s="169" customFormat="1">
      <c r="B266" s="181">
        <v>6</v>
      </c>
      <c r="C266" s="182"/>
      <c r="D266" s="181" t="s">
        <v>767</v>
      </c>
      <c r="E266" s="183"/>
      <c r="F266" s="183">
        <v>43987</v>
      </c>
      <c r="G266" s="183" t="s">
        <v>70</v>
      </c>
      <c r="H266" s="184" t="s">
        <v>71</v>
      </c>
      <c r="I266" s="190">
        <v>2515000</v>
      </c>
      <c r="J266" s="181"/>
      <c r="K266" s="673"/>
      <c r="M266" s="194"/>
      <c r="N266" s="194"/>
    </row>
    <row r="267" ht="22.5" customHeight="1" s="169" customFormat="1">
      <c r="B267" s="181">
        <v>7</v>
      </c>
      <c r="C267" s="182"/>
      <c r="D267" s="181" t="s">
        <v>134</v>
      </c>
      <c r="E267" s="183">
        <v>43990</v>
      </c>
      <c r="F267" s="183"/>
      <c r="G267" s="183" t="s">
        <v>70</v>
      </c>
      <c r="H267" s="184" t="s">
        <v>71</v>
      </c>
      <c r="I267" s="190">
        <v>2515000</v>
      </c>
      <c r="J267" s="181"/>
      <c r="K267" s="673"/>
      <c r="M267" s="194"/>
      <c r="N267" s="194"/>
    </row>
    <row r="268" ht="22.5" customHeight="1" s="169" customFormat="1">
      <c r="B268" s="181">
        <v>8</v>
      </c>
      <c r="C268" s="182"/>
      <c r="D268" s="181" t="s">
        <v>797</v>
      </c>
      <c r="E268" s="183">
        <v>43998</v>
      </c>
      <c r="F268" s="183"/>
      <c r="G268" s="183" t="s">
        <v>70</v>
      </c>
      <c r="H268" s="184" t="s">
        <v>71</v>
      </c>
      <c r="I268" s="190">
        <v>2515000</v>
      </c>
      <c r="J268" s="181"/>
      <c r="K268" s="673"/>
      <c r="M268" s="194"/>
      <c r="N268" s="194"/>
    </row>
    <row r="269" ht="22.5" customHeight="1" s="169" customFormat="1">
      <c r="B269" s="181">
        <v>9</v>
      </c>
      <c r="C269" s="182"/>
      <c r="D269" s="181" t="s">
        <v>798</v>
      </c>
      <c r="E269" s="183">
        <v>43969</v>
      </c>
      <c r="F269" s="183"/>
      <c r="G269" s="183" t="s">
        <v>547</v>
      </c>
      <c r="H269" s="184" t="s">
        <v>429</v>
      </c>
      <c r="I269" s="190">
        <v>4276349</v>
      </c>
      <c r="J269" s="181"/>
      <c r="K269" s="673"/>
      <c r="M269" s="194"/>
      <c r="N269" s="194"/>
    </row>
    <row r="270" ht="22.5" customHeight="1" s="169" customFormat="1">
      <c r="B270" s="181">
        <v>10</v>
      </c>
      <c r="C270" s="182"/>
      <c r="D270" s="181" t="s">
        <v>799</v>
      </c>
      <c r="E270" s="183"/>
      <c r="F270" s="183">
        <v>43956</v>
      </c>
      <c r="G270" s="183" t="s">
        <v>495</v>
      </c>
      <c r="H270" s="184" t="s">
        <v>71</v>
      </c>
      <c r="I270" s="190">
        <v>3310723</v>
      </c>
      <c r="J270" s="181"/>
      <c r="K270" s="673"/>
      <c r="M270" s="194"/>
      <c r="N270" s="194"/>
    </row>
    <row r="271" ht="22.5" customHeight="1" s="169" customFormat="1">
      <c r="B271" s="181">
        <v>11</v>
      </c>
      <c r="C271" s="182"/>
      <c r="D271" s="181" t="s">
        <v>755</v>
      </c>
      <c r="E271" s="183"/>
      <c r="F271" s="183">
        <v>43982</v>
      </c>
      <c r="G271" s="183" t="s">
        <v>533</v>
      </c>
      <c r="H271" s="184" t="s">
        <v>71</v>
      </c>
      <c r="I271" s="190">
        <v>2788826</v>
      </c>
      <c r="J271" s="181"/>
      <c r="K271" s="673"/>
      <c r="M271" s="194"/>
      <c r="N271" s="194"/>
    </row>
    <row r="272" ht="22.5" customHeight="1" s="169" customFormat="1">
      <c r="B272" s="181">
        <v>12</v>
      </c>
      <c r="C272" s="182"/>
      <c r="D272" s="181" t="s">
        <v>756</v>
      </c>
      <c r="E272" s="183"/>
      <c r="F272" s="183">
        <v>43982</v>
      </c>
      <c r="G272" s="183" t="s">
        <v>533</v>
      </c>
      <c r="H272" s="184" t="s">
        <v>71</v>
      </c>
      <c r="I272" s="190">
        <v>2788826</v>
      </c>
      <c r="J272" s="181"/>
      <c r="K272" s="673"/>
      <c r="M272" s="194"/>
      <c r="N272" s="194"/>
    </row>
    <row r="273" ht="22.5" customHeight="1" s="169" customFormat="1">
      <c r="B273" s="181">
        <v>13</v>
      </c>
      <c r="C273" s="182"/>
      <c r="D273" s="181" t="s">
        <v>757</v>
      </c>
      <c r="E273" s="183"/>
      <c r="F273" s="183">
        <v>43982</v>
      </c>
      <c r="G273" s="183" t="s">
        <v>533</v>
      </c>
      <c r="H273" s="184" t="s">
        <v>71</v>
      </c>
      <c r="I273" s="190">
        <v>2788826</v>
      </c>
      <c r="J273" s="181"/>
      <c r="K273" s="673"/>
      <c r="M273" s="194"/>
      <c r="N273" s="194"/>
    </row>
    <row r="274" ht="22.5" customHeight="1" s="169" customFormat="1">
      <c r="B274" s="185"/>
      <c r="C274" s="186"/>
      <c r="D274" s="185"/>
      <c r="E274" s="187"/>
      <c r="F274" s="187"/>
      <c r="G274" s="187"/>
      <c r="H274" s="188"/>
      <c r="I274" s="192"/>
      <c r="J274" s="185"/>
      <c r="K274" s="198"/>
      <c r="M274" s="194"/>
      <c r="N274" s="194"/>
    </row>
    <row r="275" ht="18.75" customHeight="1" s="169" customFormat="1">
      <c r="B275" s="182">
        <v>5</v>
      </c>
      <c r="C275" s="182"/>
      <c r="D275" s="181" t="s">
        <v>768</v>
      </c>
      <c r="E275" s="183"/>
      <c r="F275" s="183">
        <v>44022</v>
      </c>
      <c r="G275" s="183" t="s">
        <v>547</v>
      </c>
      <c r="H275" s="184" t="s">
        <v>429</v>
      </c>
      <c r="I275" s="190">
        <v>4450000</v>
      </c>
      <c r="J275" s="181"/>
      <c r="K275" s="674" t="s">
        <v>800</v>
      </c>
      <c r="M275" s="194"/>
      <c r="N275" s="194"/>
    </row>
    <row r="276" s="169" customFormat="1">
      <c r="B276" s="182">
        <v>6</v>
      </c>
      <c r="C276" s="182"/>
      <c r="D276" s="181" t="s">
        <v>801</v>
      </c>
      <c r="E276" s="183">
        <v>44011</v>
      </c>
      <c r="F276" s="183"/>
      <c r="G276" s="183" t="s">
        <v>612</v>
      </c>
      <c r="H276" s="184" t="s">
        <v>429</v>
      </c>
      <c r="I276" s="190">
        <v>4450000</v>
      </c>
      <c r="J276" s="181"/>
      <c r="K276" s="674"/>
      <c r="M276" s="194"/>
      <c r="N276" s="194"/>
    </row>
    <row r="277" s="169" customFormat="1">
      <c r="B277" s="182">
        <v>7</v>
      </c>
      <c r="C277" s="182"/>
      <c r="D277" s="181" t="s">
        <v>802</v>
      </c>
      <c r="E277" s="183"/>
      <c r="F277" s="183">
        <v>44012</v>
      </c>
      <c r="G277" s="183" t="s">
        <v>70</v>
      </c>
      <c r="H277" s="184" t="s">
        <v>71</v>
      </c>
      <c r="I277" s="190">
        <v>2515000</v>
      </c>
      <c r="J277" s="181"/>
      <c r="K277" s="674"/>
      <c r="M277" s="194"/>
      <c r="N277" s="194"/>
    </row>
    <row r="278" s="169" customFormat="1">
      <c r="B278" s="182">
        <v>8</v>
      </c>
      <c r="C278" s="182"/>
      <c r="D278" s="181" t="s">
        <v>764</v>
      </c>
      <c r="E278" s="183"/>
      <c r="F278" s="183">
        <v>44012</v>
      </c>
      <c r="G278" s="183" t="s">
        <v>70</v>
      </c>
      <c r="H278" s="184" t="s">
        <v>71</v>
      </c>
      <c r="I278" s="190">
        <v>2515000</v>
      </c>
      <c r="J278" s="181"/>
      <c r="K278" s="674"/>
      <c r="M278" s="194"/>
      <c r="N278" s="194"/>
    </row>
    <row r="279" s="169" customFormat="1">
      <c r="B279" s="182">
        <v>9</v>
      </c>
      <c r="C279" s="182"/>
      <c r="D279" s="181" t="s">
        <v>803</v>
      </c>
      <c r="E279" s="183">
        <v>44022</v>
      </c>
      <c r="F279" s="183"/>
      <c r="G279" s="183" t="s">
        <v>70</v>
      </c>
      <c r="H279" s="184" t="s">
        <v>71</v>
      </c>
      <c r="I279" s="190">
        <v>2515000</v>
      </c>
      <c r="J279" s="181"/>
      <c r="K279" s="674"/>
      <c r="M279" s="194"/>
      <c r="N279" s="194"/>
    </row>
    <row r="280" s="169" customFormat="1">
      <c r="B280" s="182">
        <v>10</v>
      </c>
      <c r="C280" s="182"/>
      <c r="D280" s="181" t="s">
        <v>804</v>
      </c>
      <c r="E280" s="183"/>
      <c r="F280" s="183">
        <v>43997</v>
      </c>
      <c r="G280" s="183" t="s">
        <v>70</v>
      </c>
      <c r="H280" s="184" t="s">
        <v>71</v>
      </c>
      <c r="I280" s="190">
        <v>2515000</v>
      </c>
      <c r="J280" s="181"/>
      <c r="K280" s="674"/>
      <c r="M280" s="194"/>
      <c r="N280" s="194"/>
    </row>
    <row r="281" s="169" customFormat="1">
      <c r="B281" s="182">
        <v>11</v>
      </c>
      <c r="C281" s="182"/>
      <c r="D281" s="181" t="s">
        <v>805</v>
      </c>
      <c r="E281" s="183"/>
      <c r="F281" s="183">
        <v>44005</v>
      </c>
      <c r="G281" s="183" t="s">
        <v>70</v>
      </c>
      <c r="H281" s="184" t="s">
        <v>71</v>
      </c>
      <c r="I281" s="190">
        <v>2515000</v>
      </c>
      <c r="J281" s="181"/>
      <c r="K281" s="674"/>
      <c r="M281" s="194"/>
      <c r="N281" s="194"/>
    </row>
    <row r="282" s="169" customFormat="1">
      <c r="B282" s="182">
        <v>12</v>
      </c>
      <c r="C282" s="182"/>
      <c r="D282" s="181" t="s">
        <v>806</v>
      </c>
      <c r="E282" s="183"/>
      <c r="F282" s="183">
        <v>44008</v>
      </c>
      <c r="G282" s="183" t="s">
        <v>546</v>
      </c>
      <c r="H282" s="184" t="s">
        <v>71</v>
      </c>
      <c r="I282" s="190">
        <v>2877448</v>
      </c>
      <c r="J282" s="181"/>
      <c r="K282" s="674"/>
      <c r="M282" s="194"/>
      <c r="N282" s="194"/>
    </row>
    <row r="283" s="169" customFormat="1">
      <c r="B283" s="182">
        <v>13</v>
      </c>
      <c r="C283" s="182"/>
      <c r="D283" s="181" t="s">
        <v>631</v>
      </c>
      <c r="E283" s="183"/>
      <c r="F283" s="183">
        <v>44021</v>
      </c>
      <c r="G283" s="183" t="s">
        <v>546</v>
      </c>
      <c r="H283" s="184" t="s">
        <v>71</v>
      </c>
      <c r="I283" s="190">
        <v>2877448</v>
      </c>
      <c r="J283" s="181"/>
      <c r="K283" s="674"/>
      <c r="M283" s="194"/>
      <c r="N283" s="194"/>
    </row>
    <row r="284" s="169" customFormat="1">
      <c r="B284" s="182">
        <v>14</v>
      </c>
      <c r="C284" s="182"/>
      <c r="D284" s="181" t="s">
        <v>741</v>
      </c>
      <c r="E284" s="183"/>
      <c r="F284" s="183">
        <v>44019</v>
      </c>
      <c r="G284" s="183" t="s">
        <v>546</v>
      </c>
      <c r="H284" s="184" t="s">
        <v>71</v>
      </c>
      <c r="I284" s="190">
        <v>2877448</v>
      </c>
      <c r="J284" s="181"/>
      <c r="K284" s="674"/>
      <c r="M284" s="194"/>
      <c r="N284" s="194"/>
    </row>
    <row r="285" s="169" customFormat="1">
      <c r="B285" s="182">
        <v>15</v>
      </c>
      <c r="C285" s="182"/>
      <c r="D285" s="181" t="s">
        <v>738</v>
      </c>
      <c r="E285" s="183"/>
      <c r="F285" s="183">
        <v>44028</v>
      </c>
      <c r="G285" s="183" t="s">
        <v>546</v>
      </c>
      <c r="H285" s="184" t="s">
        <v>71</v>
      </c>
      <c r="I285" s="190">
        <v>2877448</v>
      </c>
      <c r="J285" s="181"/>
      <c r="K285" s="674"/>
      <c r="M285" s="194"/>
      <c r="N285" s="194"/>
    </row>
    <row r="286" s="169" customFormat="1">
      <c r="B286" s="185"/>
      <c r="C286" s="186"/>
      <c r="D286" s="185"/>
      <c r="E286" s="187"/>
      <c r="F286" s="187"/>
      <c r="G286" s="187"/>
      <c r="H286" s="188"/>
      <c r="I286" s="192"/>
      <c r="J286" s="185"/>
      <c r="K286" s="198"/>
      <c r="M286" s="194"/>
      <c r="N286" s="194"/>
    </row>
    <row r="287" ht="18.75" customHeight="1" s="169" customFormat="1">
      <c r="B287" s="182">
        <v>1</v>
      </c>
      <c r="C287" s="182"/>
      <c r="D287" s="181" t="s">
        <v>582</v>
      </c>
      <c r="E287" s="183"/>
      <c r="F287" s="183">
        <v>44043</v>
      </c>
      <c r="G287" s="183" t="s">
        <v>546</v>
      </c>
      <c r="H287" s="184" t="s">
        <v>71</v>
      </c>
      <c r="I287" s="190">
        <v>2877448</v>
      </c>
      <c r="J287" s="181"/>
      <c r="K287" s="675" t="s">
        <v>807</v>
      </c>
      <c r="M287" s="194"/>
      <c r="N287" s="194"/>
    </row>
    <row r="288" s="169" customFormat="1">
      <c r="B288" s="182">
        <v>2</v>
      </c>
      <c r="C288" s="182"/>
      <c r="D288" s="181" t="s">
        <v>761</v>
      </c>
      <c r="E288" s="183"/>
      <c r="F288" s="183">
        <v>44043</v>
      </c>
      <c r="G288" s="183" t="s">
        <v>546</v>
      </c>
      <c r="H288" s="184" t="s">
        <v>71</v>
      </c>
      <c r="I288" s="190">
        <v>2877448</v>
      </c>
      <c r="J288" s="181"/>
      <c r="K288" s="675"/>
      <c r="M288" s="194"/>
      <c r="N288" s="194"/>
    </row>
    <row r="289" s="169" customFormat="1">
      <c r="B289" s="182">
        <v>3</v>
      </c>
      <c r="C289" s="182"/>
      <c r="D289" s="181" t="s">
        <v>808</v>
      </c>
      <c r="E289" s="183"/>
      <c r="F289" s="183">
        <v>44043</v>
      </c>
      <c r="G289" s="183" t="s">
        <v>546</v>
      </c>
      <c r="H289" s="184" t="s">
        <v>71</v>
      </c>
      <c r="I289" s="190">
        <v>2877448</v>
      </c>
      <c r="J289" s="181"/>
      <c r="K289" s="675"/>
      <c r="M289" s="194"/>
      <c r="N289" s="194"/>
    </row>
    <row r="290" s="169" customFormat="1">
      <c r="B290" s="182">
        <v>4</v>
      </c>
      <c r="C290" s="182"/>
      <c r="D290" s="181" t="s">
        <v>809</v>
      </c>
      <c r="E290" s="183"/>
      <c r="F290" s="183">
        <v>44043</v>
      </c>
      <c r="G290" s="183" t="s">
        <v>546</v>
      </c>
      <c r="H290" s="184" t="s">
        <v>71</v>
      </c>
      <c r="I290" s="190">
        <v>2877448</v>
      </c>
      <c r="J290" s="181"/>
      <c r="K290" s="675"/>
      <c r="M290" s="194"/>
      <c r="N290" s="194"/>
    </row>
    <row r="291" s="169" customFormat="1">
      <c r="B291" s="182">
        <v>5</v>
      </c>
      <c r="C291" s="182"/>
      <c r="D291" s="181" t="s">
        <v>810</v>
      </c>
      <c r="E291" s="183"/>
      <c r="F291" s="183">
        <v>44038</v>
      </c>
      <c r="G291" s="183" t="s">
        <v>546</v>
      </c>
      <c r="H291" s="184" t="s">
        <v>71</v>
      </c>
      <c r="I291" s="190">
        <v>2877448</v>
      </c>
      <c r="J291" s="181"/>
      <c r="K291" s="675"/>
      <c r="M291" s="194"/>
      <c r="N291" s="194"/>
    </row>
    <row r="292" s="169" customFormat="1">
      <c r="B292" s="182">
        <v>6</v>
      </c>
      <c r="C292" s="182"/>
      <c r="D292" s="181" t="s">
        <v>738</v>
      </c>
      <c r="E292" s="183"/>
      <c r="F292" s="183">
        <v>44028</v>
      </c>
      <c r="G292" s="183" t="s">
        <v>546</v>
      </c>
      <c r="H292" s="184" t="s">
        <v>71</v>
      </c>
      <c r="I292" s="190">
        <v>2877448</v>
      </c>
      <c r="J292" s="181"/>
      <c r="K292" s="675"/>
      <c r="M292" s="194"/>
      <c r="N292" s="194"/>
    </row>
    <row r="293" s="169" customFormat="1">
      <c r="B293" s="182">
        <v>7</v>
      </c>
      <c r="C293" s="182"/>
      <c r="D293" s="181" t="s">
        <v>631</v>
      </c>
      <c r="E293" s="183"/>
      <c r="F293" s="183">
        <v>44021</v>
      </c>
      <c r="G293" s="183" t="s">
        <v>546</v>
      </c>
      <c r="H293" s="184" t="s">
        <v>71</v>
      </c>
      <c r="I293" s="190">
        <v>2877448</v>
      </c>
      <c r="J293" s="181"/>
      <c r="K293" s="675"/>
      <c r="M293" s="194"/>
      <c r="N293" s="194"/>
    </row>
    <row r="294" s="169" customFormat="1">
      <c r="B294" s="182">
        <v>8</v>
      </c>
      <c r="C294" s="182"/>
      <c r="D294" s="181" t="s">
        <v>811</v>
      </c>
      <c r="E294" s="183">
        <v>44022</v>
      </c>
      <c r="F294" s="183"/>
      <c r="G294" s="183" t="s">
        <v>70</v>
      </c>
      <c r="H294" s="184" t="s">
        <v>71</v>
      </c>
      <c r="I294" s="190">
        <v>2515000</v>
      </c>
      <c r="J294" s="181"/>
      <c r="K294" s="675"/>
      <c r="M294" s="194"/>
      <c r="N294" s="194"/>
    </row>
    <row r="295" s="169" customFormat="1">
      <c r="B295" s="182">
        <v>9</v>
      </c>
      <c r="C295" s="182"/>
      <c r="D295" s="181" t="s">
        <v>136</v>
      </c>
      <c r="E295" s="183">
        <v>44028</v>
      </c>
      <c r="F295" s="183"/>
      <c r="G295" s="183" t="s">
        <v>70</v>
      </c>
      <c r="H295" s="184" t="s">
        <v>71</v>
      </c>
      <c r="I295" s="190">
        <v>2515000</v>
      </c>
      <c r="J295" s="181"/>
      <c r="K295" s="675"/>
      <c r="M295" s="194"/>
      <c r="N295" s="194"/>
    </row>
    <row r="296" s="169" customFormat="1">
      <c r="B296" s="182">
        <v>10</v>
      </c>
      <c r="C296" s="182"/>
      <c r="D296" s="181" t="s">
        <v>812</v>
      </c>
      <c r="E296" s="183"/>
      <c r="F296" s="183">
        <v>44043</v>
      </c>
      <c r="G296" s="183" t="s">
        <v>70</v>
      </c>
      <c r="H296" s="184" t="s">
        <v>71</v>
      </c>
      <c r="I296" s="190">
        <v>2515000</v>
      </c>
      <c r="J296" s="181"/>
      <c r="K296" s="675"/>
      <c r="M296" s="194"/>
      <c r="N296" s="194"/>
    </row>
    <row r="297" s="169" customFormat="1">
      <c r="B297" s="182">
        <v>11</v>
      </c>
      <c r="C297" s="182"/>
      <c r="D297" s="181" t="s">
        <v>813</v>
      </c>
      <c r="E297" s="183">
        <v>44042</v>
      </c>
      <c r="F297" s="183"/>
      <c r="G297" s="183" t="s">
        <v>547</v>
      </c>
      <c r="H297" s="184" t="s">
        <v>429</v>
      </c>
      <c r="I297" s="190">
        <v>4276349</v>
      </c>
      <c r="J297" s="181"/>
      <c r="K297" s="675"/>
      <c r="M297" s="194"/>
      <c r="N297" s="194"/>
    </row>
    <row r="298" ht="18.75" customHeight="1" s="169" customFormat="1">
      <c r="B298" s="182">
        <v>12</v>
      </c>
      <c r="C298" s="182"/>
      <c r="D298" s="181" t="s">
        <v>787</v>
      </c>
      <c r="E298" s="183"/>
      <c r="F298" s="183">
        <v>44043</v>
      </c>
      <c r="G298" s="183" t="s">
        <v>554</v>
      </c>
      <c r="H298" s="184" t="s">
        <v>429</v>
      </c>
      <c r="I298" s="190">
        <v>4276349</v>
      </c>
      <c r="J298" s="181"/>
      <c r="K298" s="675"/>
      <c r="M298" s="194"/>
      <c r="N298" s="194"/>
    </row>
    <row r="299" s="169" customFormat="1">
      <c r="B299" s="182">
        <v>13</v>
      </c>
      <c r="C299" s="182"/>
      <c r="D299" s="181" t="s">
        <v>792</v>
      </c>
      <c r="E299" s="183"/>
      <c r="F299" s="183">
        <v>44043</v>
      </c>
      <c r="G299" s="183" t="s">
        <v>495</v>
      </c>
      <c r="H299" s="184" t="s">
        <v>71</v>
      </c>
      <c r="I299" s="190">
        <v>3310723</v>
      </c>
      <c r="J299" s="181"/>
      <c r="K299" s="675"/>
      <c r="M299" s="194"/>
      <c r="N299" s="194"/>
    </row>
    <row r="300" s="169" customFormat="1">
      <c r="B300" s="182">
        <v>14</v>
      </c>
      <c r="C300" s="182"/>
      <c r="D300" s="181" t="s">
        <v>814</v>
      </c>
      <c r="E300" s="183"/>
      <c r="F300" s="183">
        <v>44043</v>
      </c>
      <c r="G300" s="183" t="s">
        <v>495</v>
      </c>
      <c r="H300" s="184" t="s">
        <v>71</v>
      </c>
      <c r="I300" s="190">
        <v>3310723</v>
      </c>
      <c r="J300" s="181"/>
      <c r="K300" s="675"/>
      <c r="M300" s="194"/>
      <c r="N300" s="194"/>
    </row>
    <row r="301" s="169" customFormat="1">
      <c r="B301" s="182">
        <v>15</v>
      </c>
      <c r="C301" s="182"/>
      <c r="D301" s="181" t="s">
        <v>815</v>
      </c>
      <c r="E301" s="183"/>
      <c r="F301" s="183">
        <v>44043</v>
      </c>
      <c r="G301" s="183" t="s">
        <v>533</v>
      </c>
      <c r="H301" s="184" t="s">
        <v>71</v>
      </c>
      <c r="I301" s="190">
        <v>2788826</v>
      </c>
      <c r="J301" s="181"/>
      <c r="K301" s="675"/>
      <c r="M301" s="194"/>
      <c r="N301" s="194"/>
    </row>
    <row r="302" s="169" customFormat="1">
      <c r="B302" s="185"/>
      <c r="C302" s="186"/>
      <c r="D302" s="185"/>
      <c r="E302" s="187"/>
      <c r="F302" s="187"/>
      <c r="G302" s="187"/>
      <c r="H302" s="188"/>
      <c r="I302" s="192"/>
      <c r="J302" s="185"/>
      <c r="K302" s="198"/>
      <c r="M302" s="194"/>
      <c r="N302" s="194"/>
    </row>
    <row r="303" ht="18.75" customHeight="1" s="169" customFormat="1">
      <c r="B303" s="181"/>
      <c r="C303" s="182"/>
      <c r="D303" s="181"/>
      <c r="E303" s="183"/>
      <c r="F303" s="183"/>
      <c r="G303" s="183"/>
      <c r="H303" s="184"/>
      <c r="I303" s="190"/>
      <c r="J303" s="181"/>
      <c r="K303" s="676" t="s">
        <v>816</v>
      </c>
      <c r="M303" s="194"/>
      <c r="N303" s="194"/>
    </row>
    <row r="304" s="169" customFormat="1">
      <c r="B304" s="181"/>
      <c r="C304" s="182" t="s">
        <v>817</v>
      </c>
      <c r="D304" s="181" t="s">
        <v>597</v>
      </c>
      <c r="E304" s="183"/>
      <c r="F304" s="183">
        <v>44079</v>
      </c>
      <c r="G304" s="183" t="s">
        <v>70</v>
      </c>
      <c r="H304" s="184" t="s">
        <v>71</v>
      </c>
      <c r="I304" s="190">
        <v>2515000</v>
      </c>
      <c r="J304" s="181"/>
      <c r="K304" s="676"/>
      <c r="M304" s="194"/>
      <c r="N304" s="194"/>
    </row>
    <row r="305" s="169" customFormat="1">
      <c r="B305" s="181"/>
      <c r="C305" s="182" t="s">
        <v>818</v>
      </c>
      <c r="D305" s="181" t="s">
        <v>819</v>
      </c>
      <c r="E305" s="183"/>
      <c r="F305" s="183">
        <v>44074</v>
      </c>
      <c r="G305" s="183" t="s">
        <v>70</v>
      </c>
      <c r="H305" s="184" t="s">
        <v>71</v>
      </c>
      <c r="I305" s="190">
        <v>2515000</v>
      </c>
      <c r="J305" s="181"/>
      <c r="K305" s="676"/>
      <c r="M305" s="194"/>
      <c r="N305" s="194"/>
    </row>
    <row r="306" s="169" customFormat="1">
      <c r="B306" s="181"/>
      <c r="C306" s="182"/>
      <c r="D306" s="181" t="s">
        <v>820</v>
      </c>
      <c r="E306" s="183">
        <v>44085</v>
      </c>
      <c r="F306" s="183"/>
      <c r="G306" s="183" t="s">
        <v>70</v>
      </c>
      <c r="H306" s="184" t="s">
        <v>71</v>
      </c>
      <c r="I306" s="190">
        <v>2515000</v>
      </c>
      <c r="J306" s="181"/>
      <c r="K306" s="676"/>
      <c r="M306" s="194"/>
      <c r="N306" s="194"/>
    </row>
    <row r="307" s="169" customFormat="1">
      <c r="B307" s="181"/>
      <c r="C307" s="182" t="s">
        <v>821</v>
      </c>
      <c r="D307" s="181" t="s">
        <v>822</v>
      </c>
      <c r="E307" s="183"/>
      <c r="F307" s="183">
        <v>44075</v>
      </c>
      <c r="G307" s="183" t="s">
        <v>495</v>
      </c>
      <c r="H307" s="184" t="s">
        <v>71</v>
      </c>
      <c r="I307" s="190">
        <v>3310723</v>
      </c>
      <c r="J307" s="181"/>
      <c r="K307" s="676"/>
      <c r="M307" s="194"/>
      <c r="N307" s="194"/>
    </row>
    <row r="308" s="169" customFormat="1">
      <c r="B308" s="181"/>
      <c r="C308" s="182" t="s">
        <v>823</v>
      </c>
      <c r="D308" s="181" t="s">
        <v>824</v>
      </c>
      <c r="E308" s="183"/>
      <c r="F308" s="183">
        <v>44075</v>
      </c>
      <c r="G308" s="183" t="s">
        <v>495</v>
      </c>
      <c r="H308" s="184" t="s">
        <v>71</v>
      </c>
      <c r="I308" s="190">
        <v>3310723</v>
      </c>
      <c r="J308" s="181"/>
      <c r="K308" s="676"/>
      <c r="M308" s="194"/>
      <c r="N308" s="194"/>
    </row>
    <row r="309" s="169" customFormat="1">
      <c r="B309" s="181"/>
      <c r="C309" s="182" t="s">
        <v>825</v>
      </c>
      <c r="D309" s="181" t="s">
        <v>826</v>
      </c>
      <c r="E309" s="199">
        <v>44075</v>
      </c>
      <c r="F309" s="183"/>
      <c r="G309" s="183" t="s">
        <v>827</v>
      </c>
      <c r="H309" s="184"/>
      <c r="I309" s="190">
        <v>4276349</v>
      </c>
      <c r="J309" s="181"/>
      <c r="K309" s="676"/>
      <c r="M309" s="194"/>
      <c r="N309" s="194"/>
    </row>
    <row r="310" s="169" customFormat="1">
      <c r="B310" s="181"/>
      <c r="C310" s="182" t="s">
        <v>828</v>
      </c>
      <c r="D310" s="181" t="s">
        <v>829</v>
      </c>
      <c r="E310" s="199">
        <v>44075</v>
      </c>
      <c r="F310" s="183"/>
      <c r="G310" s="183" t="s">
        <v>827</v>
      </c>
      <c r="H310" s="184"/>
      <c r="I310" s="190">
        <v>4276349</v>
      </c>
      <c r="J310" s="181"/>
      <c r="K310" s="676"/>
      <c r="M310" s="194"/>
      <c r="N310" s="194"/>
    </row>
    <row r="311" s="169" customFormat="1">
      <c r="B311" s="181"/>
      <c r="C311" s="182" t="s">
        <v>830</v>
      </c>
      <c r="D311" s="181" t="s">
        <v>831</v>
      </c>
      <c r="E311" s="199">
        <v>44075</v>
      </c>
      <c r="F311" s="183"/>
      <c r="G311" s="183" t="s">
        <v>827</v>
      </c>
      <c r="H311" s="184"/>
      <c r="I311" s="190">
        <v>4276349</v>
      </c>
      <c r="J311" s="181"/>
      <c r="K311" s="676"/>
      <c r="M311" s="194"/>
      <c r="N311" s="194"/>
    </row>
    <row r="312" s="169" customFormat="1">
      <c r="B312" s="181"/>
      <c r="C312" s="182" t="s">
        <v>832</v>
      </c>
      <c r="D312" s="181" t="s">
        <v>833</v>
      </c>
      <c r="E312" s="199">
        <v>44075</v>
      </c>
      <c r="F312" s="183"/>
      <c r="G312" s="183" t="s">
        <v>827</v>
      </c>
      <c r="H312" s="184"/>
      <c r="I312" s="190">
        <v>4276349</v>
      </c>
      <c r="J312" s="181"/>
      <c r="K312" s="676"/>
      <c r="M312" s="194"/>
      <c r="N312" s="194"/>
    </row>
    <row r="313" s="169" customFormat="1">
      <c r="B313" s="181"/>
      <c r="C313" s="182" t="s">
        <v>834</v>
      </c>
      <c r="D313" s="181" t="s">
        <v>835</v>
      </c>
      <c r="E313" s="199">
        <v>44075</v>
      </c>
      <c r="F313" s="183"/>
      <c r="G313" s="183" t="s">
        <v>827</v>
      </c>
      <c r="H313" s="184"/>
      <c r="I313" s="190">
        <v>4276349</v>
      </c>
      <c r="J313" s="181"/>
      <c r="K313" s="676"/>
      <c r="M313" s="194"/>
      <c r="N313" s="194"/>
    </row>
    <row r="314" s="169" customFormat="1">
      <c r="B314" s="181"/>
      <c r="C314" s="182" t="s">
        <v>836</v>
      </c>
      <c r="D314" s="181" t="s">
        <v>837</v>
      </c>
      <c r="E314" s="199">
        <v>44075</v>
      </c>
      <c r="F314" s="183"/>
      <c r="G314" s="183" t="s">
        <v>827</v>
      </c>
      <c r="H314" s="184"/>
      <c r="I314" s="190">
        <v>4276349</v>
      </c>
      <c r="J314" s="181"/>
      <c r="K314" s="676"/>
      <c r="M314" s="194"/>
      <c r="N314" s="194"/>
    </row>
    <row r="315" s="169" customFormat="1">
      <c r="B315" s="181"/>
      <c r="C315" s="182" t="s">
        <v>838</v>
      </c>
      <c r="D315" s="181" t="s">
        <v>839</v>
      </c>
      <c r="E315" s="199">
        <v>44075</v>
      </c>
      <c r="F315" s="183"/>
      <c r="G315" s="183" t="s">
        <v>827</v>
      </c>
      <c r="H315" s="184"/>
      <c r="I315" s="190">
        <v>4276349</v>
      </c>
      <c r="J315" s="181"/>
      <c r="K315" s="676"/>
      <c r="M315" s="194"/>
      <c r="N315" s="194"/>
    </row>
    <row r="316" s="169" customFormat="1">
      <c r="B316" s="181"/>
      <c r="C316" s="182" t="s">
        <v>840</v>
      </c>
      <c r="D316" s="181" t="s">
        <v>841</v>
      </c>
      <c r="E316" s="199">
        <v>44075</v>
      </c>
      <c r="F316" s="183"/>
      <c r="G316" s="183" t="s">
        <v>827</v>
      </c>
      <c r="H316" s="184"/>
      <c r="I316" s="190">
        <v>4276349</v>
      </c>
      <c r="J316" s="181"/>
      <c r="K316" s="676"/>
      <c r="M316" s="194"/>
      <c r="N316" s="194"/>
    </row>
    <row r="317" s="169" customFormat="1">
      <c r="B317" s="181"/>
      <c r="C317" s="182" t="s">
        <v>842</v>
      </c>
      <c r="D317" s="181" t="s">
        <v>843</v>
      </c>
      <c r="E317" s="199">
        <v>44077</v>
      </c>
      <c r="F317" s="183"/>
      <c r="G317" s="183" t="s">
        <v>827</v>
      </c>
      <c r="H317" s="184"/>
      <c r="I317" s="190">
        <v>4276349</v>
      </c>
      <c r="J317" s="181"/>
      <c r="K317" s="676"/>
      <c r="M317" s="194"/>
      <c r="N317" s="194"/>
    </row>
    <row r="318" s="169" customFormat="1">
      <c r="B318" s="185"/>
      <c r="C318" s="186"/>
      <c r="D318" s="185"/>
      <c r="E318" s="187"/>
      <c r="F318" s="187"/>
      <c r="G318" s="187"/>
      <c r="H318" s="188"/>
      <c r="I318" s="192"/>
      <c r="J318" s="185"/>
      <c r="K318" s="198"/>
      <c r="M318" s="194"/>
      <c r="N318" s="194"/>
    </row>
    <row r="319" ht="18.75" customHeight="1" s="169" customFormat="1">
      <c r="B319" s="200"/>
      <c r="C319" s="201" t="s">
        <v>367</v>
      </c>
      <c r="D319" s="200" t="s">
        <v>368</v>
      </c>
      <c r="E319" s="202">
        <v>44095</v>
      </c>
      <c r="F319" s="203"/>
      <c r="G319" s="203" t="s">
        <v>251</v>
      </c>
      <c r="H319" s="204" t="s">
        <v>71</v>
      </c>
      <c r="I319" s="205">
        <v>2877448</v>
      </c>
      <c r="J319" s="200"/>
      <c r="K319" s="672" t="s">
        <v>844</v>
      </c>
      <c r="M319" s="194"/>
      <c r="N319" s="194"/>
    </row>
    <row r="320" s="169" customFormat="1">
      <c r="B320" s="200"/>
      <c r="C320" s="201" t="s">
        <v>262</v>
      </c>
      <c r="D320" s="200" t="s">
        <v>263</v>
      </c>
      <c r="E320" s="202">
        <v>44105</v>
      </c>
      <c r="F320" s="203"/>
      <c r="G320" s="203" t="s">
        <v>251</v>
      </c>
      <c r="H320" s="204" t="s">
        <v>71</v>
      </c>
      <c r="I320" s="205">
        <v>2877448</v>
      </c>
      <c r="J320" s="200"/>
      <c r="K320" s="672"/>
      <c r="M320" s="194"/>
      <c r="N320" s="194"/>
    </row>
    <row r="321" s="169" customFormat="1">
      <c r="B321" s="200"/>
      <c r="C321" s="201" t="s">
        <v>845</v>
      </c>
      <c r="D321" s="200" t="s">
        <v>793</v>
      </c>
      <c r="E321" s="203"/>
      <c r="F321" s="202">
        <v>44092</v>
      </c>
      <c r="G321" s="203" t="s">
        <v>251</v>
      </c>
      <c r="H321" s="204" t="s">
        <v>71</v>
      </c>
      <c r="I321" s="205">
        <v>2877448</v>
      </c>
      <c r="J321" s="200"/>
      <c r="K321" s="672"/>
      <c r="M321" s="194"/>
      <c r="N321" s="194"/>
    </row>
    <row r="322" s="169" customFormat="1">
      <c r="B322" s="200"/>
      <c r="C322" s="201" t="s">
        <v>846</v>
      </c>
      <c r="D322" s="200" t="s">
        <v>847</v>
      </c>
      <c r="E322" s="203">
        <v>44096</v>
      </c>
      <c r="F322" s="203"/>
      <c r="G322" s="203" t="s">
        <v>70</v>
      </c>
      <c r="H322" s="204" t="s">
        <v>71</v>
      </c>
      <c r="I322" s="205">
        <v>2515000</v>
      </c>
      <c r="J322" s="200"/>
      <c r="K322" s="672"/>
      <c r="M322" s="194"/>
      <c r="N322" s="194"/>
    </row>
    <row r="323" s="169" customFormat="1">
      <c r="B323" s="200"/>
      <c r="C323" s="201" t="s">
        <v>848</v>
      </c>
      <c r="D323" s="200" t="s">
        <v>849</v>
      </c>
      <c r="E323" s="203">
        <v>44107</v>
      </c>
      <c r="F323" s="203"/>
      <c r="G323" s="203" t="s">
        <v>70</v>
      </c>
      <c r="H323" s="204" t="s">
        <v>71</v>
      </c>
      <c r="I323" s="205">
        <v>2515000</v>
      </c>
      <c r="J323" s="200"/>
      <c r="K323" s="672"/>
      <c r="M323" s="194"/>
      <c r="N323" s="194"/>
    </row>
    <row r="324" s="169" customFormat="1">
      <c r="B324" s="200"/>
      <c r="C324" s="201" t="s">
        <v>850</v>
      </c>
      <c r="D324" s="200" t="s">
        <v>851</v>
      </c>
      <c r="E324" s="203">
        <v>44109</v>
      </c>
      <c r="F324" s="203"/>
      <c r="G324" s="203" t="s">
        <v>70</v>
      </c>
      <c r="H324" s="204" t="s">
        <v>71</v>
      </c>
      <c r="I324" s="205">
        <v>2515000</v>
      </c>
      <c r="J324" s="200"/>
      <c r="K324" s="672"/>
      <c r="M324" s="194"/>
      <c r="N324" s="194"/>
    </row>
    <row r="325" s="169" customFormat="1">
      <c r="B325" s="200"/>
      <c r="C325" s="201" t="s">
        <v>852</v>
      </c>
      <c r="D325" s="200" t="s">
        <v>853</v>
      </c>
      <c r="E325" s="203"/>
      <c r="F325" s="203">
        <v>44100</v>
      </c>
      <c r="G325" s="203" t="s">
        <v>70</v>
      </c>
      <c r="H325" s="204" t="s">
        <v>71</v>
      </c>
      <c r="I325" s="205">
        <v>2515000</v>
      </c>
      <c r="J325" s="200"/>
      <c r="K325" s="672"/>
      <c r="M325" s="194"/>
      <c r="N325" s="194"/>
    </row>
    <row r="326" s="169" customFormat="1">
      <c r="B326" s="200"/>
      <c r="C326" s="201" t="s">
        <v>854</v>
      </c>
      <c r="D326" s="200" t="s">
        <v>811</v>
      </c>
      <c r="E326" s="203"/>
      <c r="F326" s="203">
        <v>44095</v>
      </c>
      <c r="G326" s="203" t="s">
        <v>70</v>
      </c>
      <c r="H326" s="204" t="s">
        <v>71</v>
      </c>
      <c r="I326" s="205">
        <v>2515000</v>
      </c>
      <c r="J326" s="200"/>
      <c r="K326" s="672"/>
      <c r="M326" s="194"/>
      <c r="N326" s="194"/>
    </row>
    <row r="327" s="169" customFormat="1">
      <c r="B327" s="200"/>
      <c r="C327" s="201" t="s">
        <v>137</v>
      </c>
      <c r="D327" s="200" t="s">
        <v>138</v>
      </c>
      <c r="E327" s="203">
        <v>44110</v>
      </c>
      <c r="F327" s="203"/>
      <c r="G327" s="203" t="s">
        <v>70</v>
      </c>
      <c r="H327" s="204" t="s">
        <v>71</v>
      </c>
      <c r="I327" s="205">
        <v>2515000</v>
      </c>
      <c r="J327" s="200"/>
      <c r="K327" s="672"/>
      <c r="M327" s="194"/>
      <c r="N327" s="194"/>
    </row>
    <row r="328" s="169" customFormat="1">
      <c r="B328" s="200"/>
      <c r="C328" s="201" t="s">
        <v>855</v>
      </c>
      <c r="D328" s="200" t="s">
        <v>797</v>
      </c>
      <c r="E328" s="203"/>
      <c r="F328" s="203">
        <v>44104</v>
      </c>
      <c r="G328" s="203" t="s">
        <v>70</v>
      </c>
      <c r="H328" s="204" t="s">
        <v>71</v>
      </c>
      <c r="I328" s="205">
        <v>2515000</v>
      </c>
      <c r="J328" s="200"/>
      <c r="K328" s="672"/>
      <c r="M328" s="194"/>
      <c r="N328" s="194"/>
    </row>
    <row r="329" s="169" customFormat="1">
      <c r="B329" s="200"/>
      <c r="C329" s="201" t="s">
        <v>856</v>
      </c>
      <c r="D329" s="200" t="s">
        <v>857</v>
      </c>
      <c r="E329" s="203">
        <v>44115</v>
      </c>
      <c r="F329" s="203"/>
      <c r="G329" s="203" t="s">
        <v>70</v>
      </c>
      <c r="H329" s="204" t="s">
        <v>71</v>
      </c>
      <c r="I329" s="205">
        <v>2515000</v>
      </c>
      <c r="J329" s="200"/>
      <c r="K329" s="672"/>
      <c r="M329" s="194"/>
      <c r="N329" s="194"/>
    </row>
    <row r="330" s="169" customFormat="1">
      <c r="B330" s="200"/>
      <c r="C330" s="201" t="s">
        <v>858</v>
      </c>
      <c r="D330" s="200" t="s">
        <v>12</v>
      </c>
      <c r="E330" s="203"/>
      <c r="F330" s="203">
        <v>44099</v>
      </c>
      <c r="G330" s="203" t="s">
        <v>70</v>
      </c>
      <c r="H330" s="204" t="s">
        <v>71</v>
      </c>
      <c r="I330" s="205">
        <v>2515000</v>
      </c>
      <c r="J330" s="200"/>
      <c r="K330" s="672"/>
      <c r="M330" s="194"/>
      <c r="N330" s="194"/>
    </row>
    <row r="331" s="169" customFormat="1">
      <c r="B331" s="200"/>
      <c r="C331" s="201" t="s">
        <v>859</v>
      </c>
      <c r="D331" s="200" t="s">
        <v>860</v>
      </c>
      <c r="E331" s="203">
        <v>44112</v>
      </c>
      <c r="F331" s="203"/>
      <c r="G331" s="203" t="s">
        <v>547</v>
      </c>
      <c r="H331" s="204" t="s">
        <v>636</v>
      </c>
      <c r="I331" s="205">
        <v>4276349</v>
      </c>
      <c r="J331" s="200"/>
      <c r="K331" s="672"/>
      <c r="M331" s="194"/>
      <c r="N331" s="194"/>
    </row>
    <row r="332" s="169" customFormat="1">
      <c r="B332" s="200"/>
      <c r="C332" s="201" t="s">
        <v>861</v>
      </c>
      <c r="D332" s="200" t="s">
        <v>862</v>
      </c>
      <c r="E332" s="203">
        <v>44112</v>
      </c>
      <c r="F332" s="203"/>
      <c r="G332" s="203" t="s">
        <v>547</v>
      </c>
      <c r="H332" s="204" t="s">
        <v>636</v>
      </c>
      <c r="I332" s="205">
        <v>4276349</v>
      </c>
      <c r="J332" s="200"/>
      <c r="K332" s="672"/>
      <c r="M332" s="194"/>
      <c r="N332" s="194"/>
    </row>
    <row r="333" s="169" customFormat="1">
      <c r="B333" s="200"/>
      <c r="C333" s="201" t="s">
        <v>863</v>
      </c>
      <c r="D333" s="200" t="s">
        <v>864</v>
      </c>
      <c r="E333" s="203">
        <v>44112</v>
      </c>
      <c r="F333" s="203"/>
      <c r="G333" s="203" t="s">
        <v>547</v>
      </c>
      <c r="H333" s="204" t="s">
        <v>636</v>
      </c>
      <c r="I333" s="205">
        <v>4276349</v>
      </c>
      <c r="J333" s="200"/>
      <c r="K333" s="672"/>
      <c r="M333" s="194"/>
      <c r="N333" s="194"/>
    </row>
    <row r="334" s="169" customFormat="1">
      <c r="B334" s="200"/>
      <c r="C334" s="201" t="s">
        <v>865</v>
      </c>
      <c r="D334" s="200" t="s">
        <v>866</v>
      </c>
      <c r="E334" s="203">
        <v>44111</v>
      </c>
      <c r="F334" s="203"/>
      <c r="G334" s="203" t="s">
        <v>547</v>
      </c>
      <c r="H334" s="204" t="s">
        <v>636</v>
      </c>
      <c r="I334" s="205">
        <v>4276349</v>
      </c>
      <c r="J334" s="200"/>
      <c r="K334" s="672"/>
      <c r="M334" s="194"/>
      <c r="N334" s="194"/>
    </row>
    <row r="335" s="169" customFormat="1">
      <c r="B335" s="200"/>
      <c r="C335" s="201" t="s">
        <v>867</v>
      </c>
      <c r="D335" s="200" t="s">
        <v>868</v>
      </c>
      <c r="E335" s="203">
        <v>44112</v>
      </c>
      <c r="F335" s="203"/>
      <c r="G335" s="203" t="s">
        <v>554</v>
      </c>
      <c r="H335" s="204" t="s">
        <v>636</v>
      </c>
      <c r="I335" s="205">
        <v>4276349</v>
      </c>
      <c r="J335" s="200"/>
      <c r="K335" s="672"/>
      <c r="M335" s="194"/>
      <c r="N335" s="194"/>
    </row>
    <row r="336" s="169" customFormat="1">
      <c r="B336" s="200"/>
      <c r="C336" s="201" t="s">
        <v>869</v>
      </c>
      <c r="D336" s="200" t="s">
        <v>870</v>
      </c>
      <c r="E336" s="203">
        <v>44092</v>
      </c>
      <c r="F336" s="203"/>
      <c r="G336" s="203" t="s">
        <v>495</v>
      </c>
      <c r="H336" s="204" t="s">
        <v>71</v>
      </c>
      <c r="I336" s="205">
        <v>3310723</v>
      </c>
      <c r="J336" s="200"/>
      <c r="K336" s="672"/>
      <c r="M336" s="194"/>
      <c r="N336" s="194"/>
    </row>
    <row r="337" s="169" customFormat="1">
      <c r="B337" s="200"/>
      <c r="C337" s="201" t="s">
        <v>871</v>
      </c>
      <c r="D337" s="200" t="s">
        <v>872</v>
      </c>
      <c r="E337" s="203">
        <v>44116</v>
      </c>
      <c r="F337" s="203"/>
      <c r="G337" s="203" t="s">
        <v>495</v>
      </c>
      <c r="H337" s="204" t="s">
        <v>71</v>
      </c>
      <c r="I337" s="205">
        <v>3310723</v>
      </c>
      <c r="J337" s="200"/>
      <c r="K337" s="672"/>
      <c r="M337" s="194"/>
      <c r="N337" s="194"/>
    </row>
    <row r="338" s="169" customFormat="1">
      <c r="B338" s="200"/>
      <c r="C338" s="201" t="s">
        <v>873</v>
      </c>
      <c r="D338" s="200" t="s">
        <v>874</v>
      </c>
      <c r="E338" s="203">
        <v>44116</v>
      </c>
      <c r="F338" s="203"/>
      <c r="G338" s="203" t="s">
        <v>495</v>
      </c>
      <c r="H338" s="204" t="s">
        <v>71</v>
      </c>
      <c r="I338" s="205">
        <v>3310723</v>
      </c>
      <c r="J338" s="200"/>
      <c r="K338" s="672"/>
      <c r="M338" s="194"/>
      <c r="N338" s="194"/>
    </row>
    <row r="339" s="169" customFormat="1">
      <c r="B339" s="200"/>
      <c r="C339" s="201" t="s">
        <v>875</v>
      </c>
      <c r="D339" s="200" t="s">
        <v>876</v>
      </c>
      <c r="E339" s="203">
        <v>44116</v>
      </c>
      <c r="F339" s="203"/>
      <c r="G339" s="203" t="s">
        <v>495</v>
      </c>
      <c r="H339" s="204" t="s">
        <v>71</v>
      </c>
      <c r="I339" s="205">
        <v>3310723</v>
      </c>
      <c r="J339" s="200"/>
      <c r="K339" s="672"/>
      <c r="M339" s="194"/>
      <c r="N339" s="194"/>
    </row>
    <row r="340" s="169" customFormat="1">
      <c r="B340" s="200"/>
      <c r="C340" s="201" t="s">
        <v>877</v>
      </c>
      <c r="D340" s="200" t="s">
        <v>625</v>
      </c>
      <c r="E340" s="203">
        <v>44116</v>
      </c>
      <c r="F340" s="203"/>
      <c r="G340" s="203" t="s">
        <v>495</v>
      </c>
      <c r="H340" s="204" t="s">
        <v>71</v>
      </c>
      <c r="I340" s="205">
        <v>3310723</v>
      </c>
      <c r="J340" s="200"/>
      <c r="K340" s="672"/>
      <c r="M340" s="194"/>
      <c r="N340" s="194"/>
    </row>
    <row r="341" s="169" customFormat="1">
      <c r="B341" s="200"/>
      <c r="C341" s="201" t="s">
        <v>878</v>
      </c>
      <c r="D341" s="200" t="s">
        <v>879</v>
      </c>
      <c r="E341" s="203"/>
      <c r="F341" s="203">
        <v>44104</v>
      </c>
      <c r="G341" s="203" t="s">
        <v>495</v>
      </c>
      <c r="H341" s="204" t="s">
        <v>71</v>
      </c>
      <c r="I341" s="205">
        <v>3310723</v>
      </c>
      <c r="J341" s="200"/>
      <c r="K341" s="672"/>
      <c r="M341" s="194"/>
      <c r="N341" s="194"/>
    </row>
    <row r="342" s="169" customFormat="1">
      <c r="B342" s="200"/>
      <c r="C342" s="201" t="s">
        <v>880</v>
      </c>
      <c r="D342" s="200" t="s">
        <v>881</v>
      </c>
      <c r="E342" s="203"/>
      <c r="F342" s="203">
        <v>44091</v>
      </c>
      <c r="G342" s="203" t="s">
        <v>495</v>
      </c>
      <c r="H342" s="204" t="s">
        <v>71</v>
      </c>
      <c r="I342" s="205">
        <v>3310723</v>
      </c>
      <c r="J342" s="200"/>
      <c r="K342" s="672"/>
      <c r="M342" s="194"/>
      <c r="N342" s="194"/>
    </row>
    <row r="343" s="169" customFormat="1">
      <c r="B343" s="200"/>
      <c r="C343" s="201" t="s">
        <v>882</v>
      </c>
      <c r="D343" s="200" t="s">
        <v>755</v>
      </c>
      <c r="E343" s="203">
        <v>44116</v>
      </c>
      <c r="F343" s="203"/>
      <c r="G343" s="203" t="s">
        <v>533</v>
      </c>
      <c r="H343" s="204" t="s">
        <v>71</v>
      </c>
      <c r="I343" s="205">
        <v>2788826</v>
      </c>
      <c r="J343" s="200"/>
      <c r="K343" s="672"/>
      <c r="M343" s="194"/>
      <c r="N343" s="194"/>
    </row>
    <row r="344" s="169" customFormat="1">
      <c r="B344" s="200"/>
      <c r="C344" s="201" t="s">
        <v>883</v>
      </c>
      <c r="D344" s="200" t="s">
        <v>756</v>
      </c>
      <c r="E344" s="203">
        <v>44116</v>
      </c>
      <c r="F344" s="203"/>
      <c r="G344" s="203" t="s">
        <v>533</v>
      </c>
      <c r="H344" s="204" t="s">
        <v>71</v>
      </c>
      <c r="I344" s="205">
        <v>2788826</v>
      </c>
      <c r="J344" s="200"/>
      <c r="K344" s="672"/>
      <c r="M344" s="194"/>
      <c r="N344" s="194"/>
    </row>
    <row r="345" s="169" customFormat="1">
      <c r="B345" s="200"/>
      <c r="C345" s="201" t="s">
        <v>884</v>
      </c>
      <c r="D345" s="200" t="s">
        <v>885</v>
      </c>
      <c r="E345" s="203"/>
      <c r="F345" s="203">
        <v>44104</v>
      </c>
      <c r="G345" s="203" t="s">
        <v>533</v>
      </c>
      <c r="H345" s="204" t="s">
        <v>71</v>
      </c>
      <c r="I345" s="205">
        <v>2788826</v>
      </c>
      <c r="J345" s="200"/>
      <c r="K345" s="672"/>
      <c r="M345" s="194"/>
      <c r="N345" s="194"/>
    </row>
    <row r="346" s="169" customFormat="1">
      <c r="B346" s="200"/>
      <c r="C346" s="201" t="s">
        <v>886</v>
      </c>
      <c r="D346" s="200" t="s">
        <v>887</v>
      </c>
      <c r="E346" s="203">
        <v>44103</v>
      </c>
      <c r="F346" s="203"/>
      <c r="G346" s="203" t="s">
        <v>428</v>
      </c>
      <c r="H346" s="204" t="s">
        <v>636</v>
      </c>
      <c r="I346" s="205">
        <v>3165519</v>
      </c>
      <c r="J346" s="200"/>
      <c r="K346" s="672"/>
      <c r="M346" s="194"/>
      <c r="N346" s="194"/>
    </row>
    <row r="347" s="169" customFormat="1">
      <c r="B347" s="200"/>
      <c r="C347" s="201" t="s">
        <v>430</v>
      </c>
      <c r="D347" s="200" t="s">
        <v>431</v>
      </c>
      <c r="E347" s="203">
        <v>44103</v>
      </c>
      <c r="F347" s="203"/>
      <c r="G347" s="203" t="s">
        <v>428</v>
      </c>
      <c r="H347" s="204" t="s">
        <v>636</v>
      </c>
      <c r="I347" s="205">
        <v>3165519</v>
      </c>
      <c r="J347" s="200"/>
      <c r="K347" s="672"/>
      <c r="M347" s="194"/>
      <c r="N347" s="194"/>
    </row>
    <row r="348" s="169" customFormat="1">
      <c r="B348" s="200"/>
      <c r="C348" s="201" t="s">
        <v>432</v>
      </c>
      <c r="D348" s="200" t="s">
        <v>433</v>
      </c>
      <c r="E348" s="203">
        <v>44103</v>
      </c>
      <c r="F348" s="203"/>
      <c r="G348" s="203" t="s">
        <v>428</v>
      </c>
      <c r="H348" s="204" t="s">
        <v>636</v>
      </c>
      <c r="I348" s="205">
        <v>3165519</v>
      </c>
      <c r="J348" s="200"/>
      <c r="K348" s="672"/>
      <c r="M348" s="194"/>
      <c r="N348" s="194"/>
    </row>
    <row r="349" s="169" customFormat="1">
      <c r="B349" s="200"/>
      <c r="C349" s="201" t="s">
        <v>434</v>
      </c>
      <c r="D349" s="200" t="s">
        <v>435</v>
      </c>
      <c r="E349" s="203">
        <v>44103</v>
      </c>
      <c r="F349" s="203"/>
      <c r="G349" s="203" t="s">
        <v>428</v>
      </c>
      <c r="H349" s="204" t="s">
        <v>636</v>
      </c>
      <c r="I349" s="205">
        <v>3165519</v>
      </c>
      <c r="J349" s="200"/>
      <c r="K349" s="672"/>
      <c r="M349" s="194"/>
      <c r="N349" s="194"/>
    </row>
    <row r="350" s="169" customFormat="1">
      <c r="B350" s="200"/>
      <c r="C350" s="201" t="s">
        <v>888</v>
      </c>
      <c r="D350" s="200" t="s">
        <v>889</v>
      </c>
      <c r="E350" s="203">
        <v>44112</v>
      </c>
      <c r="F350" s="203"/>
      <c r="G350" s="203" t="s">
        <v>827</v>
      </c>
      <c r="H350" s="204" t="s">
        <v>827</v>
      </c>
      <c r="I350" s="205">
        <v>4276349</v>
      </c>
      <c r="J350" s="200"/>
      <c r="K350" s="672"/>
      <c r="M350" s="194"/>
      <c r="N350" s="194"/>
    </row>
    <row r="351" s="169" customFormat="1">
      <c r="B351" s="200"/>
      <c r="C351" s="201" t="s">
        <v>830</v>
      </c>
      <c r="D351" s="200" t="s">
        <v>831</v>
      </c>
      <c r="E351" s="203"/>
      <c r="F351" s="203">
        <v>44110</v>
      </c>
      <c r="G351" s="203" t="s">
        <v>827</v>
      </c>
      <c r="H351" s="204" t="s">
        <v>827</v>
      </c>
      <c r="I351" s="205">
        <v>4276349</v>
      </c>
      <c r="J351" s="200"/>
      <c r="K351" s="672"/>
      <c r="M351" s="194"/>
      <c r="N351" s="194"/>
    </row>
    <row r="352" s="169" customFormat="1">
      <c r="B352" s="200"/>
      <c r="C352" s="201" t="s">
        <v>890</v>
      </c>
      <c r="D352" s="200" t="s">
        <v>891</v>
      </c>
      <c r="E352" s="203">
        <v>44111</v>
      </c>
      <c r="F352" s="203"/>
      <c r="G352" s="203" t="s">
        <v>558</v>
      </c>
      <c r="H352" s="204" t="s">
        <v>636</v>
      </c>
      <c r="I352" s="205">
        <v>2653222</v>
      </c>
      <c r="J352" s="200"/>
      <c r="K352" s="672"/>
      <c r="M352" s="194"/>
      <c r="N352" s="194"/>
    </row>
    <row r="353" s="169" customFormat="1">
      <c r="B353" s="200"/>
      <c r="C353" s="201" t="s">
        <v>892</v>
      </c>
      <c r="D353" s="200" t="s">
        <v>893</v>
      </c>
      <c r="E353" s="203">
        <v>44111</v>
      </c>
      <c r="F353" s="203"/>
      <c r="G353" s="203" t="s">
        <v>558</v>
      </c>
      <c r="H353" s="204" t="s">
        <v>636</v>
      </c>
      <c r="I353" s="205">
        <v>2653222</v>
      </c>
      <c r="J353" s="200"/>
      <c r="K353" s="672"/>
      <c r="M353" s="194"/>
      <c r="N353" s="194"/>
    </row>
    <row r="354" s="169" customFormat="1">
      <c r="B354" s="200"/>
      <c r="C354" s="201" t="s">
        <v>894</v>
      </c>
      <c r="D354" s="200" t="s">
        <v>895</v>
      </c>
      <c r="E354" s="203">
        <v>44109</v>
      </c>
      <c r="F354" s="203"/>
      <c r="G354" s="203" t="s">
        <v>559</v>
      </c>
      <c r="H354" s="204" t="s">
        <v>636</v>
      </c>
      <c r="I354" s="205">
        <v>2630162</v>
      </c>
      <c r="J354" s="200"/>
      <c r="K354" s="672"/>
      <c r="M354" s="194"/>
      <c r="N354" s="194"/>
    </row>
    <row r="355" s="169" customFormat="1">
      <c r="B355" s="200"/>
      <c r="C355" s="201" t="s">
        <v>896</v>
      </c>
      <c r="D355" s="200" t="s">
        <v>897</v>
      </c>
      <c r="E355" s="203">
        <v>44111</v>
      </c>
      <c r="F355" s="203"/>
      <c r="G355" s="203" t="s">
        <v>70</v>
      </c>
      <c r="H355" s="204" t="s">
        <v>636</v>
      </c>
      <c r="I355" s="205">
        <v>2515000</v>
      </c>
      <c r="J355" s="200"/>
      <c r="K355" s="672"/>
      <c r="M355" s="194"/>
      <c r="N355" s="194"/>
    </row>
    <row r="356" s="169" customFormat="1">
      <c r="B356" s="200"/>
      <c r="C356" s="201" t="s">
        <v>898</v>
      </c>
      <c r="D356" s="200" t="s">
        <v>899</v>
      </c>
      <c r="E356" s="203">
        <v>44111</v>
      </c>
      <c r="F356" s="203"/>
      <c r="G356" s="203" t="s">
        <v>70</v>
      </c>
      <c r="H356" s="204" t="s">
        <v>636</v>
      </c>
      <c r="I356" s="205">
        <v>2515000</v>
      </c>
      <c r="J356" s="200"/>
      <c r="K356" s="672"/>
      <c r="M356" s="194"/>
      <c r="N356" s="194"/>
    </row>
    <row r="357" s="169" customFormat="1">
      <c r="B357" s="200"/>
      <c r="C357" s="201"/>
      <c r="D357" s="200"/>
      <c r="E357" s="203"/>
      <c r="F357" s="203"/>
      <c r="G357" s="203"/>
      <c r="H357" s="204"/>
      <c r="I357" s="205"/>
      <c r="J357" s="200"/>
      <c r="K357" s="672"/>
      <c r="M357" s="194"/>
      <c r="N357" s="194"/>
    </row>
    <row r="358" s="169" customFormat="1">
      <c r="B358" s="185"/>
      <c r="C358" s="186"/>
      <c r="D358" s="185"/>
      <c r="E358" s="187"/>
      <c r="F358" s="187"/>
      <c r="G358" s="187"/>
      <c r="H358" s="188"/>
      <c r="I358" s="192"/>
      <c r="J358" s="185"/>
      <c r="K358" s="198"/>
      <c r="M358" s="194"/>
      <c r="N358" s="194"/>
    </row>
    <row r="359" ht="18.75" customHeight="1" s="169" customFormat="1">
      <c r="B359" s="200"/>
      <c r="C359" s="201"/>
      <c r="D359" s="200" t="s">
        <v>740</v>
      </c>
      <c r="E359" s="203"/>
      <c r="F359" s="203">
        <v>44123</v>
      </c>
      <c r="G359" s="203" t="s">
        <v>251</v>
      </c>
      <c r="H359" s="204" t="s">
        <v>71</v>
      </c>
      <c r="I359" s="205">
        <v>2877448</v>
      </c>
      <c r="J359" s="200"/>
      <c r="K359" s="672" t="s">
        <v>900</v>
      </c>
      <c r="M359" s="194"/>
      <c r="N359" s="194"/>
    </row>
    <row r="360" s="169" customFormat="1">
      <c r="B360" s="200"/>
      <c r="C360" s="201"/>
      <c r="D360" s="200" t="s">
        <v>901</v>
      </c>
      <c r="E360" s="203"/>
      <c r="F360" s="203">
        <v>44126</v>
      </c>
      <c r="G360" s="203" t="s">
        <v>251</v>
      </c>
      <c r="H360" s="204" t="s">
        <v>71</v>
      </c>
      <c r="I360" s="205">
        <v>2877448</v>
      </c>
      <c r="J360" s="200"/>
      <c r="K360" s="672"/>
      <c r="M360" s="194"/>
      <c r="N360" s="194"/>
    </row>
    <row r="361" s="169" customFormat="1">
      <c r="B361" s="200"/>
      <c r="C361" s="201"/>
      <c r="D361" s="200" t="s">
        <v>584</v>
      </c>
      <c r="E361" s="203"/>
      <c r="F361" s="203">
        <v>44135</v>
      </c>
      <c r="G361" s="203" t="s">
        <v>251</v>
      </c>
      <c r="H361" s="204" t="s">
        <v>71</v>
      </c>
      <c r="I361" s="205">
        <v>2877448</v>
      </c>
      <c r="J361" s="200"/>
      <c r="K361" s="672"/>
      <c r="M361" s="194"/>
      <c r="N361" s="194"/>
    </row>
    <row r="362" s="169" customFormat="1">
      <c r="B362" s="200"/>
      <c r="C362" s="201"/>
      <c r="D362" s="200" t="s">
        <v>793</v>
      </c>
      <c r="E362" s="203"/>
      <c r="F362" s="203">
        <v>44092</v>
      </c>
      <c r="G362" s="203" t="s">
        <v>251</v>
      </c>
      <c r="H362" s="204" t="s">
        <v>71</v>
      </c>
      <c r="I362" s="205">
        <v>2877448</v>
      </c>
      <c r="J362" s="200"/>
      <c r="K362" s="672"/>
      <c r="M362" s="194"/>
      <c r="N362" s="194"/>
    </row>
    <row r="363" s="169" customFormat="1">
      <c r="B363" s="200"/>
      <c r="C363" s="201"/>
      <c r="D363" s="200" t="s">
        <v>902</v>
      </c>
      <c r="E363" s="203">
        <v>44124</v>
      </c>
      <c r="F363" s="203"/>
      <c r="G363" s="203" t="s">
        <v>251</v>
      </c>
      <c r="H363" s="204" t="s">
        <v>71</v>
      </c>
      <c r="I363" s="205">
        <v>2877448</v>
      </c>
      <c r="J363" s="200"/>
      <c r="K363" s="672"/>
      <c r="M363" s="194"/>
      <c r="N363" s="194"/>
    </row>
    <row r="364" s="169" customFormat="1">
      <c r="B364" s="200"/>
      <c r="C364" s="201"/>
      <c r="D364" s="200" t="s">
        <v>903</v>
      </c>
      <c r="E364" s="203">
        <v>44136</v>
      </c>
      <c r="F364" s="203"/>
      <c r="G364" s="203" t="s">
        <v>251</v>
      </c>
      <c r="H364" s="204" t="s">
        <v>71</v>
      </c>
      <c r="I364" s="205">
        <v>2877448</v>
      </c>
      <c r="J364" s="200"/>
      <c r="K364" s="672"/>
      <c r="M364" s="194"/>
      <c r="N364" s="194"/>
    </row>
    <row r="365" s="169" customFormat="1">
      <c r="B365" s="200"/>
      <c r="C365" s="201"/>
      <c r="D365" s="200" t="s">
        <v>372</v>
      </c>
      <c r="E365" s="203">
        <v>44141</v>
      </c>
      <c r="F365" s="203"/>
      <c r="G365" s="203" t="s">
        <v>251</v>
      </c>
      <c r="H365" s="204" t="s">
        <v>71</v>
      </c>
      <c r="I365" s="205">
        <v>2877448</v>
      </c>
      <c r="J365" s="200"/>
      <c r="K365" s="672"/>
      <c r="M365" s="194"/>
      <c r="N365" s="194"/>
    </row>
    <row r="366" s="169" customFormat="1">
      <c r="B366" s="200"/>
      <c r="C366" s="201"/>
      <c r="D366" s="200" t="s">
        <v>904</v>
      </c>
      <c r="E366" s="203"/>
      <c r="F366" s="203">
        <v>44135</v>
      </c>
      <c r="G366" s="203" t="s">
        <v>70</v>
      </c>
      <c r="H366" s="204" t="s">
        <v>71</v>
      </c>
      <c r="I366" s="205">
        <v>2515000</v>
      </c>
      <c r="J366" s="200"/>
      <c r="K366" s="672"/>
      <c r="M366" s="194"/>
      <c r="N366" s="194"/>
    </row>
    <row r="367" s="169" customFormat="1">
      <c r="B367" s="200"/>
      <c r="C367" s="201"/>
      <c r="D367" s="200" t="s">
        <v>905</v>
      </c>
      <c r="E367" s="203"/>
      <c r="F367" s="203">
        <v>44135</v>
      </c>
      <c r="G367" s="203" t="s">
        <v>70</v>
      </c>
      <c r="H367" s="204" t="s">
        <v>71</v>
      </c>
      <c r="I367" s="205">
        <v>2515000</v>
      </c>
      <c r="J367" s="200"/>
      <c r="K367" s="672"/>
      <c r="M367" s="194"/>
      <c r="N367" s="194"/>
    </row>
    <row r="368" s="169" customFormat="1">
      <c r="B368" s="200"/>
      <c r="C368" s="201"/>
      <c r="D368" s="200" t="s">
        <v>906</v>
      </c>
      <c r="E368" s="203"/>
      <c r="F368" s="203">
        <v>44135</v>
      </c>
      <c r="G368" s="203" t="s">
        <v>70</v>
      </c>
      <c r="H368" s="204" t="s">
        <v>71</v>
      </c>
      <c r="I368" s="205">
        <v>2515000</v>
      </c>
      <c r="J368" s="200"/>
      <c r="K368" s="672"/>
      <c r="M368" s="194"/>
      <c r="N368" s="194"/>
    </row>
    <row r="369" s="169" customFormat="1">
      <c r="B369" s="200"/>
      <c r="C369" s="201"/>
      <c r="D369" s="200" t="s">
        <v>609</v>
      </c>
      <c r="E369" s="203"/>
      <c r="F369" s="203">
        <v>44135</v>
      </c>
      <c r="G369" s="203" t="s">
        <v>70</v>
      </c>
      <c r="H369" s="204" t="s">
        <v>71</v>
      </c>
      <c r="I369" s="205">
        <v>2515000</v>
      </c>
      <c r="J369" s="200"/>
      <c r="K369" s="672"/>
      <c r="M369" s="194"/>
      <c r="N369" s="194"/>
    </row>
    <row r="370" s="169" customFormat="1">
      <c r="B370" s="200"/>
      <c r="C370" s="201"/>
      <c r="D370" s="200" t="s">
        <v>763</v>
      </c>
      <c r="E370" s="203"/>
      <c r="F370" s="203">
        <v>44135</v>
      </c>
      <c r="G370" s="203" t="s">
        <v>70</v>
      </c>
      <c r="H370" s="204" t="s">
        <v>71</v>
      </c>
      <c r="I370" s="205">
        <v>2515000</v>
      </c>
      <c r="J370" s="200"/>
      <c r="K370" s="672"/>
      <c r="M370" s="194"/>
      <c r="N370" s="194"/>
    </row>
    <row r="371" s="169" customFormat="1">
      <c r="B371" s="200"/>
      <c r="C371" s="201"/>
      <c r="D371" s="200" t="s">
        <v>589</v>
      </c>
      <c r="E371" s="203"/>
      <c r="F371" s="203">
        <v>44135</v>
      </c>
      <c r="G371" s="203" t="s">
        <v>70</v>
      </c>
      <c r="H371" s="204" t="s">
        <v>71</v>
      </c>
      <c r="I371" s="205">
        <v>2515000</v>
      </c>
      <c r="J371" s="200"/>
      <c r="K371" s="672"/>
      <c r="M371" s="194"/>
      <c r="N371" s="194"/>
    </row>
    <row r="372" s="169" customFormat="1">
      <c r="B372" s="200"/>
      <c r="C372" s="201"/>
      <c r="D372" s="200" t="s">
        <v>907</v>
      </c>
      <c r="E372" s="203"/>
      <c r="F372" s="203">
        <v>44135</v>
      </c>
      <c r="G372" s="203" t="s">
        <v>70</v>
      </c>
      <c r="H372" s="204" t="s">
        <v>71</v>
      </c>
      <c r="I372" s="205">
        <v>2515000</v>
      </c>
      <c r="J372" s="200"/>
      <c r="K372" s="672"/>
      <c r="M372" s="194"/>
      <c r="N372" s="194"/>
    </row>
    <row r="373" s="169" customFormat="1">
      <c r="B373" s="200"/>
      <c r="C373" s="201"/>
      <c r="D373" s="200" t="s">
        <v>766</v>
      </c>
      <c r="E373" s="203"/>
      <c r="F373" s="203">
        <v>44135</v>
      </c>
      <c r="G373" s="203" t="s">
        <v>70</v>
      </c>
      <c r="H373" s="204" t="s">
        <v>71</v>
      </c>
      <c r="I373" s="205">
        <v>2515000</v>
      </c>
      <c r="J373" s="200"/>
      <c r="K373" s="672"/>
      <c r="M373" s="194"/>
      <c r="N373" s="194"/>
    </row>
    <row r="374" s="169" customFormat="1">
      <c r="B374" s="200"/>
      <c r="C374" s="201"/>
      <c r="D374" s="200" t="s">
        <v>908</v>
      </c>
      <c r="E374" s="203"/>
      <c r="F374" s="203">
        <v>44135</v>
      </c>
      <c r="G374" s="203" t="s">
        <v>70</v>
      </c>
      <c r="H374" s="204" t="s">
        <v>71</v>
      </c>
      <c r="I374" s="205">
        <v>2515000</v>
      </c>
      <c r="J374" s="200"/>
      <c r="K374" s="672"/>
      <c r="M374" s="194"/>
      <c r="N374" s="194"/>
    </row>
    <row r="375" s="169" customFormat="1">
      <c r="B375" s="200"/>
      <c r="C375" s="201"/>
      <c r="D375" s="200" t="s">
        <v>909</v>
      </c>
      <c r="E375" s="203"/>
      <c r="F375" s="203">
        <v>44118</v>
      </c>
      <c r="G375" s="203" t="s">
        <v>70</v>
      </c>
      <c r="H375" s="204" t="s">
        <v>71</v>
      </c>
      <c r="I375" s="205">
        <v>2515000</v>
      </c>
      <c r="J375" s="200"/>
      <c r="K375" s="672"/>
      <c r="M375" s="194"/>
      <c r="N375" s="194"/>
    </row>
    <row r="376" s="169" customFormat="1">
      <c r="B376" s="200"/>
      <c r="C376" s="201"/>
      <c r="D376" s="200" t="s">
        <v>910</v>
      </c>
      <c r="E376" s="203">
        <v>44120</v>
      </c>
      <c r="F376" s="203"/>
      <c r="G376" s="203" t="s">
        <v>70</v>
      </c>
      <c r="H376" s="204" t="s">
        <v>71</v>
      </c>
      <c r="I376" s="205">
        <v>2515000</v>
      </c>
      <c r="J376" s="200"/>
      <c r="K376" s="672"/>
      <c r="M376" s="194"/>
      <c r="N376" s="194"/>
    </row>
    <row r="377" s="169" customFormat="1">
      <c r="B377" s="200"/>
      <c r="C377" s="201"/>
      <c r="D377" s="200" t="s">
        <v>911</v>
      </c>
      <c r="E377" s="203">
        <v>44124</v>
      </c>
      <c r="F377" s="203">
        <v>44146</v>
      </c>
      <c r="G377" s="203" t="s">
        <v>70</v>
      </c>
      <c r="H377" s="204" t="s">
        <v>71</v>
      </c>
      <c r="I377" s="205">
        <v>2515000</v>
      </c>
      <c r="J377" s="200"/>
      <c r="K377" s="672"/>
      <c r="M377" s="194"/>
      <c r="N377" s="194"/>
    </row>
    <row r="378" s="169" customFormat="1">
      <c r="B378" s="200"/>
      <c r="C378" s="201"/>
      <c r="D378" s="200" t="s">
        <v>140</v>
      </c>
      <c r="E378" s="203">
        <v>44130</v>
      </c>
      <c r="F378" s="203"/>
      <c r="G378" s="203" t="s">
        <v>70</v>
      </c>
      <c r="H378" s="204" t="s">
        <v>71</v>
      </c>
      <c r="I378" s="205">
        <v>2515000</v>
      </c>
      <c r="J378" s="200"/>
      <c r="K378" s="672"/>
      <c r="M378" s="194"/>
      <c r="N378" s="194"/>
    </row>
    <row r="379" s="169" customFormat="1">
      <c r="B379" s="200"/>
      <c r="C379" s="201"/>
      <c r="D379" s="200" t="s">
        <v>142</v>
      </c>
      <c r="E379" s="203">
        <v>44137</v>
      </c>
      <c r="F379" s="203"/>
      <c r="G379" s="203" t="s">
        <v>70</v>
      </c>
      <c r="H379" s="204" t="s">
        <v>71</v>
      </c>
      <c r="I379" s="205">
        <v>2515000</v>
      </c>
      <c r="J379" s="200"/>
      <c r="K379" s="672"/>
      <c r="M379" s="194"/>
      <c r="N379" s="194"/>
    </row>
    <row r="380" s="169" customFormat="1">
      <c r="B380" s="200"/>
      <c r="C380" s="201"/>
      <c r="D380" s="200" t="s">
        <v>144</v>
      </c>
      <c r="E380" s="203">
        <v>44136</v>
      </c>
      <c r="F380" s="203"/>
      <c r="G380" s="203" t="s">
        <v>70</v>
      </c>
      <c r="H380" s="204" t="s">
        <v>71</v>
      </c>
      <c r="I380" s="205">
        <v>2515000</v>
      </c>
      <c r="J380" s="200"/>
      <c r="K380" s="672"/>
      <c r="M380" s="194"/>
      <c r="N380" s="194"/>
    </row>
    <row r="381" s="169" customFormat="1">
      <c r="B381" s="200"/>
      <c r="C381" s="201"/>
      <c r="D381" s="200" t="s">
        <v>912</v>
      </c>
      <c r="E381" s="203">
        <v>44136</v>
      </c>
      <c r="F381" s="203"/>
      <c r="G381" s="203" t="s">
        <v>70</v>
      </c>
      <c r="H381" s="204" t="s">
        <v>71</v>
      </c>
      <c r="I381" s="205">
        <v>2515000</v>
      </c>
      <c r="J381" s="200"/>
      <c r="K381" s="672"/>
      <c r="M381" s="194"/>
      <c r="N381" s="194"/>
    </row>
    <row r="382" s="169" customFormat="1">
      <c r="B382" s="200"/>
      <c r="C382" s="201"/>
      <c r="D382" s="200" t="s">
        <v>146</v>
      </c>
      <c r="E382" s="203">
        <v>44136</v>
      </c>
      <c r="F382" s="203"/>
      <c r="G382" s="203" t="s">
        <v>70</v>
      </c>
      <c r="H382" s="204" t="s">
        <v>71</v>
      </c>
      <c r="I382" s="205">
        <v>2515000</v>
      </c>
      <c r="J382" s="200"/>
      <c r="K382" s="672"/>
      <c r="M382" s="194"/>
      <c r="N382" s="194"/>
    </row>
    <row r="383" s="169" customFormat="1">
      <c r="B383" s="200"/>
      <c r="C383" s="201"/>
      <c r="D383" s="200" t="s">
        <v>913</v>
      </c>
      <c r="E383" s="203">
        <v>44136</v>
      </c>
      <c r="F383" s="203"/>
      <c r="G383" s="203" t="s">
        <v>70</v>
      </c>
      <c r="H383" s="204" t="s">
        <v>71</v>
      </c>
      <c r="I383" s="205">
        <v>2515000</v>
      </c>
      <c r="J383" s="200"/>
      <c r="K383" s="672"/>
      <c r="M383" s="194"/>
      <c r="N383" s="194"/>
    </row>
    <row r="384" s="169" customFormat="1">
      <c r="B384" s="200"/>
      <c r="C384" s="201"/>
      <c r="D384" s="200" t="s">
        <v>914</v>
      </c>
      <c r="E384" s="203">
        <v>44136</v>
      </c>
      <c r="F384" s="203"/>
      <c r="G384" s="203" t="s">
        <v>70</v>
      </c>
      <c r="H384" s="204" t="s">
        <v>71</v>
      </c>
      <c r="I384" s="205">
        <v>2515000</v>
      </c>
      <c r="J384" s="200"/>
      <c r="K384" s="672"/>
      <c r="M384" s="194"/>
      <c r="N384" s="194"/>
    </row>
    <row r="385" s="169" customFormat="1">
      <c r="B385" s="200"/>
      <c r="C385" s="201"/>
      <c r="D385" s="200" t="s">
        <v>915</v>
      </c>
      <c r="E385" s="203">
        <v>44136</v>
      </c>
      <c r="F385" s="203"/>
      <c r="G385" s="203" t="s">
        <v>70</v>
      </c>
      <c r="H385" s="204" t="s">
        <v>71</v>
      </c>
      <c r="I385" s="205">
        <v>2515000</v>
      </c>
      <c r="J385" s="200"/>
      <c r="K385" s="672"/>
      <c r="M385" s="194"/>
      <c r="N385" s="194"/>
    </row>
    <row r="386" s="169" customFormat="1">
      <c r="B386" s="200"/>
      <c r="C386" s="201"/>
      <c r="D386" s="200" t="s">
        <v>916</v>
      </c>
      <c r="E386" s="203">
        <v>44136</v>
      </c>
      <c r="F386" s="203"/>
      <c r="G386" s="203" t="s">
        <v>70</v>
      </c>
      <c r="H386" s="204" t="s">
        <v>71</v>
      </c>
      <c r="I386" s="205">
        <v>2515000</v>
      </c>
      <c r="J386" s="200"/>
      <c r="K386" s="672"/>
      <c r="M386" s="194"/>
      <c r="N386" s="194"/>
    </row>
    <row r="387" s="169" customFormat="1">
      <c r="B387" s="200"/>
      <c r="C387" s="201"/>
      <c r="D387" s="200" t="s">
        <v>917</v>
      </c>
      <c r="E387" s="203">
        <v>44136</v>
      </c>
      <c r="F387" s="203"/>
      <c r="G387" s="203" t="s">
        <v>70</v>
      </c>
      <c r="H387" s="204" t="s">
        <v>71</v>
      </c>
      <c r="I387" s="205">
        <v>2515000</v>
      </c>
      <c r="J387" s="200"/>
      <c r="K387" s="672"/>
      <c r="M387" s="194"/>
      <c r="N387" s="194"/>
    </row>
    <row r="388" s="169" customFormat="1">
      <c r="B388" s="200"/>
      <c r="C388" s="201"/>
      <c r="D388" s="200" t="s">
        <v>918</v>
      </c>
      <c r="E388" s="203">
        <v>44146</v>
      </c>
      <c r="F388" s="203"/>
      <c r="G388" s="203" t="s">
        <v>70</v>
      </c>
      <c r="H388" s="204" t="s">
        <v>71</v>
      </c>
      <c r="I388" s="205">
        <v>2515000</v>
      </c>
      <c r="J388" s="200"/>
      <c r="K388" s="672"/>
      <c r="M388" s="194"/>
      <c r="N388" s="194"/>
    </row>
    <row r="389" s="169" customFormat="1">
      <c r="B389" s="200"/>
      <c r="C389" s="201"/>
      <c r="D389" s="200" t="s">
        <v>857</v>
      </c>
      <c r="E389" s="203"/>
      <c r="F389" s="203">
        <v>44146</v>
      </c>
      <c r="G389" s="203" t="s">
        <v>70</v>
      </c>
      <c r="H389" s="204" t="s">
        <v>71</v>
      </c>
      <c r="I389" s="205">
        <v>2515000</v>
      </c>
      <c r="J389" s="200"/>
      <c r="K389" s="672"/>
      <c r="M389" s="194"/>
      <c r="N389" s="194"/>
    </row>
    <row r="390" s="169" customFormat="1">
      <c r="B390" s="200"/>
      <c r="C390" s="201"/>
      <c r="D390" s="200" t="s">
        <v>775</v>
      </c>
      <c r="E390" s="203"/>
      <c r="F390" s="203">
        <v>44146</v>
      </c>
      <c r="G390" s="203" t="s">
        <v>70</v>
      </c>
      <c r="H390" s="204" t="s">
        <v>71</v>
      </c>
      <c r="I390" s="205">
        <v>2515000</v>
      </c>
      <c r="J390" s="200"/>
      <c r="K390" s="672"/>
      <c r="M390" s="194"/>
      <c r="N390" s="194"/>
    </row>
    <row r="391" s="169" customFormat="1">
      <c r="B391" s="200"/>
      <c r="C391" s="201"/>
      <c r="D391" s="200" t="s">
        <v>776</v>
      </c>
      <c r="E391" s="203"/>
      <c r="F391" s="203">
        <v>44140</v>
      </c>
      <c r="G391" s="203" t="s">
        <v>547</v>
      </c>
      <c r="H391" s="204" t="s">
        <v>429</v>
      </c>
      <c r="I391" s="205">
        <v>4276349</v>
      </c>
      <c r="J391" s="200"/>
      <c r="K391" s="672"/>
      <c r="M391" s="194"/>
      <c r="N391" s="194"/>
    </row>
    <row r="392" s="169" customFormat="1">
      <c r="B392" s="200"/>
      <c r="C392" s="201"/>
      <c r="D392" s="200" t="s">
        <v>919</v>
      </c>
      <c r="E392" s="203">
        <v>44120</v>
      </c>
      <c r="F392" s="203"/>
      <c r="G392" s="203" t="s">
        <v>547</v>
      </c>
      <c r="H392" s="204" t="s">
        <v>429</v>
      </c>
      <c r="I392" s="205">
        <v>4276349</v>
      </c>
      <c r="J392" s="200"/>
      <c r="K392" s="672"/>
      <c r="M392" s="194"/>
      <c r="N392" s="194"/>
    </row>
    <row r="393" s="169" customFormat="1">
      <c r="B393" s="200"/>
      <c r="C393" s="201"/>
      <c r="D393" s="200" t="s">
        <v>920</v>
      </c>
      <c r="E393" s="203"/>
      <c r="F393" s="203">
        <v>44124</v>
      </c>
      <c r="G393" s="203" t="s">
        <v>428</v>
      </c>
      <c r="H393" s="204" t="s">
        <v>429</v>
      </c>
      <c r="I393" s="205">
        <v>3165519</v>
      </c>
      <c r="J393" s="200"/>
      <c r="K393" s="672"/>
      <c r="M393" s="194"/>
      <c r="N393" s="194"/>
    </row>
    <row r="394" s="169" customFormat="1">
      <c r="B394" s="200"/>
      <c r="C394" s="201"/>
      <c r="D394" s="200" t="s">
        <v>921</v>
      </c>
      <c r="E394" s="203"/>
      <c r="F394" s="203">
        <v>44135</v>
      </c>
      <c r="G394" s="203" t="s">
        <v>428</v>
      </c>
      <c r="H394" s="204" t="s">
        <v>429</v>
      </c>
      <c r="I394" s="205">
        <v>3165519</v>
      </c>
      <c r="J394" s="200"/>
      <c r="K394" s="672"/>
      <c r="M394" s="194"/>
      <c r="N394" s="194"/>
    </row>
    <row r="395" s="169" customFormat="1">
      <c r="B395" s="200"/>
      <c r="C395" s="201"/>
      <c r="D395" s="200" t="s">
        <v>437</v>
      </c>
      <c r="E395" s="203">
        <v>44123</v>
      </c>
      <c r="F395" s="203"/>
      <c r="G395" s="203" t="s">
        <v>428</v>
      </c>
      <c r="H395" s="204" t="s">
        <v>429</v>
      </c>
      <c r="I395" s="205">
        <v>3165519</v>
      </c>
      <c r="J395" s="200"/>
      <c r="K395" s="672"/>
      <c r="M395" s="194"/>
      <c r="N395" s="194"/>
    </row>
    <row r="396" s="169" customFormat="1">
      <c r="B396" s="200"/>
      <c r="C396" s="201"/>
      <c r="D396" s="200" t="s">
        <v>922</v>
      </c>
      <c r="E396" s="203">
        <v>44136</v>
      </c>
      <c r="F396" s="203"/>
      <c r="G396" s="203" t="s">
        <v>428</v>
      </c>
      <c r="H396" s="204" t="s">
        <v>429</v>
      </c>
      <c r="I396" s="205">
        <v>3165519</v>
      </c>
      <c r="J396" s="200"/>
      <c r="K396" s="672"/>
      <c r="M396" s="194"/>
      <c r="N396" s="194"/>
    </row>
    <row r="397" s="169" customFormat="1">
      <c r="B397" s="200"/>
      <c r="C397" s="201"/>
      <c r="D397" s="200" t="s">
        <v>923</v>
      </c>
      <c r="E397" s="203">
        <v>44123</v>
      </c>
      <c r="F397" s="203"/>
      <c r="G397" s="203" t="s">
        <v>924</v>
      </c>
      <c r="H397" s="204" t="s">
        <v>429</v>
      </c>
      <c r="I397" s="205">
        <v>2530182</v>
      </c>
      <c r="J397" s="200"/>
      <c r="K397" s="672"/>
      <c r="M397" s="194"/>
      <c r="N397" s="194"/>
    </row>
    <row r="398" s="169" customFormat="1">
      <c r="B398" s="200"/>
      <c r="C398" s="201"/>
      <c r="D398" s="200" t="s">
        <v>925</v>
      </c>
      <c r="E398" s="203">
        <v>44137</v>
      </c>
      <c r="F398" s="203"/>
      <c r="G398" s="203" t="s">
        <v>547</v>
      </c>
      <c r="H398" s="204" t="s">
        <v>636</v>
      </c>
      <c r="I398" s="205">
        <v>4276349</v>
      </c>
      <c r="J398" s="200"/>
      <c r="K398" s="672"/>
      <c r="M398" s="194"/>
      <c r="N398" s="194"/>
    </row>
    <row r="399" s="169" customFormat="1">
      <c r="B399" s="200"/>
      <c r="C399" s="201"/>
      <c r="D399" s="200" t="s">
        <v>926</v>
      </c>
      <c r="E399" s="203">
        <v>44148</v>
      </c>
      <c r="F399" s="203"/>
      <c r="G399" s="203" t="s">
        <v>784</v>
      </c>
      <c r="H399" s="204" t="s">
        <v>429</v>
      </c>
      <c r="I399" s="205">
        <v>4276349</v>
      </c>
      <c r="J399" s="200"/>
      <c r="K399" s="672"/>
      <c r="M399" s="194"/>
      <c r="N399" s="194"/>
    </row>
    <row r="400" s="169" customFormat="1">
      <c r="B400" s="200"/>
      <c r="C400" s="201"/>
      <c r="D400" s="200" t="s">
        <v>927</v>
      </c>
      <c r="E400" s="203"/>
      <c r="F400" s="203">
        <v>44148</v>
      </c>
      <c r="G400" s="203" t="s">
        <v>495</v>
      </c>
      <c r="H400" s="204" t="s">
        <v>71</v>
      </c>
      <c r="I400" s="205">
        <v>3310723</v>
      </c>
      <c r="J400" s="200"/>
      <c r="K400" s="672"/>
      <c r="M400" s="194"/>
      <c r="N400" s="194"/>
    </row>
    <row r="401" s="169" customFormat="1">
      <c r="B401" s="200"/>
      <c r="C401" s="201"/>
      <c r="D401" s="200" t="s">
        <v>928</v>
      </c>
      <c r="E401" s="203">
        <v>44148</v>
      </c>
      <c r="F401" s="203"/>
      <c r="G401" s="203" t="s">
        <v>495</v>
      </c>
      <c r="H401" s="204" t="s">
        <v>71</v>
      </c>
      <c r="I401" s="205">
        <v>3310723</v>
      </c>
      <c r="J401" s="200"/>
      <c r="K401" s="672"/>
      <c r="M401" s="194"/>
      <c r="N401" s="194"/>
    </row>
    <row r="402" s="169" customFormat="1">
      <c r="B402" s="185"/>
      <c r="C402" s="186"/>
      <c r="D402" s="185"/>
      <c r="E402" s="187"/>
      <c r="F402" s="187"/>
      <c r="G402" s="187"/>
      <c r="H402" s="188"/>
      <c r="I402" s="192"/>
      <c r="J402" s="185"/>
      <c r="K402" s="198"/>
      <c r="M402" s="194"/>
      <c r="N402" s="194"/>
    </row>
    <row r="403" ht="18.75" customHeight="1" s="169" customFormat="1">
      <c r="B403" s="200"/>
      <c r="C403" s="201"/>
      <c r="D403" s="200" t="s">
        <v>929</v>
      </c>
      <c r="E403" s="203"/>
      <c r="F403" s="203">
        <v>44159</v>
      </c>
      <c r="G403" s="203" t="s">
        <v>251</v>
      </c>
      <c r="H403" s="204" t="s">
        <v>71</v>
      </c>
      <c r="I403" s="205">
        <v>2877448</v>
      </c>
      <c r="J403" s="200"/>
      <c r="K403" s="672" t="s">
        <v>930</v>
      </c>
      <c r="M403" s="194"/>
      <c r="N403" s="194"/>
    </row>
    <row r="404" s="169" customFormat="1">
      <c r="B404" s="200"/>
      <c r="C404" s="201"/>
      <c r="D404" s="200" t="s">
        <v>773</v>
      </c>
      <c r="E404" s="203"/>
      <c r="F404" s="203">
        <v>44162</v>
      </c>
      <c r="G404" s="203" t="s">
        <v>251</v>
      </c>
      <c r="H404" s="204" t="s">
        <v>71</v>
      </c>
      <c r="I404" s="205">
        <v>2877448</v>
      </c>
      <c r="J404" s="200"/>
      <c r="K404" s="672"/>
      <c r="M404" s="194"/>
      <c r="N404" s="194"/>
    </row>
    <row r="405" s="169" customFormat="1">
      <c r="B405" s="200"/>
      <c r="C405" s="201"/>
      <c r="D405" s="200" t="s">
        <v>390</v>
      </c>
      <c r="E405" s="203"/>
      <c r="F405" s="203">
        <v>44165</v>
      </c>
      <c r="G405" s="203" t="s">
        <v>251</v>
      </c>
      <c r="H405" s="204" t="s">
        <v>71</v>
      </c>
      <c r="I405" s="205">
        <v>2877448</v>
      </c>
      <c r="J405" s="200"/>
      <c r="K405" s="672"/>
      <c r="M405" s="194"/>
      <c r="N405" s="194"/>
    </row>
    <row r="406" s="169" customFormat="1">
      <c r="B406" s="200"/>
      <c r="C406" s="201"/>
      <c r="D406" s="200" t="s">
        <v>931</v>
      </c>
      <c r="E406" s="203"/>
      <c r="F406" s="203">
        <v>44169</v>
      </c>
      <c r="G406" s="203" t="s">
        <v>251</v>
      </c>
      <c r="H406" s="204" t="s">
        <v>71</v>
      </c>
      <c r="I406" s="205">
        <v>2877448</v>
      </c>
      <c r="J406" s="200"/>
      <c r="K406" s="672"/>
      <c r="M406" s="194"/>
      <c r="N406" s="194"/>
    </row>
    <row r="407" s="169" customFormat="1">
      <c r="B407" s="200"/>
      <c r="C407" s="201"/>
      <c r="D407" s="200" t="s">
        <v>762</v>
      </c>
      <c r="E407" s="203"/>
      <c r="F407" s="203">
        <v>44170</v>
      </c>
      <c r="G407" s="203" t="s">
        <v>251</v>
      </c>
      <c r="H407" s="204" t="s">
        <v>71</v>
      </c>
      <c r="I407" s="205">
        <v>2877448</v>
      </c>
      <c r="J407" s="200"/>
      <c r="K407" s="672"/>
      <c r="M407" s="194"/>
      <c r="N407" s="194"/>
    </row>
    <row r="408" s="169" customFormat="1">
      <c r="B408" s="200"/>
      <c r="C408" s="201"/>
      <c r="D408" s="200" t="s">
        <v>374</v>
      </c>
      <c r="E408" s="203">
        <v>44159</v>
      </c>
      <c r="F408" s="203"/>
      <c r="G408" s="203" t="s">
        <v>251</v>
      </c>
      <c r="H408" s="204" t="s">
        <v>71</v>
      </c>
      <c r="I408" s="205">
        <v>2877448</v>
      </c>
      <c r="J408" s="200"/>
      <c r="K408" s="672"/>
      <c r="M408" s="194"/>
      <c r="N408" s="194"/>
    </row>
    <row r="409" s="169" customFormat="1">
      <c r="B409" s="200"/>
      <c r="C409" s="201"/>
      <c r="D409" s="200" t="s">
        <v>376</v>
      </c>
      <c r="E409" s="203">
        <v>44165</v>
      </c>
      <c r="F409" s="203"/>
      <c r="G409" s="203" t="s">
        <v>251</v>
      </c>
      <c r="H409" s="204" t="s">
        <v>71</v>
      </c>
      <c r="I409" s="205">
        <v>2877448</v>
      </c>
      <c r="J409" s="200"/>
      <c r="K409" s="672"/>
      <c r="M409" s="194"/>
      <c r="N409" s="194"/>
    </row>
    <row r="410" s="169" customFormat="1">
      <c r="B410" s="200"/>
      <c r="C410" s="201"/>
      <c r="D410" s="200" t="s">
        <v>378</v>
      </c>
      <c r="E410" s="203">
        <v>44166</v>
      </c>
      <c r="F410" s="203"/>
      <c r="G410" s="203" t="s">
        <v>251</v>
      </c>
      <c r="H410" s="204" t="s">
        <v>71</v>
      </c>
      <c r="I410" s="205">
        <v>2877448</v>
      </c>
      <c r="J410" s="200"/>
      <c r="K410" s="672"/>
      <c r="M410" s="194"/>
      <c r="N410" s="194"/>
    </row>
    <row r="411" s="169" customFormat="1">
      <c r="B411" s="200"/>
      <c r="C411" s="201"/>
      <c r="D411" s="200" t="s">
        <v>380</v>
      </c>
      <c r="E411" s="203">
        <v>44170</v>
      </c>
      <c r="F411" s="203"/>
      <c r="G411" s="203" t="s">
        <v>251</v>
      </c>
      <c r="H411" s="204" t="s">
        <v>71</v>
      </c>
      <c r="I411" s="205">
        <v>2877448</v>
      </c>
      <c r="J411" s="200"/>
      <c r="K411" s="672"/>
      <c r="M411" s="194"/>
      <c r="N411" s="194"/>
    </row>
    <row r="412" s="169" customFormat="1">
      <c r="B412" s="200"/>
      <c r="C412" s="201"/>
      <c r="D412" s="200" t="s">
        <v>932</v>
      </c>
      <c r="E412" s="203">
        <v>44169</v>
      </c>
      <c r="F412" s="203"/>
      <c r="G412" s="203" t="s">
        <v>251</v>
      </c>
      <c r="H412" s="204" t="s">
        <v>71</v>
      </c>
      <c r="I412" s="205">
        <v>2877448</v>
      </c>
      <c r="J412" s="200"/>
      <c r="K412" s="672"/>
      <c r="M412" s="194"/>
      <c r="N412" s="194"/>
    </row>
    <row r="413" s="169" customFormat="1">
      <c r="B413" s="200"/>
      <c r="C413" s="201"/>
      <c r="D413" s="200" t="s">
        <v>933</v>
      </c>
      <c r="E413" s="203">
        <v>44158</v>
      </c>
      <c r="F413" s="203"/>
      <c r="G413" s="203" t="s">
        <v>495</v>
      </c>
      <c r="H413" s="204" t="s">
        <v>71</v>
      </c>
      <c r="I413" s="205">
        <v>3310723</v>
      </c>
      <c r="J413" s="200"/>
      <c r="K413" s="672"/>
      <c r="M413" s="194"/>
      <c r="N413" s="194"/>
    </row>
    <row r="414" s="169" customFormat="1">
      <c r="B414" s="200"/>
      <c r="C414" s="201"/>
      <c r="D414" s="200" t="s">
        <v>934</v>
      </c>
      <c r="E414" s="203">
        <v>44166</v>
      </c>
      <c r="F414" s="203"/>
      <c r="G414" s="203" t="s">
        <v>495</v>
      </c>
      <c r="H414" s="204" t="s">
        <v>71</v>
      </c>
      <c r="I414" s="205">
        <v>3310723</v>
      </c>
      <c r="J414" s="200"/>
      <c r="K414" s="672"/>
      <c r="M414" s="194"/>
      <c r="N414" s="194"/>
    </row>
    <row r="415" s="169" customFormat="1">
      <c r="B415" s="200"/>
      <c r="C415" s="201"/>
      <c r="D415" s="200" t="s">
        <v>935</v>
      </c>
      <c r="E415" s="203">
        <v>44167</v>
      </c>
      <c r="F415" s="203"/>
      <c r="G415" s="203" t="s">
        <v>495</v>
      </c>
      <c r="H415" s="204" t="s">
        <v>71</v>
      </c>
      <c r="I415" s="205">
        <v>3310723</v>
      </c>
      <c r="J415" s="200"/>
      <c r="K415" s="672"/>
      <c r="M415" s="194"/>
      <c r="N415" s="194"/>
    </row>
    <row r="416" s="169" customFormat="1">
      <c r="B416" s="200"/>
      <c r="C416" s="201"/>
      <c r="D416" s="200" t="s">
        <v>936</v>
      </c>
      <c r="E416" s="203"/>
      <c r="F416" s="203">
        <v>44153</v>
      </c>
      <c r="G416" s="203" t="s">
        <v>495</v>
      </c>
      <c r="H416" s="204" t="s">
        <v>71</v>
      </c>
      <c r="I416" s="205">
        <v>3310723</v>
      </c>
      <c r="J416" s="200"/>
      <c r="K416" s="672"/>
      <c r="M416" s="194"/>
      <c r="N416" s="194"/>
    </row>
    <row r="417" s="169" customFormat="1">
      <c r="B417" s="200"/>
      <c r="C417" s="201"/>
      <c r="D417" s="200" t="s">
        <v>731</v>
      </c>
      <c r="E417" s="203"/>
      <c r="F417" s="203">
        <v>44165</v>
      </c>
      <c r="G417" s="203" t="s">
        <v>495</v>
      </c>
      <c r="H417" s="204" t="s">
        <v>71</v>
      </c>
      <c r="I417" s="205">
        <v>3310723</v>
      </c>
      <c r="J417" s="200"/>
      <c r="K417" s="672"/>
      <c r="M417" s="194"/>
      <c r="N417" s="194"/>
    </row>
    <row r="418" s="169" customFormat="1">
      <c r="B418" s="200"/>
      <c r="C418" s="201"/>
      <c r="D418" s="200" t="s">
        <v>927</v>
      </c>
      <c r="E418" s="203"/>
      <c r="F418" s="203">
        <v>44148</v>
      </c>
      <c r="G418" s="203" t="s">
        <v>495</v>
      </c>
      <c r="H418" s="204" t="s">
        <v>71</v>
      </c>
      <c r="I418" s="205">
        <v>3310723</v>
      </c>
      <c r="J418" s="200"/>
      <c r="K418" s="672"/>
      <c r="M418" s="194"/>
      <c r="N418" s="194"/>
    </row>
    <row r="419" s="169" customFormat="1">
      <c r="B419" s="200"/>
      <c r="C419" s="201"/>
      <c r="D419" s="200" t="s">
        <v>937</v>
      </c>
      <c r="E419" s="203">
        <v>44159</v>
      </c>
      <c r="F419" s="203">
        <v>44173</v>
      </c>
      <c r="G419" s="203" t="s">
        <v>70</v>
      </c>
      <c r="H419" s="204" t="s">
        <v>71</v>
      </c>
      <c r="I419" s="205">
        <v>2515000</v>
      </c>
      <c r="J419" s="200"/>
      <c r="K419" s="672"/>
      <c r="M419" s="194"/>
      <c r="N419" s="194"/>
    </row>
    <row r="420" s="169" customFormat="1">
      <c r="B420" s="200"/>
      <c r="C420" s="201"/>
      <c r="D420" s="200" t="s">
        <v>938</v>
      </c>
      <c r="E420" s="203">
        <v>44166</v>
      </c>
      <c r="F420" s="203"/>
      <c r="G420" s="203" t="s">
        <v>70</v>
      </c>
      <c r="H420" s="204" t="s">
        <v>71</v>
      </c>
      <c r="I420" s="205">
        <v>2515000</v>
      </c>
      <c r="J420" s="200"/>
      <c r="K420" s="672"/>
      <c r="M420" s="194"/>
      <c r="N420" s="194"/>
    </row>
    <row r="421" s="169" customFormat="1">
      <c r="B421" s="200"/>
      <c r="C421" s="201"/>
      <c r="D421" s="200" t="s">
        <v>939</v>
      </c>
      <c r="E421" s="203">
        <v>44166</v>
      </c>
      <c r="F421" s="203"/>
      <c r="G421" s="203" t="s">
        <v>70</v>
      </c>
      <c r="H421" s="204" t="s">
        <v>71</v>
      </c>
      <c r="I421" s="205">
        <v>2515000</v>
      </c>
      <c r="J421" s="200"/>
      <c r="K421" s="672"/>
      <c r="M421" s="194"/>
      <c r="N421" s="194"/>
    </row>
    <row r="422" s="169" customFormat="1">
      <c r="B422" s="200"/>
      <c r="C422" s="201"/>
      <c r="D422" s="200" t="s">
        <v>940</v>
      </c>
      <c r="E422" s="203">
        <v>44166</v>
      </c>
      <c r="F422" s="203"/>
      <c r="G422" s="203" t="s">
        <v>70</v>
      </c>
      <c r="H422" s="204" t="s">
        <v>71</v>
      </c>
      <c r="I422" s="205">
        <v>2515000</v>
      </c>
      <c r="J422" s="200"/>
      <c r="K422" s="672"/>
      <c r="M422" s="194"/>
      <c r="N422" s="194"/>
    </row>
    <row r="423" s="169" customFormat="1">
      <c r="B423" s="200"/>
      <c r="C423" s="201"/>
      <c r="D423" s="200" t="s">
        <v>88</v>
      </c>
      <c r="E423" s="203">
        <v>44166</v>
      </c>
      <c r="F423" s="203"/>
      <c r="G423" s="203" t="s">
        <v>70</v>
      </c>
      <c r="H423" s="204" t="s">
        <v>71</v>
      </c>
      <c r="I423" s="205">
        <v>2515000</v>
      </c>
      <c r="J423" s="200"/>
      <c r="K423" s="672"/>
      <c r="M423" s="194"/>
      <c r="N423" s="194"/>
    </row>
    <row r="424" s="169" customFormat="1">
      <c r="B424" s="200"/>
      <c r="C424" s="201"/>
      <c r="D424" s="200" t="s">
        <v>148</v>
      </c>
      <c r="E424" s="203">
        <v>44166</v>
      </c>
      <c r="F424" s="203"/>
      <c r="G424" s="203" t="s">
        <v>70</v>
      </c>
      <c r="H424" s="204" t="s">
        <v>71</v>
      </c>
      <c r="I424" s="205">
        <v>2515000</v>
      </c>
      <c r="J424" s="200"/>
      <c r="K424" s="672"/>
      <c r="M424" s="194"/>
      <c r="N424" s="194"/>
    </row>
    <row r="425" s="169" customFormat="1">
      <c r="B425" s="200"/>
      <c r="C425" s="201"/>
      <c r="D425" s="200" t="s">
        <v>774</v>
      </c>
      <c r="E425" s="203"/>
      <c r="F425" s="203">
        <v>44165</v>
      </c>
      <c r="G425" s="203" t="s">
        <v>70</v>
      </c>
      <c r="H425" s="204" t="s">
        <v>71</v>
      </c>
      <c r="I425" s="205">
        <v>2515000</v>
      </c>
      <c r="J425" s="200"/>
      <c r="K425" s="672"/>
      <c r="M425" s="194"/>
      <c r="N425" s="194"/>
    </row>
    <row r="426" s="169" customFormat="1">
      <c r="B426" s="200"/>
      <c r="C426" s="201"/>
      <c r="D426" s="200" t="s">
        <v>941</v>
      </c>
      <c r="E426" s="203"/>
      <c r="F426" s="203">
        <v>44165</v>
      </c>
      <c r="G426" s="203" t="s">
        <v>70</v>
      </c>
      <c r="H426" s="204" t="s">
        <v>71</v>
      </c>
      <c r="I426" s="205">
        <v>2515000</v>
      </c>
      <c r="J426" s="200"/>
      <c r="K426" s="672"/>
      <c r="M426" s="194"/>
      <c r="N426" s="194"/>
    </row>
    <row r="427" s="169" customFormat="1">
      <c r="B427" s="200"/>
      <c r="C427" s="201"/>
      <c r="D427" s="200" t="s">
        <v>820</v>
      </c>
      <c r="E427" s="203"/>
      <c r="F427" s="203">
        <v>44165</v>
      </c>
      <c r="G427" s="203" t="s">
        <v>70</v>
      </c>
      <c r="H427" s="204" t="s">
        <v>71</v>
      </c>
      <c r="I427" s="205">
        <v>2515000</v>
      </c>
      <c r="J427" s="200"/>
      <c r="K427" s="672"/>
      <c r="M427" s="194"/>
      <c r="N427" s="194"/>
    </row>
    <row r="428" s="169" customFormat="1">
      <c r="B428" s="200"/>
      <c r="C428" s="201"/>
      <c r="D428" s="200" t="s">
        <v>942</v>
      </c>
      <c r="E428" s="203"/>
      <c r="F428" s="203">
        <v>44165</v>
      </c>
      <c r="G428" s="203" t="s">
        <v>70</v>
      </c>
      <c r="H428" s="204" t="s">
        <v>71</v>
      </c>
      <c r="I428" s="205">
        <v>2515000</v>
      </c>
      <c r="J428" s="200"/>
      <c r="K428" s="672"/>
      <c r="M428" s="194"/>
      <c r="N428" s="194"/>
    </row>
    <row r="429" s="169" customFormat="1">
      <c r="B429" s="200"/>
      <c r="C429" s="201"/>
      <c r="D429" s="200" t="s">
        <v>943</v>
      </c>
      <c r="E429" s="203"/>
      <c r="F429" s="203">
        <v>44165</v>
      </c>
      <c r="G429" s="203" t="s">
        <v>70</v>
      </c>
      <c r="H429" s="204" t="s">
        <v>71</v>
      </c>
      <c r="I429" s="205">
        <v>2515000</v>
      </c>
      <c r="J429" s="200"/>
      <c r="K429" s="672"/>
      <c r="M429" s="194"/>
      <c r="N429" s="194"/>
    </row>
    <row r="430" s="169" customFormat="1">
      <c r="B430" s="200"/>
      <c r="C430" s="201"/>
      <c r="D430" s="200" t="s">
        <v>944</v>
      </c>
      <c r="E430" s="203"/>
      <c r="F430" s="203">
        <v>44165</v>
      </c>
      <c r="G430" s="203" t="s">
        <v>70</v>
      </c>
      <c r="H430" s="204" t="s">
        <v>71</v>
      </c>
      <c r="I430" s="205">
        <v>2515000</v>
      </c>
      <c r="J430" s="200"/>
      <c r="K430" s="672"/>
      <c r="M430" s="194"/>
      <c r="N430" s="194"/>
    </row>
    <row r="431" s="169" customFormat="1">
      <c r="B431" s="200"/>
      <c r="C431" s="201"/>
      <c r="D431" s="200" t="s">
        <v>945</v>
      </c>
      <c r="E431" s="203">
        <v>44163</v>
      </c>
      <c r="F431" s="203"/>
      <c r="G431" s="203" t="s">
        <v>547</v>
      </c>
      <c r="H431" s="204" t="s">
        <v>636</v>
      </c>
      <c r="I431" s="205">
        <v>4276349</v>
      </c>
      <c r="J431" s="200"/>
      <c r="K431" s="672"/>
      <c r="M431" s="194"/>
      <c r="N431" s="194"/>
    </row>
    <row r="432" s="169" customFormat="1">
      <c r="B432" s="200"/>
      <c r="C432" s="201"/>
      <c r="D432" s="200" t="s">
        <v>946</v>
      </c>
      <c r="E432" s="203">
        <v>44150</v>
      </c>
      <c r="F432" s="203"/>
      <c r="G432" s="203" t="s">
        <v>557</v>
      </c>
      <c r="H432" s="204" t="s">
        <v>636</v>
      </c>
      <c r="I432" s="205">
        <v>3191572.077</v>
      </c>
      <c r="J432" s="200"/>
      <c r="K432" s="672"/>
      <c r="M432" s="194"/>
      <c r="N432" s="194"/>
    </row>
    <row r="433" s="169" customFormat="1">
      <c r="B433" s="200"/>
      <c r="C433" s="201"/>
      <c r="D433" s="200" t="s">
        <v>439</v>
      </c>
      <c r="E433" s="203">
        <v>44165</v>
      </c>
      <c r="F433" s="203"/>
      <c r="G433" s="203" t="s">
        <v>428</v>
      </c>
      <c r="H433" s="204" t="s">
        <v>429</v>
      </c>
      <c r="I433" s="205">
        <v>3165519</v>
      </c>
      <c r="J433" s="200"/>
      <c r="K433" s="672"/>
      <c r="M433" s="194"/>
      <c r="N433" s="194"/>
    </row>
    <row r="434" s="169" customFormat="1">
      <c r="B434" s="200"/>
      <c r="C434" s="201"/>
      <c r="D434" s="200" t="s">
        <v>887</v>
      </c>
      <c r="E434" s="203"/>
      <c r="F434" s="203">
        <v>44165</v>
      </c>
      <c r="G434" s="203" t="s">
        <v>428</v>
      </c>
      <c r="H434" s="204" t="s">
        <v>429</v>
      </c>
      <c r="I434" s="205">
        <v>3165519</v>
      </c>
      <c r="J434" s="200"/>
      <c r="K434" s="672"/>
      <c r="M434" s="194"/>
      <c r="N434" s="194"/>
    </row>
    <row r="435" s="169" customFormat="1">
      <c r="B435" s="200"/>
      <c r="C435" s="201"/>
      <c r="D435" s="200" t="s">
        <v>441</v>
      </c>
      <c r="E435" s="203">
        <v>44175</v>
      </c>
      <c r="F435" s="203"/>
      <c r="G435" s="203" t="s">
        <v>428</v>
      </c>
      <c r="H435" s="204" t="s">
        <v>429</v>
      </c>
      <c r="I435" s="205">
        <v>3165519</v>
      </c>
      <c r="J435" s="200"/>
      <c r="K435" s="672"/>
      <c r="M435" s="194"/>
      <c r="N435" s="194"/>
    </row>
    <row r="436" s="169" customFormat="1">
      <c r="B436" s="200"/>
      <c r="C436" s="201"/>
      <c r="D436" s="200" t="s">
        <v>947</v>
      </c>
      <c r="E436" s="203">
        <v>44167</v>
      </c>
      <c r="F436" s="203"/>
      <c r="G436" s="203" t="s">
        <v>827</v>
      </c>
      <c r="H436" s="203" t="s">
        <v>827</v>
      </c>
      <c r="I436" s="205">
        <v>4276349</v>
      </c>
      <c r="J436" s="200"/>
      <c r="K436" s="672"/>
      <c r="M436" s="194"/>
      <c r="N436" s="194"/>
    </row>
    <row r="437" s="169" customFormat="1">
      <c r="B437" s="200"/>
      <c r="C437" s="201"/>
      <c r="D437" s="200" t="s">
        <v>839</v>
      </c>
      <c r="E437" s="203"/>
      <c r="F437" s="203">
        <v>44167</v>
      </c>
      <c r="G437" s="203" t="s">
        <v>827</v>
      </c>
      <c r="H437" s="203" t="s">
        <v>827</v>
      </c>
      <c r="I437" s="205">
        <v>4276349</v>
      </c>
      <c r="J437" s="200"/>
      <c r="K437" s="672"/>
      <c r="M437" s="194"/>
      <c r="N437" s="194"/>
    </row>
    <row r="438" s="169" customFormat="1">
      <c r="B438" s="200"/>
      <c r="C438" s="201"/>
      <c r="D438" s="200" t="s">
        <v>948</v>
      </c>
      <c r="E438" s="203">
        <v>44150</v>
      </c>
      <c r="F438" s="203"/>
      <c r="G438" s="203" t="s">
        <v>559</v>
      </c>
      <c r="H438" s="204" t="s">
        <v>429</v>
      </c>
      <c r="I438" s="205">
        <v>2900000</v>
      </c>
      <c r="J438" s="200"/>
      <c r="K438" s="672"/>
      <c r="M438" s="194"/>
      <c r="N438" s="194"/>
    </row>
    <row r="439" s="169" customFormat="1">
      <c r="B439" s="200"/>
      <c r="C439" s="201"/>
      <c r="D439" s="200" t="s">
        <v>949</v>
      </c>
      <c r="E439" s="203">
        <v>44152</v>
      </c>
      <c r="F439" s="203"/>
      <c r="G439" s="203" t="s">
        <v>70</v>
      </c>
      <c r="H439" s="204" t="s">
        <v>429</v>
      </c>
      <c r="I439" s="205">
        <v>2515000</v>
      </c>
      <c r="J439" s="200"/>
      <c r="K439" s="672"/>
      <c r="M439" s="194"/>
      <c r="N439" s="194"/>
    </row>
    <row r="440" s="169" customFormat="1">
      <c r="B440" s="200"/>
      <c r="C440" s="201"/>
      <c r="D440" s="200" t="s">
        <v>923</v>
      </c>
      <c r="E440" s="203"/>
      <c r="F440" s="203">
        <v>44165</v>
      </c>
      <c r="G440" s="203" t="s">
        <v>924</v>
      </c>
      <c r="H440" s="204" t="s">
        <v>429</v>
      </c>
      <c r="I440" s="205">
        <v>3028531</v>
      </c>
      <c r="J440" s="200" t="s">
        <v>950</v>
      </c>
      <c r="K440" s="672"/>
      <c r="M440" s="194"/>
      <c r="N440" s="194"/>
    </row>
    <row r="441" s="169" customFormat="1">
      <c r="B441" s="200"/>
      <c r="C441" s="201"/>
      <c r="D441" s="200" t="s">
        <v>951</v>
      </c>
      <c r="E441" s="203">
        <v>44148</v>
      </c>
      <c r="F441" s="203"/>
      <c r="G441" s="203" t="s">
        <v>560</v>
      </c>
      <c r="H441" s="204" t="s">
        <v>429</v>
      </c>
      <c r="I441" s="205">
        <v>3230023</v>
      </c>
      <c r="J441" s="200"/>
      <c r="K441" s="672"/>
      <c r="M441" s="194"/>
      <c r="N441" s="194"/>
    </row>
    <row r="442" s="169" customFormat="1">
      <c r="B442" s="200"/>
      <c r="C442" s="201"/>
      <c r="D442" s="200" t="s">
        <v>952</v>
      </c>
      <c r="E442" s="203"/>
      <c r="F442" s="203">
        <v>44170</v>
      </c>
      <c r="G442" s="203" t="s">
        <v>495</v>
      </c>
      <c r="H442" s="204" t="s">
        <v>71</v>
      </c>
      <c r="I442" s="205">
        <v>3310723</v>
      </c>
      <c r="J442" s="200"/>
      <c r="K442" s="672"/>
      <c r="M442" s="194"/>
      <c r="N442" s="194"/>
    </row>
    <row r="443" s="169" customFormat="1">
      <c r="B443" s="200"/>
      <c r="C443" s="201"/>
      <c r="D443" s="200" t="s">
        <v>953</v>
      </c>
      <c r="E443" s="203">
        <v>44174</v>
      </c>
      <c r="F443" s="203"/>
      <c r="G443" s="203" t="s">
        <v>558</v>
      </c>
      <c r="H443" s="204" t="s">
        <v>429</v>
      </c>
      <c r="I443" s="205">
        <v>2653222</v>
      </c>
      <c r="J443" s="200"/>
      <c r="K443" s="672"/>
      <c r="M443" s="194"/>
      <c r="N443" s="194"/>
    </row>
    <row r="444" s="169" customFormat="1">
      <c r="B444" s="185"/>
      <c r="C444" s="186"/>
      <c r="D444" s="185"/>
      <c r="E444" s="187"/>
      <c r="F444" s="187"/>
      <c r="G444" s="187"/>
      <c r="H444" s="188"/>
      <c r="I444" s="192"/>
      <c r="J444" s="185"/>
      <c r="K444" s="207"/>
      <c r="M444" s="194"/>
      <c r="N444" s="194"/>
    </row>
    <row r="445" ht="18.75" customHeight="1" s="169" customFormat="1">
      <c r="B445" s="200"/>
      <c r="C445" s="201"/>
      <c r="D445" s="200" t="s">
        <v>415</v>
      </c>
      <c r="E445" s="203">
        <v>44198</v>
      </c>
      <c r="F445" s="203"/>
      <c r="G445" s="203" t="s">
        <v>251</v>
      </c>
      <c r="H445" s="204" t="s">
        <v>71</v>
      </c>
      <c r="I445" s="205">
        <v>2877448</v>
      </c>
      <c r="J445" s="200"/>
      <c r="K445" s="672" t="s">
        <v>954</v>
      </c>
      <c r="M445" s="194"/>
      <c r="N445" s="194"/>
    </row>
    <row r="446" s="169" customFormat="1">
      <c r="B446" s="200"/>
      <c r="C446" s="201"/>
      <c r="D446" s="200" t="s">
        <v>382</v>
      </c>
      <c r="E446" s="203">
        <v>44198</v>
      </c>
      <c r="F446" s="203"/>
      <c r="G446" s="203" t="s">
        <v>251</v>
      </c>
      <c r="H446" s="204" t="s">
        <v>71</v>
      </c>
      <c r="I446" s="205">
        <v>2877448</v>
      </c>
      <c r="J446" s="200"/>
      <c r="K446" s="672"/>
      <c r="M446" s="194"/>
      <c r="N446" s="194"/>
    </row>
    <row r="447" s="169" customFormat="1">
      <c r="B447" s="200"/>
      <c r="C447" s="201"/>
      <c r="D447" s="200" t="s">
        <v>384</v>
      </c>
      <c r="E447" s="203">
        <v>44198</v>
      </c>
      <c r="F447" s="203"/>
      <c r="G447" s="203" t="s">
        <v>251</v>
      </c>
      <c r="H447" s="204" t="s">
        <v>71</v>
      </c>
      <c r="I447" s="205">
        <v>2877448</v>
      </c>
      <c r="J447" s="200"/>
      <c r="K447" s="672"/>
      <c r="M447" s="194"/>
      <c r="N447" s="194"/>
    </row>
    <row r="448" s="169" customFormat="1">
      <c r="B448" s="200"/>
      <c r="C448" s="201"/>
      <c r="D448" s="200" t="s">
        <v>419</v>
      </c>
      <c r="E448" s="203">
        <v>44198</v>
      </c>
      <c r="F448" s="203"/>
      <c r="G448" s="203" t="s">
        <v>251</v>
      </c>
      <c r="H448" s="204" t="s">
        <v>71</v>
      </c>
      <c r="I448" s="205">
        <v>2877448</v>
      </c>
      <c r="J448" s="200"/>
      <c r="K448" s="672"/>
      <c r="M448" s="194"/>
      <c r="N448" s="194"/>
    </row>
    <row r="449" s="169" customFormat="1">
      <c r="B449" s="200"/>
      <c r="C449" s="201"/>
      <c r="D449" s="200" t="s">
        <v>386</v>
      </c>
      <c r="E449" s="203">
        <v>44201</v>
      </c>
      <c r="F449" s="203"/>
      <c r="G449" s="203" t="s">
        <v>251</v>
      </c>
      <c r="H449" s="204" t="s">
        <v>71</v>
      </c>
      <c r="I449" s="205">
        <v>2877448</v>
      </c>
      <c r="J449" s="200"/>
      <c r="K449" s="672"/>
      <c r="M449" s="194"/>
      <c r="N449" s="194"/>
    </row>
    <row r="450" s="169" customFormat="1">
      <c r="B450" s="200"/>
      <c r="C450" s="201"/>
      <c r="D450" s="200" t="s">
        <v>762</v>
      </c>
      <c r="E450" s="203"/>
      <c r="F450" s="203">
        <v>44201</v>
      </c>
      <c r="G450" s="203" t="s">
        <v>251</v>
      </c>
      <c r="H450" s="204" t="s">
        <v>71</v>
      </c>
      <c r="I450" s="205">
        <v>2877448</v>
      </c>
      <c r="J450" s="200"/>
      <c r="K450" s="672"/>
      <c r="M450" s="194"/>
      <c r="N450" s="194"/>
    </row>
    <row r="451" s="169" customFormat="1">
      <c r="B451" s="200"/>
      <c r="C451" s="201"/>
      <c r="D451" s="200" t="s">
        <v>82</v>
      </c>
      <c r="E451" s="203">
        <v>44179</v>
      </c>
      <c r="F451" s="203"/>
      <c r="G451" s="203" t="s">
        <v>70</v>
      </c>
      <c r="H451" s="204" t="s">
        <v>429</v>
      </c>
      <c r="I451" s="205">
        <v>2515000</v>
      </c>
      <c r="J451" s="200"/>
      <c r="K451" s="672"/>
      <c r="M451" s="194"/>
      <c r="N451" s="194"/>
    </row>
    <row r="452" s="169" customFormat="1">
      <c r="B452" s="200"/>
      <c r="C452" s="201"/>
      <c r="D452" s="200" t="s">
        <v>150</v>
      </c>
      <c r="E452" s="203">
        <v>44178</v>
      </c>
      <c r="F452" s="203"/>
      <c r="G452" s="203" t="s">
        <v>70</v>
      </c>
      <c r="H452" s="204" t="s">
        <v>429</v>
      </c>
      <c r="I452" s="205">
        <v>2515000</v>
      </c>
      <c r="J452" s="200"/>
      <c r="K452" s="672"/>
      <c r="M452" s="194"/>
      <c r="N452" s="194"/>
    </row>
    <row r="453" s="169" customFormat="1">
      <c r="B453" s="200"/>
      <c r="C453" s="201"/>
      <c r="D453" s="200" t="s">
        <v>152</v>
      </c>
      <c r="E453" s="203">
        <v>44183</v>
      </c>
      <c r="F453" s="203"/>
      <c r="G453" s="203" t="s">
        <v>70</v>
      </c>
      <c r="H453" s="204" t="s">
        <v>429</v>
      </c>
      <c r="I453" s="205">
        <v>2515000</v>
      </c>
      <c r="J453" s="200"/>
      <c r="K453" s="672"/>
      <c r="M453" s="194"/>
      <c r="N453" s="194"/>
    </row>
    <row r="454" s="169" customFormat="1">
      <c r="B454" s="200"/>
      <c r="C454" s="201"/>
      <c r="D454" s="200" t="s">
        <v>955</v>
      </c>
      <c r="E454" s="203">
        <v>44183</v>
      </c>
      <c r="F454" s="203"/>
      <c r="G454" s="203" t="s">
        <v>70</v>
      </c>
      <c r="H454" s="204" t="s">
        <v>429</v>
      </c>
      <c r="I454" s="205">
        <v>2515000</v>
      </c>
      <c r="J454" s="200"/>
      <c r="K454" s="672"/>
      <c r="M454" s="194"/>
      <c r="N454" s="194"/>
    </row>
    <row r="455" s="169" customFormat="1">
      <c r="B455" s="200"/>
      <c r="C455" s="201"/>
      <c r="D455" s="200" t="s">
        <v>224</v>
      </c>
      <c r="E455" s="203">
        <v>44183</v>
      </c>
      <c r="F455" s="203"/>
      <c r="G455" s="203" t="s">
        <v>70</v>
      </c>
      <c r="H455" s="204" t="s">
        <v>429</v>
      </c>
      <c r="I455" s="205">
        <v>2515000</v>
      </c>
      <c r="J455" s="200"/>
      <c r="K455" s="672"/>
      <c r="M455" s="194"/>
      <c r="N455" s="194"/>
    </row>
    <row r="456" s="169" customFormat="1">
      <c r="B456" s="200"/>
      <c r="C456" s="201"/>
      <c r="D456" s="200" t="s">
        <v>227</v>
      </c>
      <c r="E456" s="203">
        <v>44183</v>
      </c>
      <c r="F456" s="203"/>
      <c r="G456" s="203" t="s">
        <v>70</v>
      </c>
      <c r="H456" s="204" t="s">
        <v>429</v>
      </c>
      <c r="I456" s="205">
        <v>2515000</v>
      </c>
      <c r="J456" s="200"/>
      <c r="K456" s="672"/>
      <c r="M456" s="194"/>
      <c r="N456" s="194"/>
    </row>
    <row r="457" s="169" customFormat="1">
      <c r="B457" s="200"/>
      <c r="C457" s="201"/>
      <c r="D457" s="200" t="s">
        <v>154</v>
      </c>
      <c r="E457" s="203">
        <v>44183</v>
      </c>
      <c r="F457" s="203"/>
      <c r="G457" s="203" t="s">
        <v>70</v>
      </c>
      <c r="H457" s="204" t="s">
        <v>429</v>
      </c>
      <c r="I457" s="205">
        <v>2515000</v>
      </c>
      <c r="J457" s="200"/>
      <c r="K457" s="672"/>
      <c r="M457" s="194"/>
      <c r="N457" s="194"/>
    </row>
    <row r="458" s="169" customFormat="1">
      <c r="B458" s="200"/>
      <c r="C458" s="201"/>
      <c r="D458" s="200" t="s">
        <v>229</v>
      </c>
      <c r="E458" s="203">
        <v>44194</v>
      </c>
      <c r="F458" s="203"/>
      <c r="G458" s="203" t="s">
        <v>70</v>
      </c>
      <c r="H458" s="204" t="s">
        <v>429</v>
      </c>
      <c r="I458" s="205">
        <v>2515000</v>
      </c>
      <c r="J458" s="200"/>
      <c r="K458" s="672"/>
      <c r="M458" s="194"/>
      <c r="N458" s="194"/>
    </row>
    <row r="459" s="169" customFormat="1">
      <c r="B459" s="200"/>
      <c r="C459" s="201"/>
      <c r="D459" s="200" t="s">
        <v>156</v>
      </c>
      <c r="E459" s="203">
        <v>44195</v>
      </c>
      <c r="F459" s="203"/>
      <c r="G459" s="203" t="s">
        <v>70</v>
      </c>
      <c r="H459" s="204" t="s">
        <v>429</v>
      </c>
      <c r="I459" s="205">
        <v>2515000</v>
      </c>
      <c r="J459" s="200"/>
      <c r="K459" s="672"/>
      <c r="M459" s="194"/>
      <c r="N459" s="194"/>
    </row>
    <row r="460" s="169" customFormat="1">
      <c r="B460" s="200"/>
      <c r="C460" s="201"/>
      <c r="D460" s="200" t="s">
        <v>158</v>
      </c>
      <c r="E460" s="203">
        <v>44197</v>
      </c>
      <c r="F460" s="203"/>
      <c r="G460" s="203" t="s">
        <v>70</v>
      </c>
      <c r="H460" s="204" t="s">
        <v>429</v>
      </c>
      <c r="I460" s="205">
        <v>2515000</v>
      </c>
      <c r="J460" s="200"/>
      <c r="K460" s="672"/>
      <c r="M460" s="194"/>
      <c r="N460" s="194"/>
    </row>
    <row r="461" s="169" customFormat="1">
      <c r="B461" s="200"/>
      <c r="C461" s="201"/>
      <c r="D461" s="200" t="s">
        <v>956</v>
      </c>
      <c r="E461" s="203">
        <v>44201</v>
      </c>
      <c r="F461" s="203"/>
      <c r="G461" s="203" t="s">
        <v>70</v>
      </c>
      <c r="H461" s="204" t="s">
        <v>429</v>
      </c>
      <c r="I461" s="205">
        <v>2515000</v>
      </c>
      <c r="J461" s="200"/>
      <c r="K461" s="672"/>
      <c r="M461" s="194"/>
      <c r="N461" s="194"/>
    </row>
    <row r="462" s="169" customFormat="1">
      <c r="B462" s="200"/>
      <c r="C462" s="201"/>
      <c r="D462" s="200" t="s">
        <v>957</v>
      </c>
      <c r="E462" s="203">
        <v>44207</v>
      </c>
      <c r="F462" s="203"/>
      <c r="G462" s="203" t="s">
        <v>70</v>
      </c>
      <c r="H462" s="204" t="s">
        <v>429</v>
      </c>
      <c r="I462" s="205">
        <v>2515000</v>
      </c>
      <c r="J462" s="200"/>
      <c r="K462" s="672"/>
      <c r="M462" s="194"/>
      <c r="N462" s="194"/>
    </row>
    <row r="463" s="169" customFormat="1">
      <c r="B463" s="200"/>
      <c r="C463" s="201"/>
      <c r="D463" s="200" t="s">
        <v>847</v>
      </c>
      <c r="E463" s="203"/>
      <c r="F463" s="203">
        <v>44180</v>
      </c>
      <c r="G463" s="203" t="s">
        <v>70</v>
      </c>
      <c r="H463" s="204" t="s">
        <v>429</v>
      </c>
      <c r="I463" s="205">
        <v>2515000</v>
      </c>
      <c r="J463" s="200"/>
      <c r="K463" s="672"/>
      <c r="M463" s="194"/>
      <c r="N463" s="194"/>
    </row>
    <row r="464" s="169" customFormat="1">
      <c r="B464" s="200"/>
      <c r="C464" s="201"/>
      <c r="D464" s="200" t="s">
        <v>915</v>
      </c>
      <c r="E464" s="203"/>
      <c r="F464" s="203">
        <v>44180</v>
      </c>
      <c r="G464" s="203" t="s">
        <v>70</v>
      </c>
      <c r="H464" s="204" t="s">
        <v>429</v>
      </c>
      <c r="I464" s="205">
        <v>2515000</v>
      </c>
      <c r="J464" s="200"/>
      <c r="K464" s="672"/>
      <c r="M464" s="194"/>
      <c r="N464" s="194"/>
    </row>
    <row r="465" s="169" customFormat="1">
      <c r="B465" s="200"/>
      <c r="C465" s="201"/>
      <c r="D465" s="200" t="s">
        <v>746</v>
      </c>
      <c r="E465" s="203"/>
      <c r="F465" s="203">
        <v>44196</v>
      </c>
      <c r="G465" s="203" t="s">
        <v>70</v>
      </c>
      <c r="H465" s="204" t="s">
        <v>429</v>
      </c>
      <c r="I465" s="205">
        <v>2515000</v>
      </c>
      <c r="J465" s="200"/>
      <c r="K465" s="672"/>
      <c r="M465" s="194"/>
      <c r="N465" s="194"/>
    </row>
    <row r="466" s="169" customFormat="1">
      <c r="B466" s="200"/>
      <c r="C466" s="201"/>
      <c r="D466" s="200" t="s">
        <v>851</v>
      </c>
      <c r="E466" s="203"/>
      <c r="F466" s="203">
        <v>44196</v>
      </c>
      <c r="G466" s="203" t="s">
        <v>70</v>
      </c>
      <c r="H466" s="204" t="s">
        <v>429</v>
      </c>
      <c r="I466" s="205">
        <v>2515000</v>
      </c>
      <c r="J466" s="200"/>
      <c r="K466" s="672"/>
      <c r="M466" s="194"/>
      <c r="N466" s="194"/>
    </row>
    <row r="467" s="169" customFormat="1">
      <c r="B467" s="200"/>
      <c r="C467" s="201"/>
      <c r="D467" s="200" t="s">
        <v>910</v>
      </c>
      <c r="E467" s="203"/>
      <c r="F467" s="203">
        <v>44196</v>
      </c>
      <c r="G467" s="203" t="s">
        <v>70</v>
      </c>
      <c r="H467" s="204" t="s">
        <v>429</v>
      </c>
      <c r="I467" s="205">
        <v>2515000</v>
      </c>
      <c r="J467" s="200"/>
      <c r="K467" s="672"/>
      <c r="M467" s="194"/>
      <c r="N467" s="194"/>
    </row>
    <row r="468" s="169" customFormat="1">
      <c r="B468" s="200"/>
      <c r="C468" s="201"/>
      <c r="D468" s="200" t="s">
        <v>958</v>
      </c>
      <c r="E468" s="203">
        <v>44197</v>
      </c>
      <c r="F468" s="203"/>
      <c r="G468" s="203" t="s">
        <v>547</v>
      </c>
      <c r="H468" s="204" t="s">
        <v>429</v>
      </c>
      <c r="I468" s="205">
        <v>4416187</v>
      </c>
      <c r="J468" s="200"/>
      <c r="K468" s="672"/>
      <c r="M468" s="194"/>
      <c r="N468" s="194"/>
    </row>
    <row r="469" s="169" customFormat="1">
      <c r="B469" s="200"/>
      <c r="C469" s="201"/>
      <c r="D469" s="200" t="s">
        <v>959</v>
      </c>
      <c r="E469" s="203">
        <v>44187</v>
      </c>
      <c r="F469" s="203"/>
      <c r="G469" s="203" t="s">
        <v>495</v>
      </c>
      <c r="H469" s="204" t="s">
        <v>71</v>
      </c>
      <c r="I469" s="205">
        <v>3377265</v>
      </c>
      <c r="J469" s="200"/>
      <c r="K469" s="672"/>
      <c r="M469" s="194"/>
      <c r="N469" s="194"/>
    </row>
    <row r="470" s="169" customFormat="1">
      <c r="B470" s="200"/>
      <c r="C470" s="201"/>
      <c r="D470" s="200" t="s">
        <v>960</v>
      </c>
      <c r="E470" s="203">
        <v>44209</v>
      </c>
      <c r="F470" s="203"/>
      <c r="G470" s="203" t="s">
        <v>495</v>
      </c>
      <c r="H470" s="204" t="s">
        <v>71</v>
      </c>
      <c r="I470" s="205">
        <v>3377265</v>
      </c>
      <c r="J470" s="200"/>
      <c r="K470" s="672"/>
      <c r="M470" s="194"/>
      <c r="N470" s="194"/>
    </row>
    <row r="471" s="169" customFormat="1">
      <c r="B471" s="200"/>
      <c r="C471" s="201"/>
      <c r="D471" s="200" t="s">
        <v>961</v>
      </c>
      <c r="E471" s="203"/>
      <c r="F471" s="203">
        <v>44208</v>
      </c>
      <c r="G471" s="203" t="s">
        <v>495</v>
      </c>
      <c r="H471" s="204" t="s">
        <v>71</v>
      </c>
      <c r="I471" s="205">
        <v>3377265</v>
      </c>
      <c r="J471" s="200"/>
      <c r="K471" s="672"/>
      <c r="M471" s="194"/>
      <c r="N471" s="194"/>
    </row>
    <row r="472" s="169" customFormat="1">
      <c r="B472" s="200"/>
      <c r="C472" s="201"/>
      <c r="D472" s="200" t="s">
        <v>934</v>
      </c>
      <c r="E472" s="203"/>
      <c r="F472" s="203">
        <v>44170</v>
      </c>
      <c r="G472" s="203" t="s">
        <v>495</v>
      </c>
      <c r="H472" s="204" t="s">
        <v>71</v>
      </c>
      <c r="I472" s="205">
        <v>3377265</v>
      </c>
      <c r="J472" s="200"/>
      <c r="K472" s="672"/>
      <c r="M472" s="194"/>
      <c r="N472" s="194"/>
    </row>
    <row r="473" s="169" customFormat="1">
      <c r="B473" s="200"/>
      <c r="C473" s="201"/>
      <c r="D473" s="200" t="s">
        <v>876</v>
      </c>
      <c r="E473" s="203"/>
      <c r="F473" s="203">
        <v>44196</v>
      </c>
      <c r="G473" s="203" t="s">
        <v>495</v>
      </c>
      <c r="H473" s="204" t="s">
        <v>71</v>
      </c>
      <c r="I473" s="205">
        <v>3377265</v>
      </c>
      <c r="J473" s="200"/>
      <c r="K473" s="672"/>
      <c r="M473" s="194"/>
      <c r="N473" s="194"/>
    </row>
    <row r="474" s="169" customFormat="1">
      <c r="B474" s="200"/>
      <c r="C474" s="201"/>
      <c r="D474" s="200" t="s">
        <v>962</v>
      </c>
      <c r="E474" s="203">
        <v>44193</v>
      </c>
      <c r="F474" s="203"/>
      <c r="G474" s="203" t="s">
        <v>963</v>
      </c>
      <c r="H474" s="204" t="s">
        <v>429</v>
      </c>
      <c r="I474" s="205">
        <v>2997976</v>
      </c>
      <c r="J474" s="200"/>
      <c r="K474" s="672"/>
      <c r="M474" s="194"/>
      <c r="N474" s="194"/>
    </row>
    <row r="475" s="169" customFormat="1">
      <c r="B475" s="185"/>
      <c r="C475" s="186"/>
      <c r="D475" s="185"/>
      <c r="E475" s="187"/>
      <c r="F475" s="187"/>
      <c r="G475" s="187"/>
      <c r="H475" s="188"/>
      <c r="I475" s="192"/>
      <c r="J475" s="185"/>
      <c r="K475" s="207"/>
      <c r="M475" s="194"/>
      <c r="N475" s="194"/>
    </row>
    <row r="476" ht="18.75" customHeight="1" s="169" customFormat="1">
      <c r="B476" s="200"/>
      <c r="C476" s="201" t="s">
        <v>964</v>
      </c>
      <c r="D476" s="200" t="s">
        <v>902</v>
      </c>
      <c r="E476" s="203"/>
      <c r="G476" s="203" t="s">
        <v>251</v>
      </c>
      <c r="H476" s="204" t="s">
        <v>71</v>
      </c>
      <c r="I476" s="205">
        <v>2877448</v>
      </c>
      <c r="J476" s="200"/>
      <c r="K476" s="672" t="s">
        <v>627</v>
      </c>
      <c r="M476" s="194"/>
      <c r="N476" s="194"/>
    </row>
    <row r="477" s="169" customFormat="1">
      <c r="B477" s="200"/>
      <c r="C477" s="201" t="s">
        <v>965</v>
      </c>
      <c r="D477" s="200" t="s">
        <v>966</v>
      </c>
      <c r="E477" s="203">
        <v>44228</v>
      </c>
      <c r="F477" s="203"/>
      <c r="G477" s="203" t="s">
        <v>251</v>
      </c>
      <c r="H477" s="204" t="s">
        <v>71</v>
      </c>
      <c r="I477" s="205">
        <v>2877448</v>
      </c>
      <c r="J477" s="200"/>
      <c r="K477" s="672"/>
      <c r="M477" s="194"/>
      <c r="N477" s="194"/>
    </row>
    <row r="478" s="169" customFormat="1">
      <c r="B478" s="200"/>
      <c r="C478" s="201" t="s">
        <v>967</v>
      </c>
      <c r="D478" s="200" t="s">
        <v>968</v>
      </c>
      <c r="E478" s="203">
        <v>44229</v>
      </c>
      <c r="F478" s="203"/>
      <c r="G478" s="203" t="s">
        <v>251</v>
      </c>
      <c r="H478" s="204" t="s">
        <v>71</v>
      </c>
      <c r="I478" s="205">
        <v>2877448</v>
      </c>
      <c r="J478" s="200"/>
      <c r="K478" s="672"/>
      <c r="M478" s="194"/>
      <c r="N478" s="194"/>
    </row>
    <row r="479" s="169" customFormat="1">
      <c r="B479" s="200"/>
      <c r="C479" s="201" t="s">
        <v>416</v>
      </c>
      <c r="D479" s="200" t="s">
        <v>417</v>
      </c>
      <c r="E479" s="203">
        <v>44229</v>
      </c>
      <c r="F479" s="203"/>
      <c r="G479" s="203" t="s">
        <v>251</v>
      </c>
      <c r="H479" s="204" t="s">
        <v>71</v>
      </c>
      <c r="I479" s="205">
        <v>2877448</v>
      </c>
      <c r="J479" s="200"/>
      <c r="K479" s="672"/>
      <c r="M479" s="194"/>
      <c r="N479" s="194"/>
    </row>
    <row r="480" s="169" customFormat="1">
      <c r="B480" s="200"/>
      <c r="C480" s="201" t="s">
        <v>969</v>
      </c>
      <c r="D480" s="200" t="s">
        <v>970</v>
      </c>
      <c r="E480" s="203">
        <v>44229</v>
      </c>
      <c r="F480" s="203">
        <v>44242</v>
      </c>
      <c r="G480" s="203" t="s">
        <v>251</v>
      </c>
      <c r="H480" s="204" t="s">
        <v>71</v>
      </c>
      <c r="I480" s="205">
        <v>2877448</v>
      </c>
      <c r="J480" s="200"/>
      <c r="K480" s="672"/>
      <c r="M480" s="194"/>
      <c r="N480" s="194"/>
    </row>
    <row r="481" s="169" customFormat="1">
      <c r="B481" s="200"/>
      <c r="C481" s="201" t="s">
        <v>971</v>
      </c>
      <c r="D481" s="200" t="s">
        <v>972</v>
      </c>
      <c r="E481" s="203"/>
      <c r="F481" s="203">
        <v>44227</v>
      </c>
      <c r="G481" s="203" t="s">
        <v>70</v>
      </c>
      <c r="H481" s="204" t="s">
        <v>429</v>
      </c>
      <c r="I481" s="205">
        <v>2515000</v>
      </c>
      <c r="J481" s="200"/>
      <c r="K481" s="672"/>
      <c r="M481" s="194"/>
      <c r="N481" s="194"/>
    </row>
    <row r="482" s="169" customFormat="1">
      <c r="B482" s="200"/>
      <c r="C482" s="201" t="s">
        <v>973</v>
      </c>
      <c r="D482" s="200" t="s">
        <v>974</v>
      </c>
      <c r="E482" s="203"/>
      <c r="F482" s="203"/>
      <c r="G482" s="203" t="s">
        <v>70</v>
      </c>
      <c r="H482" s="204" t="s">
        <v>429</v>
      </c>
      <c r="I482" s="205">
        <v>2515000</v>
      </c>
      <c r="J482" s="200"/>
      <c r="K482" s="672"/>
      <c r="M482" s="194"/>
      <c r="N482" s="194"/>
    </row>
    <row r="483" s="169" customFormat="1">
      <c r="B483" s="200"/>
      <c r="C483" s="201" t="s">
        <v>975</v>
      </c>
      <c r="D483" s="200" t="s">
        <v>939</v>
      </c>
      <c r="E483" s="203"/>
      <c r="F483" s="203">
        <v>44214</v>
      </c>
      <c r="G483" s="203" t="s">
        <v>70</v>
      </c>
      <c r="H483" s="204" t="s">
        <v>429</v>
      </c>
      <c r="I483" s="205">
        <v>2515000</v>
      </c>
      <c r="J483" s="200"/>
      <c r="K483" s="672"/>
      <c r="M483" s="194"/>
      <c r="N483" s="194"/>
    </row>
    <row r="484" s="169" customFormat="1">
      <c r="B484" s="200"/>
      <c r="C484" s="201" t="s">
        <v>976</v>
      </c>
      <c r="D484" s="200" t="s">
        <v>977</v>
      </c>
      <c r="E484" s="203"/>
      <c r="F484" s="203">
        <v>44227</v>
      </c>
      <c r="G484" s="203" t="s">
        <v>70</v>
      </c>
      <c r="H484" s="204" t="s">
        <v>429</v>
      </c>
      <c r="I484" s="205">
        <v>2515000</v>
      </c>
      <c r="J484" s="200"/>
      <c r="K484" s="672"/>
      <c r="M484" s="194"/>
      <c r="N484" s="194"/>
    </row>
    <row r="485" s="169" customFormat="1">
      <c r="B485" s="200"/>
      <c r="C485" s="201" t="s">
        <v>978</v>
      </c>
      <c r="D485" s="200" t="s">
        <v>586</v>
      </c>
      <c r="E485" s="203"/>
      <c r="F485" s="203">
        <v>44227</v>
      </c>
      <c r="G485" s="203" t="s">
        <v>70</v>
      </c>
      <c r="H485" s="204" t="s">
        <v>429</v>
      </c>
      <c r="I485" s="205">
        <v>2515000</v>
      </c>
      <c r="J485" s="200"/>
      <c r="K485" s="672"/>
      <c r="M485" s="194"/>
      <c r="N485" s="194"/>
    </row>
    <row r="486" s="169" customFormat="1">
      <c r="B486" s="200"/>
      <c r="C486" s="201" t="s">
        <v>979</v>
      </c>
      <c r="D486" s="200" t="s">
        <v>980</v>
      </c>
      <c r="E486" s="203">
        <v>44216</v>
      </c>
      <c r="F486" s="203"/>
      <c r="G486" s="203" t="s">
        <v>70</v>
      </c>
      <c r="H486" s="204" t="s">
        <v>429</v>
      </c>
      <c r="I486" s="205">
        <v>2515000</v>
      </c>
      <c r="J486" s="200"/>
      <c r="K486" s="672"/>
      <c r="M486" s="194"/>
      <c r="N486" s="194"/>
    </row>
    <row r="487" s="169" customFormat="1">
      <c r="B487" s="200"/>
      <c r="C487" s="201" t="s">
        <v>159</v>
      </c>
      <c r="D487" s="200" t="s">
        <v>160</v>
      </c>
      <c r="E487" s="203">
        <v>44228</v>
      </c>
      <c r="F487" s="203"/>
      <c r="G487" s="203" t="s">
        <v>70</v>
      </c>
      <c r="H487" s="204" t="s">
        <v>429</v>
      </c>
      <c r="I487" s="205">
        <v>2515000</v>
      </c>
      <c r="J487" s="200"/>
      <c r="K487" s="672"/>
      <c r="M487" s="194"/>
      <c r="N487" s="194"/>
    </row>
    <row r="488" s="169" customFormat="1">
      <c r="B488" s="200"/>
      <c r="C488" s="201" t="s">
        <v>981</v>
      </c>
      <c r="D488" s="200" t="s">
        <v>982</v>
      </c>
      <c r="E488" s="203">
        <v>44228</v>
      </c>
      <c r="F488" s="203"/>
      <c r="G488" s="203" t="s">
        <v>70</v>
      </c>
      <c r="H488" s="204" t="s">
        <v>429</v>
      </c>
      <c r="I488" s="205">
        <v>2515000</v>
      </c>
      <c r="J488" s="200"/>
      <c r="K488" s="672"/>
      <c r="M488" s="194"/>
      <c r="N488" s="194"/>
    </row>
    <row r="489" s="169" customFormat="1">
      <c r="B489" s="200"/>
      <c r="C489" s="201" t="s">
        <v>161</v>
      </c>
      <c r="D489" s="200" t="s">
        <v>162</v>
      </c>
      <c r="E489" s="203">
        <v>44228</v>
      </c>
      <c r="F489" s="203"/>
      <c r="G489" s="203" t="s">
        <v>70</v>
      </c>
      <c r="H489" s="204" t="s">
        <v>429</v>
      </c>
      <c r="I489" s="205">
        <v>2515000</v>
      </c>
      <c r="J489" s="200"/>
      <c r="K489" s="672"/>
      <c r="M489" s="194"/>
      <c r="N489" s="194"/>
    </row>
    <row r="490" s="169" customFormat="1">
      <c r="B490" s="200"/>
      <c r="C490" s="201" t="s">
        <v>163</v>
      </c>
      <c r="D490" s="200" t="s">
        <v>164</v>
      </c>
      <c r="E490" s="203">
        <v>44228</v>
      </c>
      <c r="F490" s="203"/>
      <c r="G490" s="203" t="s">
        <v>70</v>
      </c>
      <c r="H490" s="204" t="s">
        <v>429</v>
      </c>
      <c r="I490" s="205">
        <v>2515000</v>
      </c>
      <c r="J490" s="200"/>
      <c r="K490" s="672"/>
      <c r="M490" s="194"/>
      <c r="N490" s="194"/>
    </row>
    <row r="491" s="169" customFormat="1">
      <c r="B491" s="200"/>
      <c r="C491" s="201" t="s">
        <v>983</v>
      </c>
      <c r="D491" s="200" t="s">
        <v>984</v>
      </c>
      <c r="E491" s="203">
        <v>44223</v>
      </c>
      <c r="F491" s="203"/>
      <c r="G491" s="203" t="s">
        <v>547</v>
      </c>
      <c r="H491" s="204" t="s">
        <v>429</v>
      </c>
      <c r="I491" s="205">
        <v>4416187</v>
      </c>
      <c r="J491" s="200"/>
      <c r="K491" s="672"/>
      <c r="M491" s="194"/>
      <c r="N491" s="194"/>
    </row>
    <row r="492" s="169" customFormat="1">
      <c r="B492" s="200"/>
      <c r="C492" s="201" t="s">
        <v>842</v>
      </c>
      <c r="D492" s="200" t="s">
        <v>843</v>
      </c>
      <c r="E492" s="203">
        <v>44228</v>
      </c>
      <c r="F492" s="203"/>
      <c r="G492" s="203" t="s">
        <v>612</v>
      </c>
      <c r="H492" s="204" t="s">
        <v>429</v>
      </c>
      <c r="I492" s="205">
        <v>4416187</v>
      </c>
      <c r="J492" s="200" t="s">
        <v>985</v>
      </c>
      <c r="K492" s="672"/>
      <c r="M492" s="194"/>
      <c r="N492" s="194"/>
    </row>
    <row r="493" s="169" customFormat="1">
      <c r="B493" s="200"/>
      <c r="C493" s="201" t="s">
        <v>986</v>
      </c>
      <c r="D493" s="200" t="s">
        <v>987</v>
      </c>
      <c r="E493" s="203"/>
      <c r="F493" s="203">
        <v>44286</v>
      </c>
      <c r="G493" s="203" t="s">
        <v>555</v>
      </c>
      <c r="H493" s="204" t="s">
        <v>556</v>
      </c>
      <c r="I493" s="205">
        <v>4416187</v>
      </c>
      <c r="J493" s="200"/>
      <c r="K493" s="672"/>
      <c r="M493" s="194"/>
      <c r="N493" s="194"/>
    </row>
    <row r="494" s="169" customFormat="1">
      <c r="B494" s="200"/>
      <c r="C494" s="201" t="s">
        <v>988</v>
      </c>
      <c r="D494" s="200" t="s">
        <v>989</v>
      </c>
      <c r="E494" s="203">
        <v>44225</v>
      </c>
      <c r="F494" s="203"/>
      <c r="G494" s="203" t="s">
        <v>555</v>
      </c>
      <c r="H494" s="204" t="s">
        <v>556</v>
      </c>
      <c r="I494" s="205">
        <v>4416187</v>
      </c>
      <c r="J494" s="200"/>
      <c r="K494" s="672"/>
      <c r="M494" s="194"/>
      <c r="N494" s="194"/>
    </row>
    <row r="495" s="169" customFormat="1">
      <c r="B495" s="200"/>
      <c r="C495" s="201" t="s">
        <v>990</v>
      </c>
      <c r="D495" s="200" t="s">
        <v>991</v>
      </c>
      <c r="E495" s="203"/>
      <c r="F495" s="203">
        <v>44227</v>
      </c>
      <c r="G495" s="203" t="s">
        <v>495</v>
      </c>
      <c r="H495" s="204" t="s">
        <v>71</v>
      </c>
      <c r="I495" s="205">
        <v>3377265</v>
      </c>
      <c r="J495" s="200"/>
      <c r="K495" s="672"/>
      <c r="M495" s="194"/>
      <c r="N495" s="194"/>
    </row>
    <row r="496" s="169" customFormat="1">
      <c r="B496" s="200"/>
      <c r="C496" s="201" t="s">
        <v>873</v>
      </c>
      <c r="D496" s="200" t="s">
        <v>874</v>
      </c>
      <c r="E496" s="203"/>
      <c r="F496" s="203">
        <v>44221</v>
      </c>
      <c r="G496" s="203" t="s">
        <v>495</v>
      </c>
      <c r="H496" s="204" t="s">
        <v>71</v>
      </c>
      <c r="I496" s="205">
        <v>3377265</v>
      </c>
      <c r="J496" s="200"/>
      <c r="K496" s="672"/>
      <c r="M496" s="194"/>
      <c r="N496" s="194"/>
    </row>
    <row r="497" s="169" customFormat="1">
      <c r="B497" s="200"/>
      <c r="C497" s="201" t="s">
        <v>992</v>
      </c>
      <c r="D497" s="200" t="s">
        <v>933</v>
      </c>
      <c r="E497" s="203"/>
      <c r="F497" s="203">
        <v>44227</v>
      </c>
      <c r="G497" s="203" t="s">
        <v>495</v>
      </c>
      <c r="H497" s="204" t="s">
        <v>71</v>
      </c>
      <c r="I497" s="205">
        <v>3377265</v>
      </c>
      <c r="J497" s="200"/>
      <c r="K497" s="672"/>
      <c r="M497" s="194"/>
      <c r="N497" s="194"/>
    </row>
    <row r="498" s="169" customFormat="1">
      <c r="B498" s="200"/>
      <c r="C498" s="201" t="s">
        <v>993</v>
      </c>
      <c r="D498" s="200" t="s">
        <v>994</v>
      </c>
      <c r="E498" s="203"/>
      <c r="F498" s="203">
        <v>44227</v>
      </c>
      <c r="G498" s="203" t="s">
        <v>495</v>
      </c>
      <c r="H498" s="204" t="s">
        <v>71</v>
      </c>
      <c r="I498" s="205">
        <v>3377265</v>
      </c>
      <c r="J498" s="200"/>
      <c r="K498" s="672"/>
      <c r="M498" s="194"/>
      <c r="N498" s="194"/>
    </row>
    <row r="499" s="169" customFormat="1">
      <c r="B499" s="200"/>
      <c r="C499" s="201" t="s">
        <v>995</v>
      </c>
      <c r="D499" s="200" t="s">
        <v>996</v>
      </c>
      <c r="E499" s="203">
        <v>44222</v>
      </c>
      <c r="F499" s="203"/>
      <c r="G499" s="203" t="s">
        <v>495</v>
      </c>
      <c r="H499" s="204" t="s">
        <v>71</v>
      </c>
      <c r="I499" s="205">
        <v>3377265</v>
      </c>
      <c r="J499" s="200"/>
      <c r="K499" s="672"/>
      <c r="M499" s="194"/>
      <c r="N499" s="194"/>
    </row>
    <row r="500" s="169" customFormat="1">
      <c r="B500" s="200"/>
      <c r="C500" s="201" t="s">
        <v>997</v>
      </c>
      <c r="D500" s="200" t="s">
        <v>998</v>
      </c>
      <c r="E500" s="203">
        <v>44228</v>
      </c>
      <c r="F500" s="203"/>
      <c r="G500" s="203" t="s">
        <v>495</v>
      </c>
      <c r="H500" s="204" t="s">
        <v>71</v>
      </c>
      <c r="I500" s="205">
        <v>3377265</v>
      </c>
      <c r="J500" s="200"/>
      <c r="K500" s="672"/>
      <c r="M500" s="194"/>
      <c r="N500" s="194"/>
    </row>
    <row r="501" s="169" customFormat="1">
      <c r="B501" s="200"/>
      <c r="C501" s="201" t="s">
        <v>999</v>
      </c>
      <c r="D501" s="200" t="s">
        <v>1000</v>
      </c>
      <c r="E501" s="203">
        <v>44230</v>
      </c>
      <c r="F501" s="203"/>
      <c r="G501" s="203" t="s">
        <v>495</v>
      </c>
      <c r="H501" s="204" t="s">
        <v>71</v>
      </c>
      <c r="I501" s="205">
        <v>3377265</v>
      </c>
      <c r="J501" s="200"/>
      <c r="K501" s="672"/>
      <c r="M501" s="194"/>
      <c r="N501" s="194"/>
    </row>
    <row r="502" s="169" customFormat="1">
      <c r="B502" s="200"/>
      <c r="C502" s="201" t="s">
        <v>1001</v>
      </c>
      <c r="D502" s="200" t="s">
        <v>1002</v>
      </c>
      <c r="E502" s="203">
        <v>44233</v>
      </c>
      <c r="F502" s="203">
        <v>44240</v>
      </c>
      <c r="G502" s="203" t="s">
        <v>495</v>
      </c>
      <c r="H502" s="204" t="s">
        <v>71</v>
      </c>
      <c r="I502" s="205">
        <v>3377265</v>
      </c>
      <c r="J502" s="200"/>
      <c r="K502" s="672"/>
      <c r="M502" s="194"/>
      <c r="N502" s="194"/>
    </row>
    <row r="503" s="169" customFormat="1">
      <c r="B503" s="200"/>
      <c r="C503" s="201">
        <v>1807</v>
      </c>
      <c r="D503" s="200" t="s">
        <v>1003</v>
      </c>
      <c r="E503" s="203">
        <v>44232</v>
      </c>
      <c r="F503" s="203"/>
      <c r="G503" s="203" t="s">
        <v>533</v>
      </c>
      <c r="H503" s="204" t="s">
        <v>71</v>
      </c>
      <c r="I503" s="205">
        <v>2788826</v>
      </c>
      <c r="J503" s="200"/>
      <c r="K503" s="672"/>
      <c r="M503" s="194"/>
      <c r="N503" s="194"/>
    </row>
    <row r="504" s="169" customFormat="1">
      <c r="B504" s="200"/>
      <c r="C504" s="557" t="s">
        <v>1004</v>
      </c>
      <c r="D504" s="200" t="s">
        <v>1005</v>
      </c>
      <c r="E504" s="203">
        <v>44216</v>
      </c>
      <c r="F504" s="203"/>
      <c r="G504" s="203" t="s">
        <v>561</v>
      </c>
      <c r="H504" s="204" t="s">
        <v>429</v>
      </c>
      <c r="I504" s="205">
        <v>3069315.66</v>
      </c>
      <c r="J504" s="200"/>
      <c r="K504" s="672"/>
      <c r="M504" s="194"/>
      <c r="N504" s="194"/>
    </row>
    <row r="505" s="169" customFormat="1">
      <c r="B505" s="200"/>
      <c r="C505" s="201" t="s">
        <v>1006</v>
      </c>
      <c r="D505" s="200" t="s">
        <v>1007</v>
      </c>
      <c r="E505" s="203">
        <v>44209</v>
      </c>
      <c r="F505" s="203"/>
      <c r="G505" s="203" t="s">
        <v>251</v>
      </c>
      <c r="H505" s="204" t="s">
        <v>429</v>
      </c>
      <c r="I505" s="205">
        <v>2877448</v>
      </c>
      <c r="J505" s="200"/>
      <c r="K505" s="672"/>
      <c r="M505" s="194"/>
      <c r="N505" s="194"/>
    </row>
    <row r="506" s="169" customFormat="1">
      <c r="B506" s="200"/>
      <c r="C506" s="201" t="s">
        <v>450</v>
      </c>
      <c r="D506" s="200" t="s">
        <v>451</v>
      </c>
      <c r="E506" s="203">
        <v>44230</v>
      </c>
      <c r="F506" s="203"/>
      <c r="G506" s="203" t="s">
        <v>428</v>
      </c>
      <c r="H506" s="204" t="s">
        <v>636</v>
      </c>
      <c r="I506" s="205">
        <v>3165519</v>
      </c>
      <c r="J506" s="200"/>
      <c r="K506" s="672"/>
      <c r="M506" s="194"/>
      <c r="N506" s="194"/>
    </row>
    <row r="507" s="169" customFormat="1">
      <c r="B507" s="200"/>
      <c r="C507" s="201" t="s">
        <v>1008</v>
      </c>
      <c r="D507" s="200" t="s">
        <v>922</v>
      </c>
      <c r="E507" s="203"/>
      <c r="F507" s="203">
        <v>44230</v>
      </c>
      <c r="G507" s="203" t="s">
        <v>428</v>
      </c>
      <c r="H507" s="204" t="s">
        <v>636</v>
      </c>
      <c r="I507" s="205">
        <v>3165519</v>
      </c>
      <c r="J507" s="200"/>
      <c r="K507" s="672"/>
      <c r="M507" s="194"/>
      <c r="N507" s="194"/>
    </row>
    <row r="508" s="169" customFormat="1">
      <c r="B508" s="200"/>
      <c r="C508" s="201"/>
      <c r="D508" s="200" t="s">
        <v>1009</v>
      </c>
      <c r="E508" s="203">
        <v>44241</v>
      </c>
      <c r="F508" s="203"/>
      <c r="G508" s="203" t="s">
        <v>495</v>
      </c>
      <c r="H508" s="204" t="s">
        <v>71</v>
      </c>
      <c r="I508" s="205">
        <v>3377265</v>
      </c>
      <c r="J508" s="200"/>
      <c r="K508" s="672"/>
      <c r="M508" s="194"/>
      <c r="N508" s="194"/>
    </row>
    <row r="509" s="169" customFormat="1">
      <c r="B509" s="185"/>
      <c r="C509" s="186"/>
      <c r="D509" s="185"/>
      <c r="E509" s="187"/>
      <c r="F509" s="187"/>
      <c r="G509" s="187"/>
      <c r="H509" s="188"/>
      <c r="I509" s="192"/>
      <c r="J509" s="185"/>
      <c r="K509" s="207"/>
      <c r="M509" s="194"/>
      <c r="N509" s="194"/>
    </row>
    <row r="510" s="169" customFormat="1">
      <c r="B510" s="200"/>
      <c r="C510" s="201" t="s">
        <v>391</v>
      </c>
      <c r="D510" s="200" t="s">
        <v>392</v>
      </c>
      <c r="E510" s="203">
        <v>44248</v>
      </c>
      <c r="F510" s="203"/>
      <c r="G510" s="203" t="s">
        <v>251</v>
      </c>
      <c r="H510" s="204" t="s">
        <v>71</v>
      </c>
      <c r="I510" s="205">
        <v>2877448</v>
      </c>
      <c r="J510" s="200"/>
      <c r="K510" s="672" t="s">
        <v>733</v>
      </c>
      <c r="M510" s="194"/>
      <c r="N510" s="194"/>
    </row>
    <row r="511" s="169" customFormat="1">
      <c r="B511" s="200"/>
      <c r="C511" s="201" t="s">
        <v>393</v>
      </c>
      <c r="D511" s="200" t="s">
        <v>394</v>
      </c>
      <c r="E511" s="203">
        <v>44256</v>
      </c>
      <c r="F511" s="203"/>
      <c r="G511" s="203" t="s">
        <v>251</v>
      </c>
      <c r="H511" s="204" t="s">
        <v>71</v>
      </c>
      <c r="I511" s="205">
        <v>2877448</v>
      </c>
      <c r="J511" s="200"/>
      <c r="K511" s="672"/>
      <c r="M511" s="194"/>
      <c r="N511" s="194"/>
    </row>
    <row r="512" s="169" customFormat="1">
      <c r="B512" s="200"/>
      <c r="C512" s="201" t="s">
        <v>1010</v>
      </c>
      <c r="D512" s="200" t="s">
        <v>932</v>
      </c>
      <c r="E512" s="203"/>
      <c r="F512" s="203">
        <v>44247</v>
      </c>
      <c r="G512" s="203" t="s">
        <v>251</v>
      </c>
      <c r="H512" s="204" t="s">
        <v>71</v>
      </c>
      <c r="I512" s="205">
        <v>2877448</v>
      </c>
      <c r="J512" s="200"/>
      <c r="K512" s="672"/>
      <c r="M512" s="194"/>
      <c r="N512" s="194"/>
    </row>
    <row r="513" s="169" customFormat="1">
      <c r="B513" s="200"/>
      <c r="C513" s="201" t="s">
        <v>967</v>
      </c>
      <c r="D513" s="200" t="s">
        <v>968</v>
      </c>
      <c r="E513" s="203"/>
      <c r="F513" s="203">
        <v>44256</v>
      </c>
      <c r="G513" s="203" t="s">
        <v>251</v>
      </c>
      <c r="H513" s="204" t="s">
        <v>71</v>
      </c>
      <c r="I513" s="205">
        <v>2877448</v>
      </c>
      <c r="J513" s="200"/>
      <c r="K513" s="672"/>
      <c r="M513" s="194"/>
      <c r="N513" s="194"/>
    </row>
    <row r="514" s="169" customFormat="1">
      <c r="B514" s="200"/>
      <c r="C514" s="201" t="s">
        <v>1011</v>
      </c>
      <c r="D514" s="200" t="s">
        <v>1012</v>
      </c>
      <c r="E514" s="203">
        <v>44245</v>
      </c>
      <c r="F514" s="203"/>
      <c r="G514" s="203" t="s">
        <v>70</v>
      </c>
      <c r="H514" s="204" t="s">
        <v>429</v>
      </c>
      <c r="I514" s="205">
        <v>2515000</v>
      </c>
      <c r="J514" s="200"/>
      <c r="K514" s="672"/>
      <c r="M514" s="194"/>
      <c r="N514" s="194"/>
    </row>
    <row r="515" s="169" customFormat="1">
      <c r="B515" s="200"/>
      <c r="C515" s="201" t="s">
        <v>165</v>
      </c>
      <c r="D515" s="200" t="s">
        <v>166</v>
      </c>
      <c r="E515" s="203">
        <v>44250</v>
      </c>
      <c r="F515" s="203"/>
      <c r="G515" s="203" t="s">
        <v>70</v>
      </c>
      <c r="H515" s="204" t="s">
        <v>429</v>
      </c>
      <c r="I515" s="205">
        <v>2515000</v>
      </c>
      <c r="J515" s="200"/>
      <c r="K515" s="672"/>
      <c r="M515" s="194"/>
      <c r="N515" s="194"/>
    </row>
    <row r="516" s="169" customFormat="1">
      <c r="B516" s="200"/>
      <c r="C516" s="201" t="s">
        <v>167</v>
      </c>
      <c r="D516" s="200" t="s">
        <v>168</v>
      </c>
      <c r="E516" s="203">
        <v>44250</v>
      </c>
      <c r="F516" s="203"/>
      <c r="G516" s="203" t="s">
        <v>70</v>
      </c>
      <c r="H516" s="204" t="s">
        <v>429</v>
      </c>
      <c r="I516" s="205">
        <v>2515000</v>
      </c>
      <c r="J516" s="200"/>
      <c r="K516" s="672"/>
      <c r="M516" s="194"/>
      <c r="N516" s="194"/>
    </row>
    <row r="517" s="169" customFormat="1">
      <c r="B517" s="200"/>
      <c r="C517" s="201" t="s">
        <v>169</v>
      </c>
      <c r="D517" s="200" t="s">
        <v>170</v>
      </c>
      <c r="E517" s="203">
        <v>44250</v>
      </c>
      <c r="F517" s="203"/>
      <c r="G517" s="203" t="s">
        <v>70</v>
      </c>
      <c r="H517" s="204" t="s">
        <v>429</v>
      </c>
      <c r="I517" s="205">
        <v>2515000</v>
      </c>
      <c r="J517" s="200"/>
      <c r="K517" s="672"/>
      <c r="M517" s="194"/>
      <c r="N517" s="194"/>
    </row>
    <row r="518" s="169" customFormat="1">
      <c r="B518" s="200"/>
      <c r="C518" s="201" t="s">
        <v>171</v>
      </c>
      <c r="D518" s="200" t="s">
        <v>172</v>
      </c>
      <c r="E518" s="203">
        <v>44252</v>
      </c>
      <c r="F518" s="203"/>
      <c r="G518" s="203" t="s">
        <v>70</v>
      </c>
      <c r="H518" s="204" t="s">
        <v>429</v>
      </c>
      <c r="I518" s="205">
        <v>2515000</v>
      </c>
      <c r="J518" s="200"/>
      <c r="K518" s="672"/>
      <c r="M518" s="194"/>
      <c r="N518" s="194"/>
    </row>
    <row r="519" s="169" customFormat="1">
      <c r="B519" s="200"/>
      <c r="C519" s="201" t="s">
        <v>173</v>
      </c>
      <c r="D519" s="200" t="s">
        <v>174</v>
      </c>
      <c r="E519" s="203">
        <v>44252</v>
      </c>
      <c r="F519" s="203"/>
      <c r="G519" s="203" t="s">
        <v>70</v>
      </c>
      <c r="H519" s="204" t="s">
        <v>429</v>
      </c>
      <c r="I519" s="205">
        <v>2515000</v>
      </c>
      <c r="J519" s="200"/>
      <c r="K519" s="672"/>
      <c r="M519" s="194"/>
      <c r="N519" s="194"/>
    </row>
    <row r="520" s="169" customFormat="1">
      <c r="B520" s="200"/>
      <c r="C520" s="201" t="s">
        <v>175</v>
      </c>
      <c r="D520" s="200" t="s">
        <v>176</v>
      </c>
      <c r="E520" s="203">
        <v>44256</v>
      </c>
      <c r="F520" s="203"/>
      <c r="G520" s="203" t="s">
        <v>70</v>
      </c>
      <c r="H520" s="204" t="s">
        <v>429</v>
      </c>
      <c r="I520" s="205">
        <v>2515000</v>
      </c>
      <c r="J520" s="200"/>
      <c r="K520" s="672"/>
      <c r="M520" s="194"/>
      <c r="N520" s="194"/>
    </row>
    <row r="521" s="169" customFormat="1">
      <c r="B521" s="200"/>
      <c r="C521" s="201" t="s">
        <v>177</v>
      </c>
      <c r="D521" s="200" t="s">
        <v>178</v>
      </c>
      <c r="E521" s="203">
        <v>44258</v>
      </c>
      <c r="F521" s="203"/>
      <c r="G521" s="203" t="s">
        <v>70</v>
      </c>
      <c r="H521" s="204" t="s">
        <v>429</v>
      </c>
      <c r="I521" s="205">
        <v>2515000</v>
      </c>
      <c r="J521" s="200"/>
      <c r="K521" s="672"/>
      <c r="M521" s="194"/>
      <c r="N521" s="194"/>
    </row>
    <row r="522" s="169" customFormat="1">
      <c r="B522" s="200"/>
      <c r="C522" s="201" t="s">
        <v>1013</v>
      </c>
      <c r="D522" s="200" t="s">
        <v>90</v>
      </c>
      <c r="E522" s="203">
        <v>44264</v>
      </c>
      <c r="F522" s="203"/>
      <c r="G522" s="203" t="s">
        <v>70</v>
      </c>
      <c r="H522" s="204" t="s">
        <v>429</v>
      </c>
      <c r="I522" s="205">
        <v>2515000</v>
      </c>
      <c r="J522" s="200"/>
      <c r="K522" s="672"/>
      <c r="M522" s="194"/>
      <c r="N522" s="194"/>
    </row>
    <row r="523" s="169" customFormat="1">
      <c r="B523" s="200"/>
      <c r="C523" s="201" t="s">
        <v>1014</v>
      </c>
      <c r="D523" s="200" t="s">
        <v>914</v>
      </c>
      <c r="E523" s="203"/>
      <c r="F523" s="203">
        <v>44316</v>
      </c>
      <c r="G523" s="203" t="s">
        <v>70</v>
      </c>
      <c r="H523" s="204" t="s">
        <v>429</v>
      </c>
      <c r="I523" s="205">
        <v>2515000</v>
      </c>
      <c r="J523" s="200"/>
      <c r="K523" s="672"/>
      <c r="M523" s="194"/>
      <c r="N523" s="194"/>
    </row>
    <row r="524" s="169" customFormat="1">
      <c r="B524" s="200"/>
      <c r="C524" s="201" t="s">
        <v>1015</v>
      </c>
      <c r="D524" s="200" t="s">
        <v>916</v>
      </c>
      <c r="E524" s="203"/>
      <c r="F524" s="203">
        <v>44253</v>
      </c>
      <c r="G524" s="203" t="s">
        <v>70</v>
      </c>
      <c r="H524" s="204" t="s">
        <v>429</v>
      </c>
      <c r="I524" s="205">
        <v>2515000</v>
      </c>
      <c r="J524" s="200"/>
      <c r="K524" s="672"/>
      <c r="M524" s="194"/>
      <c r="N524" s="194"/>
    </row>
    <row r="525" s="169" customFormat="1">
      <c r="B525" s="200"/>
      <c r="C525" s="201" t="s">
        <v>1016</v>
      </c>
      <c r="D525" s="200" t="s">
        <v>1017</v>
      </c>
      <c r="E525" s="203"/>
      <c r="F525" s="203">
        <v>44263</v>
      </c>
      <c r="G525" s="203" t="s">
        <v>70</v>
      </c>
      <c r="H525" s="204" t="s">
        <v>429</v>
      </c>
      <c r="I525" s="205">
        <v>2515000</v>
      </c>
      <c r="J525" s="200"/>
      <c r="K525" s="672"/>
      <c r="M525" s="194"/>
      <c r="N525" s="194"/>
    </row>
    <row r="526" s="169" customFormat="1">
      <c r="B526" s="200"/>
      <c r="C526" s="201" t="s">
        <v>1018</v>
      </c>
      <c r="D526" s="200" t="s">
        <v>1019</v>
      </c>
      <c r="E526" s="203">
        <v>44256</v>
      </c>
      <c r="F526" s="203"/>
      <c r="G526" s="203" t="s">
        <v>554</v>
      </c>
      <c r="H526" s="204" t="s">
        <v>429</v>
      </c>
      <c r="I526" s="205">
        <v>4416187</v>
      </c>
      <c r="J526" s="200"/>
      <c r="K526" s="672"/>
      <c r="M526" s="194"/>
      <c r="N526" s="194"/>
    </row>
    <row r="527" s="169" customFormat="1">
      <c r="B527" s="200"/>
      <c r="C527" s="201" t="s">
        <v>988</v>
      </c>
      <c r="D527" s="200" t="s">
        <v>989</v>
      </c>
      <c r="E527" s="203"/>
      <c r="F527" s="203">
        <v>44265</v>
      </c>
      <c r="G527" s="203" t="s">
        <v>555</v>
      </c>
      <c r="H527" s="204" t="s">
        <v>556</v>
      </c>
      <c r="I527" s="205">
        <v>4416187</v>
      </c>
      <c r="J527" s="200"/>
      <c r="K527" s="672"/>
      <c r="M527" s="194"/>
      <c r="N527" s="194"/>
    </row>
    <row r="528" s="169" customFormat="1">
      <c r="B528" s="200"/>
      <c r="C528" s="201" t="s">
        <v>1020</v>
      </c>
      <c r="D528" s="200" t="s">
        <v>1021</v>
      </c>
      <c r="E528" s="203">
        <v>44257</v>
      </c>
      <c r="F528" s="203"/>
      <c r="G528" s="203" t="s">
        <v>555</v>
      </c>
      <c r="H528" s="204" t="s">
        <v>556</v>
      </c>
      <c r="I528" s="205">
        <v>4416187</v>
      </c>
      <c r="J528" s="200"/>
      <c r="K528" s="672"/>
      <c r="M528" s="194"/>
      <c r="N528" s="194"/>
    </row>
    <row r="529" s="169" customFormat="1">
      <c r="B529" s="200"/>
      <c r="C529" s="201" t="s">
        <v>1022</v>
      </c>
      <c r="D529" s="200" t="s">
        <v>1023</v>
      </c>
      <c r="E529" s="203">
        <v>44260</v>
      </c>
      <c r="F529" s="203"/>
      <c r="G529" s="203" t="s">
        <v>557</v>
      </c>
      <c r="H529" s="204" t="s">
        <v>636</v>
      </c>
      <c r="I529" s="205">
        <v>3191572.077</v>
      </c>
      <c r="J529" s="200"/>
      <c r="K529" s="672"/>
      <c r="M529" s="194"/>
      <c r="N529" s="194"/>
    </row>
    <row r="530" s="169" customFormat="1">
      <c r="B530" s="200"/>
      <c r="C530" s="201" t="s">
        <v>1024</v>
      </c>
      <c r="D530" s="200" t="s">
        <v>1025</v>
      </c>
      <c r="E530" s="203">
        <v>44260</v>
      </c>
      <c r="F530" s="203"/>
      <c r="G530" s="203" t="s">
        <v>557</v>
      </c>
      <c r="H530" s="204" t="s">
        <v>636</v>
      </c>
      <c r="I530" s="205">
        <v>3191572.077</v>
      </c>
      <c r="J530" s="200"/>
      <c r="K530" s="672"/>
      <c r="M530" s="194"/>
      <c r="N530" s="194"/>
    </row>
    <row r="531" s="169" customFormat="1">
      <c r="B531" s="200"/>
      <c r="C531" s="201" t="s">
        <v>1026</v>
      </c>
      <c r="D531" s="200" t="s">
        <v>1027</v>
      </c>
      <c r="E531" s="203">
        <v>44260</v>
      </c>
      <c r="F531" s="203"/>
      <c r="G531" s="203" t="s">
        <v>557</v>
      </c>
      <c r="H531" s="204" t="s">
        <v>636</v>
      </c>
      <c r="I531" s="205">
        <v>3191572.077</v>
      </c>
      <c r="J531" s="200"/>
      <c r="K531" s="672"/>
      <c r="M531" s="194"/>
      <c r="N531" s="194"/>
    </row>
    <row r="532" s="169" customFormat="1">
      <c r="B532" s="200"/>
      <c r="C532" s="201" t="s">
        <v>1028</v>
      </c>
      <c r="D532" s="200" t="s">
        <v>1029</v>
      </c>
      <c r="E532" s="203">
        <v>44256</v>
      </c>
      <c r="F532" s="203"/>
      <c r="G532" s="203" t="s">
        <v>495</v>
      </c>
      <c r="H532" s="204" t="s">
        <v>71</v>
      </c>
      <c r="I532" s="205">
        <v>3310723</v>
      </c>
      <c r="J532" s="200"/>
      <c r="K532" s="672"/>
      <c r="M532" s="194"/>
      <c r="N532" s="194"/>
    </row>
    <row r="533" s="169" customFormat="1">
      <c r="B533" s="200"/>
      <c r="C533" s="201" t="s">
        <v>1030</v>
      </c>
      <c r="D533" s="200" t="s">
        <v>1031</v>
      </c>
      <c r="E533" s="203"/>
      <c r="F533" s="203">
        <v>44255</v>
      </c>
      <c r="G533" s="203" t="s">
        <v>495</v>
      </c>
      <c r="H533" s="204" t="s">
        <v>71</v>
      </c>
      <c r="I533" s="205">
        <v>3310723</v>
      </c>
      <c r="J533" s="200"/>
      <c r="K533" s="672"/>
      <c r="M533" s="194"/>
      <c r="N533" s="194"/>
    </row>
    <row r="534" s="169" customFormat="1">
      <c r="B534" s="200"/>
      <c r="C534" s="201" t="s">
        <v>1032</v>
      </c>
      <c r="D534" s="200" t="s">
        <v>1033</v>
      </c>
      <c r="E534" s="203">
        <v>44249</v>
      </c>
      <c r="F534" s="203"/>
      <c r="G534" s="203" t="s">
        <v>533</v>
      </c>
      <c r="H534" s="204" t="s">
        <v>71</v>
      </c>
      <c r="I534" s="205">
        <v>2788826</v>
      </c>
      <c r="J534" s="200"/>
      <c r="K534" s="672"/>
      <c r="M534" s="194"/>
      <c r="N534" s="194"/>
    </row>
    <row r="535" s="169" customFormat="1">
      <c r="B535" s="200"/>
      <c r="C535" s="201" t="s">
        <v>177</v>
      </c>
      <c r="D535" s="200" t="s">
        <v>453</v>
      </c>
      <c r="E535" s="203">
        <v>44263</v>
      </c>
      <c r="F535" s="203"/>
      <c r="G535" s="203" t="s">
        <v>428</v>
      </c>
      <c r="H535" s="204" t="s">
        <v>636</v>
      </c>
      <c r="I535" s="205">
        <v>3165519</v>
      </c>
      <c r="J535" s="200"/>
      <c r="K535" s="672"/>
      <c r="M535" s="194"/>
      <c r="N535" s="194"/>
    </row>
    <row r="536" s="169" customFormat="1">
      <c r="B536" s="200"/>
      <c r="C536" s="201" t="s">
        <v>1008</v>
      </c>
      <c r="D536" s="200" t="s">
        <v>922</v>
      </c>
      <c r="E536" s="203"/>
      <c r="F536" s="203">
        <v>44230</v>
      </c>
      <c r="G536" s="203" t="s">
        <v>428</v>
      </c>
      <c r="H536" s="204" t="s">
        <v>636</v>
      </c>
      <c r="I536" s="205">
        <v>3165519</v>
      </c>
      <c r="J536" s="200"/>
      <c r="K536" s="672"/>
      <c r="M536" s="194"/>
      <c r="N536" s="194"/>
    </row>
    <row r="537" s="169" customFormat="1">
      <c r="B537" s="200"/>
      <c r="C537" s="201" t="s">
        <v>1034</v>
      </c>
      <c r="D537" s="200" t="s">
        <v>1035</v>
      </c>
      <c r="E537" s="203">
        <v>44250</v>
      </c>
      <c r="F537" s="203"/>
      <c r="G537" s="203" t="s">
        <v>558</v>
      </c>
      <c r="H537" s="204" t="s">
        <v>636</v>
      </c>
      <c r="I537" s="205">
        <v>2653222</v>
      </c>
      <c r="J537" s="200"/>
      <c r="K537" s="672"/>
      <c r="M537" s="194"/>
      <c r="N537" s="194"/>
    </row>
    <row r="538" s="169" customFormat="1">
      <c r="B538" s="200"/>
      <c r="C538" s="201" t="s">
        <v>1036</v>
      </c>
      <c r="D538" s="200" t="s">
        <v>1037</v>
      </c>
      <c r="E538" s="203">
        <v>44250</v>
      </c>
      <c r="F538" s="203"/>
      <c r="G538" s="203" t="s">
        <v>558</v>
      </c>
      <c r="H538" s="204" t="s">
        <v>636</v>
      </c>
      <c r="I538" s="205">
        <v>2653222</v>
      </c>
      <c r="J538" s="200"/>
      <c r="K538" s="672"/>
      <c r="M538" s="194"/>
      <c r="N538" s="194"/>
    </row>
    <row r="539" s="169" customFormat="1">
      <c r="B539" s="185"/>
      <c r="C539" s="186"/>
      <c r="D539" s="185"/>
      <c r="E539" s="187"/>
      <c r="F539" s="187"/>
      <c r="G539" s="187"/>
      <c r="H539" s="188"/>
      <c r="I539" s="192"/>
      <c r="J539" s="185"/>
      <c r="K539" s="207"/>
      <c r="M539" s="194"/>
      <c r="N539" s="194"/>
    </row>
    <row r="540" s="169" customFormat="1">
      <c r="B540" s="200"/>
      <c r="C540" s="201"/>
      <c r="D540" s="200"/>
      <c r="E540" s="203"/>
      <c r="F540" s="203"/>
      <c r="G540" s="203"/>
      <c r="H540" s="204"/>
      <c r="I540" s="205"/>
      <c r="J540" s="200"/>
      <c r="K540" s="206"/>
      <c r="M540" s="194"/>
      <c r="N540" s="194"/>
    </row>
    <row r="541" s="169" customFormat="1">
      <c r="B541" s="200"/>
      <c r="C541" s="201"/>
      <c r="D541" s="200"/>
      <c r="E541" s="203"/>
      <c r="F541" s="203"/>
      <c r="G541" s="203"/>
      <c r="H541" s="204"/>
      <c r="I541" s="205"/>
      <c r="J541" s="200"/>
      <c r="K541" s="206"/>
      <c r="M541" s="194"/>
      <c r="N541" s="194"/>
    </row>
    <row r="542" s="169" customFormat="1">
      <c r="B542" s="200"/>
      <c r="C542" s="201"/>
      <c r="D542" s="200"/>
      <c r="E542" s="203"/>
      <c r="F542" s="203"/>
      <c r="G542" s="203"/>
      <c r="H542" s="204"/>
      <c r="I542" s="205"/>
      <c r="J542" s="200"/>
      <c r="K542" s="206"/>
      <c r="M542" s="194"/>
      <c r="N542" s="194"/>
    </row>
    <row r="543" s="169" customFormat="1">
      <c r="B543" s="200"/>
      <c r="C543" s="201"/>
      <c r="D543" s="200"/>
      <c r="E543" s="203"/>
      <c r="F543" s="203"/>
      <c r="G543" s="203"/>
      <c r="H543" s="204"/>
      <c r="I543" s="205"/>
      <c r="J543" s="200"/>
      <c r="K543" s="206"/>
      <c r="M543" s="194"/>
      <c r="N543" s="194"/>
    </row>
    <row r="544" s="169" customFormat="1">
      <c r="B544" s="200"/>
      <c r="C544" s="201"/>
      <c r="D544" s="200"/>
      <c r="E544" s="203"/>
      <c r="F544" s="203"/>
      <c r="G544" s="203"/>
      <c r="H544" s="204"/>
      <c r="I544" s="205"/>
      <c r="J544" s="200"/>
      <c r="K544" s="206"/>
      <c r="M544" s="194"/>
      <c r="N544" s="194"/>
    </row>
    <row r="545" s="169" customFormat="1">
      <c r="B545" s="200"/>
      <c r="C545" s="201"/>
      <c r="D545" s="200"/>
      <c r="E545" s="203"/>
      <c r="F545" s="203"/>
      <c r="G545" s="203"/>
      <c r="H545" s="204"/>
      <c r="I545" s="205"/>
      <c r="J545" s="200"/>
      <c r="K545" s="206"/>
      <c r="M545" s="194"/>
      <c r="N545" s="194"/>
    </row>
    <row r="546" s="169" customFormat="1">
      <c r="B546" s="200"/>
      <c r="C546" s="201"/>
      <c r="D546" s="200"/>
      <c r="E546" s="203"/>
      <c r="F546" s="203"/>
      <c r="G546" s="203"/>
      <c r="H546" s="204"/>
      <c r="I546" s="205"/>
      <c r="J546" s="200"/>
      <c r="K546" s="206"/>
      <c r="M546" s="194"/>
      <c r="N546" s="194"/>
    </row>
    <row r="547" s="169" customFormat="1">
      <c r="B547" s="200"/>
      <c r="C547" s="201"/>
      <c r="D547" s="200"/>
      <c r="E547" s="203"/>
      <c r="F547" s="203"/>
      <c r="G547" s="203"/>
      <c r="H547" s="204"/>
      <c r="I547" s="205"/>
      <c r="J547" s="200"/>
      <c r="K547" s="206"/>
      <c r="M547" s="194"/>
      <c r="N547" s="194"/>
    </row>
    <row r="548" s="169" customFormat="1">
      <c r="B548" s="200"/>
      <c r="C548" s="201"/>
      <c r="D548" s="200"/>
      <c r="E548" s="203"/>
      <c r="F548" s="203"/>
      <c r="G548" s="203"/>
      <c r="H548" s="204"/>
      <c r="I548" s="205"/>
      <c r="J548" s="200"/>
      <c r="K548" s="206"/>
      <c r="M548" s="194"/>
      <c r="N548" s="194"/>
    </row>
    <row r="549" s="169" customFormat="1">
      <c r="B549" s="200"/>
      <c r="C549" s="201"/>
      <c r="D549" s="200"/>
      <c r="E549" s="203"/>
      <c r="F549" s="203"/>
      <c r="G549" s="203"/>
      <c r="H549" s="204"/>
      <c r="I549" s="205"/>
      <c r="J549" s="200"/>
      <c r="K549" s="206"/>
      <c r="M549" s="194"/>
      <c r="N549" s="194"/>
    </row>
    <row r="550" s="169" customFormat="1">
      <c r="B550" s="200"/>
      <c r="C550" s="201"/>
      <c r="D550" s="200"/>
      <c r="E550" s="203"/>
      <c r="F550" s="203"/>
      <c r="G550" s="203"/>
      <c r="H550" s="204"/>
      <c r="I550" s="205"/>
      <c r="J550" s="200"/>
      <c r="K550" s="206"/>
      <c r="M550" s="194"/>
      <c r="N550" s="194"/>
    </row>
    <row r="551" s="169" customFormat="1">
      <c r="B551" s="200"/>
      <c r="C551" s="201"/>
      <c r="D551" s="200"/>
      <c r="E551" s="203"/>
      <c r="F551" s="203"/>
      <c r="G551" s="203"/>
      <c r="H551" s="204"/>
      <c r="I551" s="205"/>
      <c r="J551" s="200"/>
      <c r="K551" s="206"/>
      <c r="M551" s="194"/>
      <c r="N551" s="194"/>
    </row>
    <row r="552" s="169" customFormat="1">
      <c r="B552" s="200"/>
      <c r="C552" s="201"/>
      <c r="D552" s="200"/>
      <c r="E552" s="203"/>
      <c r="F552" s="203"/>
      <c r="G552" s="203"/>
      <c r="H552" s="204"/>
      <c r="I552" s="205"/>
      <c r="J552" s="200"/>
      <c r="K552" s="206"/>
      <c r="M552" s="194"/>
      <c r="N552" s="194"/>
    </row>
    <row r="553" s="169" customFormat="1">
      <c r="B553" s="200"/>
      <c r="C553" s="201"/>
      <c r="D553" s="200"/>
      <c r="E553" s="203"/>
      <c r="F553" s="203"/>
      <c r="G553" s="203"/>
      <c r="H553" s="204"/>
      <c r="I553" s="205"/>
      <c r="J553" s="200"/>
      <c r="K553" s="206"/>
      <c r="M553" s="194"/>
      <c r="N553" s="194"/>
    </row>
    <row r="554" s="169" customFormat="1">
      <c r="B554" s="200"/>
      <c r="C554" s="201"/>
      <c r="D554" s="200"/>
      <c r="E554" s="203"/>
      <c r="F554" s="203"/>
      <c r="G554" s="203"/>
      <c r="H554" s="204"/>
      <c r="I554" s="205"/>
      <c r="J554" s="200"/>
      <c r="K554" s="206"/>
      <c r="M554" s="194"/>
      <c r="N554" s="194"/>
    </row>
    <row r="555" s="169" customFormat="1">
      <c r="B555" s="200"/>
      <c r="C555" s="201"/>
      <c r="D555" s="200"/>
      <c r="E555" s="203"/>
      <c r="F555" s="203"/>
      <c r="G555" s="203"/>
      <c r="H555" s="204"/>
      <c r="I555" s="205"/>
      <c r="J555" s="200"/>
      <c r="K555" s="206"/>
      <c r="M555" s="194"/>
      <c r="N555" s="194"/>
    </row>
    <row r="556" s="169" customFormat="1">
      <c r="B556" s="200"/>
      <c r="C556" s="201"/>
      <c r="D556" s="200"/>
      <c r="E556" s="203"/>
      <c r="F556" s="203"/>
      <c r="G556" s="203"/>
      <c r="H556" s="204"/>
      <c r="I556" s="205"/>
      <c r="J556" s="200"/>
      <c r="K556" s="206"/>
      <c r="M556" s="194"/>
      <c r="N556" s="194"/>
    </row>
    <row r="557" s="169" customFormat="1">
      <c r="B557" s="200"/>
      <c r="C557" s="201"/>
      <c r="D557" s="200"/>
      <c r="E557" s="203"/>
      <c r="F557" s="203"/>
      <c r="G557" s="203"/>
      <c r="H557" s="204"/>
      <c r="I557" s="205"/>
      <c r="J557" s="200"/>
      <c r="K557" s="206"/>
      <c r="M557" s="194"/>
      <c r="N557" s="194"/>
    </row>
    <row r="558" s="169" customFormat="1">
      <c r="B558" s="200"/>
      <c r="C558" s="201"/>
      <c r="D558" s="200"/>
      <c r="E558" s="203"/>
      <c r="F558" s="203"/>
      <c r="G558" s="203"/>
      <c r="H558" s="204"/>
      <c r="I558" s="205"/>
      <c r="J558" s="200"/>
      <c r="K558" s="206"/>
      <c r="M558" s="194"/>
      <c r="N558" s="194"/>
    </row>
    <row r="559" s="169" customFormat="1">
      <c r="B559" s="200"/>
      <c r="C559" s="201"/>
      <c r="D559" s="200"/>
      <c r="E559" s="203"/>
      <c r="F559" s="203"/>
      <c r="G559" s="203"/>
      <c r="H559" s="204"/>
      <c r="I559" s="205"/>
      <c r="J559" s="200"/>
      <c r="K559" s="206"/>
      <c r="M559" s="194"/>
      <c r="N559" s="194"/>
    </row>
    <row r="560" s="169" customFormat="1">
      <c r="B560" s="200"/>
      <c r="C560" s="201"/>
      <c r="D560" s="200"/>
      <c r="E560" s="203"/>
      <c r="F560" s="203"/>
      <c r="G560" s="203"/>
      <c r="H560" s="204"/>
      <c r="I560" s="205"/>
      <c r="J560" s="200"/>
      <c r="K560" s="206"/>
      <c r="M560" s="194"/>
      <c r="N560" s="194"/>
    </row>
    <row r="561" s="169" customFormat="1">
      <c r="B561" s="200"/>
      <c r="C561" s="201"/>
      <c r="D561" s="200"/>
      <c r="E561" s="203"/>
      <c r="F561" s="203"/>
      <c r="G561" s="203"/>
      <c r="H561" s="204"/>
      <c r="I561" s="205"/>
      <c r="J561" s="200"/>
      <c r="K561" s="206"/>
      <c r="M561" s="194"/>
      <c r="N561" s="194"/>
    </row>
    <row r="562" s="169" customFormat="1">
      <c r="B562" s="200"/>
      <c r="C562" s="201"/>
      <c r="D562" s="200"/>
      <c r="E562" s="203"/>
      <c r="F562" s="203"/>
      <c r="G562" s="203"/>
      <c r="H562" s="204"/>
      <c r="I562" s="205"/>
      <c r="J562" s="200"/>
      <c r="K562" s="206"/>
      <c r="M562" s="194"/>
      <c r="N562" s="194"/>
    </row>
    <row r="563" s="169" customFormat="1">
      <c r="B563" s="200"/>
      <c r="C563" s="201"/>
      <c r="D563" s="200"/>
      <c r="E563" s="203"/>
      <c r="F563" s="203"/>
      <c r="G563" s="203"/>
      <c r="H563" s="204"/>
      <c r="I563" s="205"/>
      <c r="J563" s="200"/>
      <c r="K563" s="206"/>
      <c r="M563" s="194"/>
      <c r="N563" s="194"/>
    </row>
    <row r="564" s="169" customFormat="1">
      <c r="B564" s="200"/>
      <c r="C564" s="201"/>
      <c r="D564" s="200"/>
      <c r="E564" s="203"/>
      <c r="F564" s="203"/>
      <c r="G564" s="203"/>
      <c r="H564" s="204"/>
      <c r="I564" s="205"/>
      <c r="J564" s="200"/>
      <c r="K564" s="206"/>
      <c r="M564" s="194"/>
      <c r="N564" s="194"/>
    </row>
    <row r="565" s="169" customFormat="1">
      <c r="B565" s="200"/>
      <c r="C565" s="201"/>
      <c r="D565" s="200"/>
      <c r="E565" s="203"/>
      <c r="F565" s="203"/>
      <c r="G565" s="203"/>
      <c r="H565" s="204"/>
      <c r="I565" s="205"/>
      <c r="J565" s="200"/>
      <c r="K565" s="206"/>
      <c r="M565" s="194"/>
      <c r="N565" s="194"/>
    </row>
    <row r="566" s="169" customFormat="1">
      <c r="B566" s="200"/>
      <c r="C566" s="201"/>
      <c r="D566" s="200"/>
      <c r="E566" s="203"/>
      <c r="F566" s="203"/>
      <c r="G566" s="203"/>
      <c r="H566" s="204"/>
      <c r="I566" s="205"/>
      <c r="J566" s="200"/>
      <c r="K566" s="206"/>
      <c r="M566" s="194"/>
      <c r="N566" s="194"/>
    </row>
    <row r="567" s="169" customFormat="1">
      <c r="B567" s="200"/>
      <c r="C567" s="201"/>
      <c r="D567" s="200"/>
      <c r="E567" s="203"/>
      <c r="F567" s="203"/>
      <c r="G567" s="203"/>
      <c r="H567" s="204"/>
      <c r="I567" s="205"/>
      <c r="J567" s="200"/>
      <c r="K567" s="206"/>
      <c r="M567" s="194"/>
      <c r="N567" s="194"/>
    </row>
    <row r="568" s="169" customFormat="1">
      <c r="B568" s="200"/>
      <c r="C568" s="201"/>
      <c r="D568" s="200"/>
      <c r="E568" s="203"/>
      <c r="F568" s="203"/>
      <c r="G568" s="203"/>
      <c r="H568" s="204"/>
      <c r="I568" s="205"/>
      <c r="J568" s="200"/>
      <c r="K568" s="206"/>
      <c r="M568" s="194"/>
      <c r="N568" s="194"/>
    </row>
    <row r="569" s="169" customFormat="1">
      <c r="B569" s="200"/>
      <c r="C569" s="201"/>
      <c r="D569" s="200"/>
      <c r="E569" s="203"/>
      <c r="F569" s="203"/>
      <c r="G569" s="203"/>
      <c r="H569" s="204"/>
      <c r="I569" s="205"/>
      <c r="J569" s="200"/>
      <c r="K569" s="206"/>
      <c r="M569" s="194"/>
      <c r="N569" s="194"/>
    </row>
    <row r="570" s="169" customFormat="1">
      <c r="B570" s="200"/>
      <c r="C570" s="201"/>
      <c r="D570" s="200"/>
      <c r="E570" s="203"/>
      <c r="F570" s="203"/>
      <c r="G570" s="203"/>
      <c r="H570" s="204"/>
      <c r="I570" s="205"/>
      <c r="J570" s="200"/>
      <c r="K570" s="206"/>
      <c r="M570" s="194"/>
      <c r="N570" s="194"/>
    </row>
    <row r="571" s="169" customFormat="1">
      <c r="B571" s="200"/>
      <c r="C571" s="201"/>
      <c r="D571" s="200"/>
      <c r="E571" s="203"/>
      <c r="F571" s="203"/>
      <c r="G571" s="203"/>
      <c r="H571" s="204"/>
      <c r="I571" s="205"/>
      <c r="J571" s="200"/>
      <c r="K571" s="206"/>
      <c r="M571" s="194"/>
      <c r="N571" s="194"/>
    </row>
    <row r="572" s="169" customFormat="1">
      <c r="B572" s="200"/>
      <c r="C572" s="201"/>
      <c r="D572" s="200"/>
      <c r="E572" s="203"/>
      <c r="F572" s="203"/>
      <c r="G572" s="203"/>
      <c r="H572" s="204"/>
      <c r="I572" s="205"/>
      <c r="J572" s="200"/>
      <c r="K572" s="206"/>
      <c r="M572" s="194"/>
      <c r="N572" s="194"/>
    </row>
    <row r="573" s="169" customFormat="1">
      <c r="B573" s="200"/>
      <c r="C573" s="201"/>
      <c r="D573" s="200"/>
      <c r="E573" s="203"/>
      <c r="F573" s="203"/>
      <c r="G573" s="203"/>
      <c r="H573" s="204"/>
      <c r="I573" s="205"/>
      <c r="J573" s="200"/>
      <c r="K573" s="206"/>
      <c r="M573" s="194"/>
      <c r="N573" s="194"/>
    </row>
    <row r="574" s="169" customFormat="1">
      <c r="B574" s="200"/>
      <c r="C574" s="201"/>
      <c r="D574" s="200"/>
      <c r="E574" s="203"/>
      <c r="F574" s="203"/>
      <c r="G574" s="203"/>
      <c r="H574" s="204"/>
      <c r="I574" s="205"/>
      <c r="J574" s="200"/>
      <c r="K574" s="207"/>
      <c r="M574" s="194"/>
      <c r="N574" s="194"/>
    </row>
    <row r="575" s="169" customFormat="1">
      <c r="B575" s="200"/>
      <c r="C575" s="201"/>
      <c r="D575" s="200"/>
      <c r="E575" s="203"/>
      <c r="F575" s="203"/>
      <c r="G575" s="203"/>
      <c r="H575" s="204"/>
      <c r="I575" s="205"/>
      <c r="J575" s="200"/>
      <c r="K575" s="207"/>
      <c r="M575" s="194"/>
      <c r="N575" s="194"/>
    </row>
    <row r="576" s="169" customFormat="1">
      <c r="B576" s="200"/>
      <c r="C576" s="201"/>
      <c r="D576" s="200"/>
      <c r="E576" s="203"/>
      <c r="F576" s="204"/>
      <c r="G576" s="201"/>
      <c r="H576" s="201"/>
      <c r="I576" s="205"/>
      <c r="J576" s="200"/>
      <c r="K576" s="207"/>
      <c r="M576" s="194"/>
      <c r="N576" s="194"/>
    </row>
    <row r="577" s="170" customFormat="1">
      <c r="B577" s="208"/>
      <c r="C577" s="209"/>
      <c r="D577" s="210"/>
      <c r="E577" s="211"/>
      <c r="F577" s="212"/>
      <c r="G577" s="213"/>
      <c r="H577" s="213"/>
      <c r="I577" s="215"/>
      <c r="J577" s="216"/>
      <c r="K577" s="217"/>
      <c r="M577" s="218"/>
      <c r="N577" s="218"/>
      <c r="O577" s="171"/>
      <c r="P577" s="171"/>
      <c r="Q577" s="171"/>
    </row>
    <row r="578">
      <c r="A578" s="172"/>
      <c r="B578" s="172"/>
      <c r="F578" s="172"/>
      <c r="G578" s="172"/>
      <c r="H578" s="172"/>
      <c r="I578" s="172"/>
      <c r="J578" s="172"/>
      <c r="K578" s="217"/>
      <c r="L578" s="172"/>
    </row>
    <row r="579">
      <c r="B579" s="174" t="s">
        <v>1038</v>
      </c>
      <c r="K579" s="217"/>
    </row>
    <row r="580">
      <c r="B580" s="171" t="s">
        <v>1039</v>
      </c>
      <c r="K580" s="217"/>
    </row>
    <row r="581">
      <c r="B581" s="171" t="s">
        <v>1040</v>
      </c>
      <c r="K581" s="217"/>
    </row>
    <row r="582">
      <c r="B582" s="171" t="s">
        <v>1041</v>
      </c>
      <c r="K582" s="217"/>
    </row>
    <row r="583">
      <c r="B583" s="214" t="s">
        <v>1042</v>
      </c>
      <c r="K583" s="217"/>
    </row>
    <row r="584">
      <c r="K584" s="217"/>
    </row>
    <row r="585">
      <c r="K585" s="217"/>
    </row>
    <row r="586">
      <c r="K586" s="217"/>
    </row>
    <row r="587">
      <c r="K587" s="217"/>
    </row>
    <row r="588">
      <c r="K588" s="217"/>
    </row>
    <row r="589">
      <c r="K589" s="217"/>
    </row>
    <row r="590">
      <c r="K590" s="217"/>
    </row>
    <row r="591">
      <c r="K591" s="219"/>
    </row>
    <row r="592">
      <c r="K592" s="219"/>
    </row>
    <row r="593">
      <c r="K593" s="219"/>
    </row>
    <row r="594">
      <c r="K594" s="219"/>
    </row>
    <row r="595">
      <c r="K595" s="219"/>
    </row>
    <row r="596">
      <c r="K596" s="219"/>
    </row>
    <row r="597">
      <c r="K597" s="219"/>
    </row>
    <row r="598">
      <c r="K598" s="219"/>
    </row>
    <row r="599">
      <c r="K599" s="219"/>
    </row>
    <row r="600">
      <c r="K600" s="219"/>
    </row>
    <row r="601">
      <c r="K601" s="219"/>
    </row>
    <row r="602">
      <c r="K602" s="219"/>
    </row>
    <row r="603">
      <c r="K603" s="219"/>
    </row>
    <row r="604">
      <c r="K604" s="219"/>
    </row>
    <row r="605">
      <c r="K605" s="219"/>
    </row>
    <row r="606">
      <c r="K606" s="219"/>
    </row>
    <row r="607">
      <c r="K607" s="219"/>
    </row>
    <row r="608">
      <c r="K608" s="219"/>
    </row>
    <row r="609">
      <c r="K609" s="219"/>
    </row>
    <row r="610">
      <c r="K610" s="219"/>
    </row>
    <row r="611">
      <c r="K611" s="219"/>
    </row>
    <row r="612">
      <c r="K612" s="219"/>
    </row>
    <row r="613">
      <c r="K613" s="219"/>
    </row>
    <row r="614">
      <c r="K614" s="219"/>
    </row>
    <row r="615">
      <c r="K615" s="219"/>
    </row>
    <row r="616">
      <c r="K616" s="219"/>
    </row>
    <row r="617">
      <c r="K617" s="219"/>
    </row>
    <row r="618">
      <c r="K618" s="219"/>
    </row>
    <row r="619">
      <c r="K619" s="219"/>
    </row>
    <row r="620">
      <c r="K620" s="219"/>
    </row>
    <row r="621">
      <c r="K621" s="219"/>
    </row>
    <row r="622">
      <c r="K622" s="219"/>
    </row>
    <row r="623">
      <c r="K623" s="219"/>
    </row>
    <row r="624">
      <c r="K624" s="219"/>
    </row>
    <row r="625">
      <c r="K625" s="219"/>
    </row>
  </sheetData>
  <mergeCells>
    <mergeCell ref="G6:H6"/>
    <mergeCell ref="B6:B7"/>
    <mergeCell ref="C6:C7"/>
    <mergeCell ref="D6:D7"/>
    <mergeCell ref="E6:E7"/>
    <mergeCell ref="F6:F7"/>
    <mergeCell ref="K6:K7"/>
    <mergeCell ref="K8:K57"/>
    <mergeCell ref="K59:K186"/>
    <mergeCell ref="K188:K220"/>
    <mergeCell ref="K222:K235"/>
    <mergeCell ref="K237:K259"/>
    <mergeCell ref="K261:K273"/>
    <mergeCell ref="K275:K285"/>
    <mergeCell ref="K287:K301"/>
    <mergeCell ref="K303:K317"/>
    <mergeCell ref="K510:K538"/>
    <mergeCell ref="K319:K357"/>
    <mergeCell ref="K359:K401"/>
    <mergeCell ref="K403:K443"/>
    <mergeCell ref="K445:K474"/>
    <mergeCell ref="K476:K508"/>
  </mergeCells>
  <pageMargins left="0.12" right="0.12" top="0.21" bottom="0.12" header="0.12" footer="0.12"/>
  <pageSetup scale="70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3">
    <tabColor theme="9" tint="-0.499984740745262"/>
  </sheetPr>
  <dimension ref="A1:S61"/>
  <sheetViews>
    <sheetView topLeftCell="A13" zoomScale="70" zoomScaleNormal="70" workbookViewId="0">
      <selection activeCell="I48" sqref="I48"/>
    </sheetView>
  </sheetViews>
  <sheetFormatPr defaultColWidth="9.140625" defaultRowHeight="15"/>
  <cols>
    <col min="1" max="1" width="20.7109375" customWidth="1" style="2"/>
    <col min="2" max="2" width="4" customWidth="1" style="2"/>
    <col min="3" max="3" width="6.28515625" customWidth="1" style="2"/>
    <col min="4" max="4" width="6.28515625" customWidth="1" style="2"/>
    <col min="5" max="5" width="22" customWidth="1" style="2"/>
    <col min="6" max="6" width="21.7109375" customWidth="1" style="2"/>
    <col min="7" max="7" width="25.140625" customWidth="1" style="3"/>
    <col min="8" max="8" width="16.85546875" customWidth="1" style="3"/>
    <col min="9" max="9" width="27.5703125" customWidth="1" style="3"/>
    <col min="10" max="10" width="21.85546875" customWidth="1" style="3"/>
    <col min="11" max="11" width="11.28515625" customWidth="1" style="2"/>
    <col min="12" max="12" width="4.7109375" customWidth="1" style="3"/>
    <col min="13" max="13" width="13.28515625" customWidth="1" style="2"/>
    <col min="14" max="14" width="21.85546875" customWidth="1" style="2"/>
    <col min="15" max="17" width="9.140625" customWidth="1" style="2"/>
    <col min="18" max="18" width="15.42578125" customWidth="1" style="2"/>
    <col min="19" max="19" width="20.28515625" customWidth="1" style="4"/>
    <col min="20" max="20" width="11.5703125" customWidth="1" style="2"/>
    <col min="21" max="21" width="12.5703125" customWidth="1" style="2"/>
    <col min="22" max="16384" width="9.140625" customWidth="1" style="2"/>
  </cols>
  <sheetData>
    <row r="1" ht="27" customHeight="1">
      <c r="A1" s="13"/>
      <c r="B1" s="13"/>
      <c r="C1" s="13"/>
      <c r="D1" s="13"/>
      <c r="E1" s="13"/>
      <c r="F1" s="13"/>
      <c r="G1" s="749" t="s">
        <v>1</v>
      </c>
      <c r="H1" s="6"/>
      <c r="I1" s="6" t="s">
        <v>539</v>
      </c>
      <c r="J1" s="6"/>
    </row>
    <row r="2">
      <c r="A2" s="13"/>
      <c r="B2" s="13"/>
      <c r="C2" s="13"/>
      <c r="D2" s="13"/>
      <c r="E2" s="13"/>
      <c r="F2" s="13"/>
      <c r="H2" s="7"/>
      <c r="I2" s="10" t="s">
        <v>474</v>
      </c>
      <c r="J2" s="7"/>
    </row>
    <row r="3">
      <c r="A3" s="13"/>
      <c r="B3" s="13"/>
      <c r="C3" s="13"/>
      <c r="D3" s="13"/>
      <c r="E3" s="13"/>
      <c r="F3" s="13"/>
      <c r="H3" s="11"/>
      <c r="I3" s="12" t="s">
        <v>476</v>
      </c>
      <c r="J3" s="11"/>
    </row>
    <row r="4">
      <c r="A4" s="13"/>
      <c r="B4" s="13"/>
      <c r="C4" s="13"/>
      <c r="D4" s="13"/>
      <c r="E4" s="13"/>
      <c r="F4" s="13"/>
      <c r="H4" s="14"/>
      <c r="I4" s="15" t="s">
        <v>477</v>
      </c>
      <c r="J4" s="14"/>
    </row>
    <row r="5" ht="6" customHeight="1">
      <c r="A5" s="13"/>
      <c r="B5" s="13"/>
      <c r="C5" s="13"/>
      <c r="D5" s="13"/>
      <c r="E5" s="13"/>
      <c r="F5" s="13"/>
      <c r="H5" s="11"/>
      <c r="I5" s="12"/>
      <c r="J5" s="11"/>
    </row>
    <row r="6">
      <c r="A6" s="13"/>
      <c r="B6" s="13"/>
      <c r="C6" s="13"/>
      <c r="D6" s="13"/>
      <c r="E6" s="13"/>
      <c r="F6" s="13"/>
      <c r="H6" s="14"/>
      <c r="I6" s="15" t="s">
        <v>479</v>
      </c>
      <c r="J6" s="14"/>
    </row>
    <row r="7" ht="18.75">
      <c r="A7" s="8" t="s">
        <v>471</v>
      </c>
      <c r="B7" s="126" t="s">
        <v>472</v>
      </c>
      <c r="C7" s="8" t="s">
        <v>540</v>
      </c>
      <c r="D7" s="8"/>
      <c r="E7" s="9"/>
      <c r="F7" s="13"/>
      <c r="H7" s="14"/>
      <c r="I7" s="15" t="s">
        <v>480</v>
      </c>
      <c r="J7" s="14"/>
    </row>
    <row r="8" ht="18.75">
      <c r="A8" s="8" t="s">
        <v>475</v>
      </c>
      <c r="B8" s="126" t="s">
        <v>472</v>
      </c>
      <c r="C8" s="696" t="e">
        <f>+#REF!</f>
        <v>#REF!</v>
      </c>
      <c r="D8" s="696"/>
      <c r="E8" s="696"/>
      <c r="F8" s="13"/>
      <c r="H8" s="14"/>
      <c r="I8" s="15" t="s">
        <v>481</v>
      </c>
      <c r="J8" s="14"/>
    </row>
    <row r="9">
      <c r="A9" s="127"/>
      <c r="B9" s="127"/>
      <c r="C9" s="127"/>
      <c r="D9" s="127"/>
      <c r="E9" s="127"/>
      <c r="F9" s="13"/>
      <c r="H9" s="14"/>
      <c r="I9" s="15" t="s">
        <v>483</v>
      </c>
      <c r="J9" s="14"/>
    </row>
    <row r="10" ht="15.75" s="23" customFormat="1">
      <c r="A10" s="16" t="s">
        <v>478</v>
      </c>
      <c r="B10" s="21"/>
      <c r="C10" s="21"/>
      <c r="D10" s="21"/>
      <c r="E10" s="21"/>
      <c r="F10" s="21"/>
      <c r="G10" s="128"/>
      <c r="H10" s="128"/>
      <c r="I10" s="128"/>
      <c r="J10" s="128"/>
      <c r="L10" s="128"/>
      <c r="S10" s="164"/>
    </row>
    <row r="11" ht="15.75" s="23" customFormat="1">
      <c r="F11" s="129"/>
      <c r="G11" s="128"/>
      <c r="H11" s="128"/>
      <c r="I11" s="128"/>
      <c r="J11" s="128"/>
      <c r="L11" s="128"/>
      <c r="S11" s="164"/>
    </row>
    <row r="12" ht="15.75" s="23" customFormat="1">
      <c r="A12" s="18" t="s">
        <v>41</v>
      </c>
      <c r="B12" s="21"/>
      <c r="C12" s="21"/>
      <c r="D12" s="21"/>
      <c r="E12" s="21"/>
      <c r="F12" s="21"/>
      <c r="G12" s="128"/>
      <c r="H12" s="128"/>
      <c r="I12" s="128"/>
      <c r="J12" s="128"/>
      <c r="K12" s="130"/>
      <c r="L12" s="128"/>
      <c r="M12" s="130"/>
      <c r="S12" s="164"/>
    </row>
    <row r="13" ht="15.75" s="23" customFormat="1">
      <c r="A13" s="19" t="s">
        <v>482</v>
      </c>
      <c r="B13" s="22"/>
      <c r="C13" s="22"/>
      <c r="D13" s="22"/>
      <c r="E13" s="21"/>
      <c r="F13" s="21"/>
      <c r="G13" s="128"/>
      <c r="H13" s="128"/>
      <c r="I13" s="128"/>
      <c r="J13" s="128"/>
      <c r="K13" s="130"/>
      <c r="L13" s="128"/>
      <c r="M13" s="130"/>
      <c r="S13" s="164"/>
    </row>
    <row r="14" ht="15.75" s="23" customFormat="1">
      <c r="A14" s="20" t="s">
        <v>484</v>
      </c>
      <c r="B14" s="21"/>
      <c r="C14" s="21"/>
      <c r="D14" s="21"/>
      <c r="E14" s="21"/>
      <c r="F14" s="21"/>
      <c r="G14" s="128"/>
      <c r="H14" s="128"/>
      <c r="I14" s="128"/>
      <c r="J14" s="128"/>
      <c r="K14" s="130"/>
      <c r="L14" s="128"/>
      <c r="M14" s="130"/>
      <c r="S14" s="164"/>
    </row>
    <row r="15" ht="15.75" s="23" customFormat="1">
      <c r="A15" s="20" t="s">
        <v>485</v>
      </c>
      <c r="B15" s="21"/>
      <c r="C15" s="21"/>
      <c r="D15" s="21"/>
      <c r="E15" s="21"/>
      <c r="F15" s="21"/>
      <c r="G15" s="128"/>
      <c r="H15" s="128"/>
      <c r="I15" s="128"/>
      <c r="J15" s="128"/>
      <c r="K15" s="130"/>
      <c r="L15" s="128"/>
      <c r="M15" s="130"/>
      <c r="S15" s="164"/>
    </row>
    <row r="16" ht="15.75" s="23" customFormat="1">
      <c r="A16" s="18" t="s">
        <v>486</v>
      </c>
      <c r="B16" s="21"/>
      <c r="C16" s="21"/>
      <c r="D16" s="21"/>
      <c r="E16" s="21"/>
      <c r="F16" s="21"/>
      <c r="G16" s="128"/>
      <c r="H16" s="128"/>
      <c r="I16" s="128"/>
      <c r="J16" s="128"/>
      <c r="K16" s="130"/>
      <c r="L16" s="128"/>
      <c r="M16" s="130"/>
      <c r="S16" s="164"/>
    </row>
    <row r="17" ht="15.75" s="23" customFormat="1">
      <c r="A17" s="18" t="s">
        <v>487</v>
      </c>
      <c r="B17" s="21"/>
      <c r="C17" s="21"/>
      <c r="D17" s="21"/>
      <c r="E17" s="21"/>
      <c r="F17" s="21"/>
      <c r="G17" s="128"/>
      <c r="H17" s="128"/>
      <c r="I17" s="128"/>
      <c r="J17" s="128"/>
      <c r="K17" s="130"/>
      <c r="L17" s="128"/>
      <c r="M17" s="130"/>
      <c r="S17" s="164"/>
    </row>
    <row r="18" ht="15.75" s="23" customFormat="1">
      <c r="A18" s="130"/>
      <c r="B18" s="130"/>
      <c r="C18" s="130"/>
      <c r="D18" s="130"/>
      <c r="E18" s="130"/>
      <c r="F18" s="130"/>
      <c r="G18" s="128"/>
      <c r="H18" s="128"/>
      <c r="I18" s="128"/>
      <c r="J18" s="128"/>
      <c r="K18" s="130"/>
      <c r="L18" s="128"/>
      <c r="M18" s="152"/>
      <c r="S18" s="164"/>
    </row>
    <row r="19" ht="15.75" s="125" customFormat="1">
      <c r="A19" s="697" t="s">
        <v>488</v>
      </c>
      <c r="B19" s="697"/>
      <c r="C19" s="697"/>
      <c r="D19" s="697"/>
      <c r="E19" s="697"/>
      <c r="F19" s="131"/>
      <c r="G19" s="698" t="s">
        <v>489</v>
      </c>
      <c r="H19" s="698"/>
      <c r="I19" s="698"/>
      <c r="J19" s="698"/>
      <c r="K19" s="146"/>
      <c r="L19" s="128"/>
      <c r="M19" s="153"/>
      <c r="S19" s="165"/>
    </row>
    <row r="20" ht="15.75" s="23" customFormat="1">
      <c r="A20" s="693" t="s">
        <v>541</v>
      </c>
      <c r="B20" s="694"/>
      <c r="C20" s="695"/>
      <c r="D20" s="134" t="s">
        <v>10</v>
      </c>
      <c r="E20" s="135" t="s">
        <v>492</v>
      </c>
      <c r="F20" s="135" t="s">
        <v>542</v>
      </c>
      <c r="G20" s="136" t="s">
        <v>493</v>
      </c>
      <c r="H20" s="136" t="s">
        <v>543</v>
      </c>
      <c r="I20" s="136" t="s">
        <v>544</v>
      </c>
      <c r="J20" s="136" t="s">
        <v>545</v>
      </c>
      <c r="K20" s="130"/>
      <c r="L20" s="128"/>
      <c r="M20" s="152"/>
      <c r="S20" s="164"/>
    </row>
    <row r="21" ht="15.75" s="125" customFormat="1">
      <c r="A21" s="693"/>
      <c r="B21" s="694"/>
      <c r="C21" s="695"/>
      <c r="D21" s="134">
        <v>1</v>
      </c>
      <c r="E21" s="558" t="s">
        <v>546</v>
      </c>
      <c r="F21" s="558" t="s">
        <v>71</v>
      </c>
      <c r="G21" s="138" t="e">
        <f>+#REF!</f>
        <v>#REF!</v>
      </c>
      <c r="H21" s="138"/>
      <c r="I21" s="138" t="e">
        <f>+#REF!</f>
        <v>#REF!</v>
      </c>
      <c r="J21" s="138" t="e">
        <f>SUM(G21:I21)</f>
        <v>#REF!</v>
      </c>
      <c r="K21" s="146"/>
      <c r="L21" s="154"/>
      <c r="M21" s="155" t="e">
        <f>+I21*10%</f>
        <v>#REF!</v>
      </c>
      <c r="N21" s="156" t="e">
        <f>+M21+J21</f>
        <v>#REF!</v>
      </c>
      <c r="S21" s="165"/>
    </row>
    <row r="22" ht="15.75" s="23" customFormat="1">
      <c r="A22" s="693"/>
      <c r="B22" s="694"/>
      <c r="C22" s="695"/>
      <c r="D22" s="134">
        <v>2</v>
      </c>
      <c r="E22" s="558" t="s">
        <v>70</v>
      </c>
      <c r="F22" s="558" t="s">
        <v>71</v>
      </c>
      <c r="G22" s="138" t="e">
        <f>+#REF!</f>
        <v>#REF!</v>
      </c>
      <c r="H22" s="138"/>
      <c r="I22" s="138" t="e">
        <f>+#REF!</f>
        <v>#REF!</v>
      </c>
      <c r="J22" s="138" t="e">
        <f ref="J22:J36" t="shared" si="0">SUM(G22:I22)</f>
        <v>#REF!</v>
      </c>
      <c r="K22" s="157"/>
      <c r="L22" s="128"/>
      <c r="M22" s="155" t="e">
        <f ref="M22:M32" t="shared" si="1">+I22*10%</f>
        <v>#REF!</v>
      </c>
      <c r="N22" s="156" t="e">
        <f ref="N22:N32" t="shared" si="2">+M22+J22</f>
        <v>#REF!</v>
      </c>
    </row>
    <row r="23" hidden="1" ht="15.75" s="23" customFormat="1">
      <c r="A23" s="693"/>
      <c r="B23" s="694"/>
      <c r="C23" s="695"/>
      <c r="D23" s="134">
        <f ref="D23:D40" t="shared" si="3">+D22+1</f>
        <v>3</v>
      </c>
      <c r="E23" s="558" t="s">
        <v>547</v>
      </c>
      <c r="F23" s="558" t="s">
        <v>548</v>
      </c>
      <c r="G23" s="138"/>
      <c r="H23" s="138"/>
      <c r="I23" s="138"/>
      <c r="J23" s="138">
        <f t="shared" si="0"/>
        <v>0</v>
      </c>
      <c r="K23" s="157"/>
      <c r="L23" s="128"/>
      <c r="M23" s="155">
        <f t="shared" si="1"/>
        <v>0</v>
      </c>
      <c r="N23" s="156">
        <f t="shared" si="2"/>
        <v>0</v>
      </c>
    </row>
    <row r="24" hidden="1" ht="15.75" s="23" customFormat="1">
      <c r="A24" s="693"/>
      <c r="B24" s="694"/>
      <c r="C24" s="695"/>
      <c r="D24" s="134">
        <v>2</v>
      </c>
      <c r="E24" s="558" t="s">
        <v>547</v>
      </c>
      <c r="F24" s="558" t="s">
        <v>429</v>
      </c>
      <c r="G24" s="138"/>
      <c r="H24" s="138"/>
      <c r="I24" s="138"/>
      <c r="J24" s="138">
        <f t="shared" si="0"/>
        <v>0</v>
      </c>
      <c r="K24" s="157"/>
      <c r="L24" s="128"/>
      <c r="M24" s="155">
        <f t="shared" si="1"/>
        <v>0</v>
      </c>
      <c r="N24" s="156">
        <f t="shared" si="2"/>
        <v>0</v>
      </c>
    </row>
    <row r="25" hidden="1" ht="15.75" s="23" customFormat="1">
      <c r="A25" s="693"/>
      <c r="B25" s="694"/>
      <c r="C25" s="695"/>
      <c r="D25" s="134">
        <f t="shared" si="3"/>
        <v>3</v>
      </c>
      <c r="E25" s="558" t="s">
        <v>549</v>
      </c>
      <c r="F25" s="558" t="s">
        <v>550</v>
      </c>
      <c r="G25" s="138"/>
      <c r="H25" s="138"/>
      <c r="I25" s="138"/>
      <c r="J25" s="138">
        <f t="shared" si="0"/>
        <v>0</v>
      </c>
      <c r="K25" s="157"/>
      <c r="L25" s="128"/>
      <c r="M25" s="155">
        <f t="shared" si="1"/>
        <v>0</v>
      </c>
      <c r="N25" s="156">
        <f t="shared" si="2"/>
        <v>0</v>
      </c>
    </row>
    <row r="26" hidden="1" ht="15.75" s="23" customFormat="1">
      <c r="A26" s="693"/>
      <c r="B26" s="694"/>
      <c r="C26" s="695"/>
      <c r="D26" s="134">
        <v>2</v>
      </c>
      <c r="E26" s="558" t="s">
        <v>551</v>
      </c>
      <c r="F26" s="558" t="s">
        <v>429</v>
      </c>
      <c r="G26" s="138"/>
      <c r="H26" s="138"/>
      <c r="I26" s="138"/>
      <c r="J26" s="138">
        <f t="shared" si="0"/>
        <v>0</v>
      </c>
      <c r="K26" s="157"/>
      <c r="L26" s="128"/>
      <c r="M26" s="155">
        <f t="shared" si="1"/>
        <v>0</v>
      </c>
      <c r="N26" s="156">
        <f t="shared" si="2"/>
        <v>0</v>
      </c>
    </row>
    <row r="27" hidden="1" ht="15.75" s="23" customFormat="1">
      <c r="A27" s="693"/>
      <c r="B27" s="694"/>
      <c r="C27" s="695"/>
      <c r="D27" s="134">
        <v>2</v>
      </c>
      <c r="E27" s="558" t="s">
        <v>552</v>
      </c>
      <c r="F27" s="558" t="s">
        <v>429</v>
      </c>
      <c r="G27" s="138"/>
      <c r="H27" s="138"/>
      <c r="I27" s="138"/>
      <c r="J27" s="138">
        <f t="shared" si="0"/>
        <v>0</v>
      </c>
      <c r="K27" s="157"/>
      <c r="L27" s="128"/>
      <c r="M27" s="155">
        <f t="shared" si="1"/>
        <v>0</v>
      </c>
      <c r="N27" s="156">
        <f t="shared" si="2"/>
        <v>0</v>
      </c>
      <c r="R27" s="166"/>
    </row>
    <row r="28" hidden="1" ht="15.75" s="23" customFormat="1">
      <c r="A28" s="693"/>
      <c r="B28" s="694"/>
      <c r="C28" s="695"/>
      <c r="D28" s="134">
        <f t="shared" si="3"/>
        <v>3</v>
      </c>
      <c r="E28" s="558" t="s">
        <v>553</v>
      </c>
      <c r="F28" s="558" t="s">
        <v>429</v>
      </c>
      <c r="G28" s="138"/>
      <c r="H28" s="138"/>
      <c r="I28" s="138"/>
      <c r="J28" s="138">
        <f t="shared" si="0"/>
        <v>0</v>
      </c>
      <c r="K28" s="157"/>
      <c r="L28" s="128"/>
      <c r="M28" s="155">
        <f t="shared" si="1"/>
        <v>0</v>
      </c>
      <c r="N28" s="156">
        <f t="shared" si="2"/>
        <v>0</v>
      </c>
    </row>
    <row r="29" hidden="1" ht="15.75" s="23" customFormat="1">
      <c r="A29" s="693"/>
      <c r="B29" s="694"/>
      <c r="C29" s="695"/>
      <c r="D29" s="134">
        <f t="shared" si="3"/>
        <v>4</v>
      </c>
      <c r="E29" s="558" t="s">
        <v>554</v>
      </c>
      <c r="F29" s="558" t="s">
        <v>429</v>
      </c>
      <c r="G29" s="138"/>
      <c r="H29" s="138"/>
      <c r="I29" s="138"/>
      <c r="J29" s="138">
        <f t="shared" si="0"/>
        <v>0</v>
      </c>
      <c r="K29" s="157"/>
      <c r="L29" s="128"/>
      <c r="M29" s="155">
        <f t="shared" si="1"/>
        <v>0</v>
      </c>
      <c r="N29" s="156">
        <f t="shared" si="2"/>
        <v>0</v>
      </c>
    </row>
    <row r="30" hidden="1" ht="15.75" s="23" customFormat="1">
      <c r="A30" s="693"/>
      <c r="B30" s="694"/>
      <c r="C30" s="695"/>
      <c r="D30" s="134">
        <v>2</v>
      </c>
      <c r="E30" s="558" t="s">
        <v>555</v>
      </c>
      <c r="F30" s="558" t="s">
        <v>556</v>
      </c>
      <c r="G30" s="138"/>
      <c r="H30" s="138"/>
      <c r="I30" s="138"/>
      <c r="J30" s="138">
        <f t="shared" si="0"/>
        <v>0</v>
      </c>
      <c r="K30" s="157"/>
      <c r="L30" s="128"/>
      <c r="M30" s="155">
        <f t="shared" si="1"/>
        <v>0</v>
      </c>
      <c r="N30" s="156">
        <f t="shared" si="2"/>
        <v>0</v>
      </c>
    </row>
    <row r="31" hidden="1" ht="15.75" s="23" customFormat="1">
      <c r="A31" s="693"/>
      <c r="B31" s="694"/>
      <c r="C31" s="695"/>
      <c r="D31" s="134">
        <f t="shared" si="3"/>
        <v>3</v>
      </c>
      <c r="E31" s="558" t="s">
        <v>557</v>
      </c>
      <c r="F31" s="558" t="s">
        <v>429</v>
      </c>
      <c r="G31" s="138"/>
      <c r="H31" s="138"/>
      <c r="I31" s="138"/>
      <c r="J31" s="138">
        <f t="shared" si="0"/>
        <v>0</v>
      </c>
      <c r="K31" s="157"/>
      <c r="L31" s="128"/>
      <c r="M31" s="155">
        <f t="shared" si="1"/>
        <v>0</v>
      </c>
      <c r="N31" s="156">
        <f t="shared" si="2"/>
        <v>0</v>
      </c>
    </row>
    <row r="32" ht="15.75" s="23" customFormat="1">
      <c r="A32" s="693"/>
      <c r="B32" s="694"/>
      <c r="C32" s="695"/>
      <c r="D32" s="134">
        <v>3</v>
      </c>
      <c r="E32" s="558" t="s">
        <v>495</v>
      </c>
      <c r="F32" s="558" t="s">
        <v>71</v>
      </c>
      <c r="G32" s="138" t="e">
        <f>+#REF!</f>
        <v>#REF!</v>
      </c>
      <c r="H32" s="138"/>
      <c r="I32" s="138" t="e">
        <f>+#REF!</f>
        <v>#REF!</v>
      </c>
      <c r="J32" s="138" t="e">
        <f t="shared" si="0"/>
        <v>#REF!</v>
      </c>
      <c r="K32" s="157"/>
      <c r="L32" s="128"/>
      <c r="M32" s="155" t="e">
        <f t="shared" si="1"/>
        <v>#REF!</v>
      </c>
      <c r="N32" s="156" t="e">
        <f t="shared" si="2"/>
        <v>#REF!</v>
      </c>
    </row>
    <row r="33" hidden="1" ht="15.75" s="23" customFormat="1">
      <c r="A33" s="693"/>
      <c r="B33" s="694"/>
      <c r="C33" s="695"/>
      <c r="D33" s="134">
        <v>3</v>
      </c>
      <c r="E33" s="558" t="s">
        <v>533</v>
      </c>
      <c r="F33" s="558" t="s">
        <v>71</v>
      </c>
      <c r="G33" s="138"/>
      <c r="H33" s="138"/>
      <c r="I33" s="138"/>
      <c r="J33" s="138">
        <f t="shared" si="0"/>
        <v>0</v>
      </c>
      <c r="K33" s="157"/>
      <c r="L33" s="128"/>
      <c r="M33" s="155">
        <f ref="M33:M40" t="shared" si="4">+I33*10%</f>
        <v>0</v>
      </c>
      <c r="N33" s="156">
        <f ref="N33:N40" t="shared" si="5">+M33+J33</f>
        <v>0</v>
      </c>
    </row>
    <row r="34" ht="15.75" s="23" customFormat="1">
      <c r="A34" s="693"/>
      <c r="B34" s="694"/>
      <c r="C34" s="695"/>
      <c r="D34" s="134">
        <v>4</v>
      </c>
      <c r="E34" s="558" t="s">
        <v>428</v>
      </c>
      <c r="F34" s="558" t="s">
        <v>429</v>
      </c>
      <c r="G34" s="138" t="e">
        <f>+#REF!</f>
        <v>#REF!</v>
      </c>
      <c r="H34" s="138"/>
      <c r="I34" s="138" t="e">
        <f>+#REF!</f>
        <v>#REF!</v>
      </c>
      <c r="J34" s="138" t="e">
        <f t="shared" si="0"/>
        <v>#REF!</v>
      </c>
      <c r="K34" s="157"/>
      <c r="L34" s="128"/>
      <c r="M34" s="155" t="e">
        <f t="shared" si="4"/>
        <v>#REF!</v>
      </c>
      <c r="N34" s="156" t="e">
        <f t="shared" si="5"/>
        <v>#REF!</v>
      </c>
    </row>
    <row r="35" hidden="1" ht="15.75" s="23" customFormat="1">
      <c r="A35" s="693"/>
      <c r="B35" s="694"/>
      <c r="C35" s="695"/>
      <c r="D35" s="134">
        <f t="shared" si="3"/>
        <v>5</v>
      </c>
      <c r="E35" s="558" t="s">
        <v>558</v>
      </c>
      <c r="F35" s="558" t="s">
        <v>429</v>
      </c>
      <c r="G35" s="138"/>
      <c r="H35" s="138"/>
      <c r="I35" s="138"/>
      <c r="J35" s="138">
        <f t="shared" si="0"/>
        <v>0</v>
      </c>
      <c r="K35" s="157"/>
      <c r="L35" s="128"/>
      <c r="M35" s="155">
        <f t="shared" si="4"/>
        <v>0</v>
      </c>
      <c r="N35" s="156">
        <f t="shared" si="5"/>
        <v>0</v>
      </c>
    </row>
    <row r="36" hidden="1" ht="15.75" s="23" customFormat="1">
      <c r="A36" s="693"/>
      <c r="B36" s="694"/>
      <c r="C36" s="695"/>
      <c r="D36" s="134">
        <f t="shared" si="3"/>
        <v>6</v>
      </c>
      <c r="E36" s="558" t="s">
        <v>559</v>
      </c>
      <c r="F36" s="558" t="s">
        <v>429</v>
      </c>
      <c r="G36" s="138"/>
      <c r="H36" s="138"/>
      <c r="I36" s="138"/>
      <c r="J36" s="138">
        <f t="shared" si="0"/>
        <v>0</v>
      </c>
      <c r="K36" s="157"/>
      <c r="L36" s="128"/>
      <c r="M36" s="155">
        <f t="shared" si="4"/>
        <v>0</v>
      </c>
      <c r="N36" s="156">
        <f t="shared" si="5"/>
        <v>0</v>
      </c>
    </row>
    <row r="37" hidden="1" ht="15.75" s="23" customFormat="1">
      <c r="A37" s="693"/>
      <c r="B37" s="694"/>
      <c r="C37" s="695"/>
      <c r="D37" s="134">
        <f t="shared" si="3"/>
        <v>7</v>
      </c>
      <c r="E37" s="558" t="s">
        <v>70</v>
      </c>
      <c r="F37" s="558" t="s">
        <v>429</v>
      </c>
      <c r="G37" s="138"/>
      <c r="H37" s="138"/>
      <c r="I37" s="138"/>
      <c r="J37" s="138">
        <f ref="J37:J40" t="shared" si="6">SUM(G37:I37)</f>
        <v>0</v>
      </c>
      <c r="K37" s="157"/>
      <c r="L37" s="128"/>
      <c r="M37" s="155">
        <f t="shared" si="4"/>
        <v>0</v>
      </c>
      <c r="N37" s="156">
        <f t="shared" si="5"/>
        <v>0</v>
      </c>
      <c r="R37" s="164"/>
      <c r="S37" s="164"/>
    </row>
    <row r="38" hidden="1" ht="15.75" s="23" customFormat="1">
      <c r="A38" s="693"/>
      <c r="B38" s="694"/>
      <c r="C38" s="695"/>
      <c r="D38" s="134">
        <f t="shared" si="3"/>
        <v>8</v>
      </c>
      <c r="E38" s="558" t="s">
        <v>560</v>
      </c>
      <c r="F38" s="558" t="s">
        <v>429</v>
      </c>
      <c r="G38" s="138"/>
      <c r="H38" s="138"/>
      <c r="I38" s="138"/>
      <c r="J38" s="138">
        <f t="shared" si="6"/>
        <v>0</v>
      </c>
      <c r="K38" s="130"/>
      <c r="L38" s="128"/>
      <c r="M38" s="155">
        <f t="shared" si="4"/>
        <v>0</v>
      </c>
      <c r="N38" s="156">
        <f t="shared" si="5"/>
        <v>0</v>
      </c>
      <c r="R38" s="164"/>
      <c r="S38" s="164"/>
    </row>
    <row r="39" hidden="1" ht="15.75" s="23" customFormat="1">
      <c r="A39" s="132"/>
      <c r="B39" s="133"/>
      <c r="C39" s="134"/>
      <c r="D39" s="134">
        <v>4</v>
      </c>
      <c r="E39" s="137" t="s">
        <v>546</v>
      </c>
      <c r="F39" s="558" t="s">
        <v>429</v>
      </c>
      <c r="G39" s="138"/>
      <c r="H39" s="138"/>
      <c r="I39" s="138"/>
      <c r="J39" s="138">
        <f t="shared" si="6"/>
        <v>0</v>
      </c>
      <c r="K39" s="130"/>
      <c r="L39" s="128"/>
      <c r="M39" s="155">
        <f t="shared" si="4"/>
        <v>0</v>
      </c>
      <c r="N39" s="156">
        <f t="shared" si="5"/>
        <v>0</v>
      </c>
      <c r="R39" s="164"/>
      <c r="S39" s="164"/>
    </row>
    <row r="40" hidden="1" ht="15.75" s="23" customFormat="1">
      <c r="A40" s="693"/>
      <c r="B40" s="694"/>
      <c r="C40" s="695"/>
      <c r="D40" s="134">
        <f t="shared" si="3"/>
        <v>5</v>
      </c>
      <c r="E40" s="137" t="s">
        <v>561</v>
      </c>
      <c r="F40" s="558" t="s">
        <v>429</v>
      </c>
      <c r="G40" s="138"/>
      <c r="H40" s="138"/>
      <c r="I40" s="138"/>
      <c r="J40" s="138">
        <f t="shared" si="6"/>
        <v>0</v>
      </c>
      <c r="K40" s="157"/>
      <c r="L40" s="128"/>
      <c r="M40" s="155">
        <f t="shared" si="4"/>
        <v>0</v>
      </c>
      <c r="N40" s="156">
        <f t="shared" si="5"/>
        <v>0</v>
      </c>
      <c r="S40" s="164"/>
    </row>
    <row r="41" ht="15.75" s="23" customFormat="1">
      <c r="A41" s="132"/>
      <c r="B41" s="133"/>
      <c r="C41" s="133"/>
      <c r="D41" s="133"/>
      <c r="E41" s="139"/>
      <c r="F41" s="139"/>
      <c r="G41" s="138"/>
      <c r="H41" s="138"/>
      <c r="I41" s="138"/>
      <c r="J41" s="138"/>
      <c r="K41" s="157"/>
      <c r="L41" s="128"/>
      <c r="M41" s="155"/>
      <c r="S41" s="164"/>
    </row>
    <row r="42" ht="15.75" s="125" customFormat="1">
      <c r="A42" s="690" t="s">
        <v>240</v>
      </c>
      <c r="B42" s="691"/>
      <c r="C42" s="691"/>
      <c r="D42" s="691"/>
      <c r="E42" s="692"/>
      <c r="F42" s="140"/>
      <c r="G42" s="50" t="e">
        <f>SUM(G21:G41)</f>
        <v>#REF!</v>
      </c>
      <c r="H42" s="50">
        <f>SUM(H21:H41)</f>
        <v>0</v>
      </c>
      <c r="I42" s="50" t="e">
        <f>SUM(I21:I41)</f>
        <v>#REF!</v>
      </c>
      <c r="J42" s="50" t="e">
        <f>SUM(J21:J41)</f>
        <v>#REF!</v>
      </c>
      <c r="K42" s="146"/>
      <c r="L42" s="154"/>
      <c r="M42" s="158"/>
      <c r="N42" s="159"/>
      <c r="S42" s="165"/>
    </row>
    <row r="43" ht="15.75" s="23" customFormat="1">
      <c r="A43" s="141"/>
      <c r="B43" s="141"/>
      <c r="C43" s="141"/>
      <c r="D43" s="141"/>
      <c r="E43" s="142"/>
      <c r="F43" s="142"/>
      <c r="G43" s="42"/>
      <c r="H43" s="42"/>
      <c r="I43" s="42"/>
      <c r="J43" s="42"/>
      <c r="K43" s="160">
        <f>SUM(K22:K42)</f>
        <v>0</v>
      </c>
      <c r="L43" s="128"/>
      <c r="M43" s="161"/>
      <c r="S43" s="164"/>
    </row>
    <row r="44" ht="15.75" s="23" customFormat="1">
      <c r="A44" s="687" t="s">
        <v>53</v>
      </c>
      <c r="B44" s="688"/>
      <c r="C44" s="688"/>
      <c r="D44" s="688"/>
      <c r="E44" s="689"/>
      <c r="F44" s="143"/>
      <c r="G44" s="45" t="e">
        <f>G42+H42</f>
        <v>#REF!</v>
      </c>
      <c r="H44" s="42"/>
      <c r="I44" s="42"/>
      <c r="J44" s="42"/>
      <c r="K44" s="160"/>
      <c r="L44" s="128"/>
      <c r="M44" s="161"/>
      <c r="S44" s="164"/>
    </row>
    <row r="45" ht="15.75" s="23" customFormat="1">
      <c r="A45" s="687" t="s">
        <v>48</v>
      </c>
      <c r="B45" s="688"/>
      <c r="C45" s="688"/>
      <c r="D45" s="688"/>
      <c r="E45" s="689"/>
      <c r="F45" s="143"/>
      <c r="G45" s="45" t="e">
        <f>I42</f>
        <v>#REF!</v>
      </c>
      <c r="H45" s="42"/>
      <c r="I45" s="42"/>
      <c r="J45" s="42"/>
      <c r="K45" s="160"/>
      <c r="L45" s="128"/>
      <c r="M45" s="161"/>
      <c r="S45" s="164"/>
    </row>
    <row r="46" ht="15.75" s="23" customFormat="1">
      <c r="A46" s="687" t="s">
        <v>496</v>
      </c>
      <c r="B46" s="688"/>
      <c r="C46" s="688"/>
      <c r="D46" s="688"/>
      <c r="E46" s="689"/>
      <c r="F46" s="143"/>
      <c r="G46" s="47" t="e">
        <f>ROUNDUP(G45*10%,0)</f>
        <v>#REF!</v>
      </c>
      <c r="H46" s="144"/>
      <c r="I46" s="162"/>
      <c r="J46" s="144"/>
      <c r="K46" s="160"/>
      <c r="L46" s="128"/>
      <c r="M46" s="155"/>
      <c r="S46" s="164"/>
    </row>
    <row r="47" ht="15.75" s="23" customFormat="1">
      <c r="A47" s="690" t="s">
        <v>240</v>
      </c>
      <c r="B47" s="691"/>
      <c r="C47" s="691"/>
      <c r="D47" s="691"/>
      <c r="E47" s="692"/>
      <c r="F47" s="140"/>
      <c r="G47" s="50" t="e">
        <f>G44+G45+G46</f>
        <v>#REF!</v>
      </c>
      <c r="H47" s="145"/>
      <c r="I47" s="163" t="e">
        <f>+#REF!</f>
        <v>#REF!</v>
      </c>
      <c r="J47" s="145"/>
      <c r="K47" s="160"/>
      <c r="L47" s="128"/>
      <c r="M47" s="152"/>
      <c r="S47" s="164"/>
    </row>
    <row r="48" ht="15.75" s="23" customFormat="1">
      <c r="A48" s="146"/>
      <c r="B48" s="146"/>
      <c r="C48" s="146"/>
      <c r="D48" s="146"/>
      <c r="E48" s="146"/>
      <c r="F48" s="147"/>
      <c r="G48" s="128"/>
      <c r="H48" s="128"/>
      <c r="I48" s="154"/>
      <c r="J48" s="128"/>
      <c r="K48" s="130"/>
      <c r="L48" s="128"/>
      <c r="M48" s="130"/>
      <c r="S48" s="164"/>
    </row>
    <row r="49" ht="15.75" s="23" customFormat="1">
      <c r="A49" s="148" t="s">
        <v>497</v>
      </c>
      <c r="B49" s="149"/>
      <c r="C49" s="148"/>
      <c r="D49" s="148"/>
      <c r="E49" s="146"/>
      <c r="F49" s="147"/>
      <c r="G49" s="128"/>
      <c r="H49" s="128"/>
      <c r="I49" s="154"/>
      <c r="J49" s="128"/>
      <c r="K49" s="130"/>
      <c r="L49" s="128"/>
      <c r="M49" s="130"/>
      <c r="S49" s="164"/>
    </row>
    <row r="50" ht="15.75" s="23" customFormat="1">
      <c r="A50" s="149"/>
      <c r="B50" s="146"/>
      <c r="C50" s="148" t="s">
        <v>498</v>
      </c>
      <c r="D50" s="148"/>
      <c r="E50" s="146"/>
      <c r="F50" s="147"/>
      <c r="G50" s="128"/>
      <c r="H50" s="128"/>
      <c r="I50" s="163"/>
      <c r="J50" s="128"/>
      <c r="K50" s="130"/>
      <c r="L50" s="128"/>
      <c r="S50" s="164"/>
    </row>
    <row r="51" ht="15.75" s="23" customFormat="1">
      <c r="A51" s="149"/>
      <c r="B51" s="146"/>
      <c r="C51" s="148" t="s">
        <v>499</v>
      </c>
      <c r="D51" s="148"/>
      <c r="E51" s="146"/>
      <c r="F51" s="147"/>
      <c r="H51" s="150"/>
      <c r="I51" s="163"/>
      <c r="J51" s="150"/>
      <c r="K51" s="130"/>
      <c r="L51" s="128"/>
      <c r="S51" s="164"/>
    </row>
    <row r="52" ht="15.75" s="23" customFormat="1">
      <c r="A52" s="149"/>
      <c r="B52" s="146"/>
      <c r="C52" s="148" t="s">
        <v>500</v>
      </c>
      <c r="D52" s="148"/>
      <c r="E52" s="146"/>
      <c r="F52" s="147"/>
      <c r="H52" s="150"/>
      <c r="I52" s="163"/>
      <c r="J52" s="150"/>
      <c r="K52" s="130"/>
      <c r="L52" s="128"/>
      <c r="S52" s="164"/>
    </row>
    <row r="53" ht="15.75" s="23" customFormat="1">
      <c r="A53" s="149"/>
      <c r="B53" s="146"/>
      <c r="C53" s="148" t="s">
        <v>501</v>
      </c>
      <c r="D53" s="148"/>
      <c r="E53" s="146"/>
      <c r="F53" s="147"/>
      <c r="H53" s="150"/>
      <c r="I53" s="163"/>
      <c r="J53" s="150"/>
      <c r="K53" s="130"/>
      <c r="L53" s="128"/>
      <c r="S53" s="164"/>
    </row>
    <row r="54" ht="15.75" s="23" customFormat="1">
      <c r="A54" s="151"/>
      <c r="B54" s="147"/>
      <c r="C54" s="148"/>
      <c r="D54" s="148"/>
      <c r="E54" s="147"/>
      <c r="F54" s="147"/>
      <c r="H54" s="150"/>
      <c r="I54" s="163"/>
      <c r="J54" s="150"/>
      <c r="K54" s="130"/>
      <c r="L54" s="128"/>
      <c r="S54" s="164"/>
    </row>
    <row r="55" ht="15.75" s="23" customFormat="1">
      <c r="A55" s="151"/>
      <c r="B55" s="147"/>
      <c r="C55" s="148"/>
      <c r="D55" s="148"/>
      <c r="E55" s="147"/>
      <c r="F55" s="147"/>
      <c r="H55" s="150"/>
      <c r="I55" s="163"/>
      <c r="J55" s="150"/>
      <c r="K55" s="130"/>
      <c r="L55" s="128"/>
      <c r="S55" s="164"/>
    </row>
    <row r="56" ht="15.75" s="23" customFormat="1">
      <c r="A56" s="147"/>
      <c r="B56" s="147"/>
      <c r="C56" s="147"/>
      <c r="D56" s="147"/>
      <c r="E56" s="147"/>
      <c r="F56" s="147"/>
      <c r="H56" s="150"/>
      <c r="I56" s="163"/>
      <c r="J56" s="150"/>
      <c r="K56" s="130"/>
      <c r="L56" s="128"/>
      <c r="S56" s="164"/>
    </row>
    <row r="57" ht="15.75" s="23" customFormat="1">
      <c r="A57" s="147"/>
      <c r="B57" s="147"/>
      <c r="C57" s="147"/>
      <c r="D57" s="147"/>
      <c r="E57" s="147"/>
      <c r="F57" s="147"/>
      <c r="H57" s="150"/>
      <c r="I57" s="163" t="s">
        <v>502</v>
      </c>
      <c r="J57" s="150"/>
      <c r="K57" s="130"/>
      <c r="L57" s="128"/>
      <c r="S57" s="164"/>
    </row>
    <row r="58" ht="15.75" s="23" customFormat="1">
      <c r="A58" s="147"/>
      <c r="B58" s="147"/>
      <c r="C58" s="147"/>
      <c r="D58" s="147"/>
      <c r="E58" s="147"/>
      <c r="F58" s="147"/>
      <c r="H58" s="150"/>
      <c r="I58" s="163" t="s">
        <v>503</v>
      </c>
      <c r="J58" s="150"/>
      <c r="K58" s="130"/>
      <c r="L58" s="128"/>
      <c r="S58" s="164"/>
    </row>
    <row r="59">
      <c r="A59" s="13"/>
      <c r="B59" s="13"/>
      <c r="C59" s="13"/>
      <c r="D59" s="13"/>
      <c r="E59" s="13"/>
      <c r="F59" s="13"/>
      <c r="G59" s="2"/>
      <c r="H59" s="55"/>
      <c r="I59" s="55"/>
      <c r="J59" s="55"/>
      <c r="K59" s="13"/>
    </row>
    <row r="60">
      <c r="A60" s="13"/>
      <c r="B60" s="13"/>
      <c r="C60" s="13"/>
      <c r="D60" s="13"/>
      <c r="E60" s="13"/>
      <c r="F60" s="13"/>
      <c r="G60" s="2"/>
      <c r="H60" s="55"/>
      <c r="I60" s="55"/>
      <c r="J60" s="55"/>
      <c r="K60" s="13"/>
    </row>
    <row r="61">
      <c r="K61" s="13"/>
    </row>
  </sheetData>
  <mergeCells>
    <mergeCell ref="C8:E8"/>
    <mergeCell ref="A19:E19"/>
    <mergeCell ref="G19:J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5:E45"/>
    <mergeCell ref="A46:E46"/>
    <mergeCell ref="A47:E47"/>
    <mergeCell ref="A37:C37"/>
    <mergeCell ref="A38:C38"/>
    <mergeCell ref="A40:C40"/>
    <mergeCell ref="A42:E42"/>
    <mergeCell ref="A44:E44"/>
  </mergeCells>
  <printOptions horizontalCentered="1"/>
  <pageMargins left="0" right="0" top="0" bottom="0" header="0.12" footer="0.3"/>
  <pageSetup paperSize="9" scale="75" orientation="landscape" horizontalDpi="120" verticalDpi="72"/>
  <headerFooter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2">
    <tabColor theme="0"/>
  </sheetPr>
  <dimension ref="A1:AK13"/>
  <sheetViews>
    <sheetView workbookViewId="0">
      <pane xSplit="3" ySplit="7" topLeftCell="AA8" activePane="bottomRight" state="frozen"/>
      <selection pane="topRight"/>
      <selection pane="bottomLeft"/>
      <selection pane="bottomRight" activeCell="AK17" sqref="AK17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34" width="4.85546875" customWidth="1"/>
    <col min="35" max="35" width="8.140625" customWidth="1"/>
    <col min="36" max="36" width="10.5703125" customWidth="1"/>
    <col min="38" max="38" width="11.5703125" customWidth="1"/>
  </cols>
  <sheetData>
    <row r="1" ht="11.25" s="94" customFormat="1">
      <c r="A1" s="96" t="s">
        <v>0</v>
      </c>
      <c r="B1" s="97"/>
      <c r="C1" s="98"/>
      <c r="D1" s="99"/>
      <c r="E1" s="99"/>
      <c r="F1" s="99"/>
      <c r="G1" s="741" t="s">
        <v>1</v>
      </c>
      <c r="L1" s="118"/>
      <c r="T1" s="99"/>
      <c r="U1" s="119"/>
    </row>
    <row r="2" ht="11.25" s="94" customFormat="1">
      <c r="A2" s="96" t="s">
        <v>534</v>
      </c>
      <c r="B2" s="100"/>
      <c r="C2" s="101"/>
      <c r="D2" s="100"/>
      <c r="E2" s="100"/>
      <c r="F2" s="100"/>
      <c r="G2" s="102"/>
      <c r="H2" s="103"/>
      <c r="I2" s="103"/>
      <c r="J2" s="103"/>
      <c r="K2" s="103"/>
      <c r="L2" s="102"/>
      <c r="M2" s="102"/>
      <c r="N2" s="102"/>
      <c r="O2" s="102"/>
      <c r="P2" s="102"/>
      <c r="Q2" s="103"/>
      <c r="R2" s="103"/>
      <c r="S2" s="103"/>
      <c r="T2" s="100"/>
      <c r="U2" s="120"/>
    </row>
    <row r="3" ht="11.25" s="94" customFormat="1">
      <c r="A3" s="96" t="s">
        <v>535</v>
      </c>
      <c r="B3" s="97"/>
      <c r="C3" s="98"/>
      <c r="D3" s="99"/>
      <c r="E3" s="99"/>
      <c r="F3" s="100"/>
      <c r="G3" s="104"/>
      <c r="H3" s="105"/>
      <c r="I3" s="105"/>
      <c r="L3" s="118"/>
      <c r="T3" s="99"/>
      <c r="U3" s="119"/>
    </row>
    <row r="4" ht="11.25" s="94" customFormat="1">
      <c r="A4" s="96"/>
      <c r="B4" s="97"/>
      <c r="C4" s="98"/>
      <c r="D4" s="99"/>
      <c r="E4" s="99"/>
      <c r="F4" s="100"/>
      <c r="G4" s="104"/>
      <c r="H4" s="105"/>
      <c r="I4" s="105"/>
      <c r="L4" s="118"/>
      <c r="T4" s="99"/>
      <c r="U4" s="119"/>
    </row>
    <row r="5" ht="12" s="94" customFormat="1">
      <c r="A5" s="106"/>
      <c r="B5" s="107"/>
      <c r="C5" s="108">
        <f>2384020</f>
        <v>2384020</v>
      </c>
      <c r="D5" s="99"/>
      <c r="E5" s="99"/>
      <c r="F5" s="100"/>
      <c r="G5" s="104"/>
      <c r="H5" s="105"/>
      <c r="I5" s="105"/>
      <c r="L5" s="118"/>
      <c r="T5" s="99"/>
      <c r="U5" s="119"/>
    </row>
    <row r="6">
      <c r="B6" s="639" t="s">
        <v>4</v>
      </c>
      <c r="C6" s="637" t="s">
        <v>5</v>
      </c>
      <c r="D6" s="656" t="s">
        <v>536</v>
      </c>
      <c r="E6" s="657"/>
      <c r="F6" s="657"/>
      <c r="G6" s="657"/>
      <c r="H6" s="657"/>
      <c r="I6" s="657"/>
      <c r="J6" s="657"/>
      <c r="K6" s="657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57"/>
      <c r="Y6" s="657"/>
      <c r="Z6" s="657"/>
      <c r="AA6" s="657"/>
      <c r="AB6" s="657"/>
      <c r="AC6" s="657"/>
      <c r="AD6" s="657"/>
      <c r="AE6" s="657"/>
      <c r="AF6" s="657"/>
      <c r="AG6" s="657"/>
      <c r="AH6" s="657"/>
      <c r="AI6" s="637" t="s">
        <v>7</v>
      </c>
      <c r="AJ6" s="637" t="s">
        <v>8</v>
      </c>
      <c r="AK6" s="637" t="s">
        <v>9</v>
      </c>
    </row>
    <row r="7">
      <c r="A7" s="96" t="s">
        <v>10</v>
      </c>
      <c r="B7" s="638"/>
      <c r="C7" s="638"/>
      <c r="D7" s="109">
        <v>1</v>
      </c>
      <c r="E7" s="110">
        <f>+D7+1</f>
        <v>2</v>
      </c>
      <c r="F7" s="110">
        <f ref="F7:AH7" t="shared" si="0">+E7+1</f>
        <v>3</v>
      </c>
      <c r="G7" s="110">
        <f t="shared" si="0"/>
        <v>4</v>
      </c>
      <c r="H7" s="110">
        <f t="shared" si="0"/>
        <v>5</v>
      </c>
      <c r="I7" s="110">
        <f t="shared" si="0"/>
        <v>6</v>
      </c>
      <c r="J7" s="110">
        <f t="shared" si="0"/>
        <v>7</v>
      </c>
      <c r="K7" s="109">
        <f t="shared" si="0"/>
        <v>8</v>
      </c>
      <c r="L7" s="110">
        <f t="shared" si="0"/>
        <v>9</v>
      </c>
      <c r="M7" s="110">
        <f t="shared" si="0"/>
        <v>10</v>
      </c>
      <c r="N7" s="110">
        <f t="shared" si="0"/>
        <v>11</v>
      </c>
      <c r="O7" s="110">
        <f t="shared" si="0"/>
        <v>12</v>
      </c>
      <c r="P7" s="110">
        <f t="shared" si="0"/>
        <v>13</v>
      </c>
      <c r="Q7" s="110">
        <f t="shared" si="0"/>
        <v>14</v>
      </c>
      <c r="R7" s="109">
        <f t="shared" si="0"/>
        <v>15</v>
      </c>
      <c r="S7" s="110">
        <f t="shared" si="0"/>
        <v>16</v>
      </c>
      <c r="T7" s="110">
        <f t="shared" si="0"/>
        <v>17</v>
      </c>
      <c r="U7" s="110">
        <f t="shared" si="0"/>
        <v>18</v>
      </c>
      <c r="V7" s="110">
        <f t="shared" si="0"/>
        <v>19</v>
      </c>
      <c r="W7" s="110">
        <f t="shared" si="0"/>
        <v>20</v>
      </c>
      <c r="X7" s="110">
        <f t="shared" si="0"/>
        <v>21</v>
      </c>
      <c r="Y7" s="109">
        <f t="shared" si="0"/>
        <v>22</v>
      </c>
      <c r="Z7" s="110">
        <f t="shared" si="0"/>
        <v>23</v>
      </c>
      <c r="AA7" s="110">
        <f t="shared" si="0"/>
        <v>24</v>
      </c>
      <c r="AB7" s="110">
        <f t="shared" si="0"/>
        <v>25</v>
      </c>
      <c r="AC7" s="110">
        <f t="shared" si="0"/>
        <v>26</v>
      </c>
      <c r="AD7" s="110">
        <f t="shared" si="0"/>
        <v>27</v>
      </c>
      <c r="AE7" s="110">
        <f t="shared" si="0"/>
        <v>28</v>
      </c>
      <c r="AF7" s="109">
        <f t="shared" si="0"/>
        <v>29</v>
      </c>
      <c r="AG7" s="110">
        <f t="shared" si="0"/>
        <v>30</v>
      </c>
      <c r="AH7" s="110">
        <f t="shared" si="0"/>
        <v>31</v>
      </c>
      <c r="AI7" s="638"/>
      <c r="AJ7" s="638"/>
      <c r="AK7" s="639"/>
    </row>
    <row r="8" s="95" customFormat="1">
      <c r="A8" s="665">
        <v>1</v>
      </c>
      <c r="B8" s="668"/>
      <c r="C8" s="666" t="s">
        <v>537</v>
      </c>
      <c r="D8" s="111">
        <v>1</v>
      </c>
      <c r="E8" s="111"/>
      <c r="F8" s="111">
        <v>1</v>
      </c>
      <c r="G8" s="111">
        <v>1</v>
      </c>
      <c r="H8" s="111">
        <v>1</v>
      </c>
      <c r="I8" s="111">
        <v>1</v>
      </c>
      <c r="J8" s="111">
        <v>2</v>
      </c>
      <c r="K8" s="111">
        <v>2</v>
      </c>
      <c r="L8" s="111"/>
      <c r="M8" s="111">
        <v>2</v>
      </c>
      <c r="N8" s="111">
        <v>1</v>
      </c>
      <c r="O8" s="111">
        <v>1</v>
      </c>
      <c r="P8" s="111">
        <v>2</v>
      </c>
      <c r="Q8" s="111">
        <v>1</v>
      </c>
      <c r="R8" s="111">
        <v>1</v>
      </c>
      <c r="S8" s="111"/>
      <c r="T8" s="111">
        <v>1</v>
      </c>
      <c r="U8" s="111">
        <v>1</v>
      </c>
      <c r="V8" s="111">
        <v>1</v>
      </c>
      <c r="W8" s="111">
        <v>1</v>
      </c>
      <c r="X8" s="111">
        <v>1</v>
      </c>
      <c r="Y8" s="111">
        <v>1</v>
      </c>
      <c r="Z8" s="111"/>
      <c r="AA8" s="111">
        <v>1</v>
      </c>
      <c r="AB8" s="111">
        <v>1</v>
      </c>
      <c r="AC8" s="111">
        <v>1</v>
      </c>
      <c r="AD8" s="111">
        <v>1</v>
      </c>
      <c r="AE8" s="111">
        <v>1</v>
      </c>
      <c r="AF8" s="111">
        <v>1</v>
      </c>
      <c r="AG8" s="111"/>
      <c r="AH8" s="111"/>
      <c r="AI8" s="121">
        <f>SUM(D8:AH8)</f>
        <v>29</v>
      </c>
      <c r="AJ8" s="121"/>
      <c r="AK8" s="122"/>
    </row>
    <row r="9" s="95" customFormat="1">
      <c r="A9" s="665"/>
      <c r="B9" s="669"/>
      <c r="C9" s="667"/>
      <c r="D9" s="112">
        <v>1.5</v>
      </c>
      <c r="E9" s="112"/>
      <c r="F9" s="112">
        <v>1.5</v>
      </c>
      <c r="G9" s="112">
        <v>1.5</v>
      </c>
      <c r="H9" s="112">
        <v>1.5</v>
      </c>
      <c r="I9" s="112">
        <v>1.5</v>
      </c>
      <c r="J9" s="112">
        <v>3.5</v>
      </c>
      <c r="K9" s="112">
        <v>3.5</v>
      </c>
      <c r="L9" s="112"/>
      <c r="M9" s="112">
        <v>3.5</v>
      </c>
      <c r="N9" s="112">
        <v>1.5</v>
      </c>
      <c r="O9" s="112">
        <v>1.5</v>
      </c>
      <c r="P9" s="112">
        <v>3.5</v>
      </c>
      <c r="Q9" s="112">
        <v>1.5</v>
      </c>
      <c r="R9" s="112">
        <v>1.5</v>
      </c>
      <c r="S9" s="112"/>
      <c r="T9" s="112">
        <v>1.5</v>
      </c>
      <c r="U9" s="112">
        <v>1.5</v>
      </c>
      <c r="V9" s="112">
        <v>1.5</v>
      </c>
      <c r="W9" s="112">
        <v>1.5</v>
      </c>
      <c r="X9" s="112">
        <v>1.5</v>
      </c>
      <c r="Y9" s="112">
        <v>1.5</v>
      </c>
      <c r="Z9" s="112"/>
      <c r="AA9" s="112">
        <v>1.5</v>
      </c>
      <c r="AB9" s="112">
        <v>1.5</v>
      </c>
      <c r="AC9" s="112">
        <v>1.5</v>
      </c>
      <c r="AD9" s="112">
        <v>1.5</v>
      </c>
      <c r="AE9" s="112">
        <v>1.5</v>
      </c>
      <c r="AF9" s="112">
        <v>1.5</v>
      </c>
      <c r="AG9" s="112"/>
      <c r="AH9" s="112"/>
      <c r="AI9" s="123">
        <f>SUM(D9:AH9)</f>
        <v>45.5</v>
      </c>
      <c r="AJ9" s="124">
        <f>+$C$5/173*AI9</f>
        <v>627011.040462428</v>
      </c>
      <c r="AK9" s="117"/>
    </row>
    <row r="10" s="95" customFormat="1">
      <c r="A10" s="665">
        <v>1</v>
      </c>
      <c r="B10" s="668"/>
      <c r="C10" s="666" t="s">
        <v>538</v>
      </c>
      <c r="D10" s="111">
        <v>1</v>
      </c>
      <c r="E10" s="111">
        <v>1</v>
      </c>
      <c r="F10" s="111"/>
      <c r="G10" s="111">
        <v>1</v>
      </c>
      <c r="H10" s="111">
        <v>2</v>
      </c>
      <c r="I10" s="111">
        <v>1</v>
      </c>
      <c r="J10" s="111">
        <v>1</v>
      </c>
      <c r="K10" s="111">
        <v>1</v>
      </c>
      <c r="L10" s="111"/>
      <c r="M10" s="111"/>
      <c r="N10" s="111">
        <v>1</v>
      </c>
      <c r="O10" s="111">
        <v>1</v>
      </c>
      <c r="P10" s="111">
        <v>1</v>
      </c>
      <c r="Q10" s="111">
        <v>1</v>
      </c>
      <c r="R10" s="111">
        <v>2</v>
      </c>
      <c r="S10" s="111">
        <v>2</v>
      </c>
      <c r="T10" s="111"/>
      <c r="U10" s="111">
        <v>1</v>
      </c>
      <c r="V10" s="111">
        <v>1</v>
      </c>
      <c r="W10" s="111">
        <v>1</v>
      </c>
      <c r="X10" s="111">
        <v>1</v>
      </c>
      <c r="Y10" s="111">
        <v>1</v>
      </c>
      <c r="Z10" s="111">
        <v>1</v>
      </c>
      <c r="AA10" s="111">
        <v>1</v>
      </c>
      <c r="AB10" s="111">
        <v>1</v>
      </c>
      <c r="AC10" s="111">
        <v>1</v>
      </c>
      <c r="AD10" s="111">
        <v>1</v>
      </c>
      <c r="AE10" s="111">
        <v>1</v>
      </c>
      <c r="AF10" s="111">
        <v>1</v>
      </c>
      <c r="AG10" s="111">
        <v>1</v>
      </c>
      <c r="AH10" s="111"/>
      <c r="AI10" s="121">
        <f>SUM(D10:AH10)</f>
        <v>29</v>
      </c>
      <c r="AJ10" s="121"/>
      <c r="AK10" s="122"/>
    </row>
    <row r="11" s="95" customFormat="1">
      <c r="A11" s="665"/>
      <c r="B11" s="669"/>
      <c r="C11" s="667"/>
      <c r="D11" s="112">
        <v>1.5</v>
      </c>
      <c r="E11" s="112">
        <v>1.5</v>
      </c>
      <c r="F11" s="112"/>
      <c r="G11" s="112">
        <v>1.5</v>
      </c>
      <c r="H11" s="112">
        <v>3.5</v>
      </c>
      <c r="I11" s="112">
        <v>1.5</v>
      </c>
      <c r="J11" s="112">
        <v>1.5</v>
      </c>
      <c r="K11" s="112">
        <v>1.5</v>
      </c>
      <c r="L11" s="112"/>
      <c r="M11" s="112"/>
      <c r="N11" s="112">
        <v>1.5</v>
      </c>
      <c r="O11" s="112">
        <v>1.5</v>
      </c>
      <c r="P11" s="112">
        <v>1.5</v>
      </c>
      <c r="Q11" s="112">
        <v>1.5</v>
      </c>
      <c r="R11" s="112">
        <v>3.5</v>
      </c>
      <c r="S11" s="112">
        <v>3.5</v>
      </c>
      <c r="T11" s="112"/>
      <c r="U11" s="112">
        <v>1.5</v>
      </c>
      <c r="V11" s="112">
        <v>1.5</v>
      </c>
      <c r="W11" s="112">
        <v>1.5</v>
      </c>
      <c r="X11" s="112">
        <v>1.5</v>
      </c>
      <c r="Y11" s="112">
        <v>1.5</v>
      </c>
      <c r="Z11" s="112">
        <v>1.5</v>
      </c>
      <c r="AA11" s="112">
        <v>1.5</v>
      </c>
      <c r="AB11" s="112">
        <v>1.5</v>
      </c>
      <c r="AC11" s="112">
        <v>1.5</v>
      </c>
      <c r="AD11" s="112">
        <v>1.5</v>
      </c>
      <c r="AE11" s="112">
        <v>1.5</v>
      </c>
      <c r="AF11" s="112">
        <v>1.5</v>
      </c>
      <c r="AG11" s="112">
        <v>1.5</v>
      </c>
      <c r="AH11" s="112"/>
      <c r="AI11" s="123">
        <f>SUM(D11:AH11)</f>
        <v>45</v>
      </c>
      <c r="AJ11" s="124">
        <f>+$C$5/173*AI11</f>
        <v>620120.809248555</v>
      </c>
      <c r="AK11" s="117"/>
    </row>
    <row r="12" s="95" customFormat="1">
      <c r="A12" s="665"/>
      <c r="B12" s="113"/>
      <c r="C12" s="114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21"/>
      <c r="AK12" s="122"/>
    </row>
    <row r="13" s="95" customFormat="1">
      <c r="A13" s="665"/>
      <c r="B13" s="115"/>
      <c r="C13" s="116"/>
      <c r="D13" s="112"/>
      <c r="E13" s="112"/>
      <c r="F13" s="112"/>
      <c r="G13" s="112"/>
      <c r="H13" s="117"/>
      <c r="I13" s="117"/>
      <c r="J13" s="112"/>
      <c r="K13" s="112"/>
      <c r="L13" s="112"/>
      <c r="M13" s="112"/>
      <c r="N13" s="112"/>
      <c r="O13" s="117"/>
      <c r="P13" s="117"/>
      <c r="Q13" s="112"/>
      <c r="R13" s="112"/>
      <c r="S13" s="112"/>
      <c r="T13" s="112"/>
      <c r="U13" s="112"/>
      <c r="V13" s="117"/>
      <c r="W13" s="117"/>
      <c r="X13" s="112"/>
      <c r="Y13" s="112"/>
      <c r="Z13" s="117"/>
      <c r="AA13" s="112"/>
      <c r="AB13" s="112"/>
      <c r="AC13" s="112"/>
      <c r="AD13" s="112"/>
      <c r="AE13" s="112"/>
      <c r="AF13" s="112"/>
      <c r="AG13" s="112"/>
      <c r="AH13" s="112"/>
      <c r="AI13" s="117"/>
      <c r="AJ13" s="124">
        <f>+$C$5/173*AI13</f>
        <v>0</v>
      </c>
      <c r="AK13" s="117"/>
    </row>
  </sheetData>
  <mergeCells>
    <mergeCell ref="C10:C11"/>
    <mergeCell ref="A10:A11"/>
    <mergeCell ref="A12:A13"/>
    <mergeCell ref="B6:B7"/>
    <mergeCell ref="B8:B9"/>
    <mergeCell ref="B10:B11"/>
    <mergeCell ref="AI6:AI7"/>
    <mergeCell ref="AJ6:AJ7"/>
    <mergeCell ref="AK6:AK7"/>
    <mergeCell ref="D6:AH6"/>
    <mergeCell ref="A8:A9"/>
    <mergeCell ref="C6:C7"/>
    <mergeCell ref="C8:C9"/>
  </mergeCells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4">
    <tabColor theme="1"/>
  </sheetPr>
  <dimension ref="A1:Z27"/>
  <sheetViews>
    <sheetView zoomScale="85" zoomScaleNormal="85" workbookViewId="0">
      <selection activeCell="G29" sqref="G29"/>
    </sheetView>
  </sheetViews>
  <sheetFormatPr defaultColWidth="9.140625" defaultRowHeight="12.75"/>
  <cols>
    <col min="1" max="1" width="3.85546875" customWidth="1" style="64"/>
    <col min="2" max="2" width="20.5703125" customWidth="1" style="64"/>
    <col min="3" max="3" width="10.28515625" customWidth="1" style="64"/>
    <col min="4" max="4" width="11.7109375" customWidth="1" style="64"/>
    <col min="5" max="5" width="11.85546875" customWidth="1" style="64"/>
    <col min="6" max="6" width="11.140625" customWidth="1" style="64"/>
    <col min="7" max="8" width="12.42578125" customWidth="1" style="64"/>
    <col min="9" max="9" width="11.140625" customWidth="1" style="64"/>
    <col min="10" max="10" width="11.5703125" customWidth="1" style="64"/>
    <col min="11" max="11" width="2.42578125" customWidth="1" style="64"/>
    <col min="12" max="12" width="7" customWidth="1" style="64"/>
    <col min="13" max="13" width="10.7109375" customWidth="1" style="64"/>
    <col min="14" max="14" width="5" customWidth="1" style="64"/>
    <col min="15" max="15" width="11.28515625" customWidth="1" style="65"/>
    <col min="16" max="16" width="14.140625" customWidth="1" style="65"/>
    <col min="17" max="17" width="12.28515625" customWidth="1" style="65"/>
    <col min="18" max="18" width="12.140625" customWidth="1" style="64"/>
    <col min="19" max="19" width="12.7109375" customWidth="1" style="64"/>
    <col min="20" max="16384" width="9.140625" customWidth="1" style="64"/>
  </cols>
  <sheetData>
    <row r="1" ht="27">
      <c r="A1" s="708" t="s">
        <v>34</v>
      </c>
      <c r="B1" s="708"/>
      <c r="C1" s="708"/>
      <c r="D1" s="708"/>
      <c r="E1" s="708"/>
      <c r="F1" s="708"/>
      <c r="G1" s="750" t="s">
        <v>1</v>
      </c>
      <c r="H1" s="708"/>
      <c r="I1" s="708"/>
      <c r="J1" s="708"/>
      <c r="K1" s="708"/>
      <c r="L1" s="708"/>
      <c r="M1" s="708"/>
      <c r="N1" s="708"/>
      <c r="O1" s="709"/>
      <c r="P1" s="709"/>
      <c r="Q1" s="709"/>
      <c r="R1" s="708"/>
      <c r="S1" s="88"/>
      <c r="T1" s="88"/>
      <c r="U1" s="88"/>
      <c r="V1" s="88"/>
      <c r="W1" s="88"/>
      <c r="X1" s="88"/>
      <c r="Y1" s="88"/>
      <c r="Z1" s="88"/>
    </row>
    <row r="2" ht="18">
      <c r="A2" s="710" t="s">
        <v>504</v>
      </c>
      <c r="B2" s="710"/>
      <c r="C2" s="710"/>
      <c r="D2" s="710"/>
      <c r="E2" s="710"/>
      <c r="F2" s="710"/>
      <c r="G2" s="710"/>
      <c r="H2" s="710"/>
      <c r="I2" s="710"/>
      <c r="J2" s="710"/>
      <c r="K2" s="710"/>
      <c r="L2" s="710"/>
      <c r="M2" s="710"/>
      <c r="N2" s="710"/>
      <c r="O2" s="711"/>
      <c r="P2" s="711"/>
      <c r="Q2" s="711"/>
      <c r="R2" s="710"/>
      <c r="S2" s="89"/>
      <c r="T2" s="89"/>
      <c r="U2" s="89"/>
      <c r="V2" s="89"/>
      <c r="W2" s="89"/>
      <c r="X2" s="89"/>
      <c r="Y2" s="89"/>
      <c r="Z2" s="89"/>
    </row>
    <row r="3">
      <c r="A3" s="712" t="s">
        <v>505</v>
      </c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3"/>
      <c r="P3" s="713"/>
      <c r="Q3" s="713"/>
      <c r="R3" s="712"/>
      <c r="S3" s="90"/>
      <c r="T3" s="90"/>
      <c r="U3" s="90"/>
      <c r="V3" s="90"/>
      <c r="W3" s="90"/>
      <c r="X3" s="90"/>
      <c r="Y3" s="90"/>
      <c r="Z3" s="90"/>
    </row>
    <row r="4" ht="15">
      <c r="A4" s="712" t="s">
        <v>506</v>
      </c>
      <c r="B4" s="712"/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3"/>
      <c r="P4" s="713"/>
      <c r="Q4" s="713"/>
      <c r="R4" s="712"/>
      <c r="S4" s="90"/>
      <c r="T4" s="90"/>
      <c r="U4" s="90"/>
      <c r="V4" s="90"/>
      <c r="W4" s="90"/>
      <c r="X4" s="90"/>
      <c r="Y4" s="90"/>
      <c r="Z4" s="90"/>
    </row>
    <row r="5">
      <c r="A5" s="66"/>
      <c r="B5" s="66"/>
      <c r="C5" s="66"/>
      <c r="D5" s="66"/>
      <c r="E5" s="66"/>
      <c r="F5" s="66"/>
      <c r="G5" s="66"/>
      <c r="H5" s="66"/>
      <c r="I5" s="66"/>
      <c r="J5" s="77"/>
      <c r="K5" s="75"/>
      <c r="L5" s="66"/>
      <c r="M5" s="66"/>
      <c r="N5" s="66"/>
      <c r="O5" s="78"/>
      <c r="P5" s="78"/>
      <c r="Q5" s="91"/>
      <c r="R5" s="66"/>
    </row>
    <row r="6">
      <c r="A6" s="67"/>
      <c r="B6" s="67"/>
      <c r="C6" s="67"/>
      <c r="D6" s="67"/>
      <c r="E6" s="67"/>
      <c r="F6" s="67"/>
      <c r="G6" s="67"/>
      <c r="H6" s="67"/>
      <c r="I6" s="67"/>
      <c r="J6" s="79"/>
      <c r="K6" s="75"/>
      <c r="L6" s="66"/>
      <c r="M6" s="66"/>
      <c r="N6" s="66"/>
      <c r="O6" s="78"/>
      <c r="P6" s="78"/>
      <c r="Q6" s="91"/>
      <c r="R6" s="66"/>
    </row>
    <row r="8" ht="18.75">
      <c r="A8" s="714" t="s">
        <v>507</v>
      </c>
      <c r="B8" s="714"/>
      <c r="C8" s="714"/>
      <c r="D8" s="714"/>
      <c r="E8" s="714"/>
      <c r="F8" s="714"/>
      <c r="G8" s="714"/>
      <c r="H8" s="714"/>
      <c r="I8" s="714"/>
      <c r="J8" s="714"/>
      <c r="K8" s="714"/>
      <c r="L8" s="714"/>
      <c r="M8" s="714"/>
      <c r="N8" s="714"/>
      <c r="O8" s="715"/>
      <c r="P8" s="715"/>
      <c r="Q8" s="716"/>
      <c r="R8" s="714"/>
    </row>
    <row r="9">
      <c r="C9" s="68"/>
    </row>
    <row r="10">
      <c r="A10" s="707" t="s">
        <v>508</v>
      </c>
      <c r="B10" s="707" t="s">
        <v>509</v>
      </c>
      <c r="C10" s="704" t="s">
        <v>510</v>
      </c>
      <c r="D10" s="705"/>
      <c r="E10" s="705"/>
      <c r="F10" s="705"/>
      <c r="G10" s="705"/>
      <c r="H10" s="69"/>
      <c r="I10" s="707" t="s">
        <v>511</v>
      </c>
      <c r="J10" s="707" t="s">
        <v>512</v>
      </c>
      <c r="K10" s="66"/>
      <c r="L10" s="703" t="s">
        <v>513</v>
      </c>
      <c r="M10" s="703"/>
      <c r="N10" s="703"/>
      <c r="O10" s="699" t="s">
        <v>514</v>
      </c>
      <c r="P10" s="699"/>
      <c r="Q10" s="699" t="s">
        <v>515</v>
      </c>
      <c r="R10" s="700" t="s">
        <v>240</v>
      </c>
    </row>
    <row r="11">
      <c r="A11" s="707"/>
      <c r="B11" s="707"/>
      <c r="C11" s="707" t="s">
        <v>516</v>
      </c>
      <c r="D11" s="704" t="s">
        <v>517</v>
      </c>
      <c r="E11" s="705"/>
      <c r="F11" s="705"/>
      <c r="G11" s="705"/>
      <c r="H11" s="69"/>
      <c r="I11" s="707"/>
      <c r="J11" s="707"/>
      <c r="K11" s="66"/>
      <c r="L11" s="703"/>
      <c r="M11" s="703"/>
      <c r="N11" s="703"/>
      <c r="O11" s="699"/>
      <c r="P11" s="699"/>
      <c r="Q11" s="699"/>
      <c r="R11" s="701"/>
    </row>
    <row r="12" ht="25.5">
      <c r="A12" s="707"/>
      <c r="B12" s="707"/>
      <c r="C12" s="707"/>
      <c r="D12" s="70" t="s">
        <v>518</v>
      </c>
      <c r="E12" s="70" t="s">
        <v>519</v>
      </c>
      <c r="F12" s="70" t="s">
        <v>520</v>
      </c>
      <c r="G12" s="71" t="s">
        <v>521</v>
      </c>
      <c r="H12" s="71" t="s">
        <v>522</v>
      </c>
      <c r="I12" s="707"/>
      <c r="J12" s="707"/>
      <c r="K12" s="66"/>
      <c r="L12" s="80" t="s">
        <v>523</v>
      </c>
      <c r="M12" s="80" t="s">
        <v>524</v>
      </c>
      <c r="N12" s="80" t="s">
        <v>240</v>
      </c>
      <c r="O12" s="81" t="s">
        <v>525</v>
      </c>
      <c r="P12" s="81" t="s">
        <v>526</v>
      </c>
      <c r="Q12" s="699"/>
      <c r="R12" s="702"/>
    </row>
    <row r="13" ht="14.25">
      <c r="A13" s="72">
        <v>1</v>
      </c>
      <c r="B13" s="73" t="s">
        <v>495</v>
      </c>
      <c r="C13" s="74">
        <v>3510723</v>
      </c>
      <c r="D13" s="74">
        <v>500000</v>
      </c>
      <c r="E13" s="74"/>
      <c r="F13" s="74">
        <v>200000</v>
      </c>
      <c r="G13" s="74"/>
      <c r="H13" s="74"/>
      <c r="I13" s="82">
        <f>SUM(C13:H13)</f>
        <v>4210723</v>
      </c>
      <c r="J13" s="82">
        <f>G13</f>
        <v>0</v>
      </c>
      <c r="K13" s="66"/>
      <c r="L13" s="72">
        <v>51</v>
      </c>
      <c r="M13" s="72"/>
      <c r="N13" s="72">
        <f>SUM(L13:M13)</f>
        <v>51</v>
      </c>
      <c r="O13" s="83">
        <f>+(N13/51)*I13</f>
        <v>4210723</v>
      </c>
      <c r="P13" s="84">
        <f>+(0/50)*J13</f>
        <v>0</v>
      </c>
      <c r="Q13" s="92">
        <f>J13</f>
        <v>0</v>
      </c>
      <c r="R13" s="74">
        <f>SUM(O13:Q13)</f>
        <v>4210723</v>
      </c>
      <c r="S13" s="65"/>
    </row>
    <row r="14">
      <c r="A14" s="73"/>
      <c r="B14" s="73"/>
      <c r="C14" s="74"/>
      <c r="D14" s="74"/>
      <c r="E14" s="74"/>
      <c r="F14" s="74"/>
      <c r="G14" s="74"/>
      <c r="H14" s="74"/>
      <c r="I14" s="85">
        <f>SUM(I13)</f>
        <v>4210723</v>
      </c>
      <c r="J14" s="85">
        <f>SUM(J13)</f>
        <v>0</v>
      </c>
      <c r="K14" s="66"/>
      <c r="L14" s="706" t="s">
        <v>527</v>
      </c>
      <c r="M14" s="706"/>
      <c r="N14" s="706"/>
      <c r="O14" s="83">
        <f>SUM(O13:O13)</f>
        <v>4210723</v>
      </c>
      <c r="P14" s="83">
        <f>SUM(P13:P13)</f>
        <v>0</v>
      </c>
      <c r="Q14" s="83">
        <f>SUM(Q13:Q13)</f>
        <v>0</v>
      </c>
      <c r="R14" s="83">
        <f>SUM(R13:R13)</f>
        <v>4210723</v>
      </c>
    </row>
    <row r="15">
      <c r="A15" s="66"/>
      <c r="B15" s="66"/>
      <c r="C15" s="75"/>
      <c r="D15" s="75"/>
      <c r="E15" s="75"/>
      <c r="F15" s="75"/>
      <c r="G15" s="75"/>
      <c r="H15" s="75"/>
      <c r="I15" s="75"/>
      <c r="J15" s="75"/>
      <c r="K15" s="66"/>
      <c r="L15" s="66"/>
      <c r="M15" s="66"/>
      <c r="N15" s="66"/>
      <c r="O15" s="78"/>
      <c r="P15" s="78"/>
      <c r="Q15" s="91"/>
      <c r="R15" s="93"/>
    </row>
    <row r="16">
      <c r="A16" s="66"/>
      <c r="B16" s="66"/>
      <c r="C16" s="75"/>
      <c r="D16" s="75"/>
      <c r="E16" s="75"/>
      <c r="F16" s="75"/>
      <c r="G16" s="75"/>
      <c r="H16" s="75"/>
      <c r="I16" s="75"/>
      <c r="J16" s="75"/>
      <c r="K16" s="66"/>
      <c r="L16" s="66"/>
      <c r="M16" s="66"/>
      <c r="N16" s="66"/>
      <c r="O16" s="78"/>
      <c r="P16" s="559" t="s">
        <v>528</v>
      </c>
      <c r="Q16" s="91"/>
    </row>
    <row r="17">
      <c r="A17" s="66"/>
      <c r="B17" s="66"/>
      <c r="C17" s="75"/>
      <c r="D17" s="75"/>
      <c r="E17" s="75"/>
      <c r="F17" s="75"/>
      <c r="G17" s="75"/>
      <c r="H17" s="75"/>
      <c r="I17" s="75"/>
      <c r="J17" s="75"/>
      <c r="K17" s="66"/>
      <c r="L17" s="66"/>
      <c r="M17" s="66"/>
      <c r="N17" s="66"/>
      <c r="O17" s="78"/>
      <c r="P17" s="78" t="s">
        <v>529</v>
      </c>
      <c r="Q17" s="91"/>
    </row>
    <row r="18">
      <c r="A18" s="66"/>
      <c r="B18" s="66"/>
      <c r="C18" s="75"/>
      <c r="D18" s="75"/>
      <c r="E18" s="75"/>
      <c r="F18" s="75"/>
      <c r="G18" s="75"/>
      <c r="H18" s="75"/>
      <c r="I18" s="75"/>
      <c r="J18" s="75"/>
      <c r="K18" s="66"/>
      <c r="L18" s="66"/>
      <c r="M18" s="66"/>
      <c r="N18" s="66"/>
      <c r="O18" s="78"/>
      <c r="P18" s="78"/>
      <c r="Q18" s="91"/>
      <c r="R18" s="66"/>
    </row>
    <row r="19">
      <c r="K19" s="86"/>
    </row>
    <row r="21">
      <c r="K21" s="86"/>
    </row>
    <row r="22">
      <c r="K22" s="87"/>
    </row>
    <row r="23">
      <c r="B23" s="64" t="s">
        <v>530</v>
      </c>
      <c r="C23" s="64" t="s">
        <v>531</v>
      </c>
    </row>
    <row r="24">
      <c r="B24" s="64" t="s">
        <v>495</v>
      </c>
      <c r="C24" s="64">
        <v>37</v>
      </c>
    </row>
    <row r="25">
      <c r="B25" s="64" t="s">
        <v>532</v>
      </c>
      <c r="C25" s="64">
        <v>3</v>
      </c>
    </row>
    <row r="26">
      <c r="B26" s="64" t="s">
        <v>533</v>
      </c>
      <c r="C26" s="64">
        <v>11</v>
      </c>
    </row>
    <row r="27">
      <c r="C27" s="76">
        <f>SUM(C24:C26)</f>
        <v>51</v>
      </c>
    </row>
  </sheetData>
  <mergeCells>
    <mergeCell ref="A1:R1"/>
    <mergeCell ref="A2:R2"/>
    <mergeCell ref="A3:R3"/>
    <mergeCell ref="A4:R4"/>
    <mergeCell ref="A8:R8"/>
    <mergeCell ref="L14:N14"/>
    <mergeCell ref="A10:A12"/>
    <mergeCell ref="B10:B12"/>
    <mergeCell ref="C11:C12"/>
    <mergeCell ref="I10:I12"/>
    <mergeCell ref="J10:J12"/>
    <mergeCell ref="Q10:Q12"/>
    <mergeCell ref="R10:R12"/>
    <mergeCell ref="L10:N11"/>
    <mergeCell ref="O10:P11"/>
    <mergeCell ref="C10:G10"/>
    <mergeCell ref="D11:G11"/>
  </mergeCells>
  <printOptions horizontalCentered="1"/>
  <pageMargins left="0" right="0" top="0.74791666666666701" bottom="0.74791666666666701" header="0.31388888888888899" footer="0.31388888888888899"/>
  <pageSetup paperSize="9" scale="75" orientation="landscape"/>
  <headerFooter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5">
    <tabColor rgb="FF92D050"/>
  </sheetPr>
  <dimension ref="A1:S40"/>
  <sheetViews>
    <sheetView topLeftCell="A7" zoomScale="70" zoomScaleNormal="70" workbookViewId="0">
      <selection activeCell="K539" sqref="K539"/>
    </sheetView>
  </sheetViews>
  <sheetFormatPr defaultColWidth="9.140625" defaultRowHeight="15"/>
  <cols>
    <col min="1" max="1" width="20.7109375" customWidth="1" style="2"/>
    <col min="2" max="2" width="4" customWidth="1" style="2"/>
    <col min="3" max="3" width="5.7109375" customWidth="1" style="2"/>
    <col min="4" max="4" width="5.7109375" customWidth="1" style="2"/>
    <col min="5" max="5" width="31.7109375" customWidth="1" style="2"/>
    <col min="6" max="6" width="28.28515625" customWidth="1" style="2"/>
    <col min="7" max="7" width="44.85546875" customWidth="1" style="3"/>
    <col min="8" max="8" width="19.42578125" customWidth="1" style="3"/>
    <col min="9" max="10" width="29.42578125" customWidth="1" style="3"/>
    <col min="11" max="11" width="5.7109375" customWidth="1" style="2"/>
    <col min="12" max="12" width="5.7109375" customWidth="1" style="3"/>
    <col min="13" max="13" width="13.28515625" customWidth="1" style="2"/>
    <col min="14" max="14" width="14.28515625" customWidth="1" style="2"/>
    <col min="15" max="15" width="9.140625" customWidth="1" style="2"/>
    <col min="16" max="16" width="16.5703125" customWidth="1" style="2"/>
    <col min="17" max="17" width="11.5703125" customWidth="1" style="2"/>
    <col min="18" max="18" width="15.42578125" customWidth="1" style="2"/>
    <col min="19" max="19" width="20.28515625" customWidth="1" style="4"/>
    <col min="20" max="20" width="11.5703125" customWidth="1" style="2"/>
    <col min="21" max="21" width="12.5703125" customWidth="1" style="2"/>
    <col min="22" max="16384" width="9.140625" customWidth="1" style="2"/>
  </cols>
  <sheetData>
    <row r="1" ht="36" customHeight="1">
      <c r="A1" s="5"/>
      <c r="B1" s="5"/>
      <c r="C1" s="5"/>
      <c r="D1" s="5"/>
      <c r="E1" s="5"/>
      <c r="F1" s="6"/>
      <c r="G1" s="751" t="s">
        <v>1</v>
      </c>
      <c r="H1" s="7"/>
      <c r="I1" s="2"/>
      <c r="L1" s="2"/>
      <c r="S1" s="2"/>
    </row>
    <row r="2" ht="18.75">
      <c r="A2" s="8" t="s">
        <v>471</v>
      </c>
      <c r="B2" s="8" t="s">
        <v>472</v>
      </c>
      <c r="C2" s="8" t="s">
        <v>473</v>
      </c>
      <c r="D2" s="8"/>
      <c r="E2" s="9"/>
      <c r="F2" s="7"/>
      <c r="G2" s="10" t="s">
        <v>474</v>
      </c>
      <c r="H2" s="7"/>
      <c r="I2" s="2"/>
      <c r="L2" s="2"/>
      <c r="S2" s="2"/>
    </row>
    <row r="3" ht="18.75">
      <c r="A3" s="8" t="s">
        <v>475</v>
      </c>
      <c r="B3" s="8" t="s">
        <v>472</v>
      </c>
      <c r="C3" s="696" t="e">
        <f>+#REF!</f>
        <v>#REF!</v>
      </c>
      <c r="D3" s="696"/>
      <c r="E3" s="696"/>
      <c r="F3" s="11"/>
      <c r="G3" s="12" t="s">
        <v>476</v>
      </c>
      <c r="H3" s="11"/>
      <c r="I3" s="2"/>
      <c r="L3" s="2"/>
      <c r="S3" s="2"/>
    </row>
    <row r="4">
      <c r="A4" s="13"/>
      <c r="B4" s="13"/>
      <c r="C4" s="13"/>
      <c r="D4" s="13"/>
      <c r="E4" s="13"/>
      <c r="F4" s="14"/>
      <c r="G4" s="15" t="s">
        <v>477</v>
      </c>
      <c r="H4" s="14"/>
      <c r="I4" s="2"/>
      <c r="L4" s="2"/>
      <c r="S4" s="2"/>
    </row>
    <row r="5">
      <c r="A5" s="13"/>
      <c r="B5" s="13"/>
      <c r="C5" s="13"/>
      <c r="D5" s="13"/>
      <c r="E5" s="13"/>
      <c r="F5" s="11"/>
      <c r="G5" s="12"/>
      <c r="H5" s="11"/>
      <c r="I5" s="2"/>
      <c r="L5" s="2"/>
      <c r="S5" s="2"/>
    </row>
    <row r="6">
      <c r="A6" s="16" t="s">
        <v>478</v>
      </c>
      <c r="B6" s="13"/>
      <c r="C6" s="13"/>
      <c r="D6" s="13"/>
      <c r="E6" s="13"/>
      <c r="F6" s="14"/>
      <c r="G6" s="15" t="s">
        <v>479</v>
      </c>
      <c r="H6" s="14"/>
      <c r="I6" s="2"/>
      <c r="L6" s="2"/>
      <c r="S6" s="2"/>
    </row>
    <row r="7">
      <c r="A7" s="17"/>
      <c r="F7" s="14"/>
      <c r="G7" s="15" t="s">
        <v>480</v>
      </c>
      <c r="H7" s="14"/>
      <c r="I7" s="2"/>
      <c r="L7" s="2"/>
      <c r="S7" s="2"/>
    </row>
    <row r="8">
      <c r="A8" s="18" t="s">
        <v>41</v>
      </c>
      <c r="F8" s="14"/>
      <c r="G8" s="15" t="s">
        <v>481</v>
      </c>
      <c r="H8" s="14"/>
      <c r="I8" s="2"/>
      <c r="L8" s="2"/>
      <c r="S8" s="2"/>
    </row>
    <row r="9">
      <c r="A9" s="19" t="s">
        <v>482</v>
      </c>
      <c r="B9" s="13"/>
      <c r="C9" s="13"/>
      <c r="D9" s="13"/>
      <c r="E9" s="13"/>
      <c r="F9" s="14"/>
      <c r="G9" s="15" t="s">
        <v>483</v>
      </c>
      <c r="H9" s="14"/>
      <c r="I9" s="2"/>
      <c r="L9" s="2"/>
      <c r="S9" s="2"/>
    </row>
    <row r="10">
      <c r="A10" s="20" t="s">
        <v>484</v>
      </c>
      <c r="B10" s="21"/>
      <c r="C10" s="21"/>
      <c r="D10" s="21"/>
      <c r="E10" s="21"/>
      <c r="F10" s="14"/>
      <c r="G10" s="14"/>
      <c r="H10" s="14"/>
      <c r="I10" s="2"/>
      <c r="L10" s="2"/>
      <c r="S10" s="2"/>
    </row>
    <row r="11">
      <c r="A11" s="20" t="s">
        <v>485</v>
      </c>
      <c r="B11" s="21"/>
      <c r="C11" s="21"/>
      <c r="D11" s="21"/>
      <c r="E11" s="21"/>
      <c r="F11" s="3"/>
      <c r="I11" s="2"/>
      <c r="L11" s="2"/>
      <c r="S11" s="2"/>
    </row>
    <row r="12">
      <c r="A12" s="18" t="s">
        <v>486</v>
      </c>
      <c r="B12" s="21"/>
      <c r="C12" s="21"/>
      <c r="D12" s="21"/>
      <c r="E12" s="21"/>
      <c r="F12" s="3"/>
      <c r="I12" s="2"/>
      <c r="L12" s="2"/>
      <c r="S12" s="2"/>
    </row>
    <row r="13">
      <c r="A13" s="18" t="s">
        <v>487</v>
      </c>
      <c r="B13" s="22"/>
      <c r="C13" s="22"/>
      <c r="D13" s="22"/>
      <c r="E13" s="21"/>
      <c r="F13" s="3"/>
      <c r="I13" s="2"/>
      <c r="L13" s="2"/>
      <c r="S13" s="2"/>
    </row>
    <row r="14" ht="15.75">
      <c r="A14" s="23"/>
      <c r="B14" s="21"/>
      <c r="C14" s="21"/>
      <c r="D14" s="21"/>
      <c r="E14" s="21"/>
      <c r="F14" s="3"/>
      <c r="I14" s="5"/>
      <c r="K14" s="5"/>
      <c r="L14" s="2"/>
      <c r="S14" s="2"/>
    </row>
    <row r="15">
      <c r="A15" s="24"/>
      <c r="B15" s="25"/>
      <c r="C15" s="25"/>
      <c r="D15" s="25"/>
      <c r="E15" s="25"/>
      <c r="F15" s="3"/>
      <c r="I15" s="5"/>
      <c r="K15" s="5"/>
      <c r="L15" s="2"/>
      <c r="S15" s="2"/>
    </row>
    <row r="16" ht="15.75" s="1" customFormat="1">
      <c r="A16" s="729" t="s">
        <v>488</v>
      </c>
      <c r="B16" s="730"/>
      <c r="C16" s="730"/>
      <c r="D16" s="730"/>
      <c r="E16" s="730"/>
      <c r="F16" s="731"/>
      <c r="G16" s="26" t="s">
        <v>489</v>
      </c>
      <c r="H16" s="27"/>
      <c r="I16" s="3"/>
      <c r="J16" s="27"/>
      <c r="P16" s="56"/>
    </row>
    <row r="17" ht="15.75">
      <c r="A17" s="732" t="s">
        <v>490</v>
      </c>
      <c r="B17" s="733"/>
      <c r="C17" s="734"/>
      <c r="D17" s="28" t="s">
        <v>10</v>
      </c>
      <c r="E17" s="29" t="s">
        <v>491</v>
      </c>
      <c r="F17" s="29" t="s">
        <v>492</v>
      </c>
      <c r="G17" s="30" t="s">
        <v>493</v>
      </c>
      <c r="H17" s="5"/>
      <c r="J17" s="5"/>
      <c r="L17" s="2"/>
      <c r="P17" s="4"/>
      <c r="S17" s="2"/>
    </row>
    <row r="18" ht="15.75" s="1" customFormat="1">
      <c r="A18" s="735"/>
      <c r="B18" s="736"/>
      <c r="C18" s="737"/>
      <c r="D18" s="31">
        <v>1</v>
      </c>
      <c r="E18" s="560" t="s">
        <v>494</v>
      </c>
      <c r="F18" s="560" t="s">
        <v>495</v>
      </c>
      <c r="G18" s="33">
        <f>+'sharing budget'!P14</f>
        <v>0</v>
      </c>
      <c r="H18" s="27"/>
      <c r="I18" s="57"/>
      <c r="J18" s="37"/>
      <c r="K18" s="58"/>
      <c r="N18" s="58"/>
      <c r="P18" s="56"/>
    </row>
    <row r="19" ht="15.75">
      <c r="A19" s="735"/>
      <c r="B19" s="736"/>
      <c r="C19" s="737"/>
      <c r="D19" s="31"/>
      <c r="E19" s="32"/>
      <c r="F19" s="32"/>
      <c r="G19" s="33"/>
      <c r="H19" s="5"/>
      <c r="J19" s="5">
        <f>180+200+100+1000</f>
        <v>1480</v>
      </c>
      <c r="K19" s="58"/>
      <c r="L19" s="2"/>
      <c r="M19" s="59"/>
      <c r="N19" s="60"/>
      <c r="O19" s="4"/>
      <c r="P19" s="4"/>
      <c r="S19" s="2"/>
    </row>
    <row r="20" ht="15.75">
      <c r="A20" s="720"/>
      <c r="B20" s="721"/>
      <c r="C20" s="722"/>
      <c r="D20" s="34"/>
      <c r="E20" s="35"/>
      <c r="F20" s="35"/>
      <c r="G20" s="36"/>
      <c r="H20" s="37"/>
      <c r="J20" s="37"/>
      <c r="L20" s="2"/>
      <c r="N20" s="58"/>
      <c r="P20" s="4"/>
      <c r="S20" s="2"/>
    </row>
    <row r="21" ht="15.75" s="1" customFormat="1">
      <c r="A21" s="723" t="s">
        <v>240</v>
      </c>
      <c r="B21" s="724"/>
      <c r="C21" s="724"/>
      <c r="D21" s="724"/>
      <c r="E21" s="725"/>
      <c r="F21" s="38"/>
      <c r="G21" s="39">
        <f>SUM(G18:G20)</f>
        <v>0</v>
      </c>
      <c r="H21" s="27"/>
      <c r="I21" s="57"/>
      <c r="J21" s="61"/>
      <c r="M21" s="2"/>
      <c r="N21" s="2"/>
      <c r="P21" s="56"/>
    </row>
    <row r="22" ht="15.75">
      <c r="A22" s="40"/>
      <c r="B22" s="40"/>
      <c r="C22" s="40"/>
      <c r="D22" s="40"/>
      <c r="E22" s="41"/>
      <c r="F22" s="41"/>
      <c r="G22" s="42"/>
      <c r="H22" s="43"/>
      <c r="J22" s="62"/>
      <c r="L22" s="2"/>
      <c r="M22" s="1"/>
      <c r="N22" s="1"/>
      <c r="P22" s="4"/>
      <c r="S22" s="2"/>
    </row>
    <row r="23" ht="15.75">
      <c r="A23" s="726" t="s">
        <v>53</v>
      </c>
      <c r="B23" s="727"/>
      <c r="C23" s="727"/>
      <c r="D23" s="727"/>
      <c r="E23" s="728"/>
      <c r="F23" s="44"/>
      <c r="G23" s="45">
        <f>SUM(G21)</f>
        <v>0</v>
      </c>
      <c r="H23" s="46"/>
      <c r="I23" s="46"/>
      <c r="J23" s="46"/>
      <c r="K23" s="43"/>
      <c r="M23" s="62"/>
      <c r="S23" s="2"/>
    </row>
    <row r="24" ht="15.75">
      <c r="A24" s="726" t="s">
        <v>48</v>
      </c>
      <c r="B24" s="727"/>
      <c r="C24" s="727"/>
      <c r="D24" s="727"/>
      <c r="E24" s="728"/>
      <c r="F24" s="44"/>
      <c r="G24" s="45">
        <v>0</v>
      </c>
      <c r="H24" s="46"/>
      <c r="I24" s="46"/>
      <c r="J24" s="46"/>
      <c r="K24" s="43"/>
      <c r="M24" s="62"/>
      <c r="S24" s="2"/>
    </row>
    <row r="25" ht="15.75">
      <c r="A25" s="726" t="s">
        <v>496</v>
      </c>
      <c r="B25" s="727"/>
      <c r="C25" s="727"/>
      <c r="D25" s="727"/>
      <c r="E25" s="728"/>
      <c r="F25" s="44"/>
      <c r="G25" s="47">
        <f>ROUNDDOWN(G23*10%,0)</f>
        <v>0</v>
      </c>
      <c r="H25" s="48"/>
      <c r="I25" s="63"/>
      <c r="J25" s="48"/>
      <c r="K25" s="43"/>
      <c r="M25" s="37"/>
      <c r="S25" s="2"/>
    </row>
    <row r="26" ht="15.75">
      <c r="A26" s="717" t="s">
        <v>240</v>
      </c>
      <c r="B26" s="718"/>
      <c r="C26" s="718"/>
      <c r="D26" s="718"/>
      <c r="E26" s="719"/>
      <c r="F26" s="49"/>
      <c r="G26" s="50">
        <f>G23+G24+G25</f>
        <v>0</v>
      </c>
      <c r="H26" s="51"/>
      <c r="I26" s="51"/>
      <c r="J26" s="51"/>
      <c r="K26" s="43"/>
      <c r="M26" s="5"/>
      <c r="S26" s="2"/>
    </row>
    <row r="27">
      <c r="A27" s="25"/>
      <c r="B27" s="25"/>
      <c r="C27" s="25"/>
      <c r="D27" s="25"/>
      <c r="E27" s="25"/>
      <c r="F27" s="25"/>
      <c r="G27" s="15"/>
      <c r="H27" s="15"/>
      <c r="I27" s="15"/>
      <c r="J27" s="15"/>
      <c r="K27" s="5"/>
      <c r="M27" s="5"/>
      <c r="S27" s="2"/>
    </row>
    <row r="28">
      <c r="A28" s="52" t="s">
        <v>497</v>
      </c>
      <c r="B28" s="24"/>
      <c r="C28" s="53"/>
      <c r="D28" s="53"/>
      <c r="E28" s="25"/>
      <c r="F28" s="25"/>
      <c r="G28" s="12" t="e">
        <f>+#REF!</f>
        <v>#REF!</v>
      </c>
      <c r="H28" s="15"/>
      <c r="I28" s="2"/>
      <c r="J28" s="15"/>
      <c r="K28" s="5"/>
      <c r="M28" s="5"/>
      <c r="S28" s="2"/>
    </row>
    <row r="29">
      <c r="A29" s="24"/>
      <c r="B29" s="25"/>
      <c r="C29" s="52" t="s">
        <v>498</v>
      </c>
      <c r="D29" s="52"/>
      <c r="E29" s="25"/>
      <c r="F29" s="25"/>
      <c r="G29" s="12"/>
      <c r="H29" s="15"/>
      <c r="I29" s="2"/>
      <c r="J29" s="15"/>
      <c r="K29" s="5"/>
      <c r="S29" s="2"/>
    </row>
    <row r="30">
      <c r="A30" s="24"/>
      <c r="B30" s="25"/>
      <c r="C30" s="52" t="s">
        <v>499</v>
      </c>
      <c r="D30" s="52"/>
      <c r="E30" s="25"/>
      <c r="F30" s="25"/>
      <c r="G30" s="12"/>
      <c r="H30" s="54"/>
      <c r="I30" s="2"/>
      <c r="J30" s="54"/>
      <c r="K30" s="5"/>
      <c r="S30" s="2"/>
    </row>
    <row r="31">
      <c r="A31" s="24"/>
      <c r="B31" s="25"/>
      <c r="C31" s="52" t="s">
        <v>500</v>
      </c>
      <c r="D31" s="52"/>
      <c r="E31" s="25"/>
      <c r="F31" s="25"/>
      <c r="G31" s="12"/>
      <c r="H31" s="54"/>
      <c r="I31" s="2"/>
      <c r="J31" s="54"/>
      <c r="K31" s="5"/>
      <c r="S31" s="2"/>
    </row>
    <row r="32">
      <c r="A32" s="24"/>
      <c r="B32" s="25"/>
      <c r="C32" s="52" t="s">
        <v>501</v>
      </c>
      <c r="D32" s="52"/>
      <c r="E32" s="25"/>
      <c r="F32" s="25"/>
      <c r="G32" s="12"/>
      <c r="H32" s="54"/>
      <c r="I32" s="2"/>
      <c r="J32" s="54"/>
      <c r="K32" s="5"/>
      <c r="S32" s="2"/>
    </row>
    <row r="33">
      <c r="A33" s="24"/>
      <c r="B33" s="25"/>
      <c r="C33" s="52"/>
      <c r="D33" s="52"/>
      <c r="E33" s="25"/>
      <c r="F33" s="25"/>
      <c r="G33" s="12"/>
      <c r="H33" s="54"/>
      <c r="I33" s="2"/>
      <c r="J33" s="54"/>
      <c r="K33" s="5"/>
      <c r="S33" s="2"/>
    </row>
    <row r="34">
      <c r="A34" s="24"/>
      <c r="B34" s="25"/>
      <c r="C34" s="52"/>
      <c r="D34" s="52"/>
      <c r="E34" s="25"/>
      <c r="F34" s="25"/>
      <c r="G34" s="12"/>
      <c r="H34" s="54"/>
      <c r="I34" s="2"/>
      <c r="J34" s="54"/>
      <c r="K34" s="5"/>
      <c r="S34" s="2"/>
    </row>
    <row r="35">
      <c r="A35" s="25"/>
      <c r="B35" s="25"/>
      <c r="C35" s="25"/>
      <c r="D35" s="25"/>
      <c r="E35" s="25"/>
      <c r="F35" s="25"/>
      <c r="G35" s="12"/>
      <c r="H35" s="54"/>
      <c r="I35" s="2"/>
      <c r="J35" s="54"/>
      <c r="K35" s="5"/>
      <c r="S35" s="2"/>
    </row>
    <row r="36">
      <c r="A36" s="25"/>
      <c r="B36" s="25"/>
      <c r="C36" s="25"/>
      <c r="D36" s="25"/>
      <c r="E36" s="25"/>
      <c r="F36" s="25"/>
      <c r="G36" s="12" t="s">
        <v>502</v>
      </c>
      <c r="H36" s="54"/>
      <c r="I36" s="2"/>
      <c r="J36" s="54"/>
      <c r="K36" s="5"/>
      <c r="S36" s="2"/>
    </row>
    <row r="37">
      <c r="A37" s="25"/>
      <c r="B37" s="25"/>
      <c r="C37" s="25"/>
      <c r="D37" s="25"/>
      <c r="E37" s="25"/>
      <c r="F37" s="25"/>
      <c r="G37" s="12" t="s">
        <v>503</v>
      </c>
      <c r="H37" s="54"/>
      <c r="I37" s="2"/>
      <c r="J37" s="54"/>
      <c r="K37" s="5"/>
      <c r="S37" s="2"/>
    </row>
    <row r="38">
      <c r="A38" s="5"/>
      <c r="B38" s="5"/>
      <c r="C38" s="5"/>
      <c r="D38" s="5"/>
      <c r="E38" s="5"/>
      <c r="F38" s="5"/>
      <c r="G38" s="2"/>
      <c r="H38" s="55"/>
      <c r="I38" s="55"/>
      <c r="J38" s="55"/>
      <c r="K38" s="5"/>
      <c r="S38" s="2"/>
    </row>
    <row r="39">
      <c r="A39" s="5"/>
      <c r="B39" s="5"/>
      <c r="C39" s="5"/>
      <c r="D39" s="5"/>
      <c r="E39" s="5"/>
      <c r="F39" s="5"/>
      <c r="G39" s="2"/>
      <c r="H39" s="55"/>
      <c r="I39" s="55"/>
      <c r="J39" s="55"/>
      <c r="K39" s="5"/>
      <c r="L39" s="2"/>
      <c r="S39" s="2"/>
    </row>
    <row r="40">
      <c r="K40" s="5"/>
      <c r="L40" s="2"/>
      <c r="S40" s="2"/>
    </row>
  </sheetData>
  <mergeCells>
    <mergeCell ref="C3:E3"/>
    <mergeCell ref="A16:F16"/>
    <mergeCell ref="A17:C17"/>
    <mergeCell ref="A18:C18"/>
    <mergeCell ref="A19:C19"/>
    <mergeCell ref="A26:E26"/>
    <mergeCell ref="A20:C20"/>
    <mergeCell ref="A21:E21"/>
    <mergeCell ref="A23:E23"/>
    <mergeCell ref="A24:E24"/>
    <mergeCell ref="A25:E25"/>
  </mergeCells>
  <printOptions horizontalCentered="1"/>
  <pageMargins left="0.11874999999999999" right="0.11874999999999999" top="0" bottom="0" header="0.3" footer="0.3"/>
  <pageSetup paperSize="9" scale="75" orientation="landscape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4">
    <tabColor theme="0"/>
  </sheetPr>
  <dimension ref="A1:AK19"/>
  <sheetViews>
    <sheetView topLeftCell="A2" workbookViewId="0">
      <pane xSplit="4" ySplit="6" topLeftCell="P8" activePane="bottomRight" state="frozen"/>
      <selection pane="topRight"/>
      <selection pane="bottomLeft"/>
      <selection pane="bottomRight" activeCell="AJ15" sqref="AJ15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7" width="5" customWidth="1"/>
    <col min="8" max="8" width="4.85546875" customWidth="1"/>
    <col min="9" max="9" width="5.28515625" customWidth="1"/>
    <col min="10" max="21" width="5" customWidth="1"/>
    <col min="22" max="22" width="5.5703125" customWidth="1"/>
    <col min="23" max="33" width="5" customWidth="1"/>
    <col min="34" max="34" width="4" customWidth="1"/>
    <col min="35" max="35" width="8.140625" customWidth="1"/>
    <col min="36" max="36" width="10.5703125" customWidth="1"/>
    <col min="38" max="38" width="11.5703125" customWidth="1"/>
  </cols>
  <sheetData>
    <row r="1" ht="11.25" s="94" customFormat="1">
      <c r="A1" s="96" t="s">
        <v>0</v>
      </c>
      <c r="B1" s="97"/>
      <c r="C1" s="98"/>
      <c r="D1" s="99"/>
      <c r="E1" s="99"/>
      <c r="F1" s="99"/>
      <c r="G1" s="741" t="s">
        <v>1</v>
      </c>
      <c r="L1" s="118"/>
      <c r="T1" s="99"/>
      <c r="U1" s="119"/>
    </row>
    <row r="2" ht="11.25" s="94" customFormat="1">
      <c r="A2" s="96" t="s">
        <v>2</v>
      </c>
      <c r="B2" s="100"/>
      <c r="C2" s="101"/>
      <c r="D2" s="100"/>
      <c r="E2" s="100"/>
      <c r="F2" s="100"/>
      <c r="G2" s="102"/>
      <c r="H2" s="103"/>
      <c r="I2" s="103"/>
      <c r="J2" s="103"/>
      <c r="K2" s="103"/>
      <c r="L2" s="102"/>
      <c r="M2" s="102"/>
      <c r="N2" s="102"/>
      <c r="O2" s="102"/>
      <c r="P2" s="102"/>
      <c r="Q2" s="103"/>
      <c r="R2" s="103"/>
      <c r="S2" s="103"/>
      <c r="T2" s="100"/>
      <c r="U2" s="120"/>
    </row>
    <row r="3" ht="11.25" s="94" customFormat="1">
      <c r="A3" s="96" t="s">
        <v>3</v>
      </c>
      <c r="B3" s="97"/>
      <c r="C3" s="98"/>
      <c r="D3" s="99"/>
      <c r="E3" s="99"/>
      <c r="F3" s="100"/>
      <c r="G3" s="104"/>
      <c r="H3" s="105"/>
      <c r="I3" s="105"/>
      <c r="L3" s="118"/>
      <c r="T3" s="99"/>
      <c r="U3" s="119"/>
    </row>
    <row r="4" ht="11.25" s="94" customFormat="1">
      <c r="A4" s="96"/>
      <c r="B4" s="97"/>
      <c r="C4" s="98"/>
      <c r="D4" s="99"/>
      <c r="E4" s="99"/>
      <c r="F4" s="100"/>
      <c r="G4" s="104"/>
      <c r="H4" s="105"/>
      <c r="I4" s="105"/>
      <c r="L4" s="118"/>
      <c r="T4" s="99"/>
      <c r="U4" s="119"/>
    </row>
    <row r="5" ht="12" s="94" customFormat="1">
      <c r="A5" s="96"/>
      <c r="B5" s="97"/>
      <c r="C5" s="388">
        <f>2318000</f>
        <v>2318000</v>
      </c>
      <c r="D5" s="99"/>
      <c r="E5" s="99"/>
      <c r="F5" s="100"/>
      <c r="G5" s="104"/>
      <c r="H5" s="105"/>
      <c r="I5" s="105"/>
      <c r="L5" s="118"/>
      <c r="T5" s="99"/>
      <c r="U5" s="119"/>
    </row>
    <row r="6">
      <c r="B6" s="637" t="s">
        <v>4</v>
      </c>
      <c r="C6" s="637" t="s">
        <v>5</v>
      </c>
      <c r="D6" s="656" t="s">
        <v>6</v>
      </c>
      <c r="E6" s="657"/>
      <c r="F6" s="657"/>
      <c r="G6" s="657"/>
      <c r="H6" s="657"/>
      <c r="I6" s="657"/>
      <c r="J6" s="657"/>
      <c r="K6" s="657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57"/>
      <c r="Y6" s="657"/>
      <c r="Z6" s="657"/>
      <c r="AA6" s="657"/>
      <c r="AB6" s="657"/>
      <c r="AC6" s="657"/>
      <c r="AD6" s="657"/>
      <c r="AE6" s="657"/>
      <c r="AF6" s="657"/>
      <c r="AG6" s="657"/>
      <c r="AH6" s="657"/>
      <c r="AI6" s="637" t="s">
        <v>7</v>
      </c>
      <c r="AJ6" s="637" t="s">
        <v>8</v>
      </c>
      <c r="AK6" s="637" t="s">
        <v>9</v>
      </c>
    </row>
    <row r="7">
      <c r="A7" s="96" t="s">
        <v>10</v>
      </c>
      <c r="B7" s="638"/>
      <c r="C7" s="638"/>
      <c r="D7" s="109">
        <v>1</v>
      </c>
      <c r="E7" s="110">
        <f>+D7+1</f>
        <v>2</v>
      </c>
      <c r="F7" s="110">
        <f ref="F7:AH7" t="shared" si="0">+E7+1</f>
        <v>3</v>
      </c>
      <c r="G7" s="110">
        <f t="shared" si="0"/>
        <v>4</v>
      </c>
      <c r="H7" s="110">
        <f t="shared" si="0"/>
        <v>5</v>
      </c>
      <c r="I7" s="110">
        <f t="shared" si="0"/>
        <v>6</v>
      </c>
      <c r="J7" s="110">
        <f t="shared" si="0"/>
        <v>7</v>
      </c>
      <c r="K7" s="109">
        <f t="shared" si="0"/>
        <v>8</v>
      </c>
      <c r="L7" s="110">
        <f t="shared" si="0"/>
        <v>9</v>
      </c>
      <c r="M7" s="110">
        <f t="shared" si="0"/>
        <v>10</v>
      </c>
      <c r="N7" s="110">
        <f t="shared" si="0"/>
        <v>11</v>
      </c>
      <c r="O7" s="110">
        <f t="shared" si="0"/>
        <v>12</v>
      </c>
      <c r="P7" s="110">
        <f t="shared" si="0"/>
        <v>13</v>
      </c>
      <c r="Q7" s="110">
        <f t="shared" si="0"/>
        <v>14</v>
      </c>
      <c r="R7" s="109">
        <f t="shared" si="0"/>
        <v>15</v>
      </c>
      <c r="S7" s="110">
        <f t="shared" si="0"/>
        <v>16</v>
      </c>
      <c r="T7" s="110">
        <f t="shared" si="0"/>
        <v>17</v>
      </c>
      <c r="U7" s="110">
        <f t="shared" si="0"/>
        <v>18</v>
      </c>
      <c r="V7" s="110">
        <f t="shared" si="0"/>
        <v>19</v>
      </c>
      <c r="W7" s="110">
        <f t="shared" si="0"/>
        <v>20</v>
      </c>
      <c r="X7" s="110">
        <f t="shared" si="0"/>
        <v>21</v>
      </c>
      <c r="Y7" s="109">
        <f t="shared" si="0"/>
        <v>22</v>
      </c>
      <c r="Z7" s="110">
        <f t="shared" si="0"/>
        <v>23</v>
      </c>
      <c r="AA7" s="110">
        <f t="shared" si="0"/>
        <v>24</v>
      </c>
      <c r="AB7" s="110">
        <f t="shared" si="0"/>
        <v>25</v>
      </c>
      <c r="AC7" s="110">
        <f t="shared" si="0"/>
        <v>26</v>
      </c>
      <c r="AD7" s="110">
        <f t="shared" si="0"/>
        <v>27</v>
      </c>
      <c r="AE7" s="110">
        <f t="shared" si="0"/>
        <v>28</v>
      </c>
      <c r="AF7" s="109">
        <f t="shared" si="0"/>
        <v>29</v>
      </c>
      <c r="AG7" s="110">
        <f t="shared" si="0"/>
        <v>30</v>
      </c>
      <c r="AH7" s="110">
        <f t="shared" si="0"/>
        <v>31</v>
      </c>
      <c r="AI7" s="638"/>
      <c r="AJ7" s="638"/>
      <c r="AK7" s="639"/>
    </row>
    <row r="8">
      <c r="A8" s="658">
        <v>1</v>
      </c>
      <c r="B8" s="664">
        <v>473</v>
      </c>
      <c r="C8" s="643" t="s">
        <v>11</v>
      </c>
      <c r="D8" s="389">
        <v>2</v>
      </c>
      <c r="E8" s="389"/>
      <c r="F8" s="389"/>
      <c r="G8" s="389">
        <v>3</v>
      </c>
      <c r="H8" s="389"/>
      <c r="I8" s="389">
        <v>2</v>
      </c>
      <c r="J8" s="392"/>
      <c r="K8" s="392">
        <v>2</v>
      </c>
      <c r="L8" s="392"/>
      <c r="M8" s="392"/>
      <c r="N8" s="392">
        <v>2</v>
      </c>
      <c r="O8" s="392"/>
      <c r="P8" s="392">
        <v>3</v>
      </c>
      <c r="Q8" s="392"/>
      <c r="R8" s="392">
        <v>2</v>
      </c>
      <c r="S8" s="392"/>
      <c r="T8" s="392">
        <v>3</v>
      </c>
      <c r="U8" s="392"/>
      <c r="V8" s="392"/>
      <c r="W8" s="392">
        <v>2</v>
      </c>
      <c r="X8" s="392"/>
      <c r="Y8" s="392">
        <v>2</v>
      </c>
      <c r="Z8" s="392"/>
      <c r="AA8" s="392">
        <v>2</v>
      </c>
      <c r="AB8" s="392"/>
      <c r="AC8" s="392">
        <v>2</v>
      </c>
      <c r="AD8" s="392"/>
      <c r="AE8" s="392"/>
      <c r="AF8" s="392"/>
      <c r="AG8" s="389">
        <v>3</v>
      </c>
      <c r="AH8" s="389"/>
      <c r="AI8" s="389">
        <f>SUM(D8:AH8)</f>
        <v>30</v>
      </c>
      <c r="AJ8" s="121"/>
      <c r="AK8" s="394"/>
    </row>
    <row r="9">
      <c r="A9" s="658"/>
      <c r="B9" s="647"/>
      <c r="C9" s="644"/>
      <c r="D9" s="390">
        <v>3.5</v>
      </c>
      <c r="E9" s="390"/>
      <c r="F9" s="390"/>
      <c r="G9" s="390">
        <v>5.5</v>
      </c>
      <c r="H9" s="391"/>
      <c r="I9" s="390">
        <v>3.5</v>
      </c>
      <c r="J9" s="393"/>
      <c r="K9" s="390">
        <v>3.5</v>
      </c>
      <c r="L9" s="393"/>
      <c r="M9" s="393"/>
      <c r="N9" s="390">
        <v>3.5</v>
      </c>
      <c r="O9" s="391"/>
      <c r="P9" s="390">
        <v>5.5</v>
      </c>
      <c r="Q9" s="393"/>
      <c r="R9" s="390">
        <v>3.5</v>
      </c>
      <c r="S9" s="393"/>
      <c r="T9" s="390">
        <v>5.5</v>
      </c>
      <c r="U9" s="393"/>
      <c r="V9" s="391"/>
      <c r="W9" s="390">
        <v>3.5</v>
      </c>
      <c r="X9" s="393"/>
      <c r="Y9" s="390">
        <v>3.5</v>
      </c>
      <c r="Z9" s="391"/>
      <c r="AA9" s="390">
        <v>3.5</v>
      </c>
      <c r="AB9" s="393"/>
      <c r="AC9" s="390">
        <v>3.5</v>
      </c>
      <c r="AD9" s="393"/>
      <c r="AE9" s="393"/>
      <c r="AF9" s="393"/>
      <c r="AG9" s="390">
        <v>5.5</v>
      </c>
      <c r="AH9" s="390"/>
      <c r="AI9" s="391">
        <f>SUM(D9:AH9)</f>
        <v>53.5</v>
      </c>
      <c r="AJ9" s="124">
        <f>+$C$5/173*AI9</f>
        <v>716838.150289017</v>
      </c>
      <c r="AK9" s="391"/>
    </row>
    <row r="10">
      <c r="A10" s="658">
        <f>+A8+1</f>
        <v>2</v>
      </c>
      <c r="B10" s="664"/>
      <c r="C10" s="643" t="s">
        <v>12</v>
      </c>
      <c r="D10" s="389"/>
      <c r="E10" s="389"/>
      <c r="F10" s="389"/>
      <c r="G10" s="389">
        <v>5</v>
      </c>
      <c r="H10" s="389"/>
      <c r="I10" s="389"/>
      <c r="J10" s="392"/>
      <c r="K10" s="392"/>
      <c r="L10" s="392"/>
      <c r="M10" s="392">
        <v>5</v>
      </c>
      <c r="N10" s="392">
        <v>5</v>
      </c>
      <c r="O10" s="392"/>
      <c r="P10" s="392"/>
      <c r="Q10" s="392"/>
      <c r="R10" s="392"/>
      <c r="S10" s="392"/>
      <c r="T10" s="392"/>
      <c r="U10" s="392"/>
      <c r="V10" s="392">
        <v>5</v>
      </c>
      <c r="W10" s="392"/>
      <c r="X10" s="392"/>
      <c r="Y10" s="392"/>
      <c r="Z10" s="392">
        <v>5</v>
      </c>
      <c r="AA10" s="392"/>
      <c r="AB10" s="392"/>
      <c r="AC10" s="392"/>
      <c r="AD10" s="392">
        <v>5</v>
      </c>
      <c r="AE10" s="392"/>
      <c r="AF10" s="392"/>
      <c r="AG10" s="389"/>
      <c r="AH10" s="389"/>
      <c r="AI10" s="389">
        <f ref="AI10:AI19" t="shared" si="1">SUM(D10:AH10)</f>
        <v>30</v>
      </c>
      <c r="AJ10" s="121"/>
      <c r="AK10" s="394"/>
    </row>
    <row r="11">
      <c r="A11" s="658"/>
      <c r="B11" s="647"/>
      <c r="C11" s="644"/>
      <c r="D11" s="390"/>
      <c r="E11" s="390"/>
      <c r="F11" s="390"/>
      <c r="G11" s="390">
        <v>9.5</v>
      </c>
      <c r="H11" s="391"/>
      <c r="I11" s="391"/>
      <c r="J11" s="393"/>
      <c r="K11" s="393"/>
      <c r="L11" s="393"/>
      <c r="M11" s="390">
        <v>9.5</v>
      </c>
      <c r="N11" s="390">
        <v>9.5</v>
      </c>
      <c r="O11" s="391"/>
      <c r="P11" s="391"/>
      <c r="Q11" s="393"/>
      <c r="R11" s="393"/>
      <c r="S11" s="393"/>
      <c r="T11" s="393"/>
      <c r="U11" s="393"/>
      <c r="V11" s="390">
        <v>9.5</v>
      </c>
      <c r="W11" s="391"/>
      <c r="X11" s="393"/>
      <c r="Y11" s="393"/>
      <c r="Z11" s="390">
        <v>9.5</v>
      </c>
      <c r="AA11" s="393"/>
      <c r="AB11" s="393"/>
      <c r="AC11" s="393"/>
      <c r="AD11" s="390">
        <v>9.5</v>
      </c>
      <c r="AE11" s="393"/>
      <c r="AF11" s="393"/>
      <c r="AG11" s="390"/>
      <c r="AH11" s="390"/>
      <c r="AI11" s="391">
        <f t="shared" si="1"/>
        <v>57</v>
      </c>
      <c r="AJ11" s="124">
        <f>+$C$5/173*AI11</f>
        <v>763734.104046243</v>
      </c>
      <c r="AK11" s="391"/>
    </row>
    <row r="12">
      <c r="A12" s="658">
        <f>+A10+1</f>
        <v>3</v>
      </c>
      <c r="B12" s="664"/>
      <c r="C12" s="643" t="s">
        <v>13</v>
      </c>
      <c r="D12" s="389"/>
      <c r="E12" s="389">
        <v>5</v>
      </c>
      <c r="F12" s="389"/>
      <c r="G12" s="389"/>
      <c r="H12" s="389"/>
      <c r="I12" s="389"/>
      <c r="J12" s="392">
        <v>5</v>
      </c>
      <c r="K12" s="392"/>
      <c r="L12" s="392"/>
      <c r="M12" s="392"/>
      <c r="N12" s="392">
        <v>5</v>
      </c>
      <c r="O12" s="392"/>
      <c r="P12" s="392"/>
      <c r="Q12" s="392">
        <v>5</v>
      </c>
      <c r="R12" s="392"/>
      <c r="S12" s="392"/>
      <c r="T12" s="392"/>
      <c r="U12" s="392"/>
      <c r="V12" s="392"/>
      <c r="W12" s="392"/>
      <c r="X12" s="392">
        <v>5</v>
      </c>
      <c r="Y12" s="392"/>
      <c r="Z12" s="392"/>
      <c r="AA12" s="392"/>
      <c r="AB12" s="392"/>
      <c r="AC12" s="392"/>
      <c r="AD12" s="392"/>
      <c r="AE12" s="392">
        <v>5</v>
      </c>
      <c r="AF12" s="392"/>
      <c r="AG12" s="389"/>
      <c r="AH12" s="389"/>
      <c r="AI12" s="389">
        <f t="shared" si="1"/>
        <v>30</v>
      </c>
      <c r="AJ12" s="121"/>
      <c r="AK12" s="394"/>
    </row>
    <row r="13">
      <c r="A13" s="658"/>
      <c r="B13" s="647"/>
      <c r="C13" s="644"/>
      <c r="D13" s="390"/>
      <c r="E13" s="390">
        <v>9.5</v>
      </c>
      <c r="F13" s="390"/>
      <c r="G13" s="390"/>
      <c r="H13" s="391"/>
      <c r="I13" s="391"/>
      <c r="J13" s="390">
        <v>9.5</v>
      </c>
      <c r="K13" s="393"/>
      <c r="L13" s="393"/>
      <c r="M13" s="393"/>
      <c r="N13" s="390">
        <v>9.5</v>
      </c>
      <c r="O13" s="391"/>
      <c r="P13" s="391"/>
      <c r="Q13" s="390">
        <v>9.5</v>
      </c>
      <c r="R13" s="393"/>
      <c r="S13" s="393"/>
      <c r="T13" s="393"/>
      <c r="U13" s="393"/>
      <c r="V13" s="391"/>
      <c r="W13" s="391"/>
      <c r="X13" s="390">
        <v>9.5</v>
      </c>
      <c r="Y13" s="393"/>
      <c r="Z13" s="391"/>
      <c r="AA13" s="393"/>
      <c r="AB13" s="393"/>
      <c r="AC13" s="393"/>
      <c r="AD13" s="393"/>
      <c r="AE13" s="390">
        <v>9.5</v>
      </c>
      <c r="AF13" s="393"/>
      <c r="AG13" s="390"/>
      <c r="AH13" s="390"/>
      <c r="AI13" s="391">
        <f t="shared" si="1"/>
        <v>57</v>
      </c>
      <c r="AJ13" s="124">
        <f>+$C$5/173*AI13</f>
        <v>763734.104046243</v>
      </c>
      <c r="AK13" s="391"/>
    </row>
    <row r="14">
      <c r="A14" s="658">
        <f>+A12+1</f>
        <v>4</v>
      </c>
      <c r="B14" s="664"/>
      <c r="C14" s="643" t="s">
        <v>14</v>
      </c>
      <c r="D14" s="389">
        <v>2</v>
      </c>
      <c r="E14" s="389"/>
      <c r="F14" s="389"/>
      <c r="G14" s="389"/>
      <c r="H14" s="389">
        <v>3</v>
      </c>
      <c r="I14" s="389"/>
      <c r="J14" s="392"/>
      <c r="K14" s="392">
        <v>3</v>
      </c>
      <c r="L14" s="392"/>
      <c r="M14" s="392">
        <v>2</v>
      </c>
      <c r="N14" s="392"/>
      <c r="O14" s="392"/>
      <c r="P14" s="392">
        <v>3</v>
      </c>
      <c r="Q14" s="392"/>
      <c r="R14" s="392">
        <v>2</v>
      </c>
      <c r="S14" s="392"/>
      <c r="T14" s="392">
        <v>3</v>
      </c>
      <c r="U14" s="392"/>
      <c r="V14" s="392">
        <v>2</v>
      </c>
      <c r="W14" s="392">
        <v>2</v>
      </c>
      <c r="X14" s="392"/>
      <c r="Y14" s="392">
        <v>3</v>
      </c>
      <c r="Z14" s="392"/>
      <c r="AA14" s="392"/>
      <c r="AB14" s="392"/>
      <c r="AC14" s="392">
        <v>3</v>
      </c>
      <c r="AD14" s="392"/>
      <c r="AE14" s="392"/>
      <c r="AF14" s="392"/>
      <c r="AG14" s="389">
        <v>2</v>
      </c>
      <c r="AH14" s="389"/>
      <c r="AI14" s="389">
        <f t="shared" si="1"/>
        <v>30</v>
      </c>
      <c r="AJ14" s="121"/>
      <c r="AK14" s="394"/>
    </row>
    <row r="15">
      <c r="A15" s="658"/>
      <c r="B15" s="647"/>
      <c r="C15" s="644"/>
      <c r="D15" s="390">
        <v>3.5</v>
      </c>
      <c r="E15" s="390"/>
      <c r="F15" s="390"/>
      <c r="G15" s="390"/>
      <c r="H15" s="390">
        <v>5.5</v>
      </c>
      <c r="I15" s="391"/>
      <c r="J15" s="393"/>
      <c r="K15" s="390">
        <v>5.5</v>
      </c>
      <c r="L15" s="393"/>
      <c r="M15" s="390">
        <v>3.5</v>
      </c>
      <c r="N15" s="393"/>
      <c r="O15" s="391"/>
      <c r="P15" s="390">
        <v>5.5</v>
      </c>
      <c r="Q15" s="393"/>
      <c r="R15" s="390">
        <v>3.5</v>
      </c>
      <c r="S15" s="393"/>
      <c r="T15" s="390">
        <v>5.5</v>
      </c>
      <c r="U15" s="393"/>
      <c r="V15" s="390">
        <v>3.5</v>
      </c>
      <c r="W15" s="390">
        <v>3.5</v>
      </c>
      <c r="X15" s="393"/>
      <c r="Y15" s="390">
        <v>5.5</v>
      </c>
      <c r="Z15" s="391"/>
      <c r="AA15" s="393"/>
      <c r="AB15" s="393"/>
      <c r="AC15" s="390">
        <v>5.5</v>
      </c>
      <c r="AD15" s="393"/>
      <c r="AE15" s="393"/>
      <c r="AF15" s="393"/>
      <c r="AG15" s="390">
        <v>3.5</v>
      </c>
      <c r="AH15" s="390"/>
      <c r="AI15" s="391">
        <f t="shared" si="1"/>
        <v>54</v>
      </c>
      <c r="AJ15" s="124">
        <f>+$C$5/173*AI15</f>
        <v>723537.572254335</v>
      </c>
      <c r="AK15" s="391"/>
    </row>
    <row r="16">
      <c r="A16" s="658">
        <f>+A14+1</f>
        <v>5</v>
      </c>
      <c r="B16" s="664"/>
      <c r="C16" s="643" t="s">
        <v>15</v>
      </c>
      <c r="D16" s="389">
        <v>5</v>
      </c>
      <c r="E16" s="389"/>
      <c r="F16" s="389"/>
      <c r="G16" s="389"/>
      <c r="H16" s="389"/>
      <c r="I16" s="389"/>
      <c r="J16" s="392"/>
      <c r="K16" s="392"/>
      <c r="L16" s="392"/>
      <c r="M16" s="392"/>
      <c r="N16" s="392">
        <v>5</v>
      </c>
      <c r="O16" s="392"/>
      <c r="P16" s="392"/>
      <c r="Q16" s="392"/>
      <c r="R16" s="392"/>
      <c r="S16" s="392"/>
      <c r="T16" s="392"/>
      <c r="U16" s="392"/>
      <c r="V16" s="392">
        <v>5</v>
      </c>
      <c r="W16" s="392"/>
      <c r="X16" s="392">
        <v>5</v>
      </c>
      <c r="Y16" s="392"/>
      <c r="Z16" s="392"/>
      <c r="AA16" s="392"/>
      <c r="AB16" s="392">
        <v>5</v>
      </c>
      <c r="AC16" s="392"/>
      <c r="AD16" s="392">
        <v>5</v>
      </c>
      <c r="AE16" s="392"/>
      <c r="AF16" s="392"/>
      <c r="AG16" s="389"/>
      <c r="AH16" s="389"/>
      <c r="AI16" s="389">
        <f t="shared" si="1"/>
        <v>30</v>
      </c>
      <c r="AJ16" s="121"/>
      <c r="AK16" s="394"/>
    </row>
    <row r="17">
      <c r="A17" s="658"/>
      <c r="B17" s="647"/>
      <c r="C17" s="644"/>
      <c r="D17" s="390">
        <v>9.5</v>
      </c>
      <c r="E17" s="390"/>
      <c r="F17" s="390"/>
      <c r="G17" s="390"/>
      <c r="H17" s="391"/>
      <c r="I17" s="391"/>
      <c r="J17" s="393"/>
      <c r="K17" s="393"/>
      <c r="L17" s="393"/>
      <c r="M17" s="393"/>
      <c r="N17" s="390">
        <v>9.5</v>
      </c>
      <c r="O17" s="391"/>
      <c r="P17" s="391"/>
      <c r="Q17" s="393"/>
      <c r="R17" s="393"/>
      <c r="S17" s="393"/>
      <c r="T17" s="393"/>
      <c r="U17" s="393"/>
      <c r="V17" s="390">
        <v>9.5</v>
      </c>
      <c r="W17" s="391"/>
      <c r="X17" s="390">
        <v>9.5</v>
      </c>
      <c r="Y17" s="393"/>
      <c r="Z17" s="391"/>
      <c r="AA17" s="393"/>
      <c r="AB17" s="390">
        <v>9.5</v>
      </c>
      <c r="AC17" s="393"/>
      <c r="AD17" s="390">
        <v>9.5</v>
      </c>
      <c r="AE17" s="393"/>
      <c r="AF17" s="393"/>
      <c r="AG17" s="390"/>
      <c r="AH17" s="390"/>
      <c r="AI17" s="391">
        <f t="shared" si="1"/>
        <v>57</v>
      </c>
      <c r="AJ17" s="124">
        <f>+$C$5/173*AI17</f>
        <v>763734.104046243</v>
      </c>
      <c r="AK17" s="391"/>
    </row>
    <row r="18">
      <c r="A18" s="658">
        <f>+A16+1</f>
        <v>6</v>
      </c>
      <c r="B18" s="664"/>
      <c r="C18" s="643" t="s">
        <v>16</v>
      </c>
      <c r="D18" s="389">
        <v>5</v>
      </c>
      <c r="E18" s="389"/>
      <c r="F18" s="389"/>
      <c r="G18" s="389"/>
      <c r="H18" s="389"/>
      <c r="I18" s="389">
        <v>5</v>
      </c>
      <c r="J18" s="392"/>
      <c r="K18" s="392"/>
      <c r="L18" s="392"/>
      <c r="M18" s="392">
        <v>5</v>
      </c>
      <c r="N18" s="392"/>
      <c r="O18" s="392"/>
      <c r="P18" s="392"/>
      <c r="Q18" s="392"/>
      <c r="R18" s="392">
        <v>5</v>
      </c>
      <c r="S18" s="392"/>
      <c r="T18" s="392"/>
      <c r="U18" s="392"/>
      <c r="V18" s="392"/>
      <c r="W18" s="392"/>
      <c r="X18" s="392"/>
      <c r="Y18" s="392">
        <v>5</v>
      </c>
      <c r="Z18" s="392"/>
      <c r="AA18" s="392"/>
      <c r="AB18" s="392"/>
      <c r="AC18" s="392"/>
      <c r="AD18" s="392"/>
      <c r="AE18" s="392"/>
      <c r="AF18" s="392">
        <v>5</v>
      </c>
      <c r="AG18" s="389"/>
      <c r="AH18" s="389"/>
      <c r="AI18" s="389">
        <f t="shared" si="1"/>
        <v>30</v>
      </c>
      <c r="AJ18" s="121"/>
      <c r="AK18" s="394"/>
    </row>
    <row r="19">
      <c r="A19" s="658"/>
      <c r="B19" s="647"/>
      <c r="C19" s="644"/>
      <c r="D19" s="390">
        <v>9.5</v>
      </c>
      <c r="E19" s="390"/>
      <c r="F19" s="390"/>
      <c r="G19" s="390"/>
      <c r="H19" s="391"/>
      <c r="I19" s="390">
        <v>9.5</v>
      </c>
      <c r="J19" s="393"/>
      <c r="K19" s="393"/>
      <c r="L19" s="393"/>
      <c r="M19" s="390">
        <v>9.5</v>
      </c>
      <c r="N19" s="390">
        <v>9.5</v>
      </c>
      <c r="O19" s="391"/>
      <c r="P19" s="391"/>
      <c r="Q19" s="393"/>
      <c r="R19" s="390">
        <v>9.5</v>
      </c>
      <c r="S19" s="393"/>
      <c r="T19" s="393"/>
      <c r="U19" s="393"/>
      <c r="V19" s="391"/>
      <c r="W19" s="391"/>
      <c r="X19" s="393"/>
      <c r="Y19" s="390">
        <v>9.5</v>
      </c>
      <c r="Z19" s="391"/>
      <c r="AA19" s="393"/>
      <c r="AB19" s="393"/>
      <c r="AC19" s="393"/>
      <c r="AD19" s="393"/>
      <c r="AE19" s="393"/>
      <c r="AF19" s="393"/>
      <c r="AG19" s="390"/>
      <c r="AH19" s="390"/>
      <c r="AI19" s="391">
        <f t="shared" si="1"/>
        <v>57</v>
      </c>
      <c r="AJ19" s="124">
        <f>+$C$5/173*AI19</f>
        <v>763734.104046243</v>
      </c>
      <c r="AK19" s="391"/>
    </row>
  </sheetData>
  <mergeCells>
    <mergeCell ref="A16:A17"/>
    <mergeCell ref="A18:A19"/>
    <mergeCell ref="B6:B7"/>
    <mergeCell ref="B8:B9"/>
    <mergeCell ref="B10:B11"/>
    <mergeCell ref="B12:B13"/>
    <mergeCell ref="B14:B15"/>
    <mergeCell ref="B16:B17"/>
    <mergeCell ref="B18:B19"/>
    <mergeCell ref="A8:A9"/>
    <mergeCell ref="A10:A11"/>
    <mergeCell ref="A12:A13"/>
    <mergeCell ref="A14:A15"/>
    <mergeCell ref="C16:C17"/>
    <mergeCell ref="C18:C19"/>
    <mergeCell ref="AI6:AI7"/>
    <mergeCell ref="AJ6:AJ7"/>
    <mergeCell ref="AK6:AK7"/>
    <mergeCell ref="D6:AH6"/>
    <mergeCell ref="C6:C7"/>
    <mergeCell ref="C8:C9"/>
    <mergeCell ref="C10:C11"/>
    <mergeCell ref="C12:C13"/>
    <mergeCell ref="C14:C1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5">
    <tabColor theme="0"/>
  </sheetPr>
  <dimension ref="A1:AK11"/>
  <sheetViews>
    <sheetView topLeftCell="A4" workbookViewId="0">
      <pane xSplit="3" ySplit="4" topLeftCell="D8" activePane="bottomRight" state="frozen"/>
      <selection pane="topRight"/>
      <selection pane="bottomLeft"/>
      <selection pane="bottomRight" activeCell="L16" sqref="L16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4" width="5.7109375" customWidth="1"/>
    <col min="5" max="5" width="5" customWidth="1"/>
    <col min="6" max="6" width="6.5703125" customWidth="1"/>
    <col min="7" max="12" width="5" customWidth="1"/>
    <col min="13" max="13" width="6.85546875" customWidth="1"/>
    <col min="14" max="15" width="5" customWidth="1"/>
    <col min="16" max="16" width="6" customWidth="1"/>
    <col min="17" max="19" width="5" customWidth="1"/>
    <col min="20" max="20" width="6.85546875" customWidth="1"/>
    <col min="21" max="31" width="5" customWidth="1"/>
    <col min="32" max="33" width="6" customWidth="1"/>
    <col min="34" max="34" width="5.5703125" customWidth="1"/>
    <col min="35" max="35" width="8.140625" customWidth="1"/>
    <col min="36" max="36" width="10.5703125" customWidth="1"/>
    <col min="38" max="38" width="11.5703125" customWidth="1"/>
  </cols>
  <sheetData>
    <row r="1" ht="11.25" s="94" customFormat="1">
      <c r="A1" s="96" t="s">
        <v>0</v>
      </c>
      <c r="B1" s="97"/>
      <c r="C1" s="98"/>
      <c r="D1" s="99"/>
      <c r="E1" s="99"/>
      <c r="F1" s="99"/>
      <c r="G1" s="741" t="s">
        <v>1</v>
      </c>
      <c r="L1" s="118"/>
      <c r="T1" s="99"/>
      <c r="U1" s="119"/>
    </row>
    <row r="2" ht="11.25" s="94" customFormat="1">
      <c r="A2" s="96" t="s">
        <v>17</v>
      </c>
      <c r="B2" s="100"/>
      <c r="C2" s="101"/>
      <c r="D2" s="100"/>
      <c r="E2" s="100"/>
      <c r="F2" s="100"/>
      <c r="G2" s="102"/>
      <c r="H2" s="103"/>
      <c r="I2" s="103"/>
      <c r="J2" s="103"/>
      <c r="K2" s="103"/>
      <c r="L2" s="102"/>
      <c r="M2" s="102"/>
      <c r="N2" s="102"/>
      <c r="O2" s="102"/>
      <c r="P2" s="102"/>
      <c r="Q2" s="103"/>
      <c r="R2" s="103"/>
      <c r="S2" s="103"/>
      <c r="T2" s="100"/>
      <c r="U2" s="120"/>
    </row>
    <row r="3" ht="11.25" s="94" customFormat="1">
      <c r="A3" s="96" t="s">
        <v>1063</v>
      </c>
      <c r="B3" s="97"/>
      <c r="C3" s="98"/>
      <c r="D3" s="99"/>
      <c r="E3" s="99"/>
      <c r="F3" s="100"/>
      <c r="G3" s="104"/>
      <c r="H3" s="105"/>
      <c r="I3" s="105"/>
      <c r="L3" s="118"/>
      <c r="T3" s="99"/>
      <c r="U3" s="119"/>
    </row>
    <row r="4" ht="11.25" s="94" customFormat="1">
      <c r="A4" s="96"/>
      <c r="B4" s="97"/>
      <c r="C4" s="98"/>
      <c r="D4" s="99"/>
      <c r="E4" s="99"/>
      <c r="F4" s="100"/>
      <c r="G4" s="104"/>
      <c r="H4" s="105"/>
      <c r="I4" s="105"/>
      <c r="L4" s="118"/>
      <c r="T4" s="99"/>
      <c r="U4" s="119"/>
    </row>
    <row r="5" ht="11.25" s="94" customFormat="1">
      <c r="A5" s="96"/>
      <c r="B5" s="97"/>
      <c r="C5" s="377">
        <v>3940973</v>
      </c>
      <c r="D5" s="99"/>
      <c r="E5" s="99"/>
      <c r="F5" s="100"/>
      <c r="G5" s="104"/>
      <c r="H5" s="105"/>
      <c r="I5" s="105"/>
      <c r="L5" s="118"/>
      <c r="T5" s="99"/>
      <c r="U5" s="119"/>
    </row>
    <row r="6">
      <c r="B6" s="637" t="s">
        <v>4</v>
      </c>
      <c r="C6" s="637" t="s">
        <v>5</v>
      </c>
      <c r="D6" s="656" t="s">
        <v>1064</v>
      </c>
      <c r="E6" s="657"/>
      <c r="F6" s="657"/>
      <c r="G6" s="657"/>
      <c r="H6" s="657"/>
      <c r="I6" s="657"/>
      <c r="J6" s="657"/>
      <c r="K6" s="657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57"/>
      <c r="Y6" s="657"/>
      <c r="Z6" s="657"/>
      <c r="AA6" s="657"/>
      <c r="AB6" s="657"/>
      <c r="AC6" s="657"/>
      <c r="AD6" s="657"/>
      <c r="AE6" s="657"/>
      <c r="AF6" s="657"/>
      <c r="AG6" s="657"/>
      <c r="AH6" s="657"/>
      <c r="AI6" s="637" t="s">
        <v>7</v>
      </c>
      <c r="AJ6" s="637" t="s">
        <v>8</v>
      </c>
      <c r="AK6" s="637" t="s">
        <v>9</v>
      </c>
    </row>
    <row r="7">
      <c r="A7" s="96" t="s">
        <v>10</v>
      </c>
      <c r="B7" s="638"/>
      <c r="C7" s="638"/>
      <c r="D7" s="109">
        <v>1</v>
      </c>
      <c r="E7" s="110">
        <f>+D7+1</f>
        <v>2</v>
      </c>
      <c r="F7" s="110">
        <f ref="F7:AH7" t="shared" si="0">+E7+1</f>
        <v>3</v>
      </c>
      <c r="G7" s="110">
        <f t="shared" si="0"/>
        <v>4</v>
      </c>
      <c r="H7" s="110">
        <f t="shared" si="0"/>
        <v>5</v>
      </c>
      <c r="I7" s="110">
        <f t="shared" si="0"/>
        <v>6</v>
      </c>
      <c r="J7" s="110">
        <f t="shared" si="0"/>
        <v>7</v>
      </c>
      <c r="K7" s="109">
        <f t="shared" si="0"/>
        <v>8</v>
      </c>
      <c r="L7" s="110">
        <f t="shared" si="0"/>
        <v>9</v>
      </c>
      <c r="M7" s="110">
        <f t="shared" si="0"/>
        <v>10</v>
      </c>
      <c r="N7" s="110">
        <f t="shared" si="0"/>
        <v>11</v>
      </c>
      <c r="O7" s="110">
        <f t="shared" si="0"/>
        <v>12</v>
      </c>
      <c r="P7" s="110">
        <f t="shared" si="0"/>
        <v>13</v>
      </c>
      <c r="Q7" s="110">
        <f t="shared" si="0"/>
        <v>14</v>
      </c>
      <c r="R7" s="109">
        <f t="shared" si="0"/>
        <v>15</v>
      </c>
      <c r="S7" s="110">
        <f t="shared" si="0"/>
        <v>16</v>
      </c>
      <c r="T7" s="110">
        <f t="shared" si="0"/>
        <v>17</v>
      </c>
      <c r="U7" s="110">
        <f t="shared" si="0"/>
        <v>18</v>
      </c>
      <c r="V7" s="110">
        <f t="shared" si="0"/>
        <v>19</v>
      </c>
      <c r="W7" s="110">
        <f t="shared" si="0"/>
        <v>20</v>
      </c>
      <c r="X7" s="110">
        <f t="shared" si="0"/>
        <v>21</v>
      </c>
      <c r="Y7" s="109">
        <f t="shared" si="0"/>
        <v>22</v>
      </c>
      <c r="Z7" s="110">
        <f t="shared" si="0"/>
        <v>23</v>
      </c>
      <c r="AA7" s="110">
        <f t="shared" si="0"/>
        <v>24</v>
      </c>
      <c r="AB7" s="110">
        <f t="shared" si="0"/>
        <v>25</v>
      </c>
      <c r="AC7" s="110">
        <f t="shared" si="0"/>
        <v>26</v>
      </c>
      <c r="AD7" s="110">
        <f t="shared" si="0"/>
        <v>27</v>
      </c>
      <c r="AE7" s="110">
        <f t="shared" si="0"/>
        <v>28</v>
      </c>
      <c r="AF7" s="109">
        <f t="shared" si="0"/>
        <v>29</v>
      </c>
      <c r="AG7" s="110">
        <f t="shared" si="0"/>
        <v>30</v>
      </c>
      <c r="AH7" s="110">
        <f t="shared" si="0"/>
        <v>31</v>
      </c>
      <c r="AI7" s="638"/>
      <c r="AJ7" s="638"/>
      <c r="AK7" s="639"/>
    </row>
    <row r="8" s="95" customFormat="1">
      <c r="A8" s="665">
        <v>1</v>
      </c>
      <c r="B8" s="553" t="s">
        <v>1065</v>
      </c>
      <c r="C8" s="379" t="s">
        <v>1066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21"/>
      <c r="AK8" s="122"/>
    </row>
    <row r="9" s="95" customFormat="1">
      <c r="A9" s="665"/>
      <c r="B9" s="115"/>
      <c r="C9" s="116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380">
        <f>SUM(D9:AH9)</f>
        <v>0</v>
      </c>
      <c r="AJ9" s="124">
        <f>+$C$5/173*AI9</f>
        <v>0</v>
      </c>
      <c r="AK9" s="117"/>
    </row>
    <row r="10" s="95" customFormat="1">
      <c r="A10" s="665">
        <v>1</v>
      </c>
      <c r="B10" s="113"/>
      <c r="C10" s="114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21"/>
      <c r="AK10" s="122"/>
    </row>
    <row r="11" s="95" customFormat="1">
      <c r="A11" s="665"/>
      <c r="B11" s="554" t="s">
        <v>1067</v>
      </c>
      <c r="C11" s="116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380">
        <f>SUM(D11:AH11)</f>
        <v>0</v>
      </c>
      <c r="AJ11" s="124">
        <f>+$C$5/173*AI11</f>
        <v>0</v>
      </c>
      <c r="AK11" s="117"/>
    </row>
  </sheetData>
  <mergeCells>
    <mergeCell ref="AK6:AK7"/>
    <mergeCell ref="D6:AH6"/>
    <mergeCell ref="A8:A9"/>
    <mergeCell ref="A10:A11"/>
    <mergeCell ref="B6:B7"/>
    <mergeCell ref="C6:C7"/>
    <mergeCell ref="AI6:AI7"/>
    <mergeCell ref="AJ6:AJ7"/>
  </mergeCells>
  <pageMargins left="0.7" right="0.7" top="0.75" bottom="0.75" header="0.3" footer="0.3"/>
  <pageSetup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41</vt:i4>
      </vt:variant>
    </vt:vector>
  </HeadingPairs>
  <TitlesOfParts>
    <vt:vector size="77" baseType="lpstr">
      <vt:lpstr>BANJARMASIN </vt:lpstr>
      <vt:lpstr>lembur BM</vt:lpstr>
      <vt:lpstr>PONTIANAK</vt:lpstr>
      <vt:lpstr>lembur pontianak</vt:lpstr>
      <vt:lpstr>LEMBUR HALIM</vt:lpstr>
      <vt:lpstr>DRIVER LEADER</vt:lpstr>
      <vt:lpstr>HALIM </vt:lpstr>
      <vt:lpstr>TIPAR</vt:lpstr>
      <vt:lpstr>RAWA BUAYA</vt:lpstr>
      <vt:lpstr>LEMBUR RAWA BUAYA</vt:lpstr>
      <vt:lpstr>TAMAN TECHNO</vt:lpstr>
      <vt:lpstr>ANTERAJA -BOGOR</vt:lpstr>
      <vt:lpstr>ANTERAJA - SUNTER</vt:lpstr>
      <vt:lpstr>MARUNDA</vt:lpstr>
      <vt:lpstr>MAKASSAR </vt:lpstr>
      <vt:lpstr>lembur manado</vt:lpstr>
      <vt:lpstr>PARE-PARE</vt:lpstr>
      <vt:lpstr>KOLAKA</vt:lpstr>
      <vt:lpstr>BENGKULU</vt:lpstr>
      <vt:lpstr>MANADO</vt:lpstr>
      <vt:lpstr>anteraja MANADO</vt:lpstr>
      <vt:lpstr>GORONTALO</vt:lpstr>
      <vt:lpstr>PALEMBANG</vt:lpstr>
      <vt:lpstr>ANTERAJA LAMPUNG</vt:lpstr>
      <vt:lpstr>ANTERAJA JAMBI</vt:lpstr>
      <vt:lpstr>ANTERAJA PONTIANAK</vt:lpstr>
      <vt:lpstr>PANGKAL PINANG</vt:lpstr>
      <vt:lpstr>BANJARMASIN ANTERAJA</vt:lpstr>
      <vt:lpstr>ANTERAJA PALANGKARAYA</vt:lpstr>
      <vt:lpstr>ANTERAJA BALIKPAPAN</vt:lpstr>
      <vt:lpstr>IN OUT </vt:lpstr>
      <vt:lpstr>ANTERAJA SAMARINDA</vt:lpstr>
      <vt:lpstr>INVOICE MEI</vt:lpstr>
      <vt:lpstr>lembur gorontalo</vt:lpstr>
      <vt:lpstr>sharing budget</vt:lpstr>
      <vt:lpstr>sharing budget invoice</vt:lpstr>
      <vt:lpstr>'ANTERAJA - SUNTER'!Print_Area</vt:lpstr>
      <vt:lpstr>'ANTERAJA BALIKPAPAN'!Print_Area</vt:lpstr>
      <vt:lpstr>'ANTERAJA -BOGOR'!Print_Area</vt:lpstr>
      <vt:lpstr>'ANTERAJA JAMBI'!Print_Area</vt:lpstr>
      <vt:lpstr>'ANTERAJA LAMPUNG'!Print_Area</vt:lpstr>
      <vt:lpstr>'anteraja MANADO'!Print_Area</vt:lpstr>
      <vt:lpstr>'ANTERAJA PALANGKARAYA'!Print_Area</vt:lpstr>
      <vt:lpstr>'ANTERAJA PONTIANAK'!Print_Area</vt:lpstr>
      <vt:lpstr>'ANTERAJA SAMARINDA'!Print_Area</vt:lpstr>
      <vt:lpstr>'BANJARMASIN '!Print_Area</vt:lpstr>
      <vt:lpstr>'BANJARMASIN ANTERAJA'!Print_Area</vt:lpstr>
      <vt:lpstr>BENGKULU!Print_Area</vt:lpstr>
      <vt:lpstr>'DRIVER LEADER'!Print_Area</vt:lpstr>
      <vt:lpstr>GORONTALO!Print_Area</vt:lpstr>
      <vt:lpstr>'HALIM '!Print_Area</vt:lpstr>
      <vt:lpstr>'INVOICE MEI'!Print_Area</vt:lpstr>
      <vt:lpstr>KOLAKA!Print_Area</vt:lpstr>
      <vt:lpstr>'lembur BM'!Print_Area</vt:lpstr>
      <vt:lpstr>'MAKASSAR '!Print_Area</vt:lpstr>
      <vt:lpstr>MANADO!Print_Area</vt:lpstr>
      <vt:lpstr>MARUNDA!Print_Area</vt:lpstr>
      <vt:lpstr>PALEMBANG!Print_Area</vt:lpstr>
      <vt:lpstr>'PANGKAL PINANG'!Print_Area</vt:lpstr>
      <vt:lpstr>'PARE-PARE'!Print_Area</vt:lpstr>
      <vt:lpstr>PONTIANAK!Print_Area</vt:lpstr>
      <vt:lpstr>'RAWA BUAYA'!Print_Area</vt:lpstr>
      <vt:lpstr>'sharing budget'!Print_Area</vt:lpstr>
      <vt:lpstr>'sharing budget invoice'!Print_Area</vt:lpstr>
      <vt:lpstr>'TAMAN TECHNO'!Print_Area</vt:lpstr>
      <vt:lpstr>TIPAR!Print_Area</vt:lpstr>
      <vt:lpstr>'ANTERAJA - SUNTER'!Print_Titles</vt:lpstr>
      <vt:lpstr>'ANTERAJA -BOGOR'!Print_Titles</vt:lpstr>
      <vt:lpstr>'anteraja MANADO'!Print_Titles</vt:lpstr>
      <vt:lpstr>'BANJARMASIN '!Print_Titles</vt:lpstr>
      <vt:lpstr>BENGKULU!Print_Titles</vt:lpstr>
      <vt:lpstr>'DRIVER LEADER'!Print_Titles</vt:lpstr>
      <vt:lpstr>'HALIM '!Print_Titles</vt:lpstr>
      <vt:lpstr>MANADO!Print_Titles</vt:lpstr>
      <vt:lpstr>PONTIANAK!Print_Titles</vt:lpstr>
      <vt:lpstr>'RAWA BUAYA'!Print_Titles</vt:lpstr>
      <vt:lpstr>'TAMAN TECHNO'!Print_Titles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satbks</dc:creator>
  <cp:lastModifiedBy>ASUS</cp:lastModifiedBy>
  <cp:revision>1</cp:revision>
  <cp:lastPrinted>2021-07-19T02:50:55Z</cp:lastPrinted>
  <dcterms:created xsi:type="dcterms:W3CDTF">2012-09-01T19:30:00Z</dcterms:created>
  <dcterms:modified xsi:type="dcterms:W3CDTF">2021-07-27T10:17:00Z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1057-11.2.0.10200</vt:lpwstr>
  </property>
  <property fmtid="{D5CDD505-2E9C-101B-9397-08002B2CF9AE}" pid="3" name="KSOReadingLayout">
    <vt:bool>true</vt:bool>
  </property>
</Properties>
</file>