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ei19080026\Downloads\"/>
    </mc:Choice>
  </mc:AlternateContent>
  <xr:revisionPtr revIDLastSave="0" documentId="13_ncr:1_{ACBC811D-1F9F-4B0C-BA5F-CF6CDDBCD8D5}" xr6:coauthVersionLast="41" xr6:coauthVersionMax="41" xr10:uidLastSave="{00000000-0000-0000-0000-000000000000}"/>
  <bookViews>
    <workbookView xWindow="-120" yWindow="-120" windowWidth="20640" windowHeight="11160" tabRatio="879" xr2:uid="{00000000-000D-0000-FFFF-FFFF00000000}"/>
  </bookViews>
  <sheets>
    <sheet name="REKAP" sheetId="19" r:id="rId1"/>
    <sheet name="transfer payroll" sheetId="18" r:id="rId2"/>
    <sheet name="tanda terima  (2)" sheetId="26" r:id="rId3"/>
    <sheet name="RINCIAN" sheetId="17" r:id="rId4"/>
    <sheet name="SIMULASI" sheetId="22" state="hidden" r:id="rId5"/>
    <sheet name="Sheet2" sheetId="23" state="hidden" r:id="rId6"/>
    <sheet name="Sheet3" sheetId="25" r:id="rId7"/>
  </sheets>
  <definedNames>
    <definedName name="__xlnm._FilterDatabase_1">#REF!</definedName>
    <definedName name="__xlnm._FilterDatabase_1" localSheetId="0">#REF!</definedName>
    <definedName name="_xlnm.Print_Area" localSheetId="0">REKAP!$Y$7:$AJ$128</definedName>
    <definedName name="_xlnm.Print_Titles" localSheetId="0">REKAP!$9:$9</definedName>
    <definedName name="__xlnm._FilterDatabase_1" localSheetId="1">#REF!</definedName>
    <definedName name="_xlnm.Print_Area" localSheetId="1">'transfer payroll'!#REF!</definedName>
    <definedName name="_xlnm.Print_Area" localSheetId="3">RINCIAN!$A$1:$K$26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AP1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TALI HELM TTNT</t>
        </r>
      </text>
    </comment>
    <comment ref="AP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KACAMATA SAFETY DAN TALUI HELM TTNT</t>
        </r>
      </text>
    </comment>
    <comment ref="AN2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SPH BULAN JUNI, RP. 1.500.000 UNTUK PEEBAIKAN ROLLONG GATE YG TERTABRAK JUNI POT KE  1</t>
        </r>
      </text>
    </comment>
    <comment ref="AP6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N6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BUKA JUNI SPH KARENA NABRAK TIANG STOPPER</t>
        </r>
      </text>
    </comment>
    <comment ref="AP7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P7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N80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insident bulan juni sph rp. 750.000 
</t>
        </r>
      </text>
    </comment>
    <comment ref="AP8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KACAMATA SAFETY DAN TALUI HELM TTNT</t>
        </r>
      </text>
    </comment>
    <comment ref="AO8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 et ilang bulan juni</t>
        </r>
      </text>
    </comment>
    <comment ref="AP8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HELM SAFETY TTNT</t>
        </r>
      </text>
    </comment>
    <comment ref="AP9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ROMPI TTNT</t>
        </r>
      </text>
    </comment>
  </commentList>
</comments>
</file>

<file path=xl/sharedStrings.xml><?xml version="1.0" encoding="utf-8"?>
<sst xmlns="http://schemas.openxmlformats.org/spreadsheetml/2006/main" count="487" uniqueCount="487">
  <si>
    <t>L</t>
  </si>
  <si>
    <t>K0</t>
  </si>
  <si>
    <t>REGULER</t>
  </si>
  <si>
    <t>MILKRUN</t>
  </si>
  <si>
    <t>K1</t>
  </si>
  <si>
    <t>K2</t>
  </si>
  <si>
    <t>K3</t>
  </si>
  <si>
    <t>REKAP GAJI PT. TTNT</t>
  </si>
  <si>
    <t>BULAN JUNI 2021</t>
  </si>
  <si>
    <t>No</t>
  </si>
  <si>
    <t>Nik</t>
  </si>
  <si>
    <t xml:space="preserve">Name  </t>
  </si>
  <si>
    <t>Jabatan</t>
  </si>
  <si>
    <t>Lokasi</t>
  </si>
  <si>
    <t>training</t>
  </si>
  <si>
    <t>rute</t>
  </si>
  <si>
    <t>Adjustment</t>
  </si>
  <si>
    <t>A</t>
  </si>
  <si>
    <t>I</t>
  </si>
  <si>
    <t>S</t>
  </si>
  <si>
    <t>TOTAL</t>
  </si>
  <si>
    <t>Gaji Pokok</t>
  </si>
  <si>
    <t>Training</t>
  </si>
  <si>
    <t>Rute</t>
  </si>
  <si>
    <t>Jamsostek</t>
  </si>
  <si>
    <t>BPJS Kesehatan</t>
  </si>
  <si>
    <t>Jaminan Pensiun</t>
  </si>
  <si>
    <t>TOTAL BPJS</t>
  </si>
  <si>
    <t>Thr</t>
  </si>
  <si>
    <t>Insentif Lainnya</t>
  </si>
  <si>
    <t>Grand Total</t>
  </si>
  <si>
    <t xml:space="preserve"> (Masuk)</t>
  </si>
  <si>
    <t xml:space="preserve"> (Keluar)</t>
  </si>
  <si>
    <t>NO</t>
  </si>
  <si>
    <t>NAMA</t>
  </si>
  <si>
    <t>STATUS K</t>
  </si>
  <si>
    <t>HASIL</t>
  </si>
  <si>
    <t>BPJS TK1</t>
  </si>
  <si>
    <t>BPJS KES</t>
  </si>
  <si>
    <t>PENSIUN1</t>
  </si>
  <si>
    <t>PKP1</t>
  </si>
  <si>
    <t>PTKP</t>
  </si>
  <si>
    <t>PKP2</t>
  </si>
  <si>
    <t>PPH 21</t>
  </si>
  <si>
    <t>NETTO</t>
  </si>
  <si>
    <t>SERAGAM</t>
  </si>
  <si>
    <t>SEPATU</t>
  </si>
  <si>
    <t>SIO</t>
  </si>
  <si>
    <t>SPH</t>
  </si>
  <si>
    <t>TILANG</t>
  </si>
  <si>
    <t xml:space="preserve">APD </t>
  </si>
  <si>
    <t>BACKUP</t>
  </si>
  <si>
    <t>TOTAL POT</t>
  </si>
  <si>
    <t>Jumlah</t>
  </si>
  <si>
    <t>NOREK</t>
  </si>
  <si>
    <t>BANK</t>
  </si>
  <si>
    <t>Paraf</t>
  </si>
  <si>
    <t>OK</t>
  </si>
  <si>
    <t>TN0001</t>
  </si>
  <si>
    <t>AGUS SUPRIYADI</t>
  </si>
  <si>
    <t>DRIVER</t>
  </si>
  <si>
    <t>TTNT</t>
  </si>
  <si>
    <t>TN0002</t>
  </si>
  <si>
    <t>ANDI WARDANI</t>
  </si>
  <si>
    <t>TN0007</t>
  </si>
  <si>
    <t>DANI SAMBAS</t>
  </si>
  <si>
    <t>TN0008</t>
  </si>
  <si>
    <t>DEDI MAULANA</t>
  </si>
  <si>
    <t>TN0011</t>
  </si>
  <si>
    <t>ADE HIDAYAT</t>
  </si>
  <si>
    <t>TN0033</t>
  </si>
  <si>
    <t>DWI HARYANTO</t>
  </si>
  <si>
    <t>TN0037</t>
  </si>
  <si>
    <t>TN0034</t>
  </si>
  <si>
    <t>SUHENDRA</t>
  </si>
  <si>
    <t>TN0055</t>
  </si>
  <si>
    <t>TN0036</t>
  </si>
  <si>
    <t>WAWAN GUNAWAN</t>
  </si>
  <si>
    <t>TN0074</t>
  </si>
  <si>
    <t>SUPIYARTO</t>
  </si>
  <si>
    <t>TN0038</t>
  </si>
  <si>
    <t>M FIKRI ALFIYANSAH</t>
  </si>
  <si>
    <t>TN0040</t>
  </si>
  <si>
    <t>TN0039</t>
  </si>
  <si>
    <t>BUDIYANTO</t>
  </si>
  <si>
    <t>MUHAMAD MUHTADI</t>
  </si>
  <si>
    <t>TN0052</t>
  </si>
  <si>
    <t>HENDRIK PURNAMA</t>
  </si>
  <si>
    <t>TN0102</t>
  </si>
  <si>
    <t>AHMAD KUSAERI</t>
  </si>
  <si>
    <t>ASEP KURNIA</t>
  </si>
  <si>
    <t>TN0059</t>
  </si>
  <si>
    <t>FATHUROHMAN</t>
  </si>
  <si>
    <t>TN0061</t>
  </si>
  <si>
    <t>WAKHIDIN</t>
  </si>
  <si>
    <t>TN0070</t>
  </si>
  <si>
    <t>SYAMSUL MUHARAM</t>
  </si>
  <si>
    <t>TN0053</t>
  </si>
  <si>
    <t>TN0085</t>
  </si>
  <si>
    <t>AHMAD TATA</t>
  </si>
  <si>
    <t xml:space="preserve">BACKUP </t>
  </si>
  <si>
    <t>TN0003</t>
  </si>
  <si>
    <t>IRWAN SATYANTO SIMATUPANG</t>
  </si>
  <si>
    <t>TN0004</t>
  </si>
  <si>
    <t>MUHAMAD ILYAS</t>
  </si>
  <si>
    <t>TN0048</t>
  </si>
  <si>
    <t>Pekerja tidak terdaftar</t>
  </si>
  <si>
    <t>TN0005</t>
  </si>
  <si>
    <t>ANDRI YANTO</t>
  </si>
  <si>
    <t>TN0006</t>
  </si>
  <si>
    <t>KARYANA</t>
  </si>
  <si>
    <t>TN0042</t>
  </si>
  <si>
    <t>TN0009</t>
  </si>
  <si>
    <t>GURUH ADI PUTRA</t>
  </si>
  <si>
    <t>TN0021</t>
  </si>
  <si>
    <t>TN0010</t>
  </si>
  <si>
    <t>SUKIYAT</t>
  </si>
  <si>
    <t>TN0012</t>
  </si>
  <si>
    <t>HERUDIN</t>
  </si>
  <si>
    <t>TN0013</t>
  </si>
  <si>
    <t>DEDE WAHYU</t>
  </si>
  <si>
    <t>TN0017</t>
  </si>
  <si>
    <t>TN0014</t>
  </si>
  <si>
    <t>IWAN WIJAYA</t>
  </si>
  <si>
    <t>TN0015</t>
  </si>
  <si>
    <t>SAEPUL HAMAMI</t>
  </si>
  <si>
    <t>TN0016</t>
  </si>
  <si>
    <t>HENDRA</t>
  </si>
  <si>
    <t xml:space="preserve">ACEP TARUNA </t>
  </si>
  <si>
    <t>TN0018</t>
  </si>
  <si>
    <t xml:space="preserve">SUWANDI </t>
  </si>
  <si>
    <t>TN0019</t>
  </si>
  <si>
    <t xml:space="preserve">CAWAN KURNIAWAN </t>
  </si>
  <si>
    <t>TN0020</t>
  </si>
  <si>
    <t xml:space="preserve">AHDI </t>
  </si>
  <si>
    <t xml:space="preserve">RAMDANI MANAON PAKPAHAN </t>
  </si>
  <si>
    <t>TN0022</t>
  </si>
  <si>
    <t>YUSUF AKHAMDI</t>
  </si>
  <si>
    <t>TN0023</t>
  </si>
  <si>
    <t xml:space="preserve">JAYA PERMANA </t>
  </si>
  <si>
    <t>TN0035</t>
  </si>
  <si>
    <t>TN0024</t>
  </si>
  <si>
    <t xml:space="preserve">ABDUL RAHMAN </t>
  </si>
  <si>
    <t>TN0025</t>
  </si>
  <si>
    <t>SE SURYADI</t>
  </si>
  <si>
    <t>TN0026</t>
  </si>
  <si>
    <t>DIAN JUHYANDI</t>
  </si>
  <si>
    <t>TN0027</t>
  </si>
  <si>
    <t>SAMSUL MUARIPIN</t>
  </si>
  <si>
    <t>TN0028</t>
  </si>
  <si>
    <t>YAKUB</t>
  </si>
  <si>
    <t>TN0029</t>
  </si>
  <si>
    <t>MUHAMAD AMINNULLAH</t>
  </si>
  <si>
    <t>TN0030</t>
  </si>
  <si>
    <t>ATDI YUSHADI</t>
  </si>
  <si>
    <t>TN0031</t>
  </si>
  <si>
    <t xml:space="preserve">RASDI SUMASDI </t>
  </si>
  <si>
    <t xml:space="preserve">RANO KARNO </t>
  </si>
  <si>
    <t>TN0051</t>
  </si>
  <si>
    <t>TN0041</t>
  </si>
  <si>
    <t>FAHMI MATROTIN</t>
  </si>
  <si>
    <t xml:space="preserve">HERI PRASETIO </t>
  </si>
  <si>
    <t>TN0043</t>
  </si>
  <si>
    <t>SURYANA</t>
  </si>
  <si>
    <t>TN0044</t>
  </si>
  <si>
    <t xml:space="preserve">TANTOSO </t>
  </si>
  <si>
    <t>TN0045</t>
  </si>
  <si>
    <t xml:space="preserve">IRFAN SEPTIAN </t>
  </si>
  <si>
    <t>TN0046</t>
  </si>
  <si>
    <t>IRFANI</t>
  </si>
  <si>
    <t>TN0047</t>
  </si>
  <si>
    <t>VICKY ARMEDO PRASETYO</t>
  </si>
  <si>
    <t>TN0077</t>
  </si>
  <si>
    <t xml:space="preserve">AJI IRAWAN </t>
  </si>
  <si>
    <t>TN0049</t>
  </si>
  <si>
    <t>SUPRIYANTO</t>
  </si>
  <si>
    <t>TN0072</t>
  </si>
  <si>
    <t>TN0050</t>
  </si>
  <si>
    <t>ARMAN</t>
  </si>
  <si>
    <t xml:space="preserve">HANDRI PLANI </t>
  </si>
  <si>
    <t>TN0054</t>
  </si>
  <si>
    <t>NUR ALAMSYAH</t>
  </si>
  <si>
    <t>TN0056</t>
  </si>
  <si>
    <t>ADE RAHMAT</t>
  </si>
  <si>
    <t>TN0057</t>
  </si>
  <si>
    <t>INDRAWAN</t>
  </si>
  <si>
    <t>TN0058</t>
  </si>
  <si>
    <t>DEDI PRIATNA</t>
  </si>
  <si>
    <t>TN0060</t>
  </si>
  <si>
    <t>IMAM HARDIAN</t>
  </si>
  <si>
    <t>TN0062</t>
  </si>
  <si>
    <t>HERI PURNOMO</t>
  </si>
  <si>
    <t>TN0063</t>
  </si>
  <si>
    <t>DEDE ROSADI</t>
  </si>
  <si>
    <t>TN0064</t>
  </si>
  <si>
    <t>ARIS RACHMAT KURNIAWAN</t>
  </si>
  <si>
    <t>TN0065</t>
  </si>
  <si>
    <t>SUGIYARTO</t>
  </si>
  <si>
    <t>TN0066</t>
  </si>
  <si>
    <t>YOGI</t>
  </si>
  <si>
    <t>TN0068</t>
  </si>
  <si>
    <t>KARMA</t>
  </si>
  <si>
    <t>TN0069</t>
  </si>
  <si>
    <t>RHEZA RUNOVALIYANA</t>
  </si>
  <si>
    <t>TN0071</t>
  </si>
  <si>
    <t>KOMAR</t>
  </si>
  <si>
    <t>SANDI HENDRIANA</t>
  </si>
  <si>
    <t>TN0073</t>
  </si>
  <si>
    <t>ROSANDI</t>
  </si>
  <si>
    <t>AGUNG SETIAWAN</t>
  </si>
  <si>
    <t>TN0078</t>
  </si>
  <si>
    <t>JANTO SIHOMBING</t>
  </si>
  <si>
    <t>TN0079</t>
  </si>
  <si>
    <t>ANDI KUSNADI</t>
  </si>
  <si>
    <t>TN0080</t>
  </si>
  <si>
    <t>LINDA NURJAMAN</t>
  </si>
  <si>
    <t>TN0086</t>
  </si>
  <si>
    <t>MA'SHUM MUBAROK</t>
  </si>
  <si>
    <t>TN0067</t>
  </si>
  <si>
    <t>TN0087</t>
  </si>
  <si>
    <t>AGUS TIANA</t>
  </si>
  <si>
    <t>tn0091</t>
  </si>
  <si>
    <t>YUSUP MUSTOPA</t>
  </si>
  <si>
    <t>TN0089</t>
  </si>
  <si>
    <t>EKO DARMAWAN</t>
  </si>
  <si>
    <t>TN0090</t>
  </si>
  <si>
    <t>MARTAHAN PETRUS SINAGA</t>
  </si>
  <si>
    <t>TN0093</t>
  </si>
  <si>
    <t>NURHASAN</t>
  </si>
  <si>
    <t>TN0095</t>
  </si>
  <si>
    <t>MUHAMAD YAKUB</t>
  </si>
  <si>
    <t>TN0097</t>
  </si>
  <si>
    <t>MUH SHODIQ</t>
  </si>
  <si>
    <t>TN0098</t>
  </si>
  <si>
    <t>SYADUL ABDULAH</t>
  </si>
  <si>
    <t>TN0099</t>
  </si>
  <si>
    <t>JAMIL ISMAIL</t>
  </si>
  <si>
    <t>TN0104</t>
  </si>
  <si>
    <t>PEPEN SUPENDI</t>
  </si>
  <si>
    <t>TN0105</t>
  </si>
  <si>
    <t>WARMA</t>
  </si>
  <si>
    <t>TN0106</t>
  </si>
  <si>
    <t>RUDI SUPRIADI</t>
  </si>
  <si>
    <t>TN0107</t>
  </si>
  <si>
    <t>KISWANTO</t>
  </si>
  <si>
    <t>TN0108</t>
  </si>
  <si>
    <t>ITA BIN JAHURI</t>
  </si>
  <si>
    <t>TN0109</t>
  </si>
  <si>
    <t>ADE HERMAWAN</t>
  </si>
  <si>
    <t>TN0110</t>
  </si>
  <si>
    <t>CHARLY ARIYANTO</t>
  </si>
  <si>
    <t>TN0111</t>
  </si>
  <si>
    <t>ARIS SUSANTO</t>
  </si>
  <si>
    <t>TN0112</t>
  </si>
  <si>
    <t>DASA SETIAWAN</t>
  </si>
  <si>
    <t>TN0113</t>
  </si>
  <si>
    <t>AGUSTINUS</t>
  </si>
  <si>
    <t>TN0116</t>
  </si>
  <si>
    <t>PARLIN HUTABARAT</t>
  </si>
  <si>
    <t>TN0118</t>
  </si>
  <si>
    <t>KUSNANTO</t>
  </si>
  <si>
    <t>TN0119</t>
  </si>
  <si>
    <t>ROY</t>
  </si>
  <si>
    <t>TRAINING</t>
  </si>
  <si>
    <t>PEMAGANGAN</t>
  </si>
  <si>
    <t>IKLIMASARI</t>
  </si>
  <si>
    <t>ADMIN</t>
  </si>
  <si>
    <t>FULL</t>
  </si>
  <si>
    <t>SRI ANDINI</t>
  </si>
  <si>
    <t>MAGANG</t>
  </si>
  <si>
    <t>STAFF</t>
  </si>
  <si>
    <t>TK</t>
  </si>
  <si>
    <t>KES</t>
  </si>
  <si>
    <t>:</t>
  </si>
  <si>
    <t>4.146.126</t>
  </si>
  <si>
    <t>1.57% X UMK 2020 ( 4.498.962 )</t>
  </si>
  <si>
    <t>4% X UMK 2020 ( 4.498.962 )</t>
  </si>
  <si>
    <t>THR</t>
  </si>
  <si>
    <t>4.146.132 / 12 = 345.511</t>
  </si>
  <si>
    <t>TANDA TERIMA GAJI</t>
  </si>
  <si>
    <t>Format tidak valid</t>
  </si>
  <si>
    <t>PERIODE BULAN JUNI 2021</t>
  </si>
  <si>
    <t>Customer</t>
  </si>
  <si>
    <t>pot bank</t>
  </si>
  <si>
    <t>JUMLAH</t>
  </si>
  <si>
    <t>NO REKENING</t>
  </si>
  <si>
    <t>CIBITUNG</t>
  </si>
  <si>
    <t>5221631481</t>
  </si>
  <si>
    <t>BCA</t>
  </si>
  <si>
    <t>7425151461</t>
  </si>
  <si>
    <t>3431652607</t>
  </si>
  <si>
    <t>6880585736</t>
  </si>
  <si>
    <t>2340312506</t>
  </si>
  <si>
    <t>6785130395</t>
  </si>
  <si>
    <t>6755354183</t>
  </si>
  <si>
    <t>2340317737</t>
  </si>
  <si>
    <t>2310305271</t>
  </si>
  <si>
    <t>4460631756</t>
  </si>
  <si>
    <t>6880467873</t>
  </si>
  <si>
    <t>5775344145</t>
  </si>
  <si>
    <t>5745329885</t>
  </si>
  <si>
    <t>5221524951</t>
  </si>
  <si>
    <t>5221462352</t>
  </si>
  <si>
    <t>4860323783</t>
  </si>
  <si>
    <t>6785131791</t>
  </si>
  <si>
    <t>1091946781</t>
  </si>
  <si>
    <t>5775609742</t>
  </si>
  <si>
    <t>4860301071</t>
  </si>
  <si>
    <t>1310591005</t>
  </si>
  <si>
    <t>1320737962</t>
  </si>
  <si>
    <t>7425120263</t>
  </si>
  <si>
    <t>7045037304</t>
  </si>
  <si>
    <t>4860327223</t>
  </si>
  <si>
    <t>5745229155</t>
  </si>
  <si>
    <t>4860273433</t>
  </si>
  <si>
    <t>3431785054</t>
  </si>
  <si>
    <t>0661445334</t>
  </si>
  <si>
    <t>6630937114</t>
  </si>
  <si>
    <t>5775217399</t>
  </si>
  <si>
    <t>8761004018</t>
  </si>
  <si>
    <t>3431674376</t>
  </si>
  <si>
    <t>8200653875</t>
  </si>
  <si>
    <t>4061148293</t>
  </si>
  <si>
    <t>8715108590</t>
  </si>
  <si>
    <t>1091879765</t>
  </si>
  <si>
    <t>6880599907</t>
  </si>
  <si>
    <t>5221564546</t>
  </si>
  <si>
    <t>5210982223</t>
  </si>
  <si>
    <t>6785066824</t>
  </si>
  <si>
    <t>1091905715</t>
  </si>
  <si>
    <t>5211442523</t>
  </si>
  <si>
    <t>8730645300</t>
  </si>
  <si>
    <t>2230671179</t>
  </si>
  <si>
    <t>5775571958</t>
  </si>
  <si>
    <t>1290824962</t>
  </si>
  <si>
    <t>5765356277</t>
  </si>
  <si>
    <t>6880509665</t>
  </si>
  <si>
    <t>8090258771</t>
  </si>
  <si>
    <t>6880501559</t>
  </si>
  <si>
    <t>8730726610</t>
  </si>
  <si>
    <t>6825471204</t>
  </si>
  <si>
    <t>3431614101</t>
  </si>
  <si>
    <t>5221464037</t>
  </si>
  <si>
    <t>8421021929</t>
  </si>
  <si>
    <t>8730443600</t>
  </si>
  <si>
    <t>7045058166</t>
  </si>
  <si>
    <t>5725624449</t>
  </si>
  <si>
    <t>bca</t>
  </si>
  <si>
    <t>5775522965</t>
  </si>
  <si>
    <t>6880597700</t>
  </si>
  <si>
    <t>1091978976</t>
  </si>
  <si>
    <t>5765299591</t>
  </si>
  <si>
    <t>3431855931</t>
  </si>
  <si>
    <t>1320745370</t>
  </si>
  <si>
    <t>5681303091</t>
  </si>
  <si>
    <t>3600150099</t>
  </si>
  <si>
    <t>6755141937</t>
  </si>
  <si>
    <t xml:space="preserve">BCA </t>
  </si>
  <si>
    <t>1092297246</t>
  </si>
  <si>
    <t>7285158087</t>
  </si>
  <si>
    <t>7035044655</t>
  </si>
  <si>
    <t>5681266373</t>
  </si>
  <si>
    <t>6755412175</t>
  </si>
  <si>
    <t>6880632629</t>
  </si>
  <si>
    <t>5221622392</t>
  </si>
  <si>
    <t>6755190644</t>
  </si>
  <si>
    <t>PARAF</t>
  </si>
  <si>
    <t>4140956428</t>
  </si>
  <si>
    <t>5681173642</t>
  </si>
  <si>
    <t>1670003595732</t>
  </si>
  <si>
    <t>MANDIRI</t>
  </si>
  <si>
    <t>0116436892100</t>
  </si>
  <si>
    <t>BJB</t>
  </si>
  <si>
    <t>1250013918883</t>
  </si>
  <si>
    <t>1250013510854</t>
  </si>
  <si>
    <t>084201028950530</t>
  </si>
  <si>
    <t>BRI</t>
  </si>
  <si>
    <t>0789058667</t>
  </si>
  <si>
    <t>BNI SYARIAH</t>
  </si>
  <si>
    <t>POT BANK</t>
  </si>
  <si>
    <t>THP</t>
  </si>
  <si>
    <t>NON BCA</t>
  </si>
  <si>
    <t xml:space="preserve">CASH </t>
  </si>
  <si>
    <t>PERINCIAN GAJI PT. TTNT</t>
  </si>
  <si>
    <t>TAGIHAN</t>
  </si>
  <si>
    <t>BPJS</t>
  </si>
  <si>
    <t>FEE</t>
  </si>
  <si>
    <t>POTONGAN</t>
  </si>
  <si>
    <t>PPN</t>
  </si>
  <si>
    <t>UM</t>
  </si>
  <si>
    <t>PAYROLL</t>
  </si>
  <si>
    <t>SELISIH</t>
  </si>
  <si>
    <t>KET</t>
  </si>
  <si>
    <t>PEMAGANGAN ADMIN</t>
  </si>
  <si>
    <t>TAGIHAN-BPJS-THR-FEE-POTONGAN-PPN-RITASE</t>
  </si>
  <si>
    <t>REGULER PLUS</t>
  </si>
  <si>
    <t>TOTAL DANA BPJS</t>
  </si>
  <si>
    <t>TAGIHAN BPJS TK</t>
  </si>
  <si>
    <t>TOTAL IURAN</t>
  </si>
  <si>
    <t>SIMULASI PERHITUNGAN REGULER</t>
  </si>
  <si>
    <t>BULAN SEPTEMBER 2020</t>
  </si>
  <si>
    <t>85% UMK</t>
  </si>
  <si>
    <t>85% ALL</t>
  </si>
  <si>
    <t>UMK</t>
  </si>
  <si>
    <t>TOTAL 13 ORANG</t>
  </si>
  <si>
    <t>MINUS</t>
  </si>
  <si>
    <t xml:space="preserve">DAFTAR KARYAWAN PT. MULIA BINTANG KEJORA </t>
  </si>
  <si>
    <t>DIVISI PT. TOYOTA TSOUTSO NASMOCO TRANSPORT</t>
  </si>
  <si>
    <t>NIK</t>
  </si>
  <si>
    <t>JABATAN</t>
  </si>
  <si>
    <t>AREA</t>
  </si>
  <si>
    <t>0031</t>
  </si>
  <si>
    <t>ACEP TARUNA</t>
  </si>
  <si>
    <t>KARAWANG</t>
  </si>
  <si>
    <t>0032</t>
  </si>
  <si>
    <t>AHDI</t>
  </si>
  <si>
    <t>0033</t>
  </si>
  <si>
    <t>ANDRIYANTO</t>
  </si>
  <si>
    <t>0035</t>
  </si>
  <si>
    <t>0036</t>
  </si>
  <si>
    <t>GURUH</t>
  </si>
  <si>
    <t>0037</t>
  </si>
  <si>
    <t>0038</t>
  </si>
  <si>
    <t>0040</t>
  </si>
  <si>
    <t>0041</t>
  </si>
  <si>
    <t>0042</t>
  </si>
  <si>
    <t>SUWANDI</t>
  </si>
  <si>
    <t>0043</t>
  </si>
  <si>
    <t>0020</t>
  </si>
  <si>
    <t>ABDUL RAHMAN</t>
  </si>
  <si>
    <t>0012</t>
  </si>
  <si>
    <t>0001</t>
  </si>
  <si>
    <t>0027</t>
  </si>
  <si>
    <t>AHMAD</t>
  </si>
  <si>
    <t>0044</t>
  </si>
  <si>
    <t>AJI IRAWAN</t>
  </si>
  <si>
    <t>0002</t>
  </si>
  <si>
    <t>0045</t>
  </si>
  <si>
    <t>0014</t>
  </si>
  <si>
    <t>0003</t>
  </si>
  <si>
    <t>0034</t>
  </si>
  <si>
    <t>CAWAN KURNIAWAN</t>
  </si>
  <si>
    <t>0004</t>
  </si>
  <si>
    <t>0009</t>
  </si>
  <si>
    <t>0026</t>
  </si>
  <si>
    <t>0005</t>
  </si>
  <si>
    <t>0030</t>
  </si>
  <si>
    <t>0046</t>
  </si>
  <si>
    <t>HANDRI PLANI</t>
  </si>
  <si>
    <t>0021</t>
  </si>
  <si>
    <t>HERI PRASETIO</t>
  </si>
  <si>
    <t>0053</t>
  </si>
  <si>
    <t>0047</t>
  </si>
  <si>
    <t>IRFAN SEPTIAN</t>
  </si>
  <si>
    <t>0048</t>
  </si>
  <si>
    <t>0025</t>
  </si>
  <si>
    <t>0006</t>
  </si>
  <si>
    <t>JAENURI</t>
  </si>
  <si>
    <t>0039</t>
  </si>
  <si>
    <t>JAYA PERMANA</t>
  </si>
  <si>
    <t>0015</t>
  </si>
  <si>
    <t>0007</t>
  </si>
  <si>
    <t>0016</t>
  </si>
  <si>
    <t>M. AMINULLAH</t>
  </si>
  <si>
    <t>0049</t>
  </si>
  <si>
    <t>MOHAMAD SYAHPII</t>
  </si>
  <si>
    <t>0018</t>
  </si>
  <si>
    <t>0008</t>
  </si>
  <si>
    <t>MUHTADI</t>
  </si>
  <si>
    <t>0023</t>
  </si>
  <si>
    <t>RANO KARNO</t>
  </si>
  <si>
    <t>0019</t>
  </si>
  <si>
    <t>RASDI SUMASDI</t>
  </si>
  <si>
    <t>0017</t>
  </si>
  <si>
    <t>SAMSUL MUARIFIN</t>
  </si>
  <si>
    <t>0024</t>
  </si>
  <si>
    <t>0010</t>
  </si>
  <si>
    <t>0028</t>
  </si>
  <si>
    <t>0011</t>
  </si>
  <si>
    <t>0050</t>
  </si>
  <si>
    <t>0022</t>
  </si>
  <si>
    <t>0051</t>
  </si>
  <si>
    <t>TANTOSO</t>
  </si>
  <si>
    <t>0052</t>
  </si>
  <si>
    <t>0013</t>
  </si>
  <si>
    <t>0029</t>
  </si>
  <si>
    <t>YUSUP AKHMADI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</si>
</sst>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_(* #,##0_);_(* \(#,##0\);_(* \-_);_(@_)"/>
    <numFmt numFmtId="167" formatCode="_ * #,##0_ ;_ * \-#,##0_ ;_ * \-_ ;_ @_ "/>
    <numFmt numFmtId="168" formatCode="_(* #,##0_);_(* \(#,##0\);_(* &quot;-&quot;??_);_(@_)"/>
    <numFmt numFmtId="169" formatCode="[$-409]d\-mmm\-yy;@"/>
    <numFmt numFmtId="170" formatCode="00000"/>
  </numFmts>
  <fonts count="5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Mang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897">
    <xf numFmtId="0" fontId="0" fillId="0" borderId="0"/>
    <xf numFmtId="43" fontId="35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7" fontId="30" fillId="0" borderId="0"/>
    <xf numFmtId="167" fontId="30" fillId="0" borderId="0"/>
    <xf numFmtId="166" fontId="30" fillId="0" borderId="0"/>
    <xf numFmtId="166" fontId="30" fillId="0" borderId="0"/>
    <xf numFmtId="167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166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43" fontId="28" fillId="0" borderId="0"/>
    <xf numFmtId="164" fontId="30" fillId="0" borderId="0"/>
    <xf numFmtId="164" fontId="30" fillId="0" borderId="0"/>
    <xf numFmtId="164" fontId="30" fillId="0" borderId="0"/>
    <xf numFmtId="165" fontId="30" fillId="0" borderId="0"/>
    <xf numFmtId="165" fontId="30" fillId="0" borderId="0"/>
    <xf numFmtId="164" fontId="30" fillId="0" borderId="0"/>
    <xf numFmtId="43" fontId="29" fillId="0" borderId="0"/>
    <xf numFmtId="43" fontId="27" fillId="0" borderId="0"/>
    <xf numFmtId="43" fontId="25" fillId="0" borderId="0"/>
    <xf numFmtId="43" fontId="24" fillId="0" borderId="0"/>
    <xf numFmtId="43" fontId="23" fillId="0" borderId="0"/>
    <xf numFmtId="43" fontId="2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43" fontId="28" fillId="0" borderId="0"/>
    <xf numFmtId="43" fontId="27" fillId="0" borderId="0"/>
    <xf numFmtId="43" fontId="23" fillId="0" borderId="0"/>
    <xf numFmtId="43" fontId="26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164" fontId="3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3" fillId="0" borderId="0">
      <alignment vertical="center"/>
    </xf>
    <xf numFmtId="0" fontId="29" fillId="0" borderId="0"/>
    <xf numFmtId="0" fontId="29" fillId="0" borderId="0"/>
    <xf numFmtId="0" fontId="27" fillId="0" borderId="0"/>
    <xf numFmtId="0" fontId="25" fillId="0" borderId="0"/>
    <xf numFmtId="0" fontId="24" fillId="0" borderId="0"/>
    <xf numFmtId="0" fontId="23" fillId="0" borderId="0"/>
    <xf numFmtId="0" fontId="20" fillId="0" borderId="0"/>
    <xf numFmtId="0" fontId="24" fillId="0" borderId="0"/>
    <xf numFmtId="0" fontId="23" fillId="0" borderId="0"/>
    <xf numFmtId="0" fontId="20" fillId="0" borderId="0"/>
    <xf numFmtId="0" fontId="28" fillId="0" borderId="0"/>
    <xf numFmtId="0" fontId="28" fillId="0" borderId="0"/>
    <xf numFmtId="0" fontId="3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2" fillId="0" borderId="0"/>
    <xf numFmtId="0" fontId="28" fillId="0" borderId="0"/>
    <xf numFmtId="0" fontId="27" fillId="0" borderId="0"/>
    <xf numFmtId="0" fontId="23" fillId="0" borderId="0"/>
    <xf numFmtId="0" fontId="2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1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9" fontId="30" fillId="0" borderId="0"/>
    <xf numFmtId="9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</cellStyleXfs>
  <cellXfs count="6897">
    <xf numFmtId="0" applyNumberFormat="1" fontId="0" applyFont="1" fillId="0" applyFill="1" borderId="0" applyBorder="1" xfId="0" applyProtection="1"/>
    <xf numFmtId="0" applyNumberFormat="1" fontId="34" applyFont="1" fillId="0" applyFill="1" borderId="3" applyBorder="1" xfId="6679" applyProtection="1" applyAlignment="1">
      <alignment horizontal="left"/>
    </xf>
    <xf numFmtId="0" applyNumberFormat="1" fontId="26" applyFont="1" fillId="0" applyFill="1" borderId="0" applyBorder="1" xfId="6682" applyProtection="1"/>
    <xf numFmtId="0" applyNumberFormat="1" fontId="26" applyFont="1" fillId="0" applyFill="1" borderId="4" applyBorder="1" xfId="6682" applyProtection="1"/>
    <xf numFmtId="0" applyNumberFormat="1" fontId="37" applyFont="1" fillId="2" applyFill="1" borderId="4" applyBorder="1" xfId="6682" applyProtection="1"/>
    <xf numFmtId="168" applyNumberFormat="1" fontId="0" applyFont="1" fillId="0" applyFill="1" borderId="4" applyBorder="1" xfId="1794" applyProtection="1"/>
    <xf numFmtId="168" applyNumberFormat="1" fontId="38" applyFont="1" fillId="2" applyFill="1" borderId="4" applyBorder="1" xfId="1794" applyProtection="1"/>
    <xf numFmtId="168" applyNumberFormat="1" fontId="38" applyFont="1" fillId="2" applyFill="1" borderId="4" applyBorder="1" xfId="1794" applyProtection="1"/>
    <xf numFmtId="170" applyNumberFormat="1" fontId="26" applyFont="1" fillId="2" applyFill="1" borderId="4" applyBorder="1" xfId="6682" applyProtection="1"/>
    <xf numFmtId="168" applyNumberFormat="1" fontId="0" applyFont="1" fillId="2" applyFill="1" borderId="4" applyBorder="1" xfId="1794" applyProtection="1"/>
    <xf numFmtId="168" applyNumberFormat="1" fontId="26" applyFont="1" fillId="2" applyFill="1" borderId="4" applyBorder="1" xfId="6682" applyProtection="1"/>
    <xf numFmtId="168" applyNumberFormat="1" fontId="26" applyFont="1" fillId="0" applyFill="1" borderId="0" applyBorder="1" xfId="6682" applyProtection="1"/>
    <xf numFmtId="0" applyNumberFormat="1" fontId="34" applyFont="1" fillId="0" applyFill="1" borderId="4" applyBorder="1" xfId="6682" applyProtection="1" applyAlignment="1">
      <alignment horizontal="center"/>
    </xf>
    <xf numFmtId="0" applyNumberFormat="1" fontId="38" applyFont="1" fillId="0" applyFill="1" borderId="4" applyBorder="1" xfId="6682" applyProtection="1"/>
    <xf numFmtId="0" applyNumberFormat="1" fontId="0" applyFont="1" fillId="0" applyFill="1" borderId="0" applyBorder="1" xfId="0" applyProtection="1" applyAlignment="1">
      <alignment horizontal="center"/>
    </xf>
    <xf numFmtId="168" applyNumberFormat="1" fontId="0" applyFont="1" fillId="0" applyFill="1" borderId="0" applyBorder="1" xfId="1" applyProtection="1"/>
    <xf numFmtId="168" applyNumberFormat="1" fontId="0" applyFont="1" fillId="0" applyFill="1" borderId="4" applyBorder="1" xfId="1" applyProtection="1"/>
    <xf numFmtId="0" applyNumberFormat="1" fontId="37" applyFont="1" fillId="0" applyFill="1" borderId="4" applyBorder="1" xfId="6679" applyProtection="1"/>
    <xf numFmtId="168" applyNumberFormat="1" fontId="26" applyFont="1" fillId="0" applyFill="1" borderId="4" applyBorder="1" xfId="6682" applyProtection="1" applyAlignment="1">
      <alignment horizontal="center"/>
    </xf>
    <xf numFmtId="0" applyNumberFormat="1" fontId="37" applyFont="1" fillId="0" applyFill="1" borderId="4" applyBorder="1" xfId="6679" applyProtection="1" applyAlignment="1">
      <alignment horizontal="left"/>
    </xf>
    <xf numFmtId="168" applyNumberFormat="1" fontId="0" applyFont="1" fillId="0" applyFill="1" borderId="0" applyBorder="1" xfId="0" applyProtection="1"/>
    <xf numFmtId="0" applyNumberFormat="1" fontId="45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0" applyFont="1" fillId="0" applyFill="1" borderId="4" applyBorder="1" xfId="0" applyProtection="1" applyAlignment="1">
      <alignment horizontal="center"/>
    </xf>
    <xf numFmtId="0" applyNumberFormat="1" fontId="0" applyFont="1" fillId="0" applyFill="1" borderId="4" applyBorder="1" xfId="0" applyProtection="1"/>
    <xf numFmtId="0" applyNumberFormat="1" fontId="37" applyFont="1" fillId="0" applyFill="1" borderId="3" applyBorder="1" xfId="6679" applyProtection="1"/>
    <xf numFmtId="0" applyNumberFormat="1" fontId="0" applyFont="1" fillId="0" applyFill="1" borderId="4" applyBorder="1" xfId="0" applyProtection="1"/>
    <xf numFmtId="168" applyNumberFormat="1" fontId="0" applyFont="1" fillId="0" applyFill="1" borderId="4" applyBorder="1" xfId="1" applyProtection="1"/>
    <xf numFmtId="0" applyNumberFormat="1" fontId="0" applyFont="1" fillId="0" applyFill="1" borderId="0" applyBorder="1" xfId="0" applyProtection="1"/>
    <xf numFmtId="168" applyNumberFormat="1" fontId="23" applyFont="1" fillId="0" applyFill="1" borderId="0" applyBorder="1" xfId="6681" applyProtection="1" applyAlignment="1">
      <alignment horizontal="center"/>
    </xf>
    <xf numFmtId="168" applyNumberFormat="1" fontId="23" applyFont="1" fillId="0" applyFill="1" borderId="0" applyBorder="1" xfId="6681" applyProtection="1"/>
    <xf numFmtId="0" applyNumberFormat="1" fontId="34" applyFont="1" fillId="2" applyFill="1" borderId="4" applyBorder="1" xfId="6681" applyProtection="1" applyAlignment="1">
      <alignment horizontal="center"/>
    </xf>
    <xf numFmtId="168" applyNumberFormat="1" fontId="23" applyFont="1" fillId="0" applyFill="1" borderId="2" applyBorder="1" xfId="6681" applyProtection="1"/>
    <xf numFmtId="168" applyNumberFormat="1" fontId="0" applyFont="1" fillId="0" applyFill="1" borderId="2" applyBorder="1" xfId="1793" applyProtection="1"/>
    <xf numFmtId="0" applyNumberFormat="1" fontId="23" applyFont="1" fillId="0" applyFill="1" borderId="2" applyBorder="1" xfId="6681" applyProtection="1" applyAlignment="1">
      <alignment horizontal="center"/>
    </xf>
    <xf numFmtId="170" applyNumberFormat="1" fontId="23" applyFont="1" fillId="0" applyFill="1" borderId="2" applyBorder="1" xfId="6681" applyProtection="1"/>
    <xf numFmtId="168" applyNumberFormat="1" fontId="38" applyFont="1" fillId="0" applyFill="1" borderId="4" applyBorder="1" xfId="1793" applyProtection="1" applyAlignment="1">
      <alignment horizontal="center"/>
    </xf>
    <xf numFmtId="168" applyNumberFormat="1" fontId="0" applyFont="1" fillId="0" applyFill="1" borderId="2" applyBorder="1" xfId="1793" applyProtection="1"/>
    <xf numFmtId="0" applyNumberFormat="1" fontId="23" applyFont="1" fillId="0" applyFill="1" borderId="2" applyBorder="1" xfId="6681" applyProtection="1"/>
    <xf numFmtId="0" applyNumberFormat="1" fontId="23" applyFont="1" fillId="2" applyFill="1" borderId="4" applyBorder="1" xfId="6681" applyProtection="1" applyAlignment="1">
      <alignment horizontal="right"/>
    </xf>
    <xf numFmtId="168" applyNumberFormat="1" fontId="0" applyFont="1" fillId="2" applyFill="1" borderId="2" applyBorder="1" xfId="1793" applyProtection="1"/>
    <xf numFmtId="0" applyNumberFormat="1" fontId="23" applyFont="1" fillId="2" applyFill="1" borderId="2" applyBorder="1" xfId="6681" applyProtection="1" applyAlignment="1">
      <alignment horizontal="center"/>
    </xf>
    <xf numFmtId="170" applyNumberFormat="1" fontId="23" applyFont="1" fillId="2" applyFill="1" borderId="2" applyBorder="1" xfId="6681" applyProtection="1"/>
    <xf numFmtId="168" applyNumberFormat="1" fontId="0" applyFont="1" fillId="2" applyFill="1" borderId="2" applyBorder="1" xfId="1793" applyProtection="1"/>
    <xf numFmtId="0" applyNumberFormat="1" fontId="23" applyFont="1" fillId="2" applyFill="1" borderId="2" applyBorder="1" xfId="6681" applyProtection="1"/>
    <xf numFmtId="0" applyNumberFormat="1" fontId="23" applyFont="1" fillId="2" applyFill="1" borderId="0" applyBorder="1" xfId="6681" applyProtection="1"/>
    <xf numFmtId="0" applyNumberFormat="1" fontId="23" applyFont="1" fillId="2" applyFill="1" borderId="4" applyBorder="1" xfId="6681" applyProtection="1" applyAlignment="1">
      <alignment horizontal="right"/>
    </xf>
    <xf numFmtId="0" applyNumberFormat="1" fontId="23" applyFont="1" fillId="2" applyFill="1" borderId="4" applyBorder="1" xfId="6681" applyProtection="1"/>
    <xf numFmtId="0" applyNumberFormat="1" fontId="23" applyFont="1" fillId="2" applyFill="1" borderId="0" applyBorder="1" xfId="6681" applyProtection="1"/>
    <xf numFmtId="0" applyNumberFormat="1" fontId="38" applyFont="1" fillId="2" applyFill="1" borderId="4" applyBorder="1" xfId="6681" applyProtection="1"/>
    <xf numFmtId="168" applyNumberFormat="1" fontId="0" applyFont="1" fillId="2" applyFill="1" borderId="4" applyBorder="1" xfId="1793" applyProtection="1"/>
    <xf numFmtId="0" applyNumberFormat="1" fontId="23" applyFont="1" fillId="2" applyFill="1" borderId="4" applyBorder="1" xfId="6681" applyProtection="1"/>
    <xf numFmtId="168" applyNumberFormat="1" fontId="23" applyFont="1" fillId="0" applyFill="1" borderId="4" applyBorder="1" xfId="6681" applyProtection="1"/>
    <xf numFmtId="168" applyNumberFormat="1" fontId="23" applyFont="1" fillId="2" applyFill="1" borderId="2" applyBorder="1" xfId="6681" applyProtection="1"/>
    <xf numFmtId="0" applyNumberFormat="1" fontId="23" applyFont="1" fillId="0" applyFill="1" borderId="0" applyBorder="1" xfId="6681" applyProtection="1"/>
    <xf numFmtId="168" applyNumberFormat="1" fontId="23" applyFont="1" fillId="0" applyFill="1" borderId="0" applyBorder="1" xfId="6681" applyProtection="1"/>
    <xf numFmtId="168" applyNumberFormat="1" fontId="38" applyFont="1" fillId="0" applyFill="1" borderId="4" applyBorder="1" xfId="6681" applyProtection="1"/>
    <xf numFmtId="0" applyNumberFormat="1" fontId="38" applyFont="1" fillId="0" applyFill="1" borderId="4" applyBorder="1" xfId="6681" applyProtection="1"/>
    <xf numFmtId="168" applyNumberFormat="1" fontId="23" applyFont="1" fillId="0" applyFill="1" borderId="4" applyBorder="1" xfId="6681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 applyAlignment="1">
      <alignment horizontal="center"/>
    </xf>
    <xf numFmtId="168" applyNumberFormat="1" fontId="38" applyFont="1" fillId="0" applyFill="1" borderId="4" applyBorder="1" xfId="1793" applyProtection="1"/>
    <xf numFmtId="168" applyNumberFormat="1" fontId="38" applyFont="1" fillId="0" applyFill="1" borderId="4" applyBorder="1" xfId="1793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/>
    <xf numFmtId="0" applyNumberFormat="1" fontId="23" applyFont="1" fillId="0" applyFill="1" borderId="4" applyBorder="1" xfId="6681" applyProtection="1" applyAlignment="1">
      <alignment horizontal="center"/>
    </xf>
    <xf numFmtId="0" applyNumberFormat="1" fontId="38" applyFont="1" fillId="0" applyFill="1" borderId="4" applyBorder="1" xfId="6681" applyProtection="1"/>
    <xf numFmtId="0" applyNumberFormat="1" fontId="34" applyFont="1" fillId="0" applyFill="1" borderId="4" applyBorder="1" xfId="6681" applyProtection="1" applyAlignment="1">
      <alignment horizontal="center"/>
    </xf>
    <xf numFmtId="168" applyNumberFormat="1" fontId="23" applyFont="1" fillId="0" applyFill="1" borderId="0" applyBorder="1" xfId="6681" applyProtection="1"/>
    <xf numFmtId="168" applyNumberFormat="1" fontId="23" applyFont="1" fillId="2" applyFill="1" borderId="4" applyBorder="1" xfId="6681" applyProtection="1"/>
    <xf numFmtId="168" applyNumberFormat="1" fontId="0" applyFont="1" fillId="2" applyFill="1" borderId="4" applyBorder="1" xfId="1793" applyProtection="1"/>
    <xf numFmtId="0" applyNumberFormat="1" fontId="23" applyFont="1" fillId="2" applyFill="1" borderId="4" applyBorder="1" xfId="6681" applyProtection="1" applyAlignment="1">
      <alignment horizontal="center"/>
    </xf>
    <xf numFmtId="170" applyNumberFormat="1" fontId="23" applyFont="1" fillId="2" applyFill="1" borderId="4" applyBorder="1" xfId="6681" applyProtection="1"/>
    <xf numFmtId="168" applyNumberFormat="1" fontId="38" applyFont="1" fillId="2" applyFill="1" borderId="4" applyBorder="1" xfId="1793" applyProtection="1"/>
    <xf numFmtId="168" applyNumberFormat="1" fontId="38" applyFont="1" fillId="2" applyFill="1" borderId="4" applyBorder="1" xfId="1793" applyProtection="1"/>
    <xf numFmtId="168" applyNumberFormat="1" fontId="0" applyFont="1" fillId="0" applyFill="1" borderId="4" applyBorder="1" xfId="1793" applyProtection="1"/>
    <xf numFmtId="0" applyNumberFormat="1" fontId="23" applyFont="1" fillId="0" applyFill="1" borderId="4" applyBorder="1" xfId="6681" applyProtection="1"/>
    <xf numFmtId="0" applyNumberFormat="1" fontId="42" applyFont="1" fillId="0" applyFill="1" borderId="4" applyBorder="1" xfId="6681" applyProtection="1" applyAlignment="1">
      <alignment horizontal="center" vertical="center" wrapText="1"/>
    </xf>
    <xf numFmtId="0" applyNumberFormat="1" fontId="41" applyFont="1" fillId="0" applyFill="1" borderId="4" applyBorder="1" xfId="6681" applyProtection="1" applyAlignment="1">
      <alignment horizontal="center" vertical="center" wrapText="1"/>
    </xf>
    <xf numFmtId="0" applyNumberFormat="1" fontId="39" applyFont="1" fillId="0" applyFill="1" borderId="0" applyBorder="1" xfId="6681" applyProtection="1" applyAlignment="1">
      <alignment vertical="center" wrapText="1"/>
    </xf>
    <xf numFmtId="0" applyNumberFormat="1" fontId="40" applyFont="1" fillId="0" applyFill="1" borderId="5" applyBorder="1" xfId="6681" applyProtection="1" applyAlignment="1">
      <alignment horizontal="center" vertical="center" wrapText="1"/>
    </xf>
    <xf numFmtId="0" applyNumberFormat="1" fontId="40" applyFont="1" fillId="0" applyFill="1" borderId="1" applyBorder="1" xfId="6681" applyProtection="1" applyAlignment="1">
      <alignment horizontal="center" vertical="center" wrapText="1"/>
    </xf>
    <xf numFmtId="0" applyNumberFormat="1" fontId="40" applyFont="1" fillId="0" applyFill="1" borderId="0" applyBorder="1" xfId="6681" applyProtection="1" applyAlignment="1">
      <alignment horizontal="center" vertical="center" wrapText="1"/>
    </xf>
    <xf numFmtId="169" applyNumberFormat="1" fontId="39" applyFont="1" fillId="0" applyFill="1" borderId="4" applyBorder="1" xfId="6681" applyProtection="1" applyAlignment="1">
      <alignment horizontal="center" vertical="center" wrapText="1"/>
    </xf>
    <xf numFmtId="168" applyNumberFormat="1" fontId="39" applyFont="1" fillId="0" applyFill="1" borderId="4" applyBorder="1" xfId="1793" applyProtection="1" applyAlignment="1">
      <alignment horizontal="center" vertical="center" wrapText="1"/>
    </xf>
    <xf numFmtId="0" applyNumberFormat="1" fontId="44" applyFont="1" fillId="0" applyFill="1" borderId="4" applyBorder="1" xfId="6681" applyProtection="1" applyAlignment="1">
      <alignment horizontal="center" vertical="center" wrapText="1"/>
    </xf>
    <xf numFmtId="0" applyNumberFormat="1" fontId="39" applyFont="1" fillId="0" applyFill="1" borderId="4" applyBorder="1" xfId="6681" applyProtection="1" applyAlignment="1">
      <alignment horizontal="center" vertical="center" wrapText="1"/>
    </xf>
    <xf numFmtId="0" applyNumberFormat="1" fontId="42" applyFont="1" fillId="2" applyFill="1" borderId="4" applyBorder="1" xfId="6681" applyProtection="1" applyAlignment="1">
      <alignment horizontal="center" vertical="center" wrapText="1"/>
    </xf>
    <xf numFmtId="0" applyNumberFormat="1" fontId="41" applyFont="1" fillId="2" applyFill="1" borderId="4" applyBorder="1" xfId="6681" applyProtection="1" applyAlignment="1">
      <alignment horizontal="center" vertical="center" wrapText="1"/>
    </xf>
    <xf numFmtId="0" applyNumberFormat="1" fontId="39" applyFont="1" fillId="2" applyFill="1" borderId="0" applyBorder="1" xfId="6681" applyProtection="1" applyAlignment="1">
      <alignment vertical="center" wrapText="1"/>
    </xf>
    <xf numFmtId="0" applyNumberFormat="1" fontId="40" applyFont="1" fillId="4" applyFill="1" borderId="8" applyBorder="1" xfId="6681" applyProtection="1" applyAlignment="1">
      <alignment horizontal="center" vertical="center" wrapText="1"/>
    </xf>
    <xf numFmtId="0" applyNumberFormat="1" fontId="40" applyFont="1" fillId="4" applyFill="1" borderId="7" applyBorder="1" xfId="6681" applyProtection="1" applyAlignment="1">
      <alignment horizontal="center" vertical="center" wrapText="1"/>
    </xf>
    <xf numFmtId="0" applyNumberFormat="1" fontId="40" applyFont="1" fillId="4" applyFill="1" borderId="6" applyBorder="1" xfId="6681" applyProtection="1" applyAlignment="1">
      <alignment horizontal="center" vertical="center" wrapText="1"/>
    </xf>
    <xf numFmtId="169" applyNumberFormat="1" fontId="39" applyFont="1" fillId="3" applyFill="1" borderId="4" applyBorder="1" xfId="6681" applyProtection="1" applyAlignment="1">
      <alignment horizontal="center" vertical="center" wrapText="1"/>
    </xf>
    <xf numFmtId="168" applyNumberFormat="1" fontId="39" applyFont="1" fillId="3" applyFill="1" borderId="4" applyBorder="1" xfId="1793" applyProtection="1" applyAlignment="1">
      <alignment horizontal="center" vertical="center" wrapText="1"/>
    </xf>
    <xf numFmtId="0" applyNumberFormat="1" fontId="39" applyFont="1" fillId="3" applyFill="1" borderId="4" applyBorder="1" xfId="6681" applyProtection="1" applyAlignment="1">
      <alignment horizontal="center" vertical="center" wrapText="1"/>
    </xf>
    <xf numFmtId="0" applyNumberFormat="1" fontId="36" applyFont="1" fillId="0" applyFill="1" borderId="0" applyBorder="1" xfId="6681" applyProtection="1"/>
    <xf numFmtId="168" applyNumberFormat="1" fontId="23" applyFont="1" fillId="0" applyFill="1" borderId="0" applyBorder="1" xfId="1" applyProtection="1"/>
    <xf numFmtId="0" applyNumberFormat="1" fontId="34" applyFont="1" fillId="0" applyFill="1" borderId="0" applyBorder="1" xfId="6681" applyProtection="1"/>
    <xf numFmtId="0" applyNumberFormat="1" fontId="23" applyFont="1" fillId="0" applyFill="1" borderId="0" applyBorder="1" xfId="6681" applyProtection="1"/>
    <xf numFmtId="0" applyNumberFormat="1" fontId="23" applyFont="1" fillId="0" applyFill="1" borderId="0" applyBorder="1" xfId="6681" applyProtection="1" applyAlignment="1">
      <alignment horizontal="center"/>
    </xf>
    <xf numFmtId="0" applyNumberFormat="1" fontId="23" applyFont="1" fillId="0" applyFill="1" borderId="0" applyBorder="1" xfId="6681" applyProtection="1"/>
    <xf numFmtId="0" applyNumberFormat="1" fontId="0" applyFont="1" fillId="0" applyFill="1" borderId="0" applyBorder="1" xfId="0" applyProtection="1"/>
    <xf numFmtId="0" applyNumberFormat="1" fontId="34" applyFont="1" fillId="0" applyFill="1" borderId="4" applyBorder="1" xfId="6679" applyProtection="1" applyAlignment="1">
      <alignment horizontal="left"/>
    </xf>
    <xf numFmtId="0" applyNumberFormat="1" fontId="23" applyFont="1" fillId="0" applyFill="1" borderId="4" applyBorder="1" xfId="6681" applyProtection="1" applyAlignment="1">
      <alignment horizontal="right"/>
    </xf>
    <xf numFmtId="0" applyNumberFormat="1" fontId="23" applyFont="1" fillId="0" applyFill="1" borderId="4" applyBorder="1" xfId="6681" applyProtection="1"/>
    <xf numFmtId="0" applyNumberFormat="1" fontId="23" applyFont="1" fillId="0" applyFill="1" borderId="0" applyBorder="1" xfId="6681" applyProtection="1"/>
    <xf numFmtId="0" applyNumberFormat="1" fontId="0" applyFont="1" fillId="0" applyFill="1" borderId="0" applyBorder="1" xfId="0" applyProtection="1"/>
    <xf numFmtId="168" applyNumberFormat="1" fontId="0" applyFont="1" fillId="0" applyFill="1" borderId="0" applyBorder="1" xfId="0" applyProtection="1"/>
    <xf numFmtId="0" applyNumberFormat="1" fontId="36" applyFont="1" fillId="0" applyFill="1" borderId="4" applyBorder="1" xfId="0" applyProtection="1" applyAlignment="1">
      <alignment horizontal="center" vertical="center" wrapText="1"/>
    </xf>
    <xf numFmtId="168" applyNumberFormat="1" fontId="36" applyFont="1" fillId="0" applyFill="1" borderId="4" applyBorder="1" xfId="1" applyProtection="1" applyAlignment="1">
      <alignment horizontal="center" vertical="center" wrapText="1"/>
    </xf>
    <xf numFmtId="0" applyNumberFormat="1" fontId="36" applyFont="1" fillId="0" applyFill="1" borderId="0" applyBorder="1" xfId="0" applyProtection="1" applyAlignment="1">
      <alignment horizontal="center" vertical="center" wrapText="1"/>
    </xf>
    <xf numFmtId="43" applyNumberFormat="1" fontId="0" applyFont="1" fillId="0" applyFill="1" borderId="0" applyBorder="1" xfId="0" applyProtection="1"/>
    <xf numFmtId="0" applyNumberFormat="1" fontId="0" applyFont="1" fillId="0" applyFill="1" borderId="4" applyBorder="1" xfId="0" applyProtection="1"/>
    <xf numFmtId="168" applyNumberFormat="1" fontId="36" applyFont="1" fillId="0" applyFill="1" borderId="4" applyBorder="1" xfId="1" applyProtection="1"/>
    <xf numFmtId="0" applyNumberFormat="1" fontId="0" applyFont="1" fillId="0" applyFill="1" borderId="4" applyBorder="1" xfId="0" applyProtection="1">
      <alignment wrapText="1"/>
    </xf>
    <xf numFmtId="168" applyNumberFormat="1" fontId="0" applyFont="1" fillId="0" applyFill="1" borderId="4" applyBorder="1" xfId="1" applyProtection="1" applyAlignment="1">
      <alignment vertical="center"/>
    </xf>
    <xf numFmtId="168" applyNumberFormat="1" fontId="0" applyFont="1" fillId="0" applyFill="1" borderId="4" applyBorder="1" xfId="0" applyProtection="1"/>
    <xf numFmtId="0" applyNumberFormat="1" fontId="22" applyFont="1" fillId="0" applyFill="1" borderId="0" applyBorder="1" xfId="6681" applyProtection="1"/>
    <xf numFmtId="0" applyNumberFormat="1" fontId="21" applyFont="1" fillId="0" applyFill="1" borderId="0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2" applyFill="1" borderId="2" applyBorder="1" xfId="1" applyProtection="1"/>
    <xf numFmtId="168" applyNumberFormat="1" fontId="0" applyFont="1" fillId="2" applyFill="1" borderId="4" applyBorder="1" xfId="1" applyProtection="1"/>
    <xf numFmtId="0" applyNumberFormat="1" fontId="21" applyFont="1" fillId="0" applyFill="1" borderId="0" applyBorder="1" xfId="6681" applyProtection="1"/>
    <xf numFmtId="0" applyNumberFormat="1" fontId="0" applyFont="1" fillId="0" applyFill="1" borderId="0" applyBorder="1" xfId="0" applyProtection="1"/>
    <xf numFmtId="0" applyNumberFormat="1" fontId="34" applyFont="1" fillId="0" applyFill="1" borderId="4" applyBorder="1" xfId="6679" applyProtection="1"/>
    <xf numFmtId="0" applyNumberFormat="1" fontId="19" applyFont="1" fillId="0" applyFill="1" borderId="0" applyBorder="1" xfId="6681" applyProtection="1"/>
    <xf numFmtId="0" applyNumberFormat="1" fontId="19" applyFont="1" fillId="0" applyFill="1" borderId="0" applyBorder="1" xfId="6681" applyProtection="1"/>
    <xf numFmtId="0" applyNumberFormat="1" fontId="36" applyFont="1" fillId="0" applyFill="1" borderId="0" applyBorder="1" xfId="0" applyProtection="1"/>
    <xf numFmtId="0" applyNumberFormat="1" fontId="36" applyFont="1" fillId="0" applyFill="1" borderId="0" applyBorder="1" xfId="6681" applyProtection="1"/>
    <xf numFmtId="168" applyNumberFormat="1" fontId="18" applyFont="1" fillId="0" applyFill="1" borderId="0" applyBorder="1" xfId="6681" applyProtection="1"/>
    <xf numFmtId="168" applyNumberFormat="1" fontId="43" applyFont="1" fillId="0" applyFill="1" borderId="0" applyBorder="1" xfId="0" applyProtection="1"/>
    <xf numFmtId="168" applyNumberFormat="1" fontId="36" applyFont="1" fillId="0" applyFill="1" borderId="0" applyBorder="1" xfId="6681" applyProtection="1"/>
    <xf numFmtId="43" applyNumberFormat="1" fontId="23" applyFont="1" fillId="0" applyFill="1" borderId="0" applyBorder="1" xfId="1" applyProtection="1"/>
    <xf numFmtId="9" applyNumberFormat="1" fontId="0" applyFont="1" fillId="0" applyFill="1" borderId="4" applyBorder="1" xfId="1793" applyProtection="1"/>
    <xf numFmtId="0" applyNumberFormat="1" fontId="36" applyFont="1" fillId="0" applyFill="1" borderId="4" applyBorder="1" xfId="0" applyProtection="1" applyAlignment="1">
      <alignment horizontal="center"/>
    </xf>
    <xf numFmtId="0" applyNumberFormat="1" fontId="36" applyFont="1" fillId="0" applyFill="1" borderId="4" applyBorder="1" xfId="0" applyProtection="1" applyAlignment="1">
      <alignment horizontal="center"/>
    </xf>
    <xf numFmtId="0" applyNumberFormat="1" fontId="36" applyFont="1" fillId="0" applyFill="1" borderId="0" applyBorder="1" xfId="0" applyProtection="1" applyAlignment="1">
      <alignment horizontal="center"/>
    </xf>
    <xf numFmtId="168" applyNumberFormat="1" fontId="36" applyFont="1" fillId="0" applyFill="1" borderId="0" applyBorder="1" xfId="1" applyProtection="1" applyAlignment="1">
      <alignment horizontal="center"/>
    </xf>
    <xf numFmtId="168" applyNumberFormat="1" fontId="26" applyFont="1" fillId="0" applyFill="1" borderId="4" applyBorder="1" xfId="6682" applyProtection="1"/>
    <xf numFmtId="168" applyNumberFormat="1" fontId="23" applyFont="1" fillId="0" applyFill="1" borderId="0" applyBorder="1" xfId="6681" applyProtection="1"/>
    <xf numFmtId="0" applyNumberFormat="1" fontId="16" applyFont="1" fillId="0" applyFill="1" borderId="0" applyBorder="1" xfId="6681" applyProtection="1"/>
    <xf numFmtId="0" applyNumberFormat="1" fontId="0" applyFont="1" fillId="5" applyFill="1" borderId="4" applyBorder="1" xfId="0" applyProtection="1"/>
    <xf numFmtId="0" applyNumberFormat="1" fontId="0" applyFont="1" fillId="5" applyFill="1" borderId="4" applyBorder="1" xfId="0" applyProtection="1" applyAlignment="1">
      <alignment horizontal="center"/>
    </xf>
    <xf numFmtId="168" applyNumberFormat="1" fontId="0" applyFont="1" fillId="5" applyFill="1" borderId="4" applyBorder="1" xfId="1" applyProtection="1"/>
    <xf numFmtId="168" applyNumberFormat="1" fontId="36" applyFont="1" fillId="5" applyFill="1" borderId="4" applyBorder="1" xfId="1" applyProtection="1"/>
    <xf numFmtId="0" applyNumberFormat="1" fontId="23" applyFont="1" fillId="6" applyFill="1" borderId="4" applyBorder="1" xfId="6681" applyProtection="1"/>
    <xf numFmtId="0" applyNumberFormat="1" fontId="23" applyFont="1" fillId="6" applyFill="1" borderId="4" applyBorder="1" xfId="6681" applyProtection="1" applyAlignment="1">
      <alignment horizontal="center"/>
    </xf>
    <xf numFmtId="168" applyNumberFormat="1" fontId="0" applyFont="1" fillId="6" applyFill="1" borderId="4" applyBorder="1" xfId="1793" applyProtection="1"/>
    <xf numFmtId="168" applyNumberFormat="1" fontId="23" applyFont="1" fillId="6" applyFill="1" borderId="0" applyBorder="1" xfId="6681" applyProtection="1"/>
    <xf numFmtId="0" applyNumberFormat="1" fontId="34" applyFont="1" fillId="6" applyFill="1" borderId="4" applyBorder="1" xfId="6681" applyProtection="1" applyAlignment="1">
      <alignment horizontal="center"/>
    </xf>
    <xf numFmtId="0" applyNumberFormat="1" fontId="38" applyFont="1" fillId="6" applyFill="1" borderId="4" applyBorder="1" xfId="6681" applyProtection="1"/>
    <xf numFmtId="168" applyNumberFormat="1" fontId="38" applyFont="1" fillId="6" applyFill="1" borderId="4" applyBorder="1" xfId="6681" applyProtection="1"/>
    <xf numFmtId="0" applyNumberFormat="1" fontId="23" applyFont="1" fillId="6" applyFill="1" borderId="0" applyBorder="1" xfId="6681" applyProtection="1"/>
    <xf numFmtId="168" applyNumberFormat="1" fontId="43" applyFont="1" fillId="6" applyFill="1" borderId="0" applyBorder="1" xfId="6681" applyProtection="1"/>
    <xf numFmtId="0" applyNumberFormat="1" fontId="43" applyFont="1" fillId="6" applyFill="1" borderId="0" applyBorder="1" xfId="6681" applyProtection="1"/>
    <xf numFmtId="0" applyNumberFormat="1" fontId="23" applyFont="1" fillId="6" applyFill="1" borderId="2" applyBorder="1" xfId="6681" applyProtection="1"/>
    <xf numFmtId="0" applyNumberFormat="1" fontId="37" applyFont="1" fillId="6" applyFill="1" borderId="3" applyBorder="1" xfId="6679" applyProtection="1" applyAlignment="1">
      <alignment horizontal="left"/>
    </xf>
    <xf numFmtId="0" applyNumberFormat="1" fontId="23" applyFont="1" fillId="6" applyFill="1" borderId="4" applyBorder="1" xfId="6681" applyProtection="1" applyAlignment="1">
      <alignment horizontal="right"/>
    </xf>
    <xf numFmtId="168" applyNumberFormat="1" fontId="0" applyFont="1" fillId="6" applyFill="1" borderId="2" applyBorder="1" xfId="1" applyProtection="1"/>
    <xf numFmtId="168" applyNumberFormat="1" fontId="0" applyFont="1" fillId="6" applyFill="1" borderId="2" applyBorder="1" xfId="1793" applyProtection="1"/>
    <xf numFmtId="170" applyNumberFormat="1" fontId="23" applyFont="1" fillId="6" applyFill="1" borderId="2" applyBorder="1" xfId="6681" applyProtection="1"/>
    <xf numFmtId="0" applyNumberFormat="1" fontId="23" applyFont="1" fillId="6" applyFill="1" borderId="2" applyBorder="1" xfId="6681" applyProtection="1" applyAlignment="1">
      <alignment horizontal="center"/>
    </xf>
    <xf numFmtId="168" applyNumberFormat="1" fontId="0" applyFont="1" fillId="6" applyFill="1" borderId="2" applyBorder="1" xfId="1793" applyProtection="1"/>
    <xf numFmtId="0" applyNumberFormat="1" fontId="23" applyFont="1" fillId="6" applyFill="1" borderId="0" applyBorder="1" xfId="6681" applyProtection="1"/>
    <xf numFmtId="0" applyNumberFormat="1" fontId="15" applyFont="1" fillId="2" applyFill="1" borderId="4" applyBorder="1" xfId="6682" applyProtection="1" applyAlignment="1">
      <alignment horizontal="center"/>
    </xf>
    <xf numFmtId="0" applyNumberFormat="1" fontId="14" applyFont="1" fillId="0" applyFill="1" borderId="0" applyBorder="1" xfId="6681" applyProtection="1"/>
    <xf numFmtId="0" applyNumberFormat="1" fontId="47" applyFont="1" fillId="0" applyFill="1" borderId="0" applyBorder="1" xfId="0" applyProtection="1"/>
    <xf numFmtId="0" applyNumberFormat="1" fontId="48" applyFont="1" fillId="7" applyFill="1" borderId="11" applyBorder="1" xfId="0" applyProtection="1" applyAlignment="1">
      <alignment horizontal="center"/>
    </xf>
    <xf numFmtId="0" applyNumberFormat="1" fontId="47" applyFont="1" fillId="0" applyFill="1" borderId="12" applyBorder="1" xfId="6681" applyProtection="1" applyAlignment="1">
      <alignment horizontal="center"/>
    </xf>
    <xf numFmtId="0" applyNumberFormat="1" fontId="49" applyFont="1" fillId="0" applyFill="1" borderId="12" applyBorder="1" xfId="6681" applyProtection="1" applyAlignment="1">
      <alignment horizontal="left"/>
    </xf>
    <xf numFmtId="0" applyNumberFormat="1" fontId="47" applyFont="1" fillId="2" applyFill="1" borderId="12" applyBorder="1" xfId="6681" applyProtection="1"/>
    <xf numFmtId="0" applyNumberFormat="1" fontId="47" applyFont="1" fillId="0" applyFill="1" borderId="4" applyBorder="1" xfId="6681" applyProtection="1" applyAlignment="1">
      <alignment horizontal="center"/>
    </xf>
    <xf numFmtId="0" applyNumberFormat="1" fontId="49" applyFont="1" fillId="0" applyFill="1" borderId="4" applyBorder="1" xfId="6679" applyProtection="1"/>
    <xf numFmtId="0" applyNumberFormat="1" fontId="47" applyFont="1" fillId="2" applyFill="1" borderId="4" applyBorder="1" xfId="6681" applyProtection="1"/>
    <xf numFmtId="0" applyNumberFormat="1" fontId="47" applyFont="1" fillId="0" applyFill="1" borderId="4" applyBorder="1" xfId="6681" applyProtection="1"/>
    <xf numFmtId="0" applyNumberFormat="1" fontId="49" applyFont="1" fillId="0" applyFill="1" borderId="3" applyBorder="1" xfId="6679" applyProtection="1"/>
    <xf numFmtId="0" applyNumberFormat="1" fontId="47" applyFont="1" fillId="2" applyFill="1" borderId="2" applyBorder="1" xfId="6681" applyProtection="1"/>
    <xf numFmtId="0" applyNumberFormat="1" fontId="49" applyFont="1" fillId="2" applyFill="1" borderId="4" applyBorder="1" xfId="6682" applyProtection="1"/>
    <xf numFmtId="0" applyNumberFormat="1" fontId="47" applyFont="1" fillId="0" applyFill="1" borderId="2" applyBorder="1" xfId="6682" applyProtection="1"/>
    <xf numFmtId="0" applyNumberFormat="1" fontId="49" applyFont="1" fillId="0" applyFill="1" borderId="2" applyBorder="1" xfId="6679" applyProtection="1"/>
    <xf numFmtId="0" applyNumberFormat="1" fontId="49" applyFont="1" fillId="0" applyFill="1" borderId="4" applyBorder="1" xfId="6679" applyProtection="1" applyAlignment="1">
      <alignment horizontal="left"/>
    </xf>
    <xf numFmtId="0" applyNumberFormat="1" fontId="47" applyFont="1" fillId="0" applyFill="1" borderId="2" applyBorder="1" xfId="6681" applyProtection="1"/>
    <xf numFmtId="0" applyNumberFormat="1" fontId="49" applyFont="1" fillId="0" applyFill="1" borderId="3" applyBorder="1" xfId="6679" applyProtection="1" applyAlignment="1">
      <alignment horizontal="left"/>
    </xf>
    <xf numFmtId="0" applyNumberFormat="1" fontId="47" applyFont="1" fillId="0" applyFill="1" borderId="0" applyBorder="1" xfId="0" applyProtection="1" applyAlignment="1">
      <alignment horizontal="center"/>
    </xf>
    <xf numFmtId="0" applyNumberFormat="1" fontId="47" applyFont="1" fillId="0" applyFill="1" borderId="12" applyBorder="1" xfId="6681" quotePrefix="1" applyProtection="1" applyAlignment="1">
      <alignment horizontal="center"/>
    </xf>
    <xf numFmtId="0" applyNumberFormat="1" fontId="47" applyFont="1" fillId="0" applyFill="1" borderId="4" applyBorder="1" xfId="6681" quotePrefix="1" applyProtection="1" applyAlignment="1">
      <alignment horizontal="center"/>
    </xf>
    <xf numFmtId="168" applyNumberFormat="1" fontId="38" applyFont="1" fillId="0" applyFill="1" borderId="4" applyBorder="1" xfId="6682" applyProtection="1"/>
    <xf numFmtId="0" applyNumberFormat="1" fontId="13" applyFont="1" fillId="0" applyFill="1" borderId="0" applyBorder="1" xfId="0" applyProtection="1" applyAlignment="1">
      <alignment horizontal="center" vertical="center" wrapText="1"/>
    </xf>
    <xf numFmtId="168" applyNumberFormat="1" fontId="0" applyFont="1" fillId="8" applyFill="1" borderId="4" applyBorder="1" xfId="1793" applyProtection="1"/>
    <xf numFmtId="168" applyNumberFormat="1" fontId="23" applyFont="1" fillId="8" applyFill="1" borderId="4" applyBorder="1" xfId="6681" applyProtection="1"/>
    <xf numFmtId="1" applyNumberFormat="1" fontId="23" applyFont="1" fillId="0" applyFill="1" borderId="0" applyBorder="1" xfId="6681" applyProtection="1"/>
    <xf numFmtId="170" applyNumberFormat="1" fontId="23" applyFont="1" fillId="0" applyFill="1" borderId="4" applyBorder="1" xfId="6681" applyProtection="1"/>
    <xf numFmtId="0" applyNumberFormat="1" fontId="34" applyFont="1" fillId="0" applyFill="1" borderId="4" applyBorder="1" xfId="6681" applyProtection="1" applyAlignment="1">
      <alignment horizontal="center"/>
    </xf>
    <xf numFmtId="0" applyNumberFormat="1" fontId="0" applyFont="1" fillId="0" applyFill="1" borderId="4" applyBorder="1" xfId="0" applyProtection="1" applyAlignment="1">
      <alignment horizontal="left"/>
    </xf>
    <xf numFmtId="0" applyNumberFormat="1" fontId="0" applyFont="1" fillId="0" applyFill="1" borderId="4" applyBorder="1" xfId="0" quotePrefix="1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36" applyFont="1" fillId="0" applyFill="1" borderId="4" applyBorder="1" xfId="0" applyProtection="1" applyAlignment="1">
      <alignment horizontal="left" vertical="center" wrapText="1"/>
    </xf>
    <xf numFmtId="0" applyNumberFormat="1" fontId="0" applyFont="1" fillId="0" applyFill="1" borderId="4" applyBorder="1" xfId="0" applyProtection="1" applyAlignment="1">
      <alignment horizontal="left"/>
    </xf>
    <xf numFmtId="0" applyNumberFormat="1" fontId="0" applyFont="1" fillId="5" applyFill="1" borderId="4" applyBorder="1" xfId="0" applyProtection="1" applyAlignment="1">
      <alignment horizontal="left"/>
    </xf>
    <xf numFmtId="168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11" applyFont="1" fillId="0" applyFill="1" borderId="0" applyBorder="1" xfId="6681" applyProtection="1"/>
    <xf numFmtId="168" applyNumberFormat="1" fontId="11" applyFont="1" fillId="0" applyFill="1" borderId="0" applyBorder="1" xfId="6681" applyProtection="1"/>
    <xf numFmtId="0" applyNumberFormat="1" fontId="10" applyFont="1" fillId="0" applyFill="1" borderId="0" applyBorder="1" xfId="6681" applyProtection="1"/>
    <xf numFmtId="168" applyNumberFormat="1" fontId="0" applyFont="1" fillId="0" applyFill="1" borderId="0" applyBorder="1" xfId="0" applyProtection="1"/>
    <xf numFmtId="168" applyNumberFormat="1" fontId="0" applyFont="1" fillId="9" applyFill="1" borderId="4" applyBorder="1" xfId="1793" applyProtection="1"/>
    <xf numFmtId="168" applyNumberFormat="1" fontId="23" applyFont="1" fillId="9" applyFill="1" borderId="4" applyBorder="1" xfId="6681" applyProtection="1"/>
    <xf numFmtId="168" applyNumberFormat="1" fontId="38" applyFont="1" fillId="9" applyFill="1" borderId="4" applyBorder="1" xfId="6681" applyProtection="1"/>
    <xf numFmtId="168" applyNumberFormat="1" fontId="36" applyFont="1" fillId="0" applyFill="1" borderId="0" applyBorder="1" xfId="1" applyProtection="1"/>
    <xf numFmtId="168" applyNumberFormat="1" fontId="23" applyFont="1" fillId="0" applyFill="1" borderId="4" applyBorder="1" xfId="6681" applyProtection="1" applyAlignment="1">
      <alignment horizontal="center"/>
    </xf>
    <xf numFmtId="0" applyNumberFormat="1" fontId="37" applyFont="1" fillId="0" applyFill="1" borderId="2" applyBorder="1" xfId="6679" applyProtection="1"/>
    <xf numFmtId="0" applyNumberFormat="1" fontId="0" applyFont="1" fillId="0" applyFill="1" borderId="4" applyBorder="1" xfId="0" applyProtection="1" applyAlignment="1">
      <alignment horizontal="center"/>
    </xf>
    <xf numFmtId="0" applyNumberFormat="1" fontId="34" applyFont="1" fillId="2" applyFill="1" borderId="4" applyBorder="1" xfId="6679" applyProtection="1"/>
    <xf numFmtId="0" applyNumberFormat="1" fontId="8" applyFont="1" fillId="0" applyFill="1" borderId="4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0" applyFill="1" borderId="4" applyBorder="1" xfId="1794" applyProtection="1"/>
    <xf numFmtId="0" applyNumberFormat="1" fontId="12" applyFont="1" fillId="0" applyFill="1" borderId="0" applyBorder="1" xfId="6681" applyProtection="1"/>
    <xf numFmtId="168" applyNumberFormat="1" fontId="12" applyFont="1" fillId="0" applyFill="1" borderId="0" applyBorder="1" xfId="6681" applyProtection="1"/>
    <xf numFmtId="168" applyNumberFormat="1" fontId="7" applyFont="1" fillId="0" applyFill="1" borderId="0" applyBorder="1" xfId="6681" applyProtection="1"/>
    <xf numFmtId="0" applyNumberFormat="1" fontId="7" applyFont="1" fillId="0" applyFill="1" borderId="0" applyBorder="1" xfId="6681" applyProtection="1"/>
    <xf numFmtId="168" applyNumberFormat="1" fontId="19" applyFont="1" fillId="0" applyFill="1" borderId="0" applyBorder="1" xfId="6681" applyProtection="1"/>
    <xf numFmtId="0" applyNumberFormat="1" fontId="0" applyFont="1" fillId="2" applyFill="1" borderId="4" applyBorder="1" xfId="0" applyProtection="1"/>
    <xf numFmtId="0" applyNumberFormat="1" fontId="5" applyFont="1" fillId="2" applyFill="1" borderId="4" applyBorder="1" xfId="6681" applyProtection="1"/>
    <xf numFmtId="9" applyNumberFormat="1" fontId="0" applyFont="1" fillId="0" applyFill="1" borderId="4" applyBorder="1" xfId="1793" applyProtection="1"/>
    <xf numFmtId="168" applyNumberFormat="1" fontId="0" applyFont="1" fillId="0" applyFill="1" borderId="2" applyBorder="1" xfId="1" applyProtection="1"/>
    <xf numFmtId="0" applyNumberFormat="1" fontId="6" applyFont="1" fillId="0" applyFill="1" borderId="2" applyBorder="1" xfId="6681" applyProtection="1" applyAlignment="1">
      <alignment horizontal="center"/>
    </xf>
    <xf numFmtId="0" applyNumberFormat="1" fontId="5" applyFont="1" fillId="0" applyFill="1" borderId="2" applyBorder="1" xfId="6681" applyProtection="1"/>
    <xf numFmtId="168" applyNumberFormat="1" fontId="23" applyFont="1" fillId="0" applyFill="1" borderId="0" applyBorder="1" xfId="1" applyProtection="1"/>
    <xf numFmtId="0" applyNumberFormat="1" fontId="40" applyFont="1" fillId="0" applyFill="1" borderId="8" applyBorder="1" xfId="6681" applyProtection="1" applyAlignment="1">
      <alignment horizontal="center" vertical="center" wrapText="1"/>
    </xf>
    <xf numFmtId="168" applyNumberFormat="1" fontId="17" applyFont="1" fillId="0" applyFill="1" borderId="4" applyBorder="1" xfId="6681" applyProtection="1"/>
    <xf numFmtId="168" applyNumberFormat="1" fontId="23" applyFont="1" fillId="0" applyFill="1" borderId="0" applyBorder="1" xfId="1" applyProtection="1"/>
    <xf numFmtId="168" applyNumberFormat="1" fontId="0" applyFont="1" fillId="8" applyFill="1" borderId="4" applyBorder="1" xfId="1" applyProtection="1"/>
    <xf numFmtId="0" applyNumberFormat="1" fontId="0" applyFont="1" fillId="8" applyFill="1" borderId="4" applyBorder="1" xfId="0" quotePrefix="1" applyProtection="1" applyAlignment="1">
      <alignment horizontal="left"/>
    </xf>
    <xf numFmtId="0" applyNumberFormat="1" fontId="4" applyFont="1" fillId="0" applyFill="1" borderId="4" applyBorder="1" xfId="6681" applyProtection="1"/>
    <xf numFmtId="0" applyNumberFormat="1" fontId="6" applyFont="1" fillId="2" applyFill="1" borderId="4" applyBorder="1" xfId="6681" applyProtection="1" applyAlignment="1">
      <alignment horizontal="center"/>
    </xf>
    <xf numFmtId="0" applyNumberFormat="1" fontId="3" applyFont="1" fillId="0" applyFill="1" borderId="0" applyBorder="1" xfId="6681" applyProtection="1"/>
    <xf numFmtId="0" applyNumberFormat="1" fontId="43" applyFont="1" fillId="10" applyFill="1" borderId="4" applyBorder="1" xfId="6681" applyProtection="1"/>
    <xf numFmtId="0" applyNumberFormat="1" fontId="46" applyFont="1" fillId="10" applyFill="1" borderId="4" applyBorder="1" xfId="6679" applyProtection="1"/>
    <xf numFmtId="0" applyNumberFormat="1" fontId="43" applyFont="1" fillId="10" applyFill="1" borderId="4" applyBorder="1" xfId="6681" applyProtection="1" applyAlignment="1">
      <alignment horizontal="center"/>
    </xf>
    <xf numFmtId="168" applyNumberFormat="1" fontId="43" applyFont="1" fillId="10" applyFill="1" borderId="4" applyBorder="1" xfId="1793" applyProtection="1"/>
    <xf numFmtId="170" applyNumberFormat="1" fontId="43" applyFont="1" fillId="10" applyFill="1" borderId="4" applyBorder="1" xfId="6681" applyProtection="1"/>
    <xf numFmtId="168" applyNumberFormat="1" fontId="43" applyFont="1" fillId="10" applyFill="1" borderId="0" applyBorder="1" xfId="6681" applyProtection="1"/>
    <xf numFmtId="0" applyNumberFormat="1" fontId="46" applyFont="1" fillId="10" applyFill="1" borderId="4" applyBorder="1" xfId="6681" applyProtection="1" applyAlignment="1">
      <alignment horizontal="center"/>
    </xf>
    <xf numFmtId="0" applyNumberFormat="1" fontId="46" applyFont="1" fillId="10" applyFill="1" borderId="4" applyBorder="1" xfId="6681" applyProtection="1"/>
    <xf numFmtId="168" applyNumberFormat="1" fontId="46" applyFont="1" fillId="10" applyFill="1" borderId="4" applyBorder="1" xfId="6681" applyProtection="1"/>
    <xf numFmtId="0" applyNumberFormat="1" fontId="23" applyFont="1" fillId="10" applyFill="1" borderId="4" applyBorder="1" xfId="6681" applyProtection="1"/>
    <xf numFmtId="0" applyNumberFormat="1" fontId="23" applyFont="1" fillId="10" applyFill="1" borderId="2" applyBorder="1" xfId="6681" applyProtection="1"/>
    <xf numFmtId="0" applyNumberFormat="1" fontId="37" applyFont="1" fillId="10" applyFill="1" borderId="3" applyBorder="1" xfId="6679" applyProtection="1" applyAlignment="1">
      <alignment horizontal="left"/>
    </xf>
    <xf numFmtId="0" applyNumberFormat="1" fontId="23" applyFont="1" fillId="10" applyFill="1" borderId="4" applyBorder="1" xfId="6681" applyProtection="1" applyAlignment="1">
      <alignment horizontal="right"/>
    </xf>
    <xf numFmtId="168" applyNumberFormat="1" fontId="0" applyFont="1" fillId="10" applyFill="1" borderId="4" applyBorder="1" xfId="1793" applyProtection="1"/>
    <xf numFmtId="168" applyNumberFormat="1" fontId="0" applyFont="1" fillId="10" applyFill="1" borderId="2" applyBorder="1" xfId="1" applyProtection="1"/>
    <xf numFmtId="168" applyNumberFormat="1" fontId="36" applyFont="1" fillId="10" applyFill="1" borderId="4" applyBorder="1" xfId="1793" applyProtection="1"/>
    <xf numFmtId="168" applyNumberFormat="1" fontId="38" applyFont="1" fillId="10" applyFill="1" borderId="4" applyBorder="1" xfId="6681" applyProtection="1"/>
    <xf numFmtId="168" applyNumberFormat="1" fontId="0" applyFont="1" fillId="10" applyFill="1" borderId="2" applyBorder="1" xfId="1793" applyProtection="1"/>
    <xf numFmtId="170" applyNumberFormat="1" fontId="23" applyFont="1" fillId="10" applyFill="1" borderId="2" applyBorder="1" xfId="6681" applyProtection="1"/>
    <xf numFmtId="0" applyNumberFormat="1" fontId="23" applyFont="1" fillId="10" applyFill="1" borderId="2" applyBorder="1" xfId="6681" applyProtection="1" applyAlignment="1">
      <alignment horizontal="center"/>
    </xf>
    <xf numFmtId="168" applyNumberFormat="1" fontId="23" applyFont="1" fillId="10" applyFill="1" borderId="0" applyBorder="1" xfId="6681" applyProtection="1"/>
    <xf numFmtId="0" applyNumberFormat="1" fontId="34" applyFont="1" fillId="10" applyFill="1" borderId="4" applyBorder="1" xfId="6681" applyProtection="1" applyAlignment="1">
      <alignment horizontal="center"/>
    </xf>
    <xf numFmtId="0" applyNumberFormat="1" fontId="38" applyFont="1" fillId="10" applyFill="1" borderId="4" applyBorder="1" xfId="6681" applyProtection="1"/>
    <xf numFmtId="0" applyNumberFormat="1" fontId="23" applyFont="1" fillId="10" applyFill="1" borderId="4" applyBorder="1" xfId="6681" applyProtection="1" applyAlignment="1">
      <alignment horizontal="center"/>
    </xf>
    <xf numFmtId="0" applyNumberFormat="1" fontId="23" applyFont="1" fillId="10" applyFill="1" borderId="4" applyBorder="1" xfId="6681" applyProtection="1"/>
    <xf numFmtId="168" applyNumberFormat="1" fontId="36" applyFont="1" fillId="10" applyFill="1" borderId="4" applyBorder="1" xfId="6681" applyProtection="1"/>
    <xf numFmtId="168" applyNumberFormat="1" fontId="23" applyFont="1" fillId="10" applyFill="1" borderId="4" applyBorder="1" xfId="6681" applyProtection="1"/>
    <xf numFmtId="0" applyNumberFormat="1" fontId="23" applyFont="1" fillId="10" applyFill="1" borderId="4" applyBorder="1" xfId="6681" applyProtection="1" applyAlignment="1">
      <alignment horizontal="center"/>
    </xf>
    <xf numFmtId="0" applyNumberFormat="1" fontId="37" applyFont="1" fillId="0" applyFill="1" borderId="4" applyBorder="1" xfId="6681" applyProtection="1" applyAlignment="1">
      <alignment horizontal="left"/>
    </xf>
    <xf numFmtId="0" applyNumberFormat="1" fontId="23" applyFont="1" fillId="0" applyFill="1" borderId="4" applyBorder="1" xfId="6681" applyProtection="1" applyAlignment="1">
      <alignment horizontal="right"/>
    </xf>
    <xf numFmtId="0" applyNumberFormat="1" fontId="5" applyFont="1" fillId="0" applyFill="1" borderId="4" applyBorder="1" xfId="6681" applyProtection="1"/>
    <xf numFmtId="0" applyNumberFormat="1" fontId="6" applyFont="1" fillId="0" applyFill="1" borderId="4" applyBorder="1" xfId="6681" applyProtection="1" applyAlignment="1">
      <alignment horizontal="center"/>
    </xf>
    <xf numFmtId="0" applyNumberFormat="1" fontId="9" applyFont="1" fillId="0" applyFill="1" borderId="2" applyBorder="1" xfId="6681" applyProtection="1" applyAlignment="1">
      <alignment horizontal="center"/>
    </xf>
    <xf numFmtId="0" applyNumberFormat="1" fontId="2" applyFont="1" fillId="0" applyFill="1" borderId="2" applyBorder="1" xfId="6681" applyProtection="1" applyAlignment="1">
      <alignment horizontal="center"/>
    </xf>
    <xf numFmtId="168" applyNumberFormat="1" fontId="0" applyFont="1" fillId="11" applyFill="1" borderId="4" applyBorder="1" xfId="1793" applyProtection="1"/>
    <xf numFmtId="0" applyNumberFormat="1" fontId="23" applyFont="1" fillId="11" applyFill="1" borderId="4" applyBorder="1" xfId="6681" applyProtection="1"/>
    <xf numFmtId="0" applyNumberFormat="1" fontId="34" applyFont="1" fillId="11" applyFill="1" borderId="4" applyBorder="1" xfId="6679" applyProtection="1"/>
    <xf numFmtId="0" applyNumberFormat="1" fontId="23" applyFont="1" fillId="12" applyFill="1" borderId="4" applyBorder="1" xfId="6681" applyProtection="1"/>
    <xf numFmtId="0" applyNumberFormat="1" fontId="37" applyFont="1" fillId="11" applyFill="1" borderId="4" applyBorder="1" xfId="6679" applyProtection="1"/>
    <xf numFmtId="0" applyNumberFormat="1" fontId="37" applyFont="1" fillId="11" applyFill="1" borderId="3" applyBorder="1" xfId="6679" applyProtection="1"/>
    <xf numFmtId="0" applyNumberFormat="1" fontId="4" applyFont="1" fillId="11" applyFill="1" borderId="2" applyBorder="1" xfId="6681" applyProtection="1"/>
    <xf numFmtId="0" applyNumberFormat="1" fontId="3" applyFont="1" fillId="11" applyFill="1" borderId="0" applyBorder="1" xfId="6681" applyProtection="1"/>
    <xf numFmtId="0" applyNumberFormat="1" fontId="23" applyFont="1" fillId="11" applyFill="1" borderId="0" applyBorder="1" xfId="6681" applyProtection="1"/>
    <xf numFmtId="0" applyNumberFormat="1" fontId="3" applyFont="1" fillId="11" applyFill="1" borderId="0" applyBorder="1" xfId="6681" applyProtection="1" applyAlignment="1">
      <alignment horizontal="left"/>
    </xf>
    <xf numFmtId="10" applyNumberFormat="1" fontId="3" applyFont="1" fillId="11" applyFill="1" borderId="0" applyBorder="1" xfId="6681" applyProtection="1"/>
    <xf numFmtId="168" applyNumberFormat="1" fontId="0" applyFont="1" fillId="11" applyFill="1" borderId="0" applyBorder="1" xfId="1" applyProtection="1"/>
    <xf numFmtId="0" applyNumberFormat="1" fontId="23" applyFont="1" fillId="9" applyFill="1" borderId="4" applyBorder="1" xfId="6681" applyProtection="1"/>
    <xf numFmtId="0" applyNumberFormat="1" fontId="37" applyFont="1" fillId="13" applyFill="1" borderId="4" applyBorder="1" xfId="6679" applyProtection="1"/>
    <xf numFmtId="168" applyNumberFormat="1" fontId="23" applyFont="1" fillId="0" applyFill="1" borderId="0" applyBorder="1" xfId="1" applyProtection="1"/>
    <xf numFmtId="168" applyNumberFormat="1" fontId="23" applyFont="1" fillId="0" applyFill="1" borderId="0" applyBorder="1" xfId="1" applyProtection="1" applyAlignment="1">
      <alignment horizontal="left"/>
    </xf>
    <xf numFmtId="168" applyNumberFormat="1" fontId="36" applyFont="1" fillId="0" applyFill="1" borderId="9" applyBorder="1" xfId="1" applyProtection="1"/>
    <xf numFmtId="168" applyNumberFormat="1" fontId="36" applyFont="1" fillId="0" applyFill="1" borderId="10" applyBorder="1" xfId="1" applyProtection="1"/>
    <xf numFmtId="168" applyNumberFormat="1" fontId="23" applyFont="1" fillId="0" applyFill="1" borderId="0" applyBorder="1" xfId="1" applyProtection="1" applyAlignment="1">
      <alignment horizontal="center"/>
    </xf>
    <xf numFmtId="0" applyNumberFormat="1" fontId="50" applyFont="1" fillId="0" applyFill="1" borderId="0" applyBorder="1" xfId="0" applyProtection="1" applyAlignment="1">
      <alignment horizontal="center"/>
    </xf>
    <xf numFmtId="0" applyNumberFormat="1" fontId="1" applyFont="1" fillId="13" applyFill="1" borderId="4" applyBorder="1" xfId="6681" applyProtection="1"/>
    <xf numFmtId="0" applyNumberFormat="1" fontId="0" applyFont="1" fillId="11" applyFill="1" borderId="0" applyBorder="1" xfId="0" applyProtection="1"/>
    <xf numFmtId="0" applyNumberFormat="1" fontId="47" applyFont="1" fillId="11" applyFill="1" borderId="0" applyBorder="1" xfId="0" applyProtection="1"/>
  </cellXfs>
  <cellStyles count="6897">
    <cellStyle name="Comma" xfId="1" builtinId="3"/>
    <cellStyle name="Comma [0] 10" xfId="2" xr:uid="{00000000-0005-0000-0000-000001000000}"/>
    <cellStyle name="Comma [0] 10 2" xfId="3" xr:uid="{00000000-0005-0000-0000-000002000000}"/>
    <cellStyle name="Comma [0] 11" xfId="4" xr:uid="{00000000-0005-0000-0000-000003000000}"/>
    <cellStyle name="Comma [0] 11 2" xfId="5" xr:uid="{00000000-0005-0000-0000-000004000000}"/>
    <cellStyle name="Comma [0] 12" xfId="6" xr:uid="{00000000-0005-0000-0000-000005000000}"/>
    <cellStyle name="Comma [0] 13" xfId="7" xr:uid="{00000000-0005-0000-0000-000006000000}"/>
    <cellStyle name="Comma [0] 14" xfId="8" xr:uid="{00000000-0005-0000-0000-000007000000}"/>
    <cellStyle name="Comma [0] 15" xfId="9" xr:uid="{00000000-0005-0000-0000-000008000000}"/>
    <cellStyle name="Comma [0] 2" xfId="10" xr:uid="{00000000-0005-0000-0000-000009000000}"/>
    <cellStyle name="Comma [0] 2 10" xfId="11" xr:uid="{00000000-0005-0000-0000-00000A000000}"/>
    <cellStyle name="Comma [0] 2 10 2" xfId="12" xr:uid="{00000000-0005-0000-0000-00000B000000}"/>
    <cellStyle name="Comma [0] 2 10 2 2" xfId="13" xr:uid="{00000000-0005-0000-0000-00000C000000}"/>
    <cellStyle name="Comma [0] 2 10 2 2 2" xfId="14" xr:uid="{00000000-0005-0000-0000-00000D000000}"/>
    <cellStyle name="Comma [0] 2 10 2 2 2 2" xfId="15" xr:uid="{00000000-0005-0000-0000-00000E000000}"/>
    <cellStyle name="Comma [0] 2 10 2 2 3" xfId="16" xr:uid="{00000000-0005-0000-0000-00000F000000}"/>
    <cellStyle name="Comma [0] 2 10 2 2 4" xfId="17" xr:uid="{00000000-0005-0000-0000-000010000000}"/>
    <cellStyle name="Comma [0] 2 10 2 2 5" xfId="18" xr:uid="{00000000-0005-0000-0000-000011000000}"/>
    <cellStyle name="Comma [0] 2 10 2 3" xfId="19" xr:uid="{00000000-0005-0000-0000-000012000000}"/>
    <cellStyle name="Comma [0] 2 10 2 3 2" xfId="20" xr:uid="{00000000-0005-0000-0000-000013000000}"/>
    <cellStyle name="Comma [0] 2 10 2 4" xfId="21" xr:uid="{00000000-0005-0000-0000-000014000000}"/>
    <cellStyle name="Comma [0] 2 10 2 5" xfId="22" xr:uid="{00000000-0005-0000-0000-000015000000}"/>
    <cellStyle name="Comma [0] 2 10 2 6" xfId="23" xr:uid="{00000000-0005-0000-0000-000016000000}"/>
    <cellStyle name="Comma [0] 2 10 3" xfId="24" xr:uid="{00000000-0005-0000-0000-000017000000}"/>
    <cellStyle name="Comma [0] 2 10 3 2" xfId="25" xr:uid="{00000000-0005-0000-0000-000018000000}"/>
    <cellStyle name="Comma [0] 2 10 3 2 2" xfId="26" xr:uid="{00000000-0005-0000-0000-000019000000}"/>
    <cellStyle name="Comma [0] 2 10 3 3" xfId="27" xr:uid="{00000000-0005-0000-0000-00001A000000}"/>
    <cellStyle name="Comma [0] 2 10 3 4" xfId="28" xr:uid="{00000000-0005-0000-0000-00001B000000}"/>
    <cellStyle name="Comma [0] 2 10 3 5" xfId="29" xr:uid="{00000000-0005-0000-0000-00001C000000}"/>
    <cellStyle name="Comma [0] 2 10 4" xfId="30" xr:uid="{00000000-0005-0000-0000-00001D000000}"/>
    <cellStyle name="Comma [0] 2 10 4 2" xfId="31" xr:uid="{00000000-0005-0000-0000-00001E000000}"/>
    <cellStyle name="Comma [0] 2 10 5" xfId="32" xr:uid="{00000000-0005-0000-0000-00001F000000}"/>
    <cellStyle name="Comma [0] 2 10 6" xfId="33" xr:uid="{00000000-0005-0000-0000-000020000000}"/>
    <cellStyle name="Comma [0] 2 10 7" xfId="34" xr:uid="{00000000-0005-0000-0000-000021000000}"/>
    <cellStyle name="Comma [0] 2 11" xfId="35" xr:uid="{00000000-0005-0000-0000-000022000000}"/>
    <cellStyle name="Comma [0] 2 11 2" xfId="36" xr:uid="{00000000-0005-0000-0000-000023000000}"/>
    <cellStyle name="Comma [0] 2 11 2 2" xfId="37" xr:uid="{00000000-0005-0000-0000-000024000000}"/>
    <cellStyle name="Comma [0] 2 11 3" xfId="38" xr:uid="{00000000-0005-0000-0000-000025000000}"/>
    <cellStyle name="Comma [0] 2 11 4" xfId="39" xr:uid="{00000000-0005-0000-0000-000026000000}"/>
    <cellStyle name="Comma [0] 2 12" xfId="40" xr:uid="{00000000-0005-0000-0000-000027000000}"/>
    <cellStyle name="Comma [0] 2 12 2" xfId="41" xr:uid="{00000000-0005-0000-0000-000028000000}"/>
    <cellStyle name="Comma [0] 2 12 2 2" xfId="42" xr:uid="{00000000-0005-0000-0000-000029000000}"/>
    <cellStyle name="Comma [0] 2 12 2 2 2" xfId="43" xr:uid="{00000000-0005-0000-0000-00002A000000}"/>
    <cellStyle name="Comma [0] 2 12 2 3" xfId="44" xr:uid="{00000000-0005-0000-0000-00002B000000}"/>
    <cellStyle name="Comma [0] 2 12 2 4" xfId="45" xr:uid="{00000000-0005-0000-0000-00002C000000}"/>
    <cellStyle name="Comma [0] 2 12 2 5" xfId="46" xr:uid="{00000000-0005-0000-0000-00002D000000}"/>
    <cellStyle name="Comma [0] 2 12 3" xfId="47" xr:uid="{00000000-0005-0000-0000-00002E000000}"/>
    <cellStyle name="Comma [0] 2 12 3 2" xfId="48" xr:uid="{00000000-0005-0000-0000-00002F000000}"/>
    <cellStyle name="Comma [0] 2 12 4" xfId="49" xr:uid="{00000000-0005-0000-0000-000030000000}"/>
    <cellStyle name="Comma [0] 2 12 5" xfId="50" xr:uid="{00000000-0005-0000-0000-000031000000}"/>
    <cellStyle name="Comma [0] 2 12 6" xfId="51" xr:uid="{00000000-0005-0000-0000-000032000000}"/>
    <cellStyle name="Comma [0] 2 13" xfId="52" xr:uid="{00000000-0005-0000-0000-000033000000}"/>
    <cellStyle name="Comma [0] 2 13 2" xfId="53" xr:uid="{00000000-0005-0000-0000-000034000000}"/>
    <cellStyle name="Comma [0] 2 13 2 2" xfId="54" xr:uid="{00000000-0005-0000-0000-000035000000}"/>
    <cellStyle name="Comma [0] 2 13 2 2 2" xfId="55" xr:uid="{00000000-0005-0000-0000-000036000000}"/>
    <cellStyle name="Comma [0] 2 13 2 3" xfId="56" xr:uid="{00000000-0005-0000-0000-000037000000}"/>
    <cellStyle name="Comma [0] 2 13 2 4" xfId="57" xr:uid="{00000000-0005-0000-0000-000038000000}"/>
    <cellStyle name="Comma [0] 2 13 2 5" xfId="58" xr:uid="{00000000-0005-0000-0000-000039000000}"/>
    <cellStyle name="Comma [0] 2 13 3" xfId="59" xr:uid="{00000000-0005-0000-0000-00003A000000}"/>
    <cellStyle name="Comma [0] 2 13 3 2" xfId="60" xr:uid="{00000000-0005-0000-0000-00003B000000}"/>
    <cellStyle name="Comma [0] 2 13 4" xfId="61" xr:uid="{00000000-0005-0000-0000-00003C000000}"/>
    <cellStyle name="Comma [0] 2 13 5" xfId="62" xr:uid="{00000000-0005-0000-0000-00003D000000}"/>
    <cellStyle name="Comma [0] 2 13 6" xfId="63" xr:uid="{00000000-0005-0000-0000-00003E000000}"/>
    <cellStyle name="Comma [0] 2 14" xfId="64" xr:uid="{00000000-0005-0000-0000-00003F000000}"/>
    <cellStyle name="Comma [0] 2 14 2" xfId="65" xr:uid="{00000000-0005-0000-0000-000040000000}"/>
    <cellStyle name="Comma [0] 2 14 2 2" xfId="66" xr:uid="{00000000-0005-0000-0000-000041000000}"/>
    <cellStyle name="Comma [0] 2 14 3" xfId="67" xr:uid="{00000000-0005-0000-0000-000042000000}"/>
    <cellStyle name="Comma [0] 2 14 4" xfId="68" xr:uid="{00000000-0005-0000-0000-000043000000}"/>
    <cellStyle name="Comma [0] 2 14 5" xfId="69" xr:uid="{00000000-0005-0000-0000-000044000000}"/>
    <cellStyle name="Comma [0] 2 15" xfId="70" xr:uid="{00000000-0005-0000-0000-000045000000}"/>
    <cellStyle name="Comma [0] 2 15 2" xfId="71" xr:uid="{00000000-0005-0000-0000-000046000000}"/>
    <cellStyle name="Comma [0] 2 15 2 2" xfId="72" xr:uid="{00000000-0005-0000-0000-000047000000}"/>
    <cellStyle name="Comma [0] 2 15 3" xfId="73" xr:uid="{00000000-0005-0000-0000-000048000000}"/>
    <cellStyle name="Comma [0] 2 15 4" xfId="74" xr:uid="{00000000-0005-0000-0000-000049000000}"/>
    <cellStyle name="Comma [0] 2 15 5" xfId="75" xr:uid="{00000000-0005-0000-0000-00004A000000}"/>
    <cellStyle name="Comma [0] 2 16" xfId="76" xr:uid="{00000000-0005-0000-0000-00004B000000}"/>
    <cellStyle name="Comma [0] 2 16 2" xfId="77" xr:uid="{00000000-0005-0000-0000-00004C000000}"/>
    <cellStyle name="Comma [0] 2 17" xfId="78" xr:uid="{00000000-0005-0000-0000-00004D000000}"/>
    <cellStyle name="Comma [0] 2 17 2" xfId="79" xr:uid="{00000000-0005-0000-0000-00004E000000}"/>
    <cellStyle name="Comma [0] 2 18" xfId="80" xr:uid="{00000000-0005-0000-0000-00004F000000}"/>
    <cellStyle name="Comma [0] 2 187" xfId="81" xr:uid="{00000000-0005-0000-0000-000050000000}"/>
    <cellStyle name="Comma [0] 2 19" xfId="82" xr:uid="{00000000-0005-0000-0000-000051000000}"/>
    <cellStyle name="Comma [0] 2 2" xfId="83" xr:uid="{00000000-0005-0000-0000-000052000000}"/>
    <cellStyle name="Comma [0] 2 2 10" xfId="84" xr:uid="{00000000-0005-0000-0000-000053000000}"/>
    <cellStyle name="Comma [0] 2 2 10 2" xfId="85" xr:uid="{00000000-0005-0000-0000-000054000000}"/>
    <cellStyle name="Comma [0] 2 2 10 2 2" xfId="86" xr:uid="{00000000-0005-0000-0000-000055000000}"/>
    <cellStyle name="Comma [0] 2 2 10 2 2 2" xfId="87" xr:uid="{00000000-0005-0000-0000-000056000000}"/>
    <cellStyle name="Comma [0] 2 2 10 2 3" xfId="88" xr:uid="{00000000-0005-0000-0000-000057000000}"/>
    <cellStyle name="Comma [0] 2 2 10 2 4" xfId="89" xr:uid="{00000000-0005-0000-0000-000058000000}"/>
    <cellStyle name="Comma [0] 2 2 10 2 5" xfId="90" xr:uid="{00000000-0005-0000-0000-000059000000}"/>
    <cellStyle name="Comma [0] 2 2 10 3" xfId="91" xr:uid="{00000000-0005-0000-0000-00005A000000}"/>
    <cellStyle name="Comma [0] 2 2 10 3 2" xfId="92" xr:uid="{00000000-0005-0000-0000-00005B000000}"/>
    <cellStyle name="Comma [0] 2 2 10 4" xfId="93" xr:uid="{00000000-0005-0000-0000-00005C000000}"/>
    <cellStyle name="Comma [0] 2 2 10 5" xfId="94" xr:uid="{00000000-0005-0000-0000-00005D000000}"/>
    <cellStyle name="Comma [0] 2 2 10 6" xfId="95" xr:uid="{00000000-0005-0000-0000-00005E000000}"/>
    <cellStyle name="Comma [0] 2 2 11" xfId="96" xr:uid="{00000000-0005-0000-0000-00005F000000}"/>
    <cellStyle name="Comma [0] 2 2 11 2" xfId="97" xr:uid="{00000000-0005-0000-0000-000060000000}"/>
    <cellStyle name="Comma [0] 2 2 11 2 2" xfId="98" xr:uid="{00000000-0005-0000-0000-000061000000}"/>
    <cellStyle name="Comma [0] 2 2 11 3" xfId="99" xr:uid="{00000000-0005-0000-0000-000062000000}"/>
    <cellStyle name="Comma [0] 2 2 11 4" xfId="100" xr:uid="{00000000-0005-0000-0000-000063000000}"/>
    <cellStyle name="Comma [0] 2 2 11 5" xfId="101" xr:uid="{00000000-0005-0000-0000-000064000000}"/>
    <cellStyle name="Comma [0] 2 2 12" xfId="102" xr:uid="{00000000-0005-0000-0000-000065000000}"/>
    <cellStyle name="Comma [0] 2 2 12 2" xfId="103" xr:uid="{00000000-0005-0000-0000-000066000000}"/>
    <cellStyle name="Comma [0] 2 2 12 2 2" xfId="104" xr:uid="{00000000-0005-0000-0000-000067000000}"/>
    <cellStyle name="Comma [0] 2 2 12 3" xfId="105" xr:uid="{00000000-0005-0000-0000-000068000000}"/>
    <cellStyle name="Comma [0] 2 2 12 4" xfId="106" xr:uid="{00000000-0005-0000-0000-000069000000}"/>
    <cellStyle name="Comma [0] 2 2 12 5" xfId="107" xr:uid="{00000000-0005-0000-0000-00006A000000}"/>
    <cellStyle name="Comma [0] 2 2 13" xfId="108" xr:uid="{00000000-0005-0000-0000-00006B000000}"/>
    <cellStyle name="Comma [0] 2 2 13 2" xfId="109" xr:uid="{00000000-0005-0000-0000-00006C000000}"/>
    <cellStyle name="Comma [0] 2 2 13 2 2" xfId="110" xr:uid="{00000000-0005-0000-0000-00006D000000}"/>
    <cellStyle name="Comma [0] 2 2 13 3" xfId="111" xr:uid="{00000000-0005-0000-0000-00006E000000}"/>
    <cellStyle name="Comma [0] 2 2 13 4" xfId="112" xr:uid="{00000000-0005-0000-0000-00006F000000}"/>
    <cellStyle name="Comma [0] 2 2 13 5" xfId="113" xr:uid="{00000000-0005-0000-0000-000070000000}"/>
    <cellStyle name="Comma [0] 2 2 14" xfId="114" xr:uid="{00000000-0005-0000-0000-000071000000}"/>
    <cellStyle name="Comma [0] 2 2 14 2" xfId="115" xr:uid="{00000000-0005-0000-0000-000072000000}"/>
    <cellStyle name="Comma [0] 2 2 15" xfId="116" xr:uid="{00000000-0005-0000-0000-000073000000}"/>
    <cellStyle name="Comma [0] 2 2 16" xfId="117" xr:uid="{00000000-0005-0000-0000-000074000000}"/>
    <cellStyle name="Comma [0] 2 2 17" xfId="118" xr:uid="{00000000-0005-0000-0000-000075000000}"/>
    <cellStyle name="Comma [0] 2 2 2" xfId="119" xr:uid="{00000000-0005-0000-0000-000076000000}"/>
    <cellStyle name="Comma [0] 2 2 2 10" xfId="120" xr:uid="{00000000-0005-0000-0000-000077000000}"/>
    <cellStyle name="Comma [0] 2 2 2 10 2" xfId="121" xr:uid="{00000000-0005-0000-0000-000078000000}"/>
    <cellStyle name="Comma [0] 2 2 2 11" xfId="122" xr:uid="{00000000-0005-0000-0000-000079000000}"/>
    <cellStyle name="Comma [0] 2 2 2 12" xfId="123" xr:uid="{00000000-0005-0000-0000-00007A000000}"/>
    <cellStyle name="Comma [0] 2 2 2 13" xfId="124" xr:uid="{00000000-0005-0000-0000-00007B000000}"/>
    <cellStyle name="Comma [0] 2 2 2 2" xfId="125" xr:uid="{00000000-0005-0000-0000-00007C000000}"/>
    <cellStyle name="Comma [0] 2 2 2 2 10" xfId="126" xr:uid="{00000000-0005-0000-0000-00007D000000}"/>
    <cellStyle name="Comma [0] 2 2 2 2 11" xfId="127" xr:uid="{00000000-0005-0000-0000-00007E000000}"/>
    <cellStyle name="Comma [0] 2 2 2 2 2" xfId="128" xr:uid="{00000000-0005-0000-0000-00007F000000}"/>
    <cellStyle name="Comma [0] 2 2 2 2 2 2" xfId="129" xr:uid="{00000000-0005-0000-0000-000080000000}"/>
    <cellStyle name="Comma [0] 2 2 2 2 2 2 2" xfId="130" xr:uid="{00000000-0005-0000-0000-000081000000}"/>
    <cellStyle name="Comma [0] 2 2 2 2 2 2 2 2" xfId="131" xr:uid="{00000000-0005-0000-0000-000082000000}"/>
    <cellStyle name="Comma [0] 2 2 2 2 2 2 2 2 2" xfId="132" xr:uid="{00000000-0005-0000-0000-000083000000}"/>
    <cellStyle name="Comma [0] 2 2 2 2 2 2 2 3" xfId="133" xr:uid="{00000000-0005-0000-0000-000084000000}"/>
    <cellStyle name="Comma [0] 2 2 2 2 2 2 2 4" xfId="134" xr:uid="{00000000-0005-0000-0000-000085000000}"/>
    <cellStyle name="Comma [0] 2 2 2 2 2 2 2 5" xfId="135" xr:uid="{00000000-0005-0000-0000-000086000000}"/>
    <cellStyle name="Comma [0] 2 2 2 2 2 2 3" xfId="136" xr:uid="{00000000-0005-0000-0000-000087000000}"/>
    <cellStyle name="Comma [0] 2 2 2 2 2 2 3 2" xfId="137" xr:uid="{00000000-0005-0000-0000-000088000000}"/>
    <cellStyle name="Comma [0] 2 2 2 2 2 2 4" xfId="138" xr:uid="{00000000-0005-0000-0000-000089000000}"/>
    <cellStyle name="Comma [0] 2 2 2 2 2 2 5" xfId="139" xr:uid="{00000000-0005-0000-0000-00008A000000}"/>
    <cellStyle name="Comma [0] 2 2 2 2 2 2 6" xfId="140" xr:uid="{00000000-0005-0000-0000-00008B000000}"/>
    <cellStyle name="Comma [0] 2 2 2 2 2 3" xfId="141" xr:uid="{00000000-0005-0000-0000-00008C000000}"/>
    <cellStyle name="Comma [0] 2 2 2 2 2 3 2" xfId="142" xr:uid="{00000000-0005-0000-0000-00008D000000}"/>
    <cellStyle name="Comma [0] 2 2 2 2 2 3 2 2" xfId="143" xr:uid="{00000000-0005-0000-0000-00008E000000}"/>
    <cellStyle name="Comma [0] 2 2 2 2 2 3 3" xfId="144" xr:uid="{00000000-0005-0000-0000-00008F000000}"/>
    <cellStyle name="Comma [0] 2 2 2 2 2 3 4" xfId="145" xr:uid="{00000000-0005-0000-0000-000090000000}"/>
    <cellStyle name="Comma [0] 2 2 2 2 2 3 5" xfId="146" xr:uid="{00000000-0005-0000-0000-000091000000}"/>
    <cellStyle name="Comma [0] 2 2 2 2 2 4" xfId="147" xr:uid="{00000000-0005-0000-0000-000092000000}"/>
    <cellStyle name="Comma [0] 2 2 2 2 2 4 2" xfId="148" xr:uid="{00000000-0005-0000-0000-000093000000}"/>
    <cellStyle name="Comma [0] 2 2 2 2 2 5" xfId="149" xr:uid="{00000000-0005-0000-0000-000094000000}"/>
    <cellStyle name="Comma [0] 2 2 2 2 2 6" xfId="150" xr:uid="{00000000-0005-0000-0000-000095000000}"/>
    <cellStyle name="Comma [0] 2 2 2 2 2 7" xfId="151" xr:uid="{00000000-0005-0000-0000-000096000000}"/>
    <cellStyle name="Comma [0] 2 2 2 2 3" xfId="152" xr:uid="{00000000-0005-0000-0000-000097000000}"/>
    <cellStyle name="Comma [0] 2 2 2 2 3 2" xfId="153" xr:uid="{00000000-0005-0000-0000-000098000000}"/>
    <cellStyle name="Comma [0] 2 2 2 2 3 2 2" xfId="154" xr:uid="{00000000-0005-0000-0000-000099000000}"/>
    <cellStyle name="Comma [0] 2 2 2 2 3 2 2 2" xfId="155" xr:uid="{00000000-0005-0000-0000-00009A000000}"/>
    <cellStyle name="Comma [0] 2 2 2 2 3 2 2 2 2" xfId="156" xr:uid="{00000000-0005-0000-0000-00009B000000}"/>
    <cellStyle name="Comma [0] 2 2 2 2 3 2 2 3" xfId="157" xr:uid="{00000000-0005-0000-0000-00009C000000}"/>
    <cellStyle name="Comma [0] 2 2 2 2 3 2 2 4" xfId="158" xr:uid="{00000000-0005-0000-0000-00009D000000}"/>
    <cellStyle name="Comma [0] 2 2 2 2 3 2 2 5" xfId="159" xr:uid="{00000000-0005-0000-0000-00009E000000}"/>
    <cellStyle name="Comma [0] 2 2 2 2 3 2 3" xfId="160" xr:uid="{00000000-0005-0000-0000-00009F000000}"/>
    <cellStyle name="Comma [0] 2 2 2 2 3 2 3 2" xfId="161" xr:uid="{00000000-0005-0000-0000-0000A0000000}"/>
    <cellStyle name="Comma [0] 2 2 2 2 3 2 4" xfId="162" xr:uid="{00000000-0005-0000-0000-0000A1000000}"/>
    <cellStyle name="Comma [0] 2 2 2 2 3 2 5" xfId="163" xr:uid="{00000000-0005-0000-0000-0000A2000000}"/>
    <cellStyle name="Comma [0] 2 2 2 2 3 2 6" xfId="164" xr:uid="{00000000-0005-0000-0000-0000A3000000}"/>
    <cellStyle name="Comma [0] 2 2 2 2 3 3" xfId="165" xr:uid="{00000000-0005-0000-0000-0000A4000000}"/>
    <cellStyle name="Comma [0] 2 2 2 2 3 3 2" xfId="166" xr:uid="{00000000-0005-0000-0000-0000A5000000}"/>
    <cellStyle name="Comma [0] 2 2 2 2 3 3 2 2" xfId="167" xr:uid="{00000000-0005-0000-0000-0000A6000000}"/>
    <cellStyle name="Comma [0] 2 2 2 2 3 3 3" xfId="168" xr:uid="{00000000-0005-0000-0000-0000A7000000}"/>
    <cellStyle name="Comma [0] 2 2 2 2 3 3 4" xfId="169" xr:uid="{00000000-0005-0000-0000-0000A8000000}"/>
    <cellStyle name="Comma [0] 2 2 2 2 3 3 5" xfId="170" xr:uid="{00000000-0005-0000-0000-0000A9000000}"/>
    <cellStyle name="Comma [0] 2 2 2 2 3 4" xfId="171" xr:uid="{00000000-0005-0000-0000-0000AA000000}"/>
    <cellStyle name="Comma [0] 2 2 2 2 3 4 2" xfId="172" xr:uid="{00000000-0005-0000-0000-0000AB000000}"/>
    <cellStyle name="Comma [0] 2 2 2 2 3 5" xfId="173" xr:uid="{00000000-0005-0000-0000-0000AC000000}"/>
    <cellStyle name="Comma [0] 2 2 2 2 3 6" xfId="174" xr:uid="{00000000-0005-0000-0000-0000AD000000}"/>
    <cellStyle name="Comma [0] 2 2 2 2 3 7" xfId="175" xr:uid="{00000000-0005-0000-0000-0000AE000000}"/>
    <cellStyle name="Comma [0] 2 2 2 2 4" xfId="176" xr:uid="{00000000-0005-0000-0000-0000AF000000}"/>
    <cellStyle name="Comma [0] 2 2 2 2 4 2" xfId="177" xr:uid="{00000000-0005-0000-0000-0000B0000000}"/>
    <cellStyle name="Comma [0] 2 2 2 2 4 2 2" xfId="178" xr:uid="{00000000-0005-0000-0000-0000B1000000}"/>
    <cellStyle name="Comma [0] 2 2 2 2 4 2 2 2" xfId="179" xr:uid="{00000000-0005-0000-0000-0000B2000000}"/>
    <cellStyle name="Comma [0] 2 2 2 2 4 2 3" xfId="180" xr:uid="{00000000-0005-0000-0000-0000B3000000}"/>
    <cellStyle name="Comma [0] 2 2 2 2 4 2 4" xfId="181" xr:uid="{00000000-0005-0000-0000-0000B4000000}"/>
    <cellStyle name="Comma [0] 2 2 2 2 4 2 5" xfId="182" xr:uid="{00000000-0005-0000-0000-0000B5000000}"/>
    <cellStyle name="Comma [0] 2 2 2 2 4 3" xfId="183" xr:uid="{00000000-0005-0000-0000-0000B6000000}"/>
    <cellStyle name="Comma [0] 2 2 2 2 4 3 2" xfId="184" xr:uid="{00000000-0005-0000-0000-0000B7000000}"/>
    <cellStyle name="Comma [0] 2 2 2 2 4 4" xfId="185" xr:uid="{00000000-0005-0000-0000-0000B8000000}"/>
    <cellStyle name="Comma [0] 2 2 2 2 4 5" xfId="186" xr:uid="{00000000-0005-0000-0000-0000B9000000}"/>
    <cellStyle name="Comma [0] 2 2 2 2 4 6" xfId="187" xr:uid="{00000000-0005-0000-0000-0000BA000000}"/>
    <cellStyle name="Comma [0] 2 2 2 2 5" xfId="188" xr:uid="{00000000-0005-0000-0000-0000BB000000}"/>
    <cellStyle name="Comma [0] 2 2 2 2 5 2" xfId="189" xr:uid="{00000000-0005-0000-0000-0000BC000000}"/>
    <cellStyle name="Comma [0] 2 2 2 2 5 2 2" xfId="190" xr:uid="{00000000-0005-0000-0000-0000BD000000}"/>
    <cellStyle name="Comma [0] 2 2 2 2 5 2 2 2" xfId="191" xr:uid="{00000000-0005-0000-0000-0000BE000000}"/>
    <cellStyle name="Comma [0] 2 2 2 2 5 2 3" xfId="192" xr:uid="{00000000-0005-0000-0000-0000BF000000}"/>
    <cellStyle name="Comma [0] 2 2 2 2 5 2 4" xfId="193" xr:uid="{00000000-0005-0000-0000-0000C0000000}"/>
    <cellStyle name="Comma [0] 2 2 2 2 5 2 5" xfId="194" xr:uid="{00000000-0005-0000-0000-0000C1000000}"/>
    <cellStyle name="Comma [0] 2 2 2 2 5 3" xfId="195" xr:uid="{00000000-0005-0000-0000-0000C2000000}"/>
    <cellStyle name="Comma [0] 2 2 2 2 5 3 2" xfId="196" xr:uid="{00000000-0005-0000-0000-0000C3000000}"/>
    <cellStyle name="Comma [0] 2 2 2 2 5 4" xfId="197" xr:uid="{00000000-0005-0000-0000-0000C4000000}"/>
    <cellStyle name="Comma [0] 2 2 2 2 5 5" xfId="198" xr:uid="{00000000-0005-0000-0000-0000C5000000}"/>
    <cellStyle name="Comma [0] 2 2 2 2 5 6" xfId="199" xr:uid="{00000000-0005-0000-0000-0000C6000000}"/>
    <cellStyle name="Comma [0] 2 2 2 2 6" xfId="200" xr:uid="{00000000-0005-0000-0000-0000C7000000}"/>
    <cellStyle name="Comma [0] 2 2 2 2 6 2" xfId="201" xr:uid="{00000000-0005-0000-0000-0000C8000000}"/>
    <cellStyle name="Comma [0] 2 2 2 2 6 2 2" xfId="202" xr:uid="{00000000-0005-0000-0000-0000C9000000}"/>
    <cellStyle name="Comma [0] 2 2 2 2 6 3" xfId="203" xr:uid="{00000000-0005-0000-0000-0000CA000000}"/>
    <cellStyle name="Comma [0] 2 2 2 2 6 4" xfId="204" xr:uid="{00000000-0005-0000-0000-0000CB000000}"/>
    <cellStyle name="Comma [0] 2 2 2 2 6 5" xfId="205" xr:uid="{00000000-0005-0000-0000-0000CC000000}"/>
    <cellStyle name="Comma [0] 2 2 2 2 7" xfId="206" xr:uid="{00000000-0005-0000-0000-0000CD000000}"/>
    <cellStyle name="Comma [0] 2 2 2 2 7 2" xfId="207" xr:uid="{00000000-0005-0000-0000-0000CE000000}"/>
    <cellStyle name="Comma [0] 2 2 2 2 7 2 2" xfId="208" xr:uid="{00000000-0005-0000-0000-0000CF000000}"/>
    <cellStyle name="Comma [0] 2 2 2 2 7 3" xfId="209" xr:uid="{00000000-0005-0000-0000-0000D0000000}"/>
    <cellStyle name="Comma [0] 2 2 2 2 7 4" xfId="210" xr:uid="{00000000-0005-0000-0000-0000D1000000}"/>
    <cellStyle name="Comma [0] 2 2 2 2 7 5" xfId="211" xr:uid="{00000000-0005-0000-0000-0000D2000000}"/>
    <cellStyle name="Comma [0] 2 2 2 2 8" xfId="212" xr:uid="{00000000-0005-0000-0000-0000D3000000}"/>
    <cellStyle name="Comma [0] 2 2 2 2 8 2" xfId="213" xr:uid="{00000000-0005-0000-0000-0000D4000000}"/>
    <cellStyle name="Comma [0] 2 2 2 2 9" xfId="214" xr:uid="{00000000-0005-0000-0000-0000D5000000}"/>
    <cellStyle name="Comma [0] 2 2 2 3" xfId="215" xr:uid="{00000000-0005-0000-0000-0000D6000000}"/>
    <cellStyle name="Comma [0] 2 2 2 3 2" xfId="216" xr:uid="{00000000-0005-0000-0000-0000D7000000}"/>
    <cellStyle name="Comma [0] 2 2 2 4" xfId="217" xr:uid="{00000000-0005-0000-0000-0000D8000000}"/>
    <cellStyle name="Comma [0] 2 2 2 4 2" xfId="218" xr:uid="{00000000-0005-0000-0000-0000D9000000}"/>
    <cellStyle name="Comma [0] 2 2 2 4 2 2" xfId="219" xr:uid="{00000000-0005-0000-0000-0000DA000000}"/>
    <cellStyle name="Comma [0] 2 2 2 4 2 2 2" xfId="220" xr:uid="{00000000-0005-0000-0000-0000DB000000}"/>
    <cellStyle name="Comma [0] 2 2 2 4 2 2 2 2" xfId="221" xr:uid="{00000000-0005-0000-0000-0000DC000000}"/>
    <cellStyle name="Comma [0] 2 2 2 4 2 2 3" xfId="222" xr:uid="{00000000-0005-0000-0000-0000DD000000}"/>
    <cellStyle name="Comma [0] 2 2 2 4 2 2 4" xfId="223" xr:uid="{00000000-0005-0000-0000-0000DE000000}"/>
    <cellStyle name="Comma [0] 2 2 2 4 2 2 5" xfId="224" xr:uid="{00000000-0005-0000-0000-0000DF000000}"/>
    <cellStyle name="Comma [0] 2 2 2 4 2 3" xfId="225" xr:uid="{00000000-0005-0000-0000-0000E0000000}"/>
    <cellStyle name="Comma [0] 2 2 2 4 2 3 2" xfId="226" xr:uid="{00000000-0005-0000-0000-0000E1000000}"/>
    <cellStyle name="Comma [0] 2 2 2 4 2 4" xfId="227" xr:uid="{00000000-0005-0000-0000-0000E2000000}"/>
    <cellStyle name="Comma [0] 2 2 2 4 2 5" xfId="228" xr:uid="{00000000-0005-0000-0000-0000E3000000}"/>
    <cellStyle name="Comma [0] 2 2 2 4 2 6" xfId="229" xr:uid="{00000000-0005-0000-0000-0000E4000000}"/>
    <cellStyle name="Comma [0] 2 2 2 4 3" xfId="230" xr:uid="{00000000-0005-0000-0000-0000E5000000}"/>
    <cellStyle name="Comma [0] 2 2 2 4 3 2" xfId="231" xr:uid="{00000000-0005-0000-0000-0000E6000000}"/>
    <cellStyle name="Comma [0] 2 2 2 4 3 2 2" xfId="232" xr:uid="{00000000-0005-0000-0000-0000E7000000}"/>
    <cellStyle name="Comma [0] 2 2 2 4 3 3" xfId="233" xr:uid="{00000000-0005-0000-0000-0000E8000000}"/>
    <cellStyle name="Comma [0] 2 2 2 4 3 4" xfId="234" xr:uid="{00000000-0005-0000-0000-0000E9000000}"/>
    <cellStyle name="Comma [0] 2 2 2 4 3 5" xfId="235" xr:uid="{00000000-0005-0000-0000-0000EA000000}"/>
    <cellStyle name="Comma [0] 2 2 2 4 4" xfId="236" xr:uid="{00000000-0005-0000-0000-0000EB000000}"/>
    <cellStyle name="Comma [0] 2 2 2 4 4 2" xfId="237" xr:uid="{00000000-0005-0000-0000-0000EC000000}"/>
    <cellStyle name="Comma [0] 2 2 2 4 5" xfId="238" xr:uid="{00000000-0005-0000-0000-0000ED000000}"/>
    <cellStyle name="Comma [0] 2 2 2 4 6" xfId="239" xr:uid="{00000000-0005-0000-0000-0000EE000000}"/>
    <cellStyle name="Comma [0] 2 2 2 4 7" xfId="240" xr:uid="{00000000-0005-0000-0000-0000EF000000}"/>
    <cellStyle name="Comma [0] 2 2 2 5" xfId="241" xr:uid="{00000000-0005-0000-0000-0000F0000000}"/>
    <cellStyle name="Comma [0] 2 2 2 5 2" xfId="242" xr:uid="{00000000-0005-0000-0000-0000F1000000}"/>
    <cellStyle name="Comma [0] 2 2 2 5 2 2" xfId="243" xr:uid="{00000000-0005-0000-0000-0000F2000000}"/>
    <cellStyle name="Comma [0] 2 2 2 5 2 2 2" xfId="244" xr:uid="{00000000-0005-0000-0000-0000F3000000}"/>
    <cellStyle name="Comma [0] 2 2 2 5 2 2 2 2" xfId="245" xr:uid="{00000000-0005-0000-0000-0000F4000000}"/>
    <cellStyle name="Comma [0] 2 2 2 5 2 2 3" xfId="246" xr:uid="{00000000-0005-0000-0000-0000F5000000}"/>
    <cellStyle name="Comma [0] 2 2 2 5 2 2 4" xfId="247" xr:uid="{00000000-0005-0000-0000-0000F6000000}"/>
    <cellStyle name="Comma [0] 2 2 2 5 2 2 5" xfId="248" xr:uid="{00000000-0005-0000-0000-0000F7000000}"/>
    <cellStyle name="Comma [0] 2 2 2 5 2 3" xfId="249" xr:uid="{00000000-0005-0000-0000-0000F8000000}"/>
    <cellStyle name="Comma [0] 2 2 2 5 2 3 2" xfId="250" xr:uid="{00000000-0005-0000-0000-0000F9000000}"/>
    <cellStyle name="Comma [0] 2 2 2 5 2 4" xfId="251" xr:uid="{00000000-0005-0000-0000-0000FA000000}"/>
    <cellStyle name="Comma [0] 2 2 2 5 2 5" xfId="252" xr:uid="{00000000-0005-0000-0000-0000FB000000}"/>
    <cellStyle name="Comma [0] 2 2 2 5 2 6" xfId="253" xr:uid="{00000000-0005-0000-0000-0000FC000000}"/>
    <cellStyle name="Comma [0] 2 2 2 5 3" xfId="254" xr:uid="{00000000-0005-0000-0000-0000FD000000}"/>
    <cellStyle name="Comma [0] 2 2 2 5 3 2" xfId="255" xr:uid="{00000000-0005-0000-0000-0000FE000000}"/>
    <cellStyle name="Comma [0] 2 2 2 5 3 2 2" xfId="256" xr:uid="{00000000-0005-0000-0000-0000FF000000}"/>
    <cellStyle name="Comma [0] 2 2 2 5 3 3" xfId="257" xr:uid="{00000000-0005-0000-0000-000000010000}"/>
    <cellStyle name="Comma [0] 2 2 2 5 3 4" xfId="258" xr:uid="{00000000-0005-0000-0000-000001010000}"/>
    <cellStyle name="Comma [0] 2 2 2 5 3 5" xfId="259" xr:uid="{00000000-0005-0000-0000-000002010000}"/>
    <cellStyle name="Comma [0] 2 2 2 5 4" xfId="260" xr:uid="{00000000-0005-0000-0000-000003010000}"/>
    <cellStyle name="Comma [0] 2 2 2 5 4 2" xfId="261" xr:uid="{00000000-0005-0000-0000-000004010000}"/>
    <cellStyle name="Comma [0] 2 2 2 5 5" xfId="262" xr:uid="{00000000-0005-0000-0000-000005010000}"/>
    <cellStyle name="Comma [0] 2 2 2 5 6" xfId="263" xr:uid="{00000000-0005-0000-0000-000006010000}"/>
    <cellStyle name="Comma [0] 2 2 2 5 7" xfId="264" xr:uid="{00000000-0005-0000-0000-000007010000}"/>
    <cellStyle name="Comma [0] 2 2 2 6" xfId="265" xr:uid="{00000000-0005-0000-0000-000008010000}"/>
    <cellStyle name="Comma [0] 2 2 2 6 2" xfId="266" xr:uid="{00000000-0005-0000-0000-000009010000}"/>
    <cellStyle name="Comma [0] 2 2 2 6 2 2" xfId="267" xr:uid="{00000000-0005-0000-0000-00000A010000}"/>
    <cellStyle name="Comma [0] 2 2 2 6 2 2 2" xfId="268" xr:uid="{00000000-0005-0000-0000-00000B010000}"/>
    <cellStyle name="Comma [0] 2 2 2 6 2 3" xfId="269" xr:uid="{00000000-0005-0000-0000-00000C010000}"/>
    <cellStyle name="Comma [0] 2 2 2 6 2 4" xfId="270" xr:uid="{00000000-0005-0000-0000-00000D010000}"/>
    <cellStyle name="Comma [0] 2 2 2 6 2 5" xfId="271" xr:uid="{00000000-0005-0000-0000-00000E010000}"/>
    <cellStyle name="Comma [0] 2 2 2 6 3" xfId="272" xr:uid="{00000000-0005-0000-0000-00000F010000}"/>
    <cellStyle name="Comma [0] 2 2 2 6 3 2" xfId="273" xr:uid="{00000000-0005-0000-0000-000010010000}"/>
    <cellStyle name="Comma [0] 2 2 2 6 4" xfId="274" xr:uid="{00000000-0005-0000-0000-000011010000}"/>
    <cellStyle name="Comma [0] 2 2 2 6 5" xfId="275" xr:uid="{00000000-0005-0000-0000-000012010000}"/>
    <cellStyle name="Comma [0] 2 2 2 6 6" xfId="276" xr:uid="{00000000-0005-0000-0000-000013010000}"/>
    <cellStyle name="Comma [0] 2 2 2 7" xfId="277" xr:uid="{00000000-0005-0000-0000-000014010000}"/>
    <cellStyle name="Comma [0] 2 2 2 7 2" xfId="278" xr:uid="{00000000-0005-0000-0000-000015010000}"/>
    <cellStyle name="Comma [0] 2 2 2 7 2 2" xfId="279" xr:uid="{00000000-0005-0000-0000-000016010000}"/>
    <cellStyle name="Comma [0] 2 2 2 7 2 2 2" xfId="280" xr:uid="{00000000-0005-0000-0000-000017010000}"/>
    <cellStyle name="Comma [0] 2 2 2 7 2 3" xfId="281" xr:uid="{00000000-0005-0000-0000-000018010000}"/>
    <cellStyle name="Comma [0] 2 2 2 7 2 4" xfId="282" xr:uid="{00000000-0005-0000-0000-000019010000}"/>
    <cellStyle name="Comma [0] 2 2 2 7 2 5" xfId="283" xr:uid="{00000000-0005-0000-0000-00001A010000}"/>
    <cellStyle name="Comma [0] 2 2 2 7 3" xfId="284" xr:uid="{00000000-0005-0000-0000-00001B010000}"/>
    <cellStyle name="Comma [0] 2 2 2 7 3 2" xfId="285" xr:uid="{00000000-0005-0000-0000-00001C010000}"/>
    <cellStyle name="Comma [0] 2 2 2 7 4" xfId="286" xr:uid="{00000000-0005-0000-0000-00001D010000}"/>
    <cellStyle name="Comma [0] 2 2 2 7 5" xfId="287" xr:uid="{00000000-0005-0000-0000-00001E010000}"/>
    <cellStyle name="Comma [0] 2 2 2 7 6" xfId="288" xr:uid="{00000000-0005-0000-0000-00001F010000}"/>
    <cellStyle name="Comma [0] 2 2 2 8" xfId="289" xr:uid="{00000000-0005-0000-0000-000020010000}"/>
    <cellStyle name="Comma [0] 2 2 2 8 2" xfId="290" xr:uid="{00000000-0005-0000-0000-000021010000}"/>
    <cellStyle name="Comma [0] 2 2 2 8 2 2" xfId="291" xr:uid="{00000000-0005-0000-0000-000022010000}"/>
    <cellStyle name="Comma [0] 2 2 2 8 3" xfId="292" xr:uid="{00000000-0005-0000-0000-000023010000}"/>
    <cellStyle name="Comma [0] 2 2 2 8 4" xfId="293" xr:uid="{00000000-0005-0000-0000-000024010000}"/>
    <cellStyle name="Comma [0] 2 2 2 8 5" xfId="294" xr:uid="{00000000-0005-0000-0000-000025010000}"/>
    <cellStyle name="Comma [0] 2 2 2 9" xfId="295" xr:uid="{00000000-0005-0000-0000-000026010000}"/>
    <cellStyle name="Comma [0] 2 2 2 9 2" xfId="296" xr:uid="{00000000-0005-0000-0000-000027010000}"/>
    <cellStyle name="Comma [0] 2 2 2 9 2 2" xfId="297" xr:uid="{00000000-0005-0000-0000-000028010000}"/>
    <cellStyle name="Comma [0] 2 2 2 9 3" xfId="298" xr:uid="{00000000-0005-0000-0000-000029010000}"/>
    <cellStyle name="Comma [0] 2 2 2 9 4" xfId="299" xr:uid="{00000000-0005-0000-0000-00002A010000}"/>
    <cellStyle name="Comma [0] 2 2 2 9 5" xfId="300" xr:uid="{00000000-0005-0000-0000-00002B010000}"/>
    <cellStyle name="Comma [0] 2 2 3" xfId="301" xr:uid="{00000000-0005-0000-0000-00002C010000}"/>
    <cellStyle name="Comma [0] 2 2 3 10" xfId="302" xr:uid="{00000000-0005-0000-0000-00002D010000}"/>
    <cellStyle name="Comma [0] 2 2 3 11" xfId="303" xr:uid="{00000000-0005-0000-0000-00002E010000}"/>
    <cellStyle name="Comma [0] 2 2 3 12" xfId="304" xr:uid="{00000000-0005-0000-0000-00002F010000}"/>
    <cellStyle name="Comma [0] 2 2 3 2" xfId="305" xr:uid="{00000000-0005-0000-0000-000030010000}"/>
    <cellStyle name="Comma [0] 2 2 3 2 2" xfId="306" xr:uid="{00000000-0005-0000-0000-000031010000}"/>
    <cellStyle name="Comma [0] 2 2 3 3" xfId="307" xr:uid="{00000000-0005-0000-0000-000032010000}"/>
    <cellStyle name="Comma [0] 2 2 3 3 2" xfId="308" xr:uid="{00000000-0005-0000-0000-000033010000}"/>
    <cellStyle name="Comma [0] 2 2 3 3 2 2" xfId="309" xr:uid="{00000000-0005-0000-0000-000034010000}"/>
    <cellStyle name="Comma [0] 2 2 3 3 2 2 2" xfId="310" xr:uid="{00000000-0005-0000-0000-000035010000}"/>
    <cellStyle name="Comma [0] 2 2 3 3 2 2 2 2" xfId="311" xr:uid="{00000000-0005-0000-0000-000036010000}"/>
    <cellStyle name="Comma [0] 2 2 3 3 2 2 3" xfId="312" xr:uid="{00000000-0005-0000-0000-000037010000}"/>
    <cellStyle name="Comma [0] 2 2 3 3 2 2 4" xfId="313" xr:uid="{00000000-0005-0000-0000-000038010000}"/>
    <cellStyle name="Comma [0] 2 2 3 3 2 2 5" xfId="314" xr:uid="{00000000-0005-0000-0000-000039010000}"/>
    <cellStyle name="Comma [0] 2 2 3 3 2 3" xfId="315" xr:uid="{00000000-0005-0000-0000-00003A010000}"/>
    <cellStyle name="Comma [0] 2 2 3 3 2 3 2" xfId="316" xr:uid="{00000000-0005-0000-0000-00003B010000}"/>
    <cellStyle name="Comma [0] 2 2 3 3 2 4" xfId="317" xr:uid="{00000000-0005-0000-0000-00003C010000}"/>
    <cellStyle name="Comma [0] 2 2 3 3 2 5" xfId="318" xr:uid="{00000000-0005-0000-0000-00003D010000}"/>
    <cellStyle name="Comma [0] 2 2 3 3 2 6" xfId="319" xr:uid="{00000000-0005-0000-0000-00003E010000}"/>
    <cellStyle name="Comma [0] 2 2 3 3 3" xfId="320" xr:uid="{00000000-0005-0000-0000-00003F010000}"/>
    <cellStyle name="Comma [0] 2 2 3 3 3 2" xfId="321" xr:uid="{00000000-0005-0000-0000-000040010000}"/>
    <cellStyle name="Comma [0] 2 2 3 3 3 2 2" xfId="322" xr:uid="{00000000-0005-0000-0000-000041010000}"/>
    <cellStyle name="Comma [0] 2 2 3 3 3 3" xfId="323" xr:uid="{00000000-0005-0000-0000-000042010000}"/>
    <cellStyle name="Comma [0] 2 2 3 3 3 4" xfId="324" xr:uid="{00000000-0005-0000-0000-000043010000}"/>
    <cellStyle name="Comma [0] 2 2 3 3 3 5" xfId="325" xr:uid="{00000000-0005-0000-0000-000044010000}"/>
    <cellStyle name="Comma [0] 2 2 3 3 4" xfId="326" xr:uid="{00000000-0005-0000-0000-000045010000}"/>
    <cellStyle name="Comma [0] 2 2 3 3 4 2" xfId="327" xr:uid="{00000000-0005-0000-0000-000046010000}"/>
    <cellStyle name="Comma [0] 2 2 3 3 5" xfId="328" xr:uid="{00000000-0005-0000-0000-000047010000}"/>
    <cellStyle name="Comma [0] 2 2 3 3 6" xfId="329" xr:uid="{00000000-0005-0000-0000-000048010000}"/>
    <cellStyle name="Comma [0] 2 2 3 3 7" xfId="330" xr:uid="{00000000-0005-0000-0000-000049010000}"/>
    <cellStyle name="Comma [0] 2 2 3 4" xfId="331" xr:uid="{00000000-0005-0000-0000-00004A010000}"/>
    <cellStyle name="Comma [0] 2 2 3 4 2" xfId="332" xr:uid="{00000000-0005-0000-0000-00004B010000}"/>
    <cellStyle name="Comma [0] 2 2 3 4 2 2" xfId="333" xr:uid="{00000000-0005-0000-0000-00004C010000}"/>
    <cellStyle name="Comma [0] 2 2 3 4 2 2 2" xfId="334" xr:uid="{00000000-0005-0000-0000-00004D010000}"/>
    <cellStyle name="Comma [0] 2 2 3 4 2 2 2 2" xfId="335" xr:uid="{00000000-0005-0000-0000-00004E010000}"/>
    <cellStyle name="Comma [0] 2 2 3 4 2 2 3" xfId="336" xr:uid="{00000000-0005-0000-0000-00004F010000}"/>
    <cellStyle name="Comma [0] 2 2 3 4 2 2 4" xfId="337" xr:uid="{00000000-0005-0000-0000-000050010000}"/>
    <cellStyle name="Comma [0] 2 2 3 4 2 2 5" xfId="338" xr:uid="{00000000-0005-0000-0000-000051010000}"/>
    <cellStyle name="Comma [0] 2 2 3 4 2 3" xfId="339" xr:uid="{00000000-0005-0000-0000-000052010000}"/>
    <cellStyle name="Comma [0] 2 2 3 4 2 3 2" xfId="340" xr:uid="{00000000-0005-0000-0000-000053010000}"/>
    <cellStyle name="Comma [0] 2 2 3 4 2 4" xfId="341" xr:uid="{00000000-0005-0000-0000-000054010000}"/>
    <cellStyle name="Comma [0] 2 2 3 4 2 5" xfId="342" xr:uid="{00000000-0005-0000-0000-000055010000}"/>
    <cellStyle name="Comma [0] 2 2 3 4 2 6" xfId="343" xr:uid="{00000000-0005-0000-0000-000056010000}"/>
    <cellStyle name="Comma [0] 2 2 3 4 3" xfId="344" xr:uid="{00000000-0005-0000-0000-000057010000}"/>
    <cellStyle name="Comma [0] 2 2 3 4 3 2" xfId="345" xr:uid="{00000000-0005-0000-0000-000058010000}"/>
    <cellStyle name="Comma [0] 2 2 3 4 3 2 2" xfId="346" xr:uid="{00000000-0005-0000-0000-000059010000}"/>
    <cellStyle name="Comma [0] 2 2 3 4 3 3" xfId="347" xr:uid="{00000000-0005-0000-0000-00005A010000}"/>
    <cellStyle name="Comma [0] 2 2 3 4 3 4" xfId="348" xr:uid="{00000000-0005-0000-0000-00005B010000}"/>
    <cellStyle name="Comma [0] 2 2 3 4 3 5" xfId="349" xr:uid="{00000000-0005-0000-0000-00005C010000}"/>
    <cellStyle name="Comma [0] 2 2 3 4 4" xfId="350" xr:uid="{00000000-0005-0000-0000-00005D010000}"/>
    <cellStyle name="Comma [0] 2 2 3 4 4 2" xfId="351" xr:uid="{00000000-0005-0000-0000-00005E010000}"/>
    <cellStyle name="Comma [0] 2 2 3 4 5" xfId="352" xr:uid="{00000000-0005-0000-0000-00005F010000}"/>
    <cellStyle name="Comma [0] 2 2 3 4 6" xfId="353" xr:uid="{00000000-0005-0000-0000-000060010000}"/>
    <cellStyle name="Comma [0] 2 2 3 4 7" xfId="354" xr:uid="{00000000-0005-0000-0000-000061010000}"/>
    <cellStyle name="Comma [0] 2 2 3 5" xfId="355" xr:uid="{00000000-0005-0000-0000-000062010000}"/>
    <cellStyle name="Comma [0] 2 2 3 5 2" xfId="356" xr:uid="{00000000-0005-0000-0000-000063010000}"/>
    <cellStyle name="Comma [0] 2 2 3 5 2 2" xfId="357" xr:uid="{00000000-0005-0000-0000-000064010000}"/>
    <cellStyle name="Comma [0] 2 2 3 5 2 2 2" xfId="358" xr:uid="{00000000-0005-0000-0000-000065010000}"/>
    <cellStyle name="Comma [0] 2 2 3 5 2 3" xfId="359" xr:uid="{00000000-0005-0000-0000-000066010000}"/>
    <cellStyle name="Comma [0] 2 2 3 5 2 4" xfId="360" xr:uid="{00000000-0005-0000-0000-000067010000}"/>
    <cellStyle name="Comma [0] 2 2 3 5 2 5" xfId="361" xr:uid="{00000000-0005-0000-0000-000068010000}"/>
    <cellStyle name="Comma [0] 2 2 3 5 3" xfId="362" xr:uid="{00000000-0005-0000-0000-000069010000}"/>
    <cellStyle name="Comma [0] 2 2 3 5 3 2" xfId="363" xr:uid="{00000000-0005-0000-0000-00006A010000}"/>
    <cellStyle name="Comma [0] 2 2 3 5 4" xfId="364" xr:uid="{00000000-0005-0000-0000-00006B010000}"/>
    <cellStyle name="Comma [0] 2 2 3 5 5" xfId="365" xr:uid="{00000000-0005-0000-0000-00006C010000}"/>
    <cellStyle name="Comma [0] 2 2 3 5 6" xfId="366" xr:uid="{00000000-0005-0000-0000-00006D010000}"/>
    <cellStyle name="Comma [0] 2 2 3 6" xfId="367" xr:uid="{00000000-0005-0000-0000-00006E010000}"/>
    <cellStyle name="Comma [0] 2 2 3 6 2" xfId="368" xr:uid="{00000000-0005-0000-0000-00006F010000}"/>
    <cellStyle name="Comma [0] 2 2 3 6 2 2" xfId="369" xr:uid="{00000000-0005-0000-0000-000070010000}"/>
    <cellStyle name="Comma [0] 2 2 3 6 2 2 2" xfId="370" xr:uid="{00000000-0005-0000-0000-000071010000}"/>
    <cellStyle name="Comma [0] 2 2 3 6 2 3" xfId="371" xr:uid="{00000000-0005-0000-0000-000072010000}"/>
    <cellStyle name="Comma [0] 2 2 3 6 2 4" xfId="372" xr:uid="{00000000-0005-0000-0000-000073010000}"/>
    <cellStyle name="Comma [0] 2 2 3 6 2 5" xfId="373" xr:uid="{00000000-0005-0000-0000-000074010000}"/>
    <cellStyle name="Comma [0] 2 2 3 6 3" xfId="374" xr:uid="{00000000-0005-0000-0000-000075010000}"/>
    <cellStyle name="Comma [0] 2 2 3 6 3 2" xfId="375" xr:uid="{00000000-0005-0000-0000-000076010000}"/>
    <cellStyle name="Comma [0] 2 2 3 6 4" xfId="376" xr:uid="{00000000-0005-0000-0000-000077010000}"/>
    <cellStyle name="Comma [0] 2 2 3 6 5" xfId="377" xr:uid="{00000000-0005-0000-0000-000078010000}"/>
    <cellStyle name="Comma [0] 2 2 3 6 6" xfId="378" xr:uid="{00000000-0005-0000-0000-000079010000}"/>
    <cellStyle name="Comma [0] 2 2 3 7" xfId="379" xr:uid="{00000000-0005-0000-0000-00007A010000}"/>
    <cellStyle name="Comma [0] 2 2 3 7 2" xfId="380" xr:uid="{00000000-0005-0000-0000-00007B010000}"/>
    <cellStyle name="Comma [0] 2 2 3 7 2 2" xfId="381" xr:uid="{00000000-0005-0000-0000-00007C010000}"/>
    <cellStyle name="Comma [0] 2 2 3 7 3" xfId="382" xr:uid="{00000000-0005-0000-0000-00007D010000}"/>
    <cellStyle name="Comma [0] 2 2 3 7 4" xfId="383" xr:uid="{00000000-0005-0000-0000-00007E010000}"/>
    <cellStyle name="Comma [0] 2 2 3 7 5" xfId="384" xr:uid="{00000000-0005-0000-0000-00007F010000}"/>
    <cellStyle name="Comma [0] 2 2 3 8" xfId="385" xr:uid="{00000000-0005-0000-0000-000080010000}"/>
    <cellStyle name="Comma [0] 2 2 3 8 2" xfId="386" xr:uid="{00000000-0005-0000-0000-000081010000}"/>
    <cellStyle name="Comma [0] 2 2 3 8 2 2" xfId="387" xr:uid="{00000000-0005-0000-0000-000082010000}"/>
    <cellStyle name="Comma [0] 2 2 3 8 3" xfId="388" xr:uid="{00000000-0005-0000-0000-000083010000}"/>
    <cellStyle name="Comma [0] 2 2 3 8 4" xfId="389" xr:uid="{00000000-0005-0000-0000-000084010000}"/>
    <cellStyle name="Comma [0] 2 2 3 8 5" xfId="390" xr:uid="{00000000-0005-0000-0000-000085010000}"/>
    <cellStyle name="Comma [0] 2 2 3 9" xfId="391" xr:uid="{00000000-0005-0000-0000-000086010000}"/>
    <cellStyle name="Comma [0] 2 2 3 9 2" xfId="392" xr:uid="{00000000-0005-0000-0000-000087010000}"/>
    <cellStyle name="Comma [0] 2 2 4" xfId="393" xr:uid="{00000000-0005-0000-0000-000088010000}"/>
    <cellStyle name="Comma [0] 2 2 4 10" xfId="394" xr:uid="{00000000-0005-0000-0000-000089010000}"/>
    <cellStyle name="Comma [0] 2 2 4 11" xfId="395" xr:uid="{00000000-0005-0000-0000-00008A010000}"/>
    <cellStyle name="Comma [0] 2 2 4 2" xfId="396" xr:uid="{00000000-0005-0000-0000-00008B010000}"/>
    <cellStyle name="Comma [0] 2 2 4 2 2" xfId="397" xr:uid="{00000000-0005-0000-0000-00008C010000}"/>
    <cellStyle name="Comma [0] 2 2 4 2 2 2" xfId="398" xr:uid="{00000000-0005-0000-0000-00008D010000}"/>
    <cellStyle name="Comma [0] 2 2 4 2 2 2 2" xfId="399" xr:uid="{00000000-0005-0000-0000-00008E010000}"/>
    <cellStyle name="Comma [0] 2 2 4 2 2 2 2 2" xfId="400" xr:uid="{00000000-0005-0000-0000-00008F010000}"/>
    <cellStyle name="Comma [0] 2 2 4 2 2 2 3" xfId="401" xr:uid="{00000000-0005-0000-0000-000090010000}"/>
    <cellStyle name="Comma [0] 2 2 4 2 2 2 4" xfId="402" xr:uid="{00000000-0005-0000-0000-000091010000}"/>
    <cellStyle name="Comma [0] 2 2 4 2 2 2 5" xfId="403" xr:uid="{00000000-0005-0000-0000-000092010000}"/>
    <cellStyle name="Comma [0] 2 2 4 2 2 3" xfId="404" xr:uid="{00000000-0005-0000-0000-000093010000}"/>
    <cellStyle name="Comma [0] 2 2 4 2 2 3 2" xfId="405" xr:uid="{00000000-0005-0000-0000-000094010000}"/>
    <cellStyle name="Comma [0] 2 2 4 2 2 4" xfId="406" xr:uid="{00000000-0005-0000-0000-000095010000}"/>
    <cellStyle name="Comma [0] 2 2 4 2 2 5" xfId="407" xr:uid="{00000000-0005-0000-0000-000096010000}"/>
    <cellStyle name="Comma [0] 2 2 4 2 2 6" xfId="408" xr:uid="{00000000-0005-0000-0000-000097010000}"/>
    <cellStyle name="Comma [0] 2 2 4 2 3" xfId="409" xr:uid="{00000000-0005-0000-0000-000098010000}"/>
    <cellStyle name="Comma [0] 2 2 4 2 3 2" xfId="410" xr:uid="{00000000-0005-0000-0000-000099010000}"/>
    <cellStyle name="Comma [0] 2 2 4 2 3 2 2" xfId="411" xr:uid="{00000000-0005-0000-0000-00009A010000}"/>
    <cellStyle name="Comma [0] 2 2 4 2 3 3" xfId="412" xr:uid="{00000000-0005-0000-0000-00009B010000}"/>
    <cellStyle name="Comma [0] 2 2 4 2 3 4" xfId="413" xr:uid="{00000000-0005-0000-0000-00009C010000}"/>
    <cellStyle name="Comma [0] 2 2 4 2 3 5" xfId="414" xr:uid="{00000000-0005-0000-0000-00009D010000}"/>
    <cellStyle name="Comma [0] 2 2 4 2 4" xfId="415" xr:uid="{00000000-0005-0000-0000-00009E010000}"/>
    <cellStyle name="Comma [0] 2 2 4 2 4 2" xfId="416" xr:uid="{00000000-0005-0000-0000-00009F010000}"/>
    <cellStyle name="Comma [0] 2 2 4 2 5" xfId="417" xr:uid="{00000000-0005-0000-0000-0000A0010000}"/>
    <cellStyle name="Comma [0] 2 2 4 2 6" xfId="418" xr:uid="{00000000-0005-0000-0000-0000A1010000}"/>
    <cellStyle name="Comma [0] 2 2 4 2 7" xfId="419" xr:uid="{00000000-0005-0000-0000-0000A2010000}"/>
    <cellStyle name="Comma [0] 2 2 4 3" xfId="420" xr:uid="{00000000-0005-0000-0000-0000A3010000}"/>
    <cellStyle name="Comma [0] 2 2 4 3 2" xfId="421" xr:uid="{00000000-0005-0000-0000-0000A4010000}"/>
    <cellStyle name="Comma [0] 2 2 4 3 2 2" xfId="422" xr:uid="{00000000-0005-0000-0000-0000A5010000}"/>
    <cellStyle name="Comma [0] 2 2 4 3 2 2 2" xfId="423" xr:uid="{00000000-0005-0000-0000-0000A6010000}"/>
    <cellStyle name="Comma [0] 2 2 4 3 2 2 2 2" xfId="424" xr:uid="{00000000-0005-0000-0000-0000A7010000}"/>
    <cellStyle name="Comma [0] 2 2 4 3 2 2 3" xfId="425" xr:uid="{00000000-0005-0000-0000-0000A8010000}"/>
    <cellStyle name="Comma [0] 2 2 4 3 2 2 4" xfId="426" xr:uid="{00000000-0005-0000-0000-0000A9010000}"/>
    <cellStyle name="Comma [0] 2 2 4 3 2 2 5" xfId="427" xr:uid="{00000000-0005-0000-0000-0000AA010000}"/>
    <cellStyle name="Comma [0] 2 2 4 3 2 3" xfId="428" xr:uid="{00000000-0005-0000-0000-0000AB010000}"/>
    <cellStyle name="Comma [0] 2 2 4 3 2 3 2" xfId="429" xr:uid="{00000000-0005-0000-0000-0000AC010000}"/>
    <cellStyle name="Comma [0] 2 2 4 3 2 4" xfId="430" xr:uid="{00000000-0005-0000-0000-0000AD010000}"/>
    <cellStyle name="Comma [0] 2 2 4 3 2 5" xfId="431" xr:uid="{00000000-0005-0000-0000-0000AE010000}"/>
    <cellStyle name="Comma [0] 2 2 4 3 2 6" xfId="432" xr:uid="{00000000-0005-0000-0000-0000AF010000}"/>
    <cellStyle name="Comma [0] 2 2 4 3 3" xfId="433" xr:uid="{00000000-0005-0000-0000-0000B0010000}"/>
    <cellStyle name="Comma [0] 2 2 4 3 3 2" xfId="434" xr:uid="{00000000-0005-0000-0000-0000B1010000}"/>
    <cellStyle name="Comma [0] 2 2 4 3 3 2 2" xfId="435" xr:uid="{00000000-0005-0000-0000-0000B2010000}"/>
    <cellStyle name="Comma [0] 2 2 4 3 3 3" xfId="436" xr:uid="{00000000-0005-0000-0000-0000B3010000}"/>
    <cellStyle name="Comma [0] 2 2 4 3 3 4" xfId="437" xr:uid="{00000000-0005-0000-0000-0000B4010000}"/>
    <cellStyle name="Comma [0] 2 2 4 3 3 5" xfId="438" xr:uid="{00000000-0005-0000-0000-0000B5010000}"/>
    <cellStyle name="Comma [0] 2 2 4 3 4" xfId="439" xr:uid="{00000000-0005-0000-0000-0000B6010000}"/>
    <cellStyle name="Comma [0] 2 2 4 3 4 2" xfId="440" xr:uid="{00000000-0005-0000-0000-0000B7010000}"/>
    <cellStyle name="Comma [0] 2 2 4 3 5" xfId="441" xr:uid="{00000000-0005-0000-0000-0000B8010000}"/>
    <cellStyle name="Comma [0] 2 2 4 3 6" xfId="442" xr:uid="{00000000-0005-0000-0000-0000B9010000}"/>
    <cellStyle name="Comma [0] 2 2 4 3 7" xfId="443" xr:uid="{00000000-0005-0000-0000-0000BA010000}"/>
    <cellStyle name="Comma [0] 2 2 4 4" xfId="444" xr:uid="{00000000-0005-0000-0000-0000BB010000}"/>
    <cellStyle name="Comma [0] 2 2 4 4 2" xfId="445" xr:uid="{00000000-0005-0000-0000-0000BC010000}"/>
    <cellStyle name="Comma [0] 2 2 4 4 2 2" xfId="446" xr:uid="{00000000-0005-0000-0000-0000BD010000}"/>
    <cellStyle name="Comma [0] 2 2 4 4 2 2 2" xfId="447" xr:uid="{00000000-0005-0000-0000-0000BE010000}"/>
    <cellStyle name="Comma [0] 2 2 4 4 2 3" xfId="448" xr:uid="{00000000-0005-0000-0000-0000BF010000}"/>
    <cellStyle name="Comma [0] 2 2 4 4 2 4" xfId="449" xr:uid="{00000000-0005-0000-0000-0000C0010000}"/>
    <cellStyle name="Comma [0] 2 2 4 4 2 5" xfId="450" xr:uid="{00000000-0005-0000-0000-0000C1010000}"/>
    <cellStyle name="Comma [0] 2 2 4 4 3" xfId="451" xr:uid="{00000000-0005-0000-0000-0000C2010000}"/>
    <cellStyle name="Comma [0] 2 2 4 4 3 2" xfId="452" xr:uid="{00000000-0005-0000-0000-0000C3010000}"/>
    <cellStyle name="Comma [0] 2 2 4 4 4" xfId="453" xr:uid="{00000000-0005-0000-0000-0000C4010000}"/>
    <cellStyle name="Comma [0] 2 2 4 4 5" xfId="454" xr:uid="{00000000-0005-0000-0000-0000C5010000}"/>
    <cellStyle name="Comma [0] 2 2 4 4 6" xfId="455" xr:uid="{00000000-0005-0000-0000-0000C6010000}"/>
    <cellStyle name="Comma [0] 2 2 4 5" xfId="456" xr:uid="{00000000-0005-0000-0000-0000C7010000}"/>
    <cellStyle name="Comma [0] 2 2 4 5 2" xfId="457" xr:uid="{00000000-0005-0000-0000-0000C8010000}"/>
    <cellStyle name="Comma [0] 2 2 4 5 2 2" xfId="458" xr:uid="{00000000-0005-0000-0000-0000C9010000}"/>
    <cellStyle name="Comma [0] 2 2 4 5 2 2 2" xfId="459" xr:uid="{00000000-0005-0000-0000-0000CA010000}"/>
    <cellStyle name="Comma [0] 2 2 4 5 2 3" xfId="460" xr:uid="{00000000-0005-0000-0000-0000CB010000}"/>
    <cellStyle name="Comma [0] 2 2 4 5 2 4" xfId="461" xr:uid="{00000000-0005-0000-0000-0000CC010000}"/>
    <cellStyle name="Comma [0] 2 2 4 5 2 5" xfId="462" xr:uid="{00000000-0005-0000-0000-0000CD010000}"/>
    <cellStyle name="Comma [0] 2 2 4 5 3" xfId="463" xr:uid="{00000000-0005-0000-0000-0000CE010000}"/>
    <cellStyle name="Comma [0] 2 2 4 5 3 2" xfId="464" xr:uid="{00000000-0005-0000-0000-0000CF010000}"/>
    <cellStyle name="Comma [0] 2 2 4 5 4" xfId="465" xr:uid="{00000000-0005-0000-0000-0000D0010000}"/>
    <cellStyle name="Comma [0] 2 2 4 5 5" xfId="466" xr:uid="{00000000-0005-0000-0000-0000D1010000}"/>
    <cellStyle name="Comma [0] 2 2 4 5 6" xfId="467" xr:uid="{00000000-0005-0000-0000-0000D2010000}"/>
    <cellStyle name="Comma [0] 2 2 4 6" xfId="468" xr:uid="{00000000-0005-0000-0000-0000D3010000}"/>
    <cellStyle name="Comma [0] 2 2 4 6 2" xfId="469" xr:uid="{00000000-0005-0000-0000-0000D4010000}"/>
    <cellStyle name="Comma [0] 2 2 4 6 2 2" xfId="470" xr:uid="{00000000-0005-0000-0000-0000D5010000}"/>
    <cellStyle name="Comma [0] 2 2 4 6 3" xfId="471" xr:uid="{00000000-0005-0000-0000-0000D6010000}"/>
    <cellStyle name="Comma [0] 2 2 4 6 4" xfId="472" xr:uid="{00000000-0005-0000-0000-0000D7010000}"/>
    <cellStyle name="Comma [0] 2 2 4 6 5" xfId="473" xr:uid="{00000000-0005-0000-0000-0000D8010000}"/>
    <cellStyle name="Comma [0] 2 2 4 7" xfId="474" xr:uid="{00000000-0005-0000-0000-0000D9010000}"/>
    <cellStyle name="Comma [0] 2 2 4 7 2" xfId="475" xr:uid="{00000000-0005-0000-0000-0000DA010000}"/>
    <cellStyle name="Comma [0] 2 2 4 7 2 2" xfId="476" xr:uid="{00000000-0005-0000-0000-0000DB010000}"/>
    <cellStyle name="Comma [0] 2 2 4 7 3" xfId="477" xr:uid="{00000000-0005-0000-0000-0000DC010000}"/>
    <cellStyle name="Comma [0] 2 2 4 7 4" xfId="478" xr:uid="{00000000-0005-0000-0000-0000DD010000}"/>
    <cellStyle name="Comma [0] 2 2 4 7 5" xfId="479" xr:uid="{00000000-0005-0000-0000-0000DE010000}"/>
    <cellStyle name="Comma [0] 2 2 4 8" xfId="480" xr:uid="{00000000-0005-0000-0000-0000DF010000}"/>
    <cellStyle name="Comma [0] 2 2 4 8 2" xfId="481" xr:uid="{00000000-0005-0000-0000-0000E0010000}"/>
    <cellStyle name="Comma [0] 2 2 4 9" xfId="482" xr:uid="{00000000-0005-0000-0000-0000E1010000}"/>
    <cellStyle name="Comma [0] 2 2 5" xfId="483" xr:uid="{00000000-0005-0000-0000-0000E2010000}"/>
    <cellStyle name="Comma [0] 2 2 5 10" xfId="484" xr:uid="{00000000-0005-0000-0000-0000E3010000}"/>
    <cellStyle name="Comma [0] 2 2 5 11" xfId="485" xr:uid="{00000000-0005-0000-0000-0000E4010000}"/>
    <cellStyle name="Comma [0] 2 2 5 2" xfId="486" xr:uid="{00000000-0005-0000-0000-0000E5010000}"/>
    <cellStyle name="Comma [0] 2 2 5 2 2" xfId="487" xr:uid="{00000000-0005-0000-0000-0000E6010000}"/>
    <cellStyle name="Comma [0] 2 2 5 2 2 2" xfId="488" xr:uid="{00000000-0005-0000-0000-0000E7010000}"/>
    <cellStyle name="Comma [0] 2 2 5 2 2 2 2" xfId="489" xr:uid="{00000000-0005-0000-0000-0000E8010000}"/>
    <cellStyle name="Comma [0] 2 2 5 2 2 2 2 2" xfId="490" xr:uid="{00000000-0005-0000-0000-0000E9010000}"/>
    <cellStyle name="Comma [0] 2 2 5 2 2 2 3" xfId="491" xr:uid="{00000000-0005-0000-0000-0000EA010000}"/>
    <cellStyle name="Comma [0] 2 2 5 2 2 2 4" xfId="492" xr:uid="{00000000-0005-0000-0000-0000EB010000}"/>
    <cellStyle name="Comma [0] 2 2 5 2 2 2 5" xfId="493" xr:uid="{00000000-0005-0000-0000-0000EC010000}"/>
    <cellStyle name="Comma [0] 2 2 5 2 2 3" xfId="494" xr:uid="{00000000-0005-0000-0000-0000ED010000}"/>
    <cellStyle name="Comma [0] 2 2 5 2 2 3 2" xfId="495" xr:uid="{00000000-0005-0000-0000-0000EE010000}"/>
    <cellStyle name="Comma [0] 2 2 5 2 2 4" xfId="496" xr:uid="{00000000-0005-0000-0000-0000EF010000}"/>
    <cellStyle name="Comma [0] 2 2 5 2 2 5" xfId="497" xr:uid="{00000000-0005-0000-0000-0000F0010000}"/>
    <cellStyle name="Comma [0] 2 2 5 2 2 6" xfId="498" xr:uid="{00000000-0005-0000-0000-0000F1010000}"/>
    <cellStyle name="Comma [0] 2 2 5 2 3" xfId="499" xr:uid="{00000000-0005-0000-0000-0000F2010000}"/>
    <cellStyle name="Comma [0] 2 2 5 2 3 2" xfId="500" xr:uid="{00000000-0005-0000-0000-0000F3010000}"/>
    <cellStyle name="Comma [0] 2 2 5 2 3 2 2" xfId="501" xr:uid="{00000000-0005-0000-0000-0000F4010000}"/>
    <cellStyle name="Comma [0] 2 2 5 2 3 3" xfId="502" xr:uid="{00000000-0005-0000-0000-0000F5010000}"/>
    <cellStyle name="Comma [0] 2 2 5 2 3 4" xfId="503" xr:uid="{00000000-0005-0000-0000-0000F6010000}"/>
    <cellStyle name="Comma [0] 2 2 5 2 3 5" xfId="504" xr:uid="{00000000-0005-0000-0000-0000F7010000}"/>
    <cellStyle name="Comma [0] 2 2 5 2 4" xfId="505" xr:uid="{00000000-0005-0000-0000-0000F8010000}"/>
    <cellStyle name="Comma [0] 2 2 5 2 4 2" xfId="506" xr:uid="{00000000-0005-0000-0000-0000F9010000}"/>
    <cellStyle name="Comma [0] 2 2 5 2 5" xfId="507" xr:uid="{00000000-0005-0000-0000-0000FA010000}"/>
    <cellStyle name="Comma [0] 2 2 5 2 6" xfId="508" xr:uid="{00000000-0005-0000-0000-0000FB010000}"/>
    <cellStyle name="Comma [0] 2 2 5 2 7" xfId="509" xr:uid="{00000000-0005-0000-0000-0000FC010000}"/>
    <cellStyle name="Comma [0] 2 2 5 3" xfId="510" xr:uid="{00000000-0005-0000-0000-0000FD010000}"/>
    <cellStyle name="Comma [0] 2 2 5 3 2" xfId="511" xr:uid="{00000000-0005-0000-0000-0000FE010000}"/>
    <cellStyle name="Comma [0] 2 2 5 3 2 2" xfId="512" xr:uid="{00000000-0005-0000-0000-0000FF010000}"/>
    <cellStyle name="Comma [0] 2 2 5 3 2 2 2" xfId="513" xr:uid="{00000000-0005-0000-0000-000000020000}"/>
    <cellStyle name="Comma [0] 2 2 5 3 2 2 2 2" xfId="514" xr:uid="{00000000-0005-0000-0000-000001020000}"/>
    <cellStyle name="Comma [0] 2 2 5 3 2 2 3" xfId="515" xr:uid="{00000000-0005-0000-0000-000002020000}"/>
    <cellStyle name="Comma [0] 2 2 5 3 2 2 4" xfId="516" xr:uid="{00000000-0005-0000-0000-000003020000}"/>
    <cellStyle name="Comma [0] 2 2 5 3 2 2 5" xfId="517" xr:uid="{00000000-0005-0000-0000-000004020000}"/>
    <cellStyle name="Comma [0] 2 2 5 3 2 3" xfId="518" xr:uid="{00000000-0005-0000-0000-000005020000}"/>
    <cellStyle name="Comma [0] 2 2 5 3 2 3 2" xfId="519" xr:uid="{00000000-0005-0000-0000-000006020000}"/>
    <cellStyle name="Comma [0] 2 2 5 3 2 4" xfId="520" xr:uid="{00000000-0005-0000-0000-000007020000}"/>
    <cellStyle name="Comma [0] 2 2 5 3 2 5" xfId="521" xr:uid="{00000000-0005-0000-0000-000008020000}"/>
    <cellStyle name="Comma [0] 2 2 5 3 2 6" xfId="522" xr:uid="{00000000-0005-0000-0000-000009020000}"/>
    <cellStyle name="Comma [0] 2 2 5 3 3" xfId="523" xr:uid="{00000000-0005-0000-0000-00000A020000}"/>
    <cellStyle name="Comma [0] 2 2 5 3 3 2" xfId="524" xr:uid="{00000000-0005-0000-0000-00000B020000}"/>
    <cellStyle name="Comma [0] 2 2 5 3 3 2 2" xfId="525" xr:uid="{00000000-0005-0000-0000-00000C020000}"/>
    <cellStyle name="Comma [0] 2 2 5 3 3 3" xfId="526" xr:uid="{00000000-0005-0000-0000-00000D020000}"/>
    <cellStyle name="Comma [0] 2 2 5 3 3 4" xfId="527" xr:uid="{00000000-0005-0000-0000-00000E020000}"/>
    <cellStyle name="Comma [0] 2 2 5 3 3 5" xfId="528" xr:uid="{00000000-0005-0000-0000-00000F020000}"/>
    <cellStyle name="Comma [0] 2 2 5 3 4" xfId="529" xr:uid="{00000000-0005-0000-0000-000010020000}"/>
    <cellStyle name="Comma [0] 2 2 5 3 4 2" xfId="530" xr:uid="{00000000-0005-0000-0000-000011020000}"/>
    <cellStyle name="Comma [0] 2 2 5 3 5" xfId="531" xr:uid="{00000000-0005-0000-0000-000012020000}"/>
    <cellStyle name="Comma [0] 2 2 5 3 6" xfId="532" xr:uid="{00000000-0005-0000-0000-000013020000}"/>
    <cellStyle name="Comma [0] 2 2 5 3 7" xfId="533" xr:uid="{00000000-0005-0000-0000-000014020000}"/>
    <cellStyle name="Comma [0] 2 2 5 4" xfId="534" xr:uid="{00000000-0005-0000-0000-000015020000}"/>
    <cellStyle name="Comma [0] 2 2 5 4 2" xfId="535" xr:uid="{00000000-0005-0000-0000-000016020000}"/>
    <cellStyle name="Comma [0] 2 2 5 4 2 2" xfId="536" xr:uid="{00000000-0005-0000-0000-000017020000}"/>
    <cellStyle name="Comma [0] 2 2 5 4 2 2 2" xfId="537" xr:uid="{00000000-0005-0000-0000-000018020000}"/>
    <cellStyle name="Comma [0] 2 2 5 4 2 3" xfId="538" xr:uid="{00000000-0005-0000-0000-000019020000}"/>
    <cellStyle name="Comma [0] 2 2 5 4 2 4" xfId="539" xr:uid="{00000000-0005-0000-0000-00001A020000}"/>
    <cellStyle name="Comma [0] 2 2 5 4 2 5" xfId="540" xr:uid="{00000000-0005-0000-0000-00001B020000}"/>
    <cellStyle name="Comma [0] 2 2 5 4 3" xfId="541" xr:uid="{00000000-0005-0000-0000-00001C020000}"/>
    <cellStyle name="Comma [0] 2 2 5 4 3 2" xfId="542" xr:uid="{00000000-0005-0000-0000-00001D020000}"/>
    <cellStyle name="Comma [0] 2 2 5 4 4" xfId="543" xr:uid="{00000000-0005-0000-0000-00001E020000}"/>
    <cellStyle name="Comma [0] 2 2 5 4 5" xfId="544" xr:uid="{00000000-0005-0000-0000-00001F020000}"/>
    <cellStyle name="Comma [0] 2 2 5 4 6" xfId="545" xr:uid="{00000000-0005-0000-0000-000020020000}"/>
    <cellStyle name="Comma [0] 2 2 5 5" xfId="546" xr:uid="{00000000-0005-0000-0000-000021020000}"/>
    <cellStyle name="Comma [0] 2 2 5 5 2" xfId="547" xr:uid="{00000000-0005-0000-0000-000022020000}"/>
    <cellStyle name="Comma [0] 2 2 5 5 2 2" xfId="548" xr:uid="{00000000-0005-0000-0000-000023020000}"/>
    <cellStyle name="Comma [0] 2 2 5 5 2 2 2" xfId="549" xr:uid="{00000000-0005-0000-0000-000024020000}"/>
    <cellStyle name="Comma [0] 2 2 5 5 2 3" xfId="550" xr:uid="{00000000-0005-0000-0000-000025020000}"/>
    <cellStyle name="Comma [0] 2 2 5 5 2 4" xfId="551" xr:uid="{00000000-0005-0000-0000-000026020000}"/>
    <cellStyle name="Comma [0] 2 2 5 5 2 5" xfId="552" xr:uid="{00000000-0005-0000-0000-000027020000}"/>
    <cellStyle name="Comma [0] 2 2 5 5 3" xfId="553" xr:uid="{00000000-0005-0000-0000-000028020000}"/>
    <cellStyle name="Comma [0] 2 2 5 5 3 2" xfId="554" xr:uid="{00000000-0005-0000-0000-000029020000}"/>
    <cellStyle name="Comma [0] 2 2 5 5 4" xfId="555" xr:uid="{00000000-0005-0000-0000-00002A020000}"/>
    <cellStyle name="Comma [0] 2 2 5 5 5" xfId="556" xr:uid="{00000000-0005-0000-0000-00002B020000}"/>
    <cellStyle name="Comma [0] 2 2 5 5 6" xfId="557" xr:uid="{00000000-0005-0000-0000-00002C020000}"/>
    <cellStyle name="Comma [0] 2 2 5 6" xfId="558" xr:uid="{00000000-0005-0000-0000-00002D020000}"/>
    <cellStyle name="Comma [0] 2 2 5 6 2" xfId="559" xr:uid="{00000000-0005-0000-0000-00002E020000}"/>
    <cellStyle name="Comma [0] 2 2 5 6 2 2" xfId="560" xr:uid="{00000000-0005-0000-0000-00002F020000}"/>
    <cellStyle name="Comma [0] 2 2 5 6 3" xfId="561" xr:uid="{00000000-0005-0000-0000-000030020000}"/>
    <cellStyle name="Comma [0] 2 2 5 6 4" xfId="562" xr:uid="{00000000-0005-0000-0000-000031020000}"/>
    <cellStyle name="Comma [0] 2 2 5 6 5" xfId="563" xr:uid="{00000000-0005-0000-0000-000032020000}"/>
    <cellStyle name="Comma [0] 2 2 5 7" xfId="564" xr:uid="{00000000-0005-0000-0000-000033020000}"/>
    <cellStyle name="Comma [0] 2 2 5 7 2" xfId="565" xr:uid="{00000000-0005-0000-0000-000034020000}"/>
    <cellStyle name="Comma [0] 2 2 5 7 2 2" xfId="566" xr:uid="{00000000-0005-0000-0000-000035020000}"/>
    <cellStyle name="Comma [0] 2 2 5 7 3" xfId="567" xr:uid="{00000000-0005-0000-0000-000036020000}"/>
    <cellStyle name="Comma [0] 2 2 5 7 4" xfId="568" xr:uid="{00000000-0005-0000-0000-000037020000}"/>
    <cellStyle name="Comma [0] 2 2 5 7 5" xfId="569" xr:uid="{00000000-0005-0000-0000-000038020000}"/>
    <cellStyle name="Comma [0] 2 2 5 8" xfId="570" xr:uid="{00000000-0005-0000-0000-000039020000}"/>
    <cellStyle name="Comma [0] 2 2 5 8 2" xfId="571" xr:uid="{00000000-0005-0000-0000-00003A020000}"/>
    <cellStyle name="Comma [0] 2 2 5 9" xfId="572" xr:uid="{00000000-0005-0000-0000-00003B020000}"/>
    <cellStyle name="Comma [0] 2 2 6" xfId="573" xr:uid="{00000000-0005-0000-0000-00003C020000}"/>
    <cellStyle name="Comma [0] 2 2 6 2" xfId="574" xr:uid="{00000000-0005-0000-0000-00003D020000}"/>
    <cellStyle name="Comma [0] 2 2 7" xfId="575" xr:uid="{00000000-0005-0000-0000-00003E020000}"/>
    <cellStyle name="Comma [0] 2 2 7 2" xfId="576" xr:uid="{00000000-0005-0000-0000-00003F020000}"/>
    <cellStyle name="Comma [0] 2 2 7 2 2" xfId="577" xr:uid="{00000000-0005-0000-0000-000040020000}"/>
    <cellStyle name="Comma [0] 2 2 7 2 2 2" xfId="578" xr:uid="{00000000-0005-0000-0000-000041020000}"/>
    <cellStyle name="Comma [0] 2 2 7 2 2 2 2" xfId="579" xr:uid="{00000000-0005-0000-0000-000042020000}"/>
    <cellStyle name="Comma [0] 2 2 7 2 2 3" xfId="580" xr:uid="{00000000-0005-0000-0000-000043020000}"/>
    <cellStyle name="Comma [0] 2 2 7 2 2 4" xfId="581" xr:uid="{00000000-0005-0000-0000-000044020000}"/>
    <cellStyle name="Comma [0] 2 2 7 2 2 5" xfId="582" xr:uid="{00000000-0005-0000-0000-000045020000}"/>
    <cellStyle name="Comma [0] 2 2 7 2 3" xfId="583" xr:uid="{00000000-0005-0000-0000-000046020000}"/>
    <cellStyle name="Comma [0] 2 2 7 2 3 2" xfId="584" xr:uid="{00000000-0005-0000-0000-000047020000}"/>
    <cellStyle name="Comma [0] 2 2 7 2 4" xfId="585" xr:uid="{00000000-0005-0000-0000-000048020000}"/>
    <cellStyle name="Comma [0] 2 2 7 2 5" xfId="586" xr:uid="{00000000-0005-0000-0000-000049020000}"/>
    <cellStyle name="Comma [0] 2 2 7 2 6" xfId="587" xr:uid="{00000000-0005-0000-0000-00004A020000}"/>
    <cellStyle name="Comma [0] 2 2 7 3" xfId="588" xr:uid="{00000000-0005-0000-0000-00004B020000}"/>
    <cellStyle name="Comma [0] 2 2 7 3 2" xfId="589" xr:uid="{00000000-0005-0000-0000-00004C020000}"/>
    <cellStyle name="Comma [0] 2 2 7 3 2 2" xfId="590" xr:uid="{00000000-0005-0000-0000-00004D020000}"/>
    <cellStyle name="Comma [0] 2 2 7 3 3" xfId="591" xr:uid="{00000000-0005-0000-0000-00004E020000}"/>
    <cellStyle name="Comma [0] 2 2 7 3 4" xfId="592" xr:uid="{00000000-0005-0000-0000-00004F020000}"/>
    <cellStyle name="Comma [0] 2 2 7 3 5" xfId="593" xr:uid="{00000000-0005-0000-0000-000050020000}"/>
    <cellStyle name="Comma [0] 2 2 7 4" xfId="594" xr:uid="{00000000-0005-0000-0000-000051020000}"/>
    <cellStyle name="Comma [0] 2 2 7 4 2" xfId="595" xr:uid="{00000000-0005-0000-0000-000052020000}"/>
    <cellStyle name="Comma [0] 2 2 7 5" xfId="596" xr:uid="{00000000-0005-0000-0000-000053020000}"/>
    <cellStyle name="Comma [0] 2 2 7 6" xfId="597" xr:uid="{00000000-0005-0000-0000-000054020000}"/>
    <cellStyle name="Comma [0] 2 2 7 7" xfId="598" xr:uid="{00000000-0005-0000-0000-000055020000}"/>
    <cellStyle name="Comma [0] 2 2 8" xfId="599" xr:uid="{00000000-0005-0000-0000-000056020000}"/>
    <cellStyle name="Comma [0] 2 2 8 2" xfId="600" xr:uid="{00000000-0005-0000-0000-000057020000}"/>
    <cellStyle name="Comma [0] 2 2 8 2 2" xfId="601" xr:uid="{00000000-0005-0000-0000-000058020000}"/>
    <cellStyle name="Comma [0] 2 2 8 2 2 2" xfId="602" xr:uid="{00000000-0005-0000-0000-000059020000}"/>
    <cellStyle name="Comma [0] 2 2 8 2 2 2 2" xfId="603" xr:uid="{00000000-0005-0000-0000-00005A020000}"/>
    <cellStyle name="Comma [0] 2 2 8 2 2 3" xfId="604" xr:uid="{00000000-0005-0000-0000-00005B020000}"/>
    <cellStyle name="Comma [0] 2 2 8 2 2 4" xfId="605" xr:uid="{00000000-0005-0000-0000-00005C020000}"/>
    <cellStyle name="Comma [0] 2 2 8 2 2 5" xfId="606" xr:uid="{00000000-0005-0000-0000-00005D020000}"/>
    <cellStyle name="Comma [0] 2 2 8 2 3" xfId="607" xr:uid="{00000000-0005-0000-0000-00005E020000}"/>
    <cellStyle name="Comma [0] 2 2 8 2 3 2" xfId="608" xr:uid="{00000000-0005-0000-0000-00005F020000}"/>
    <cellStyle name="Comma [0] 2 2 8 2 4" xfId="609" xr:uid="{00000000-0005-0000-0000-000060020000}"/>
    <cellStyle name="Comma [0] 2 2 8 2 5" xfId="610" xr:uid="{00000000-0005-0000-0000-000061020000}"/>
    <cellStyle name="Comma [0] 2 2 8 2 6" xfId="611" xr:uid="{00000000-0005-0000-0000-000062020000}"/>
    <cellStyle name="Comma [0] 2 2 8 3" xfId="612" xr:uid="{00000000-0005-0000-0000-000063020000}"/>
    <cellStyle name="Comma [0] 2 2 8 3 2" xfId="613" xr:uid="{00000000-0005-0000-0000-000064020000}"/>
    <cellStyle name="Comma [0] 2 2 8 3 2 2" xfId="614" xr:uid="{00000000-0005-0000-0000-000065020000}"/>
    <cellStyle name="Comma [0] 2 2 8 3 3" xfId="615" xr:uid="{00000000-0005-0000-0000-000066020000}"/>
    <cellStyle name="Comma [0] 2 2 8 3 4" xfId="616" xr:uid="{00000000-0005-0000-0000-000067020000}"/>
    <cellStyle name="Comma [0] 2 2 8 3 5" xfId="617" xr:uid="{00000000-0005-0000-0000-000068020000}"/>
    <cellStyle name="Comma [0] 2 2 8 4" xfId="618" xr:uid="{00000000-0005-0000-0000-000069020000}"/>
    <cellStyle name="Comma [0] 2 2 8 4 2" xfId="619" xr:uid="{00000000-0005-0000-0000-00006A020000}"/>
    <cellStyle name="Comma [0] 2 2 8 5" xfId="620" xr:uid="{00000000-0005-0000-0000-00006B020000}"/>
    <cellStyle name="Comma [0] 2 2 8 6" xfId="621" xr:uid="{00000000-0005-0000-0000-00006C020000}"/>
    <cellStyle name="Comma [0] 2 2 8 7" xfId="622" xr:uid="{00000000-0005-0000-0000-00006D020000}"/>
    <cellStyle name="Comma [0] 2 2 9" xfId="623" xr:uid="{00000000-0005-0000-0000-00006E020000}"/>
    <cellStyle name="Comma [0] 2 2 9 2" xfId="624" xr:uid="{00000000-0005-0000-0000-00006F020000}"/>
    <cellStyle name="Comma [0] 2 2 9 2 2" xfId="625" xr:uid="{00000000-0005-0000-0000-000070020000}"/>
    <cellStyle name="Comma [0] 2 2 9 2 2 2" xfId="626" xr:uid="{00000000-0005-0000-0000-000071020000}"/>
    <cellStyle name="Comma [0] 2 2 9 2 3" xfId="627" xr:uid="{00000000-0005-0000-0000-000072020000}"/>
    <cellStyle name="Comma [0] 2 2 9 2 4" xfId="628" xr:uid="{00000000-0005-0000-0000-000073020000}"/>
    <cellStyle name="Comma [0] 2 2 9 2 5" xfId="629" xr:uid="{00000000-0005-0000-0000-000074020000}"/>
    <cellStyle name="Comma [0] 2 2 9 3" xfId="630" xr:uid="{00000000-0005-0000-0000-000075020000}"/>
    <cellStyle name="Comma [0] 2 2 9 3 2" xfId="631" xr:uid="{00000000-0005-0000-0000-000076020000}"/>
    <cellStyle name="Comma [0] 2 2 9 4" xfId="632" xr:uid="{00000000-0005-0000-0000-000077020000}"/>
    <cellStyle name="Comma [0] 2 2 9 5" xfId="633" xr:uid="{00000000-0005-0000-0000-000078020000}"/>
    <cellStyle name="Comma [0] 2 2 9 6" xfId="634" xr:uid="{00000000-0005-0000-0000-000079020000}"/>
    <cellStyle name="Comma [0] 2 3" xfId="635" xr:uid="{00000000-0005-0000-0000-00007A020000}"/>
    <cellStyle name="Comma [0] 2 3 10" xfId="636" xr:uid="{00000000-0005-0000-0000-00007B020000}"/>
    <cellStyle name="Comma [0] 2 3 10 2" xfId="637" xr:uid="{00000000-0005-0000-0000-00007C020000}"/>
    <cellStyle name="Comma [0] 2 3 10 2 2" xfId="638" xr:uid="{00000000-0005-0000-0000-00007D020000}"/>
    <cellStyle name="Comma [0] 2 3 10 2 2 2" xfId="639" xr:uid="{00000000-0005-0000-0000-00007E020000}"/>
    <cellStyle name="Comma [0] 2 3 10 2 3" xfId="640" xr:uid="{00000000-0005-0000-0000-00007F020000}"/>
    <cellStyle name="Comma [0] 2 3 10 2 4" xfId="641" xr:uid="{00000000-0005-0000-0000-000080020000}"/>
    <cellStyle name="Comma [0] 2 3 10 2 5" xfId="642" xr:uid="{00000000-0005-0000-0000-000081020000}"/>
    <cellStyle name="Comma [0] 2 3 10 3" xfId="643" xr:uid="{00000000-0005-0000-0000-000082020000}"/>
    <cellStyle name="Comma [0] 2 3 10 3 2" xfId="644" xr:uid="{00000000-0005-0000-0000-000083020000}"/>
    <cellStyle name="Comma [0] 2 3 10 4" xfId="645" xr:uid="{00000000-0005-0000-0000-000084020000}"/>
    <cellStyle name="Comma [0] 2 3 10 5" xfId="646" xr:uid="{00000000-0005-0000-0000-000085020000}"/>
    <cellStyle name="Comma [0] 2 3 10 6" xfId="647" xr:uid="{00000000-0005-0000-0000-000086020000}"/>
    <cellStyle name="Comma [0] 2 3 11" xfId="648" xr:uid="{00000000-0005-0000-0000-000087020000}"/>
    <cellStyle name="Comma [0] 2 3 11 2" xfId="649" xr:uid="{00000000-0005-0000-0000-000088020000}"/>
    <cellStyle name="Comma [0] 2 3 11 2 2" xfId="650" xr:uid="{00000000-0005-0000-0000-000089020000}"/>
    <cellStyle name="Comma [0] 2 3 11 3" xfId="651" xr:uid="{00000000-0005-0000-0000-00008A020000}"/>
    <cellStyle name="Comma [0] 2 3 11 4" xfId="652" xr:uid="{00000000-0005-0000-0000-00008B020000}"/>
    <cellStyle name="Comma [0] 2 3 11 5" xfId="653" xr:uid="{00000000-0005-0000-0000-00008C020000}"/>
    <cellStyle name="Comma [0] 2 3 12" xfId="654" xr:uid="{00000000-0005-0000-0000-00008D020000}"/>
    <cellStyle name="Comma [0] 2 3 12 2" xfId="655" xr:uid="{00000000-0005-0000-0000-00008E020000}"/>
    <cellStyle name="Comma [0] 2 3 12 2 2" xfId="656" xr:uid="{00000000-0005-0000-0000-00008F020000}"/>
    <cellStyle name="Comma [0] 2 3 12 3" xfId="657" xr:uid="{00000000-0005-0000-0000-000090020000}"/>
    <cellStyle name="Comma [0] 2 3 12 4" xfId="658" xr:uid="{00000000-0005-0000-0000-000091020000}"/>
    <cellStyle name="Comma [0] 2 3 12 5" xfId="659" xr:uid="{00000000-0005-0000-0000-000092020000}"/>
    <cellStyle name="Comma [0] 2 3 13" xfId="660" xr:uid="{00000000-0005-0000-0000-000093020000}"/>
    <cellStyle name="Comma [0] 2 3 13 2" xfId="661" xr:uid="{00000000-0005-0000-0000-000094020000}"/>
    <cellStyle name="Comma [0] 2 3 14" xfId="662" xr:uid="{00000000-0005-0000-0000-000095020000}"/>
    <cellStyle name="Comma [0] 2 3 15" xfId="663" xr:uid="{00000000-0005-0000-0000-000096020000}"/>
    <cellStyle name="Comma [0] 2 3 16" xfId="664" xr:uid="{00000000-0005-0000-0000-000097020000}"/>
    <cellStyle name="Comma [0] 2 3 2" xfId="665" xr:uid="{00000000-0005-0000-0000-000098020000}"/>
    <cellStyle name="Comma [0] 2 3 2 10" xfId="666" xr:uid="{00000000-0005-0000-0000-000099020000}"/>
    <cellStyle name="Comma [0] 2 3 2 11" xfId="667" xr:uid="{00000000-0005-0000-0000-00009A020000}"/>
    <cellStyle name="Comma [0] 2 3 2 12" xfId="668" xr:uid="{00000000-0005-0000-0000-00009B020000}"/>
    <cellStyle name="Comma [0] 2 3 2 2" xfId="669" xr:uid="{00000000-0005-0000-0000-00009C020000}"/>
    <cellStyle name="Comma [0] 2 3 2 2 2" xfId="670" xr:uid="{00000000-0005-0000-0000-00009D020000}"/>
    <cellStyle name="Comma [0] 2 3 2 3" xfId="671" xr:uid="{00000000-0005-0000-0000-00009E020000}"/>
    <cellStyle name="Comma [0] 2 3 2 3 2" xfId="672" xr:uid="{00000000-0005-0000-0000-00009F020000}"/>
    <cellStyle name="Comma [0] 2 3 2 3 2 2" xfId="673" xr:uid="{00000000-0005-0000-0000-0000A0020000}"/>
    <cellStyle name="Comma [0] 2 3 2 3 2 2 2" xfId="674" xr:uid="{00000000-0005-0000-0000-0000A1020000}"/>
    <cellStyle name="Comma [0] 2 3 2 3 2 2 2 2" xfId="675" xr:uid="{00000000-0005-0000-0000-0000A2020000}"/>
    <cellStyle name="Comma [0] 2 3 2 3 2 2 3" xfId="676" xr:uid="{00000000-0005-0000-0000-0000A3020000}"/>
    <cellStyle name="Comma [0] 2 3 2 3 2 2 4" xfId="677" xr:uid="{00000000-0005-0000-0000-0000A4020000}"/>
    <cellStyle name="Comma [0] 2 3 2 3 2 2 5" xfId="678" xr:uid="{00000000-0005-0000-0000-0000A5020000}"/>
    <cellStyle name="Comma [0] 2 3 2 3 2 3" xfId="679" xr:uid="{00000000-0005-0000-0000-0000A6020000}"/>
    <cellStyle name="Comma [0] 2 3 2 3 2 3 2" xfId="680" xr:uid="{00000000-0005-0000-0000-0000A7020000}"/>
    <cellStyle name="Comma [0] 2 3 2 3 2 4" xfId="681" xr:uid="{00000000-0005-0000-0000-0000A8020000}"/>
    <cellStyle name="Comma [0] 2 3 2 3 2 5" xfId="682" xr:uid="{00000000-0005-0000-0000-0000A9020000}"/>
    <cellStyle name="Comma [0] 2 3 2 3 2 6" xfId="683" xr:uid="{00000000-0005-0000-0000-0000AA020000}"/>
    <cellStyle name="Comma [0] 2 3 2 3 3" xfId="684" xr:uid="{00000000-0005-0000-0000-0000AB020000}"/>
    <cellStyle name="Comma [0] 2 3 2 3 3 2" xfId="685" xr:uid="{00000000-0005-0000-0000-0000AC020000}"/>
    <cellStyle name="Comma [0] 2 3 2 3 3 2 2" xfId="686" xr:uid="{00000000-0005-0000-0000-0000AD020000}"/>
    <cellStyle name="Comma [0] 2 3 2 3 3 3" xfId="687" xr:uid="{00000000-0005-0000-0000-0000AE020000}"/>
    <cellStyle name="Comma [0] 2 3 2 3 3 4" xfId="688" xr:uid="{00000000-0005-0000-0000-0000AF020000}"/>
    <cellStyle name="Comma [0] 2 3 2 3 3 5" xfId="689" xr:uid="{00000000-0005-0000-0000-0000B0020000}"/>
    <cellStyle name="Comma [0] 2 3 2 3 4" xfId="690" xr:uid="{00000000-0005-0000-0000-0000B1020000}"/>
    <cellStyle name="Comma [0] 2 3 2 3 4 2" xfId="691" xr:uid="{00000000-0005-0000-0000-0000B2020000}"/>
    <cellStyle name="Comma [0] 2 3 2 3 5" xfId="692" xr:uid="{00000000-0005-0000-0000-0000B3020000}"/>
    <cellStyle name="Comma [0] 2 3 2 3 6" xfId="693" xr:uid="{00000000-0005-0000-0000-0000B4020000}"/>
    <cellStyle name="Comma [0] 2 3 2 3 7" xfId="694" xr:uid="{00000000-0005-0000-0000-0000B5020000}"/>
    <cellStyle name="Comma [0] 2 3 2 4" xfId="695" xr:uid="{00000000-0005-0000-0000-0000B6020000}"/>
    <cellStyle name="Comma [0] 2 3 2 4 2" xfId="696" xr:uid="{00000000-0005-0000-0000-0000B7020000}"/>
    <cellStyle name="Comma [0] 2 3 2 4 2 2" xfId="697" xr:uid="{00000000-0005-0000-0000-0000B8020000}"/>
    <cellStyle name="Comma [0] 2 3 2 4 2 2 2" xfId="698" xr:uid="{00000000-0005-0000-0000-0000B9020000}"/>
    <cellStyle name="Comma [0] 2 3 2 4 2 2 2 2" xfId="699" xr:uid="{00000000-0005-0000-0000-0000BA020000}"/>
    <cellStyle name="Comma [0] 2 3 2 4 2 2 3" xfId="700" xr:uid="{00000000-0005-0000-0000-0000BB020000}"/>
    <cellStyle name="Comma [0] 2 3 2 4 2 2 4" xfId="701" xr:uid="{00000000-0005-0000-0000-0000BC020000}"/>
    <cellStyle name="Comma [0] 2 3 2 4 2 2 5" xfId="702" xr:uid="{00000000-0005-0000-0000-0000BD020000}"/>
    <cellStyle name="Comma [0] 2 3 2 4 2 3" xfId="703" xr:uid="{00000000-0005-0000-0000-0000BE020000}"/>
    <cellStyle name="Comma [0] 2 3 2 4 2 3 2" xfId="704" xr:uid="{00000000-0005-0000-0000-0000BF020000}"/>
    <cellStyle name="Comma [0] 2 3 2 4 2 4" xfId="705" xr:uid="{00000000-0005-0000-0000-0000C0020000}"/>
    <cellStyle name="Comma [0] 2 3 2 4 2 5" xfId="706" xr:uid="{00000000-0005-0000-0000-0000C1020000}"/>
    <cellStyle name="Comma [0] 2 3 2 4 2 6" xfId="707" xr:uid="{00000000-0005-0000-0000-0000C2020000}"/>
    <cellStyle name="Comma [0] 2 3 2 4 3" xfId="708" xr:uid="{00000000-0005-0000-0000-0000C3020000}"/>
    <cellStyle name="Comma [0] 2 3 2 4 3 2" xfId="709" xr:uid="{00000000-0005-0000-0000-0000C4020000}"/>
    <cellStyle name="Comma [0] 2 3 2 4 3 2 2" xfId="710" xr:uid="{00000000-0005-0000-0000-0000C5020000}"/>
    <cellStyle name="Comma [0] 2 3 2 4 3 3" xfId="711" xr:uid="{00000000-0005-0000-0000-0000C6020000}"/>
    <cellStyle name="Comma [0] 2 3 2 4 3 4" xfId="712" xr:uid="{00000000-0005-0000-0000-0000C7020000}"/>
    <cellStyle name="Comma [0] 2 3 2 4 3 5" xfId="713" xr:uid="{00000000-0005-0000-0000-0000C8020000}"/>
    <cellStyle name="Comma [0] 2 3 2 4 4" xfId="714" xr:uid="{00000000-0005-0000-0000-0000C9020000}"/>
    <cellStyle name="Comma [0] 2 3 2 4 4 2" xfId="715" xr:uid="{00000000-0005-0000-0000-0000CA020000}"/>
    <cellStyle name="Comma [0] 2 3 2 4 5" xfId="716" xr:uid="{00000000-0005-0000-0000-0000CB020000}"/>
    <cellStyle name="Comma [0] 2 3 2 4 6" xfId="717" xr:uid="{00000000-0005-0000-0000-0000CC020000}"/>
    <cellStyle name="Comma [0] 2 3 2 4 7" xfId="718" xr:uid="{00000000-0005-0000-0000-0000CD020000}"/>
    <cellStyle name="Comma [0] 2 3 2 5" xfId="719" xr:uid="{00000000-0005-0000-0000-0000CE020000}"/>
    <cellStyle name="Comma [0] 2 3 2 5 2" xfId="720" xr:uid="{00000000-0005-0000-0000-0000CF020000}"/>
    <cellStyle name="Comma [0] 2 3 2 5 2 2" xfId="721" xr:uid="{00000000-0005-0000-0000-0000D0020000}"/>
    <cellStyle name="Comma [0] 2 3 2 5 2 2 2" xfId="722" xr:uid="{00000000-0005-0000-0000-0000D1020000}"/>
    <cellStyle name="Comma [0] 2 3 2 5 2 3" xfId="723" xr:uid="{00000000-0005-0000-0000-0000D2020000}"/>
    <cellStyle name="Comma [0] 2 3 2 5 2 4" xfId="724" xr:uid="{00000000-0005-0000-0000-0000D3020000}"/>
    <cellStyle name="Comma [0] 2 3 2 5 2 5" xfId="725" xr:uid="{00000000-0005-0000-0000-0000D4020000}"/>
    <cellStyle name="Comma [0] 2 3 2 5 3" xfId="726" xr:uid="{00000000-0005-0000-0000-0000D5020000}"/>
    <cellStyle name="Comma [0] 2 3 2 5 3 2" xfId="727" xr:uid="{00000000-0005-0000-0000-0000D6020000}"/>
    <cellStyle name="Comma [0] 2 3 2 5 4" xfId="728" xr:uid="{00000000-0005-0000-0000-0000D7020000}"/>
    <cellStyle name="Comma [0] 2 3 2 5 5" xfId="729" xr:uid="{00000000-0005-0000-0000-0000D8020000}"/>
    <cellStyle name="Comma [0] 2 3 2 5 6" xfId="730" xr:uid="{00000000-0005-0000-0000-0000D9020000}"/>
    <cellStyle name="Comma [0] 2 3 2 6" xfId="731" xr:uid="{00000000-0005-0000-0000-0000DA020000}"/>
    <cellStyle name="Comma [0] 2 3 2 6 2" xfId="732" xr:uid="{00000000-0005-0000-0000-0000DB020000}"/>
    <cellStyle name="Comma [0] 2 3 2 6 2 2" xfId="733" xr:uid="{00000000-0005-0000-0000-0000DC020000}"/>
    <cellStyle name="Comma [0] 2 3 2 6 2 2 2" xfId="734" xr:uid="{00000000-0005-0000-0000-0000DD020000}"/>
    <cellStyle name="Comma [0] 2 3 2 6 2 3" xfId="735" xr:uid="{00000000-0005-0000-0000-0000DE020000}"/>
    <cellStyle name="Comma [0] 2 3 2 6 2 4" xfId="736" xr:uid="{00000000-0005-0000-0000-0000DF020000}"/>
    <cellStyle name="Comma [0] 2 3 2 6 2 5" xfId="737" xr:uid="{00000000-0005-0000-0000-0000E0020000}"/>
    <cellStyle name="Comma [0] 2 3 2 6 3" xfId="738" xr:uid="{00000000-0005-0000-0000-0000E1020000}"/>
    <cellStyle name="Comma [0] 2 3 2 6 3 2" xfId="739" xr:uid="{00000000-0005-0000-0000-0000E2020000}"/>
    <cellStyle name="Comma [0] 2 3 2 6 4" xfId="740" xr:uid="{00000000-0005-0000-0000-0000E3020000}"/>
    <cellStyle name="Comma [0] 2 3 2 6 5" xfId="741" xr:uid="{00000000-0005-0000-0000-0000E4020000}"/>
    <cellStyle name="Comma [0] 2 3 2 6 6" xfId="742" xr:uid="{00000000-0005-0000-0000-0000E5020000}"/>
    <cellStyle name="Comma [0] 2 3 2 7" xfId="743" xr:uid="{00000000-0005-0000-0000-0000E6020000}"/>
    <cellStyle name="Comma [0] 2 3 2 7 2" xfId="744" xr:uid="{00000000-0005-0000-0000-0000E7020000}"/>
    <cellStyle name="Comma [0] 2 3 2 7 2 2" xfId="745" xr:uid="{00000000-0005-0000-0000-0000E8020000}"/>
    <cellStyle name="Comma [0] 2 3 2 7 3" xfId="746" xr:uid="{00000000-0005-0000-0000-0000E9020000}"/>
    <cellStyle name="Comma [0] 2 3 2 7 4" xfId="747" xr:uid="{00000000-0005-0000-0000-0000EA020000}"/>
    <cellStyle name="Comma [0] 2 3 2 7 5" xfId="748" xr:uid="{00000000-0005-0000-0000-0000EB020000}"/>
    <cellStyle name="Comma [0] 2 3 2 8" xfId="749" xr:uid="{00000000-0005-0000-0000-0000EC020000}"/>
    <cellStyle name="Comma [0] 2 3 2 8 2" xfId="750" xr:uid="{00000000-0005-0000-0000-0000ED020000}"/>
    <cellStyle name="Comma [0] 2 3 2 8 2 2" xfId="751" xr:uid="{00000000-0005-0000-0000-0000EE020000}"/>
    <cellStyle name="Comma [0] 2 3 2 8 3" xfId="752" xr:uid="{00000000-0005-0000-0000-0000EF020000}"/>
    <cellStyle name="Comma [0] 2 3 2 8 4" xfId="753" xr:uid="{00000000-0005-0000-0000-0000F0020000}"/>
    <cellStyle name="Comma [0] 2 3 2 8 5" xfId="754" xr:uid="{00000000-0005-0000-0000-0000F1020000}"/>
    <cellStyle name="Comma [0] 2 3 2 9" xfId="755" xr:uid="{00000000-0005-0000-0000-0000F2020000}"/>
    <cellStyle name="Comma [0] 2 3 2 9 2" xfId="756" xr:uid="{00000000-0005-0000-0000-0000F3020000}"/>
    <cellStyle name="Comma [0] 2 3 3" xfId="757" xr:uid="{00000000-0005-0000-0000-0000F4020000}"/>
    <cellStyle name="Comma [0] 2 3 3 10" xfId="758" xr:uid="{00000000-0005-0000-0000-0000F5020000}"/>
    <cellStyle name="Comma [0] 2 3 3 11" xfId="759" xr:uid="{00000000-0005-0000-0000-0000F6020000}"/>
    <cellStyle name="Comma [0] 2 3 3 12" xfId="760" xr:uid="{00000000-0005-0000-0000-0000F7020000}"/>
    <cellStyle name="Comma [0] 2 3 3 2" xfId="761" xr:uid="{00000000-0005-0000-0000-0000F8020000}"/>
    <cellStyle name="Comma [0] 2 3 3 2 2" xfId="762" xr:uid="{00000000-0005-0000-0000-0000F9020000}"/>
    <cellStyle name="Comma [0] 2 3 3 3" xfId="763" xr:uid="{00000000-0005-0000-0000-0000FA020000}"/>
    <cellStyle name="Comma [0] 2 3 3 3 2" xfId="764" xr:uid="{00000000-0005-0000-0000-0000FB020000}"/>
    <cellStyle name="Comma [0] 2 3 3 3 2 2" xfId="765" xr:uid="{00000000-0005-0000-0000-0000FC020000}"/>
    <cellStyle name="Comma [0] 2 3 3 3 2 2 2" xfId="766" xr:uid="{00000000-0005-0000-0000-0000FD020000}"/>
    <cellStyle name="Comma [0] 2 3 3 3 2 2 2 2" xfId="767" xr:uid="{00000000-0005-0000-0000-0000FE020000}"/>
    <cellStyle name="Comma [0] 2 3 3 3 2 2 3" xfId="768" xr:uid="{00000000-0005-0000-0000-0000FF020000}"/>
    <cellStyle name="Comma [0] 2 3 3 3 2 2 4" xfId="769" xr:uid="{00000000-0005-0000-0000-000000030000}"/>
    <cellStyle name="Comma [0] 2 3 3 3 2 2 5" xfId="770" xr:uid="{00000000-0005-0000-0000-000001030000}"/>
    <cellStyle name="Comma [0] 2 3 3 3 2 3" xfId="771" xr:uid="{00000000-0005-0000-0000-000002030000}"/>
    <cellStyle name="Comma [0] 2 3 3 3 2 3 2" xfId="772" xr:uid="{00000000-0005-0000-0000-000003030000}"/>
    <cellStyle name="Comma [0] 2 3 3 3 2 4" xfId="773" xr:uid="{00000000-0005-0000-0000-000004030000}"/>
    <cellStyle name="Comma [0] 2 3 3 3 2 5" xfId="774" xr:uid="{00000000-0005-0000-0000-000005030000}"/>
    <cellStyle name="Comma [0] 2 3 3 3 2 6" xfId="775" xr:uid="{00000000-0005-0000-0000-000006030000}"/>
    <cellStyle name="Comma [0] 2 3 3 3 3" xfId="776" xr:uid="{00000000-0005-0000-0000-000007030000}"/>
    <cellStyle name="Comma [0] 2 3 3 3 3 2" xfId="777" xr:uid="{00000000-0005-0000-0000-000008030000}"/>
    <cellStyle name="Comma [0] 2 3 3 3 3 2 2" xfId="778" xr:uid="{00000000-0005-0000-0000-000009030000}"/>
    <cellStyle name="Comma [0] 2 3 3 3 3 3" xfId="779" xr:uid="{00000000-0005-0000-0000-00000A030000}"/>
    <cellStyle name="Comma [0] 2 3 3 3 3 4" xfId="780" xr:uid="{00000000-0005-0000-0000-00000B030000}"/>
    <cellStyle name="Comma [0] 2 3 3 3 3 5" xfId="781" xr:uid="{00000000-0005-0000-0000-00000C030000}"/>
    <cellStyle name="Comma [0] 2 3 3 3 4" xfId="782" xr:uid="{00000000-0005-0000-0000-00000D030000}"/>
    <cellStyle name="Comma [0] 2 3 3 3 4 2" xfId="783" xr:uid="{00000000-0005-0000-0000-00000E030000}"/>
    <cellStyle name="Comma [0] 2 3 3 3 5" xfId="784" xr:uid="{00000000-0005-0000-0000-00000F030000}"/>
    <cellStyle name="Comma [0] 2 3 3 3 6" xfId="785" xr:uid="{00000000-0005-0000-0000-000010030000}"/>
    <cellStyle name="Comma [0] 2 3 3 3 7" xfId="786" xr:uid="{00000000-0005-0000-0000-000011030000}"/>
    <cellStyle name="Comma [0] 2 3 3 4" xfId="787" xr:uid="{00000000-0005-0000-0000-000012030000}"/>
    <cellStyle name="Comma [0] 2 3 3 4 2" xfId="788" xr:uid="{00000000-0005-0000-0000-000013030000}"/>
    <cellStyle name="Comma [0] 2 3 3 4 2 2" xfId="789" xr:uid="{00000000-0005-0000-0000-000014030000}"/>
    <cellStyle name="Comma [0] 2 3 3 4 2 2 2" xfId="790" xr:uid="{00000000-0005-0000-0000-000015030000}"/>
    <cellStyle name="Comma [0] 2 3 3 4 2 2 2 2" xfId="791" xr:uid="{00000000-0005-0000-0000-000016030000}"/>
    <cellStyle name="Comma [0] 2 3 3 4 2 2 3" xfId="792" xr:uid="{00000000-0005-0000-0000-000017030000}"/>
    <cellStyle name="Comma [0] 2 3 3 4 2 2 4" xfId="793" xr:uid="{00000000-0005-0000-0000-000018030000}"/>
    <cellStyle name="Comma [0] 2 3 3 4 2 2 5" xfId="794" xr:uid="{00000000-0005-0000-0000-000019030000}"/>
    <cellStyle name="Comma [0] 2 3 3 4 2 3" xfId="795" xr:uid="{00000000-0005-0000-0000-00001A030000}"/>
    <cellStyle name="Comma [0] 2 3 3 4 2 3 2" xfId="796" xr:uid="{00000000-0005-0000-0000-00001B030000}"/>
    <cellStyle name="Comma [0] 2 3 3 4 2 4" xfId="797" xr:uid="{00000000-0005-0000-0000-00001C030000}"/>
    <cellStyle name="Comma [0] 2 3 3 4 2 5" xfId="798" xr:uid="{00000000-0005-0000-0000-00001D030000}"/>
    <cellStyle name="Comma [0] 2 3 3 4 2 6" xfId="799" xr:uid="{00000000-0005-0000-0000-00001E030000}"/>
    <cellStyle name="Comma [0] 2 3 3 4 3" xfId="800" xr:uid="{00000000-0005-0000-0000-00001F030000}"/>
    <cellStyle name="Comma [0] 2 3 3 4 3 2" xfId="801" xr:uid="{00000000-0005-0000-0000-000020030000}"/>
    <cellStyle name="Comma [0] 2 3 3 4 3 2 2" xfId="802" xr:uid="{00000000-0005-0000-0000-000021030000}"/>
    <cellStyle name="Comma [0] 2 3 3 4 3 3" xfId="803" xr:uid="{00000000-0005-0000-0000-000022030000}"/>
    <cellStyle name="Comma [0] 2 3 3 4 3 4" xfId="804" xr:uid="{00000000-0005-0000-0000-000023030000}"/>
    <cellStyle name="Comma [0] 2 3 3 4 3 5" xfId="805" xr:uid="{00000000-0005-0000-0000-000024030000}"/>
    <cellStyle name="Comma [0] 2 3 3 4 4" xfId="806" xr:uid="{00000000-0005-0000-0000-000025030000}"/>
    <cellStyle name="Comma [0] 2 3 3 4 4 2" xfId="807" xr:uid="{00000000-0005-0000-0000-000026030000}"/>
    <cellStyle name="Comma [0] 2 3 3 4 5" xfId="808" xr:uid="{00000000-0005-0000-0000-000027030000}"/>
    <cellStyle name="Comma [0] 2 3 3 4 6" xfId="809" xr:uid="{00000000-0005-0000-0000-000028030000}"/>
    <cellStyle name="Comma [0] 2 3 3 4 7" xfId="810" xr:uid="{00000000-0005-0000-0000-000029030000}"/>
    <cellStyle name="Comma [0] 2 3 3 5" xfId="811" xr:uid="{00000000-0005-0000-0000-00002A030000}"/>
    <cellStyle name="Comma [0] 2 3 3 5 2" xfId="812" xr:uid="{00000000-0005-0000-0000-00002B030000}"/>
    <cellStyle name="Comma [0] 2 3 3 5 2 2" xfId="813" xr:uid="{00000000-0005-0000-0000-00002C030000}"/>
    <cellStyle name="Comma [0] 2 3 3 5 2 2 2" xfId="814" xr:uid="{00000000-0005-0000-0000-00002D030000}"/>
    <cellStyle name="Comma [0] 2 3 3 5 2 3" xfId="815" xr:uid="{00000000-0005-0000-0000-00002E030000}"/>
    <cellStyle name="Comma [0] 2 3 3 5 2 4" xfId="816" xr:uid="{00000000-0005-0000-0000-00002F030000}"/>
    <cellStyle name="Comma [0] 2 3 3 5 2 5" xfId="817" xr:uid="{00000000-0005-0000-0000-000030030000}"/>
    <cellStyle name="Comma [0] 2 3 3 5 3" xfId="818" xr:uid="{00000000-0005-0000-0000-000031030000}"/>
    <cellStyle name="Comma [0] 2 3 3 5 3 2" xfId="819" xr:uid="{00000000-0005-0000-0000-000032030000}"/>
    <cellStyle name="Comma [0] 2 3 3 5 4" xfId="820" xr:uid="{00000000-0005-0000-0000-000033030000}"/>
    <cellStyle name="Comma [0] 2 3 3 5 5" xfId="821" xr:uid="{00000000-0005-0000-0000-000034030000}"/>
    <cellStyle name="Comma [0] 2 3 3 5 6" xfId="822" xr:uid="{00000000-0005-0000-0000-000035030000}"/>
    <cellStyle name="Comma [0] 2 3 3 6" xfId="823" xr:uid="{00000000-0005-0000-0000-000036030000}"/>
    <cellStyle name="Comma [0] 2 3 3 6 2" xfId="824" xr:uid="{00000000-0005-0000-0000-000037030000}"/>
    <cellStyle name="Comma [0] 2 3 3 6 2 2" xfId="825" xr:uid="{00000000-0005-0000-0000-000038030000}"/>
    <cellStyle name="Comma [0] 2 3 3 6 2 2 2" xfId="826" xr:uid="{00000000-0005-0000-0000-000039030000}"/>
    <cellStyle name="Comma [0] 2 3 3 6 2 3" xfId="827" xr:uid="{00000000-0005-0000-0000-00003A030000}"/>
    <cellStyle name="Comma [0] 2 3 3 6 2 4" xfId="828" xr:uid="{00000000-0005-0000-0000-00003B030000}"/>
    <cellStyle name="Comma [0] 2 3 3 6 2 5" xfId="829" xr:uid="{00000000-0005-0000-0000-00003C030000}"/>
    <cellStyle name="Comma [0] 2 3 3 6 3" xfId="830" xr:uid="{00000000-0005-0000-0000-00003D030000}"/>
    <cellStyle name="Comma [0] 2 3 3 6 3 2" xfId="831" xr:uid="{00000000-0005-0000-0000-00003E030000}"/>
    <cellStyle name="Comma [0] 2 3 3 6 4" xfId="832" xr:uid="{00000000-0005-0000-0000-00003F030000}"/>
    <cellStyle name="Comma [0] 2 3 3 6 5" xfId="833" xr:uid="{00000000-0005-0000-0000-000040030000}"/>
    <cellStyle name="Comma [0] 2 3 3 6 6" xfId="834" xr:uid="{00000000-0005-0000-0000-000041030000}"/>
    <cellStyle name="Comma [0] 2 3 3 7" xfId="835" xr:uid="{00000000-0005-0000-0000-000042030000}"/>
    <cellStyle name="Comma [0] 2 3 3 7 2" xfId="836" xr:uid="{00000000-0005-0000-0000-000043030000}"/>
    <cellStyle name="Comma [0] 2 3 3 7 2 2" xfId="837" xr:uid="{00000000-0005-0000-0000-000044030000}"/>
    <cellStyle name="Comma [0] 2 3 3 7 3" xfId="838" xr:uid="{00000000-0005-0000-0000-000045030000}"/>
    <cellStyle name="Comma [0] 2 3 3 7 4" xfId="839" xr:uid="{00000000-0005-0000-0000-000046030000}"/>
    <cellStyle name="Comma [0] 2 3 3 7 5" xfId="840" xr:uid="{00000000-0005-0000-0000-000047030000}"/>
    <cellStyle name="Comma [0] 2 3 3 8" xfId="841" xr:uid="{00000000-0005-0000-0000-000048030000}"/>
    <cellStyle name="Comma [0] 2 3 3 8 2" xfId="842" xr:uid="{00000000-0005-0000-0000-000049030000}"/>
    <cellStyle name="Comma [0] 2 3 3 8 2 2" xfId="843" xr:uid="{00000000-0005-0000-0000-00004A030000}"/>
    <cellStyle name="Comma [0] 2 3 3 8 3" xfId="844" xr:uid="{00000000-0005-0000-0000-00004B030000}"/>
    <cellStyle name="Comma [0] 2 3 3 8 4" xfId="845" xr:uid="{00000000-0005-0000-0000-00004C030000}"/>
    <cellStyle name="Comma [0] 2 3 3 8 5" xfId="846" xr:uid="{00000000-0005-0000-0000-00004D030000}"/>
    <cellStyle name="Comma [0] 2 3 3 9" xfId="847" xr:uid="{00000000-0005-0000-0000-00004E030000}"/>
    <cellStyle name="Comma [0] 2 3 3 9 2" xfId="848" xr:uid="{00000000-0005-0000-0000-00004F030000}"/>
    <cellStyle name="Comma [0] 2 3 4" xfId="849" xr:uid="{00000000-0005-0000-0000-000050030000}"/>
    <cellStyle name="Comma [0] 2 3 4 10" xfId="850" xr:uid="{00000000-0005-0000-0000-000051030000}"/>
    <cellStyle name="Comma [0] 2 3 4 11" xfId="851" xr:uid="{00000000-0005-0000-0000-000052030000}"/>
    <cellStyle name="Comma [0] 2 3 4 2" xfId="852" xr:uid="{00000000-0005-0000-0000-000053030000}"/>
    <cellStyle name="Comma [0] 2 3 4 2 2" xfId="853" xr:uid="{00000000-0005-0000-0000-000054030000}"/>
    <cellStyle name="Comma [0] 2 3 4 2 2 2" xfId="854" xr:uid="{00000000-0005-0000-0000-000055030000}"/>
    <cellStyle name="Comma [0] 2 3 4 2 2 2 2" xfId="855" xr:uid="{00000000-0005-0000-0000-000056030000}"/>
    <cellStyle name="Comma [0] 2 3 4 2 2 2 2 2" xfId="856" xr:uid="{00000000-0005-0000-0000-000057030000}"/>
    <cellStyle name="Comma [0] 2 3 4 2 2 2 3" xfId="857" xr:uid="{00000000-0005-0000-0000-000058030000}"/>
    <cellStyle name="Comma [0] 2 3 4 2 2 2 4" xfId="858" xr:uid="{00000000-0005-0000-0000-000059030000}"/>
    <cellStyle name="Comma [0] 2 3 4 2 2 2 5" xfId="859" xr:uid="{00000000-0005-0000-0000-00005A030000}"/>
    <cellStyle name="Comma [0] 2 3 4 2 2 3" xfId="860" xr:uid="{00000000-0005-0000-0000-00005B030000}"/>
    <cellStyle name="Comma [0] 2 3 4 2 2 3 2" xfId="861" xr:uid="{00000000-0005-0000-0000-00005C030000}"/>
    <cellStyle name="Comma [0] 2 3 4 2 2 4" xfId="862" xr:uid="{00000000-0005-0000-0000-00005D030000}"/>
    <cellStyle name="Comma [0] 2 3 4 2 2 5" xfId="863" xr:uid="{00000000-0005-0000-0000-00005E030000}"/>
    <cellStyle name="Comma [0] 2 3 4 2 2 6" xfId="864" xr:uid="{00000000-0005-0000-0000-00005F030000}"/>
    <cellStyle name="Comma [0] 2 3 4 2 3" xfId="865" xr:uid="{00000000-0005-0000-0000-000060030000}"/>
    <cellStyle name="Comma [0] 2 3 4 2 3 2" xfId="866" xr:uid="{00000000-0005-0000-0000-000061030000}"/>
    <cellStyle name="Comma [0] 2 3 4 2 3 2 2" xfId="867" xr:uid="{00000000-0005-0000-0000-000062030000}"/>
    <cellStyle name="Comma [0] 2 3 4 2 3 3" xfId="868" xr:uid="{00000000-0005-0000-0000-000063030000}"/>
    <cellStyle name="Comma [0] 2 3 4 2 3 4" xfId="869" xr:uid="{00000000-0005-0000-0000-000064030000}"/>
    <cellStyle name="Comma [0] 2 3 4 2 3 5" xfId="870" xr:uid="{00000000-0005-0000-0000-000065030000}"/>
    <cellStyle name="Comma [0] 2 3 4 2 4" xfId="871" xr:uid="{00000000-0005-0000-0000-000066030000}"/>
    <cellStyle name="Comma [0] 2 3 4 2 4 2" xfId="872" xr:uid="{00000000-0005-0000-0000-000067030000}"/>
    <cellStyle name="Comma [0] 2 3 4 2 5" xfId="873" xr:uid="{00000000-0005-0000-0000-000068030000}"/>
    <cellStyle name="Comma [0] 2 3 4 2 6" xfId="874" xr:uid="{00000000-0005-0000-0000-000069030000}"/>
    <cellStyle name="Comma [0] 2 3 4 2 7" xfId="875" xr:uid="{00000000-0005-0000-0000-00006A030000}"/>
    <cellStyle name="Comma [0] 2 3 4 3" xfId="876" xr:uid="{00000000-0005-0000-0000-00006B030000}"/>
    <cellStyle name="Comma [0] 2 3 4 3 2" xfId="877" xr:uid="{00000000-0005-0000-0000-00006C030000}"/>
    <cellStyle name="Comma [0] 2 3 4 3 2 2" xfId="878" xr:uid="{00000000-0005-0000-0000-00006D030000}"/>
    <cellStyle name="Comma [0] 2 3 4 3 2 2 2" xfId="879" xr:uid="{00000000-0005-0000-0000-00006E030000}"/>
    <cellStyle name="Comma [0] 2 3 4 3 2 2 2 2" xfId="880" xr:uid="{00000000-0005-0000-0000-00006F030000}"/>
    <cellStyle name="Comma [0] 2 3 4 3 2 2 3" xfId="881" xr:uid="{00000000-0005-0000-0000-000070030000}"/>
    <cellStyle name="Comma [0] 2 3 4 3 2 2 4" xfId="882" xr:uid="{00000000-0005-0000-0000-000071030000}"/>
    <cellStyle name="Comma [0] 2 3 4 3 2 2 5" xfId="883" xr:uid="{00000000-0005-0000-0000-000072030000}"/>
    <cellStyle name="Comma [0] 2 3 4 3 2 3" xfId="884" xr:uid="{00000000-0005-0000-0000-000073030000}"/>
    <cellStyle name="Comma [0] 2 3 4 3 2 3 2" xfId="885" xr:uid="{00000000-0005-0000-0000-000074030000}"/>
    <cellStyle name="Comma [0] 2 3 4 3 2 4" xfId="886" xr:uid="{00000000-0005-0000-0000-000075030000}"/>
    <cellStyle name="Comma [0] 2 3 4 3 2 5" xfId="887" xr:uid="{00000000-0005-0000-0000-000076030000}"/>
    <cellStyle name="Comma [0] 2 3 4 3 2 6" xfId="888" xr:uid="{00000000-0005-0000-0000-000077030000}"/>
    <cellStyle name="Comma [0] 2 3 4 3 3" xfId="889" xr:uid="{00000000-0005-0000-0000-000078030000}"/>
    <cellStyle name="Comma [0] 2 3 4 3 3 2" xfId="890" xr:uid="{00000000-0005-0000-0000-000079030000}"/>
    <cellStyle name="Comma [0] 2 3 4 3 3 2 2" xfId="891" xr:uid="{00000000-0005-0000-0000-00007A030000}"/>
    <cellStyle name="Comma [0] 2 3 4 3 3 3" xfId="892" xr:uid="{00000000-0005-0000-0000-00007B030000}"/>
    <cellStyle name="Comma [0] 2 3 4 3 3 4" xfId="893" xr:uid="{00000000-0005-0000-0000-00007C030000}"/>
    <cellStyle name="Comma [0] 2 3 4 3 3 5" xfId="894" xr:uid="{00000000-0005-0000-0000-00007D030000}"/>
    <cellStyle name="Comma [0] 2 3 4 3 4" xfId="895" xr:uid="{00000000-0005-0000-0000-00007E030000}"/>
    <cellStyle name="Comma [0] 2 3 4 3 4 2" xfId="896" xr:uid="{00000000-0005-0000-0000-00007F030000}"/>
    <cellStyle name="Comma [0] 2 3 4 3 5" xfId="897" xr:uid="{00000000-0005-0000-0000-000080030000}"/>
    <cellStyle name="Comma [0] 2 3 4 3 6" xfId="898" xr:uid="{00000000-0005-0000-0000-000081030000}"/>
    <cellStyle name="Comma [0] 2 3 4 3 7" xfId="899" xr:uid="{00000000-0005-0000-0000-000082030000}"/>
    <cellStyle name="Comma [0] 2 3 4 4" xfId="900" xr:uid="{00000000-0005-0000-0000-000083030000}"/>
    <cellStyle name="Comma [0] 2 3 4 4 2" xfId="901" xr:uid="{00000000-0005-0000-0000-000084030000}"/>
    <cellStyle name="Comma [0] 2 3 4 4 2 2" xfId="902" xr:uid="{00000000-0005-0000-0000-000085030000}"/>
    <cellStyle name="Comma [0] 2 3 4 4 2 2 2" xfId="903" xr:uid="{00000000-0005-0000-0000-000086030000}"/>
    <cellStyle name="Comma [0] 2 3 4 4 2 3" xfId="904" xr:uid="{00000000-0005-0000-0000-000087030000}"/>
    <cellStyle name="Comma [0] 2 3 4 4 2 4" xfId="905" xr:uid="{00000000-0005-0000-0000-000088030000}"/>
    <cellStyle name="Comma [0] 2 3 4 4 2 5" xfId="906" xr:uid="{00000000-0005-0000-0000-000089030000}"/>
    <cellStyle name="Comma [0] 2 3 4 4 3" xfId="907" xr:uid="{00000000-0005-0000-0000-00008A030000}"/>
    <cellStyle name="Comma [0] 2 3 4 4 3 2" xfId="908" xr:uid="{00000000-0005-0000-0000-00008B030000}"/>
    <cellStyle name="Comma [0] 2 3 4 4 4" xfId="909" xr:uid="{00000000-0005-0000-0000-00008C030000}"/>
    <cellStyle name="Comma [0] 2 3 4 4 5" xfId="910" xr:uid="{00000000-0005-0000-0000-00008D030000}"/>
    <cellStyle name="Comma [0] 2 3 4 4 6" xfId="911" xr:uid="{00000000-0005-0000-0000-00008E030000}"/>
    <cellStyle name="Comma [0] 2 3 4 5" xfId="912" xr:uid="{00000000-0005-0000-0000-00008F030000}"/>
    <cellStyle name="Comma [0] 2 3 4 5 2" xfId="913" xr:uid="{00000000-0005-0000-0000-000090030000}"/>
    <cellStyle name="Comma [0] 2 3 4 5 2 2" xfId="914" xr:uid="{00000000-0005-0000-0000-000091030000}"/>
    <cellStyle name="Comma [0] 2 3 4 5 2 2 2" xfId="915" xr:uid="{00000000-0005-0000-0000-000092030000}"/>
    <cellStyle name="Comma [0] 2 3 4 5 2 3" xfId="916" xr:uid="{00000000-0005-0000-0000-000093030000}"/>
    <cellStyle name="Comma [0] 2 3 4 5 2 4" xfId="917" xr:uid="{00000000-0005-0000-0000-000094030000}"/>
    <cellStyle name="Comma [0] 2 3 4 5 2 5" xfId="918" xr:uid="{00000000-0005-0000-0000-000095030000}"/>
    <cellStyle name="Comma [0] 2 3 4 5 3" xfId="919" xr:uid="{00000000-0005-0000-0000-000096030000}"/>
    <cellStyle name="Comma [0] 2 3 4 5 3 2" xfId="920" xr:uid="{00000000-0005-0000-0000-000097030000}"/>
    <cellStyle name="Comma [0] 2 3 4 5 4" xfId="921" xr:uid="{00000000-0005-0000-0000-000098030000}"/>
    <cellStyle name="Comma [0] 2 3 4 5 5" xfId="922" xr:uid="{00000000-0005-0000-0000-000099030000}"/>
    <cellStyle name="Comma [0] 2 3 4 5 6" xfId="923" xr:uid="{00000000-0005-0000-0000-00009A030000}"/>
    <cellStyle name="Comma [0] 2 3 4 6" xfId="924" xr:uid="{00000000-0005-0000-0000-00009B030000}"/>
    <cellStyle name="Comma [0] 2 3 4 6 2" xfId="925" xr:uid="{00000000-0005-0000-0000-00009C030000}"/>
    <cellStyle name="Comma [0] 2 3 4 6 2 2" xfId="926" xr:uid="{00000000-0005-0000-0000-00009D030000}"/>
    <cellStyle name="Comma [0] 2 3 4 6 3" xfId="927" xr:uid="{00000000-0005-0000-0000-00009E030000}"/>
    <cellStyle name="Comma [0] 2 3 4 6 4" xfId="928" xr:uid="{00000000-0005-0000-0000-00009F030000}"/>
    <cellStyle name="Comma [0] 2 3 4 6 5" xfId="929" xr:uid="{00000000-0005-0000-0000-0000A0030000}"/>
    <cellStyle name="Comma [0] 2 3 4 7" xfId="930" xr:uid="{00000000-0005-0000-0000-0000A1030000}"/>
    <cellStyle name="Comma [0] 2 3 4 7 2" xfId="931" xr:uid="{00000000-0005-0000-0000-0000A2030000}"/>
    <cellStyle name="Comma [0] 2 3 4 7 2 2" xfId="932" xr:uid="{00000000-0005-0000-0000-0000A3030000}"/>
    <cellStyle name="Comma [0] 2 3 4 7 3" xfId="933" xr:uid="{00000000-0005-0000-0000-0000A4030000}"/>
    <cellStyle name="Comma [0] 2 3 4 7 4" xfId="934" xr:uid="{00000000-0005-0000-0000-0000A5030000}"/>
    <cellStyle name="Comma [0] 2 3 4 7 5" xfId="935" xr:uid="{00000000-0005-0000-0000-0000A6030000}"/>
    <cellStyle name="Comma [0] 2 3 4 8" xfId="936" xr:uid="{00000000-0005-0000-0000-0000A7030000}"/>
    <cellStyle name="Comma [0] 2 3 4 8 2" xfId="937" xr:uid="{00000000-0005-0000-0000-0000A8030000}"/>
    <cellStyle name="Comma [0] 2 3 4 9" xfId="938" xr:uid="{00000000-0005-0000-0000-0000A9030000}"/>
    <cellStyle name="Comma [0] 2 3 5" xfId="939" xr:uid="{00000000-0005-0000-0000-0000AA030000}"/>
    <cellStyle name="Comma [0] 2 3 5 10" xfId="940" xr:uid="{00000000-0005-0000-0000-0000AB030000}"/>
    <cellStyle name="Comma [0] 2 3 5 11" xfId="941" xr:uid="{00000000-0005-0000-0000-0000AC030000}"/>
    <cellStyle name="Comma [0] 2 3 5 2" xfId="942" xr:uid="{00000000-0005-0000-0000-0000AD030000}"/>
    <cellStyle name="Comma [0] 2 3 5 2 2" xfId="943" xr:uid="{00000000-0005-0000-0000-0000AE030000}"/>
    <cellStyle name="Comma [0] 2 3 5 2 2 2" xfId="944" xr:uid="{00000000-0005-0000-0000-0000AF030000}"/>
    <cellStyle name="Comma [0] 2 3 5 2 2 2 2" xfId="945" xr:uid="{00000000-0005-0000-0000-0000B0030000}"/>
    <cellStyle name="Comma [0] 2 3 5 2 2 2 2 2" xfId="946" xr:uid="{00000000-0005-0000-0000-0000B1030000}"/>
    <cellStyle name="Comma [0] 2 3 5 2 2 2 3" xfId="947" xr:uid="{00000000-0005-0000-0000-0000B2030000}"/>
    <cellStyle name="Comma [0] 2 3 5 2 2 2 4" xfId="948" xr:uid="{00000000-0005-0000-0000-0000B3030000}"/>
    <cellStyle name="Comma [0] 2 3 5 2 2 2 5" xfId="949" xr:uid="{00000000-0005-0000-0000-0000B4030000}"/>
    <cellStyle name="Comma [0] 2 3 5 2 2 3" xfId="950" xr:uid="{00000000-0005-0000-0000-0000B5030000}"/>
    <cellStyle name="Comma [0] 2 3 5 2 2 3 2" xfId="951" xr:uid="{00000000-0005-0000-0000-0000B6030000}"/>
    <cellStyle name="Comma [0] 2 3 5 2 2 4" xfId="952" xr:uid="{00000000-0005-0000-0000-0000B7030000}"/>
    <cellStyle name="Comma [0] 2 3 5 2 2 5" xfId="953" xr:uid="{00000000-0005-0000-0000-0000B8030000}"/>
    <cellStyle name="Comma [0] 2 3 5 2 2 6" xfId="954" xr:uid="{00000000-0005-0000-0000-0000B9030000}"/>
    <cellStyle name="Comma [0] 2 3 5 2 3" xfId="955" xr:uid="{00000000-0005-0000-0000-0000BA030000}"/>
    <cellStyle name="Comma [0] 2 3 5 2 3 2" xfId="956" xr:uid="{00000000-0005-0000-0000-0000BB030000}"/>
    <cellStyle name="Comma [0] 2 3 5 2 3 2 2" xfId="957" xr:uid="{00000000-0005-0000-0000-0000BC030000}"/>
    <cellStyle name="Comma [0] 2 3 5 2 3 3" xfId="958" xr:uid="{00000000-0005-0000-0000-0000BD030000}"/>
    <cellStyle name="Comma [0] 2 3 5 2 3 4" xfId="959" xr:uid="{00000000-0005-0000-0000-0000BE030000}"/>
    <cellStyle name="Comma [0] 2 3 5 2 3 5" xfId="960" xr:uid="{00000000-0005-0000-0000-0000BF030000}"/>
    <cellStyle name="Comma [0] 2 3 5 2 4" xfId="961" xr:uid="{00000000-0005-0000-0000-0000C0030000}"/>
    <cellStyle name="Comma [0] 2 3 5 2 4 2" xfId="962" xr:uid="{00000000-0005-0000-0000-0000C1030000}"/>
    <cellStyle name="Comma [0] 2 3 5 2 5" xfId="963" xr:uid="{00000000-0005-0000-0000-0000C2030000}"/>
    <cellStyle name="Comma [0] 2 3 5 2 6" xfId="964" xr:uid="{00000000-0005-0000-0000-0000C3030000}"/>
    <cellStyle name="Comma [0] 2 3 5 2 7" xfId="965" xr:uid="{00000000-0005-0000-0000-0000C4030000}"/>
    <cellStyle name="Comma [0] 2 3 5 3" xfId="966" xr:uid="{00000000-0005-0000-0000-0000C5030000}"/>
    <cellStyle name="Comma [0] 2 3 5 3 2" xfId="967" xr:uid="{00000000-0005-0000-0000-0000C6030000}"/>
    <cellStyle name="Comma [0] 2 3 5 3 2 2" xfId="968" xr:uid="{00000000-0005-0000-0000-0000C7030000}"/>
    <cellStyle name="Comma [0] 2 3 5 3 2 2 2" xfId="969" xr:uid="{00000000-0005-0000-0000-0000C8030000}"/>
    <cellStyle name="Comma [0] 2 3 5 3 2 2 2 2" xfId="970" xr:uid="{00000000-0005-0000-0000-0000C9030000}"/>
    <cellStyle name="Comma [0] 2 3 5 3 2 2 3" xfId="971" xr:uid="{00000000-0005-0000-0000-0000CA030000}"/>
    <cellStyle name="Comma [0] 2 3 5 3 2 2 4" xfId="972" xr:uid="{00000000-0005-0000-0000-0000CB030000}"/>
    <cellStyle name="Comma [0] 2 3 5 3 2 2 5" xfId="973" xr:uid="{00000000-0005-0000-0000-0000CC030000}"/>
    <cellStyle name="Comma [0] 2 3 5 3 2 3" xfId="974" xr:uid="{00000000-0005-0000-0000-0000CD030000}"/>
    <cellStyle name="Comma [0] 2 3 5 3 2 3 2" xfId="975" xr:uid="{00000000-0005-0000-0000-0000CE030000}"/>
    <cellStyle name="Comma [0] 2 3 5 3 2 4" xfId="976" xr:uid="{00000000-0005-0000-0000-0000CF030000}"/>
    <cellStyle name="Comma [0] 2 3 5 3 2 5" xfId="977" xr:uid="{00000000-0005-0000-0000-0000D0030000}"/>
    <cellStyle name="Comma [0] 2 3 5 3 2 6" xfId="978" xr:uid="{00000000-0005-0000-0000-0000D1030000}"/>
    <cellStyle name="Comma [0] 2 3 5 3 3" xfId="979" xr:uid="{00000000-0005-0000-0000-0000D2030000}"/>
    <cellStyle name="Comma [0] 2 3 5 3 3 2" xfId="980" xr:uid="{00000000-0005-0000-0000-0000D3030000}"/>
    <cellStyle name="Comma [0] 2 3 5 3 3 2 2" xfId="981" xr:uid="{00000000-0005-0000-0000-0000D4030000}"/>
    <cellStyle name="Comma [0] 2 3 5 3 3 3" xfId="982" xr:uid="{00000000-0005-0000-0000-0000D5030000}"/>
    <cellStyle name="Comma [0] 2 3 5 3 3 4" xfId="983" xr:uid="{00000000-0005-0000-0000-0000D6030000}"/>
    <cellStyle name="Comma [0] 2 3 5 3 3 5" xfId="984" xr:uid="{00000000-0005-0000-0000-0000D7030000}"/>
    <cellStyle name="Comma [0] 2 3 5 3 4" xfId="985" xr:uid="{00000000-0005-0000-0000-0000D8030000}"/>
    <cellStyle name="Comma [0] 2 3 5 3 4 2" xfId="986" xr:uid="{00000000-0005-0000-0000-0000D9030000}"/>
    <cellStyle name="Comma [0] 2 3 5 3 5" xfId="987" xr:uid="{00000000-0005-0000-0000-0000DA030000}"/>
    <cellStyle name="Comma [0] 2 3 5 3 6" xfId="988" xr:uid="{00000000-0005-0000-0000-0000DB030000}"/>
    <cellStyle name="Comma [0] 2 3 5 3 7" xfId="989" xr:uid="{00000000-0005-0000-0000-0000DC030000}"/>
    <cellStyle name="Comma [0] 2 3 5 4" xfId="990" xr:uid="{00000000-0005-0000-0000-0000DD030000}"/>
    <cellStyle name="Comma [0] 2 3 5 4 2" xfId="991" xr:uid="{00000000-0005-0000-0000-0000DE030000}"/>
    <cellStyle name="Comma [0] 2 3 5 4 2 2" xfId="992" xr:uid="{00000000-0005-0000-0000-0000DF030000}"/>
    <cellStyle name="Comma [0] 2 3 5 4 2 2 2" xfId="993" xr:uid="{00000000-0005-0000-0000-0000E0030000}"/>
    <cellStyle name="Comma [0] 2 3 5 4 2 3" xfId="994" xr:uid="{00000000-0005-0000-0000-0000E1030000}"/>
    <cellStyle name="Comma [0] 2 3 5 4 2 4" xfId="995" xr:uid="{00000000-0005-0000-0000-0000E2030000}"/>
    <cellStyle name="Comma [0] 2 3 5 4 2 5" xfId="996" xr:uid="{00000000-0005-0000-0000-0000E3030000}"/>
    <cellStyle name="Comma [0] 2 3 5 4 3" xfId="997" xr:uid="{00000000-0005-0000-0000-0000E4030000}"/>
    <cellStyle name="Comma [0] 2 3 5 4 3 2" xfId="998" xr:uid="{00000000-0005-0000-0000-0000E5030000}"/>
    <cellStyle name="Comma [0] 2 3 5 4 4" xfId="999" xr:uid="{00000000-0005-0000-0000-0000E6030000}"/>
    <cellStyle name="Comma [0] 2 3 5 4 5" xfId="1000" xr:uid="{00000000-0005-0000-0000-0000E7030000}"/>
    <cellStyle name="Comma [0] 2 3 5 4 6" xfId="1001" xr:uid="{00000000-0005-0000-0000-0000E8030000}"/>
    <cellStyle name="Comma [0] 2 3 5 5" xfId="1002" xr:uid="{00000000-0005-0000-0000-0000E9030000}"/>
    <cellStyle name="Comma [0] 2 3 5 5 2" xfId="1003" xr:uid="{00000000-0005-0000-0000-0000EA030000}"/>
    <cellStyle name="Comma [0] 2 3 5 5 2 2" xfId="1004" xr:uid="{00000000-0005-0000-0000-0000EB030000}"/>
    <cellStyle name="Comma [0] 2 3 5 5 2 2 2" xfId="1005" xr:uid="{00000000-0005-0000-0000-0000EC030000}"/>
    <cellStyle name="Comma [0] 2 3 5 5 2 3" xfId="1006" xr:uid="{00000000-0005-0000-0000-0000ED030000}"/>
    <cellStyle name="Comma [0] 2 3 5 5 2 4" xfId="1007" xr:uid="{00000000-0005-0000-0000-0000EE030000}"/>
    <cellStyle name="Comma [0] 2 3 5 5 2 5" xfId="1008" xr:uid="{00000000-0005-0000-0000-0000EF030000}"/>
    <cellStyle name="Comma [0] 2 3 5 5 3" xfId="1009" xr:uid="{00000000-0005-0000-0000-0000F0030000}"/>
    <cellStyle name="Comma [0] 2 3 5 5 3 2" xfId="1010" xr:uid="{00000000-0005-0000-0000-0000F1030000}"/>
    <cellStyle name="Comma [0] 2 3 5 5 4" xfId="1011" xr:uid="{00000000-0005-0000-0000-0000F2030000}"/>
    <cellStyle name="Comma [0] 2 3 5 5 5" xfId="1012" xr:uid="{00000000-0005-0000-0000-0000F3030000}"/>
    <cellStyle name="Comma [0] 2 3 5 5 6" xfId="1013" xr:uid="{00000000-0005-0000-0000-0000F4030000}"/>
    <cellStyle name="Comma [0] 2 3 5 6" xfId="1014" xr:uid="{00000000-0005-0000-0000-0000F5030000}"/>
    <cellStyle name="Comma [0] 2 3 5 6 2" xfId="1015" xr:uid="{00000000-0005-0000-0000-0000F6030000}"/>
    <cellStyle name="Comma [0] 2 3 5 6 2 2" xfId="1016" xr:uid="{00000000-0005-0000-0000-0000F7030000}"/>
    <cellStyle name="Comma [0] 2 3 5 6 3" xfId="1017" xr:uid="{00000000-0005-0000-0000-0000F8030000}"/>
    <cellStyle name="Comma [0] 2 3 5 6 4" xfId="1018" xr:uid="{00000000-0005-0000-0000-0000F9030000}"/>
    <cellStyle name="Comma [0] 2 3 5 6 5" xfId="1019" xr:uid="{00000000-0005-0000-0000-0000FA030000}"/>
    <cellStyle name="Comma [0] 2 3 5 7" xfId="1020" xr:uid="{00000000-0005-0000-0000-0000FB030000}"/>
    <cellStyle name="Comma [0] 2 3 5 7 2" xfId="1021" xr:uid="{00000000-0005-0000-0000-0000FC030000}"/>
    <cellStyle name="Comma [0] 2 3 5 7 2 2" xfId="1022" xr:uid="{00000000-0005-0000-0000-0000FD030000}"/>
    <cellStyle name="Comma [0] 2 3 5 7 3" xfId="1023" xr:uid="{00000000-0005-0000-0000-0000FE030000}"/>
    <cellStyle name="Comma [0] 2 3 5 7 4" xfId="1024" xr:uid="{00000000-0005-0000-0000-0000FF030000}"/>
    <cellStyle name="Comma [0] 2 3 5 7 5" xfId="1025" xr:uid="{00000000-0005-0000-0000-000000040000}"/>
    <cellStyle name="Comma [0] 2 3 5 8" xfId="1026" xr:uid="{00000000-0005-0000-0000-000001040000}"/>
    <cellStyle name="Comma [0] 2 3 5 8 2" xfId="1027" xr:uid="{00000000-0005-0000-0000-000002040000}"/>
    <cellStyle name="Comma [0] 2 3 5 9" xfId="1028" xr:uid="{00000000-0005-0000-0000-000003040000}"/>
    <cellStyle name="Comma [0] 2 3 6" xfId="1029" xr:uid="{00000000-0005-0000-0000-000004040000}"/>
    <cellStyle name="Comma [0] 2 3 6 2" xfId="1030" xr:uid="{00000000-0005-0000-0000-000005040000}"/>
    <cellStyle name="Comma [0] 2 3 7" xfId="1031" xr:uid="{00000000-0005-0000-0000-000006040000}"/>
    <cellStyle name="Comma [0] 2 3 7 2" xfId="1032" xr:uid="{00000000-0005-0000-0000-000007040000}"/>
    <cellStyle name="Comma [0] 2 3 7 2 2" xfId="1033" xr:uid="{00000000-0005-0000-0000-000008040000}"/>
    <cellStyle name="Comma [0] 2 3 7 2 2 2" xfId="1034" xr:uid="{00000000-0005-0000-0000-000009040000}"/>
    <cellStyle name="Comma [0] 2 3 7 2 2 2 2" xfId="1035" xr:uid="{00000000-0005-0000-0000-00000A040000}"/>
    <cellStyle name="Comma [0] 2 3 7 2 2 3" xfId="1036" xr:uid="{00000000-0005-0000-0000-00000B040000}"/>
    <cellStyle name="Comma [0] 2 3 7 2 2 4" xfId="1037" xr:uid="{00000000-0005-0000-0000-00000C040000}"/>
    <cellStyle name="Comma [0] 2 3 7 2 2 5" xfId="1038" xr:uid="{00000000-0005-0000-0000-00000D040000}"/>
    <cellStyle name="Comma [0] 2 3 7 2 3" xfId="1039" xr:uid="{00000000-0005-0000-0000-00000E040000}"/>
    <cellStyle name="Comma [0] 2 3 7 2 3 2" xfId="1040" xr:uid="{00000000-0005-0000-0000-00000F040000}"/>
    <cellStyle name="Comma [0] 2 3 7 2 4" xfId="1041" xr:uid="{00000000-0005-0000-0000-000010040000}"/>
    <cellStyle name="Comma [0] 2 3 7 2 5" xfId="1042" xr:uid="{00000000-0005-0000-0000-000011040000}"/>
    <cellStyle name="Comma [0] 2 3 7 2 6" xfId="1043" xr:uid="{00000000-0005-0000-0000-000012040000}"/>
    <cellStyle name="Comma [0] 2 3 7 3" xfId="1044" xr:uid="{00000000-0005-0000-0000-000013040000}"/>
    <cellStyle name="Comma [0] 2 3 7 3 2" xfId="1045" xr:uid="{00000000-0005-0000-0000-000014040000}"/>
    <cellStyle name="Comma [0] 2 3 7 3 2 2" xfId="1046" xr:uid="{00000000-0005-0000-0000-000015040000}"/>
    <cellStyle name="Comma [0] 2 3 7 3 3" xfId="1047" xr:uid="{00000000-0005-0000-0000-000016040000}"/>
    <cellStyle name="Comma [0] 2 3 7 3 4" xfId="1048" xr:uid="{00000000-0005-0000-0000-000017040000}"/>
    <cellStyle name="Comma [0] 2 3 7 3 5" xfId="1049" xr:uid="{00000000-0005-0000-0000-000018040000}"/>
    <cellStyle name="Comma [0] 2 3 7 4" xfId="1050" xr:uid="{00000000-0005-0000-0000-000019040000}"/>
    <cellStyle name="Comma [0] 2 3 7 4 2" xfId="1051" xr:uid="{00000000-0005-0000-0000-00001A040000}"/>
    <cellStyle name="Comma [0] 2 3 7 5" xfId="1052" xr:uid="{00000000-0005-0000-0000-00001B040000}"/>
    <cellStyle name="Comma [0] 2 3 7 6" xfId="1053" xr:uid="{00000000-0005-0000-0000-00001C040000}"/>
    <cellStyle name="Comma [0] 2 3 7 7" xfId="1054" xr:uid="{00000000-0005-0000-0000-00001D040000}"/>
    <cellStyle name="Comma [0] 2 3 8" xfId="1055" xr:uid="{00000000-0005-0000-0000-00001E040000}"/>
    <cellStyle name="Comma [0] 2 3 8 2" xfId="1056" xr:uid="{00000000-0005-0000-0000-00001F040000}"/>
    <cellStyle name="Comma [0] 2 3 8 2 2" xfId="1057" xr:uid="{00000000-0005-0000-0000-000020040000}"/>
    <cellStyle name="Comma [0] 2 3 8 2 2 2" xfId="1058" xr:uid="{00000000-0005-0000-0000-000021040000}"/>
    <cellStyle name="Comma [0] 2 3 8 2 2 2 2" xfId="1059" xr:uid="{00000000-0005-0000-0000-000022040000}"/>
    <cellStyle name="Comma [0] 2 3 8 2 2 3" xfId="1060" xr:uid="{00000000-0005-0000-0000-000023040000}"/>
    <cellStyle name="Comma [0] 2 3 8 2 2 4" xfId="1061" xr:uid="{00000000-0005-0000-0000-000024040000}"/>
    <cellStyle name="Comma [0] 2 3 8 2 2 5" xfId="1062" xr:uid="{00000000-0005-0000-0000-000025040000}"/>
    <cellStyle name="Comma [0] 2 3 8 2 3" xfId="1063" xr:uid="{00000000-0005-0000-0000-000026040000}"/>
    <cellStyle name="Comma [0] 2 3 8 2 3 2" xfId="1064" xr:uid="{00000000-0005-0000-0000-000027040000}"/>
    <cellStyle name="Comma [0] 2 3 8 2 4" xfId="1065" xr:uid="{00000000-0005-0000-0000-000028040000}"/>
    <cellStyle name="Comma [0] 2 3 8 2 5" xfId="1066" xr:uid="{00000000-0005-0000-0000-000029040000}"/>
    <cellStyle name="Comma [0] 2 3 8 2 6" xfId="1067" xr:uid="{00000000-0005-0000-0000-00002A040000}"/>
    <cellStyle name="Comma [0] 2 3 8 3" xfId="1068" xr:uid="{00000000-0005-0000-0000-00002B040000}"/>
    <cellStyle name="Comma [0] 2 3 8 3 2" xfId="1069" xr:uid="{00000000-0005-0000-0000-00002C040000}"/>
    <cellStyle name="Comma [0] 2 3 8 3 2 2" xfId="1070" xr:uid="{00000000-0005-0000-0000-00002D040000}"/>
    <cellStyle name="Comma [0] 2 3 8 3 3" xfId="1071" xr:uid="{00000000-0005-0000-0000-00002E040000}"/>
    <cellStyle name="Comma [0] 2 3 8 3 4" xfId="1072" xr:uid="{00000000-0005-0000-0000-00002F040000}"/>
    <cellStyle name="Comma [0] 2 3 8 3 5" xfId="1073" xr:uid="{00000000-0005-0000-0000-000030040000}"/>
    <cellStyle name="Comma [0] 2 3 8 4" xfId="1074" xr:uid="{00000000-0005-0000-0000-000031040000}"/>
    <cellStyle name="Comma [0] 2 3 8 4 2" xfId="1075" xr:uid="{00000000-0005-0000-0000-000032040000}"/>
    <cellStyle name="Comma [0] 2 3 8 5" xfId="1076" xr:uid="{00000000-0005-0000-0000-000033040000}"/>
    <cellStyle name="Comma [0] 2 3 8 6" xfId="1077" xr:uid="{00000000-0005-0000-0000-000034040000}"/>
    <cellStyle name="Comma [0] 2 3 8 7" xfId="1078" xr:uid="{00000000-0005-0000-0000-000035040000}"/>
    <cellStyle name="Comma [0] 2 3 9" xfId="1079" xr:uid="{00000000-0005-0000-0000-000036040000}"/>
    <cellStyle name="Comma [0] 2 3 9 2" xfId="1080" xr:uid="{00000000-0005-0000-0000-000037040000}"/>
    <cellStyle name="Comma [0] 2 3 9 2 2" xfId="1081" xr:uid="{00000000-0005-0000-0000-000038040000}"/>
    <cellStyle name="Comma [0] 2 3 9 2 2 2" xfId="1082" xr:uid="{00000000-0005-0000-0000-000039040000}"/>
    <cellStyle name="Comma [0] 2 3 9 2 3" xfId="1083" xr:uid="{00000000-0005-0000-0000-00003A040000}"/>
    <cellStyle name="Comma [0] 2 3 9 2 4" xfId="1084" xr:uid="{00000000-0005-0000-0000-00003B040000}"/>
    <cellStyle name="Comma [0] 2 3 9 2 5" xfId="1085" xr:uid="{00000000-0005-0000-0000-00003C040000}"/>
    <cellStyle name="Comma [0] 2 3 9 3" xfId="1086" xr:uid="{00000000-0005-0000-0000-00003D040000}"/>
    <cellStyle name="Comma [0] 2 3 9 3 2" xfId="1087" xr:uid="{00000000-0005-0000-0000-00003E040000}"/>
    <cellStyle name="Comma [0] 2 3 9 4" xfId="1088" xr:uid="{00000000-0005-0000-0000-00003F040000}"/>
    <cellStyle name="Comma [0] 2 3 9 5" xfId="1089" xr:uid="{00000000-0005-0000-0000-000040040000}"/>
    <cellStyle name="Comma [0] 2 3 9 6" xfId="1090" xr:uid="{00000000-0005-0000-0000-000041040000}"/>
    <cellStyle name="Comma [0] 2 4" xfId="1091" xr:uid="{00000000-0005-0000-0000-000042040000}"/>
    <cellStyle name="Comma [0] 2 4 10" xfId="1092" xr:uid="{00000000-0005-0000-0000-000043040000}"/>
    <cellStyle name="Comma [0] 2 4 11" xfId="1093" xr:uid="{00000000-0005-0000-0000-000044040000}"/>
    <cellStyle name="Comma [0] 2 4 12" xfId="1094" xr:uid="{00000000-0005-0000-0000-000045040000}"/>
    <cellStyle name="Comma [0] 2 4 2" xfId="1095" xr:uid="{00000000-0005-0000-0000-000046040000}"/>
    <cellStyle name="Comma [0] 2 4 2 2" xfId="1096" xr:uid="{00000000-0005-0000-0000-000047040000}"/>
    <cellStyle name="Comma [0] 2 4 3" xfId="1097" xr:uid="{00000000-0005-0000-0000-000048040000}"/>
    <cellStyle name="Comma [0] 2 4 3 2" xfId="1098" xr:uid="{00000000-0005-0000-0000-000049040000}"/>
    <cellStyle name="Comma [0] 2 4 3 2 2" xfId="1099" xr:uid="{00000000-0005-0000-0000-00004A040000}"/>
    <cellStyle name="Comma [0] 2 4 3 2 2 2" xfId="1100" xr:uid="{00000000-0005-0000-0000-00004B040000}"/>
    <cellStyle name="Comma [0] 2 4 3 2 2 2 2" xfId="1101" xr:uid="{00000000-0005-0000-0000-00004C040000}"/>
    <cellStyle name="Comma [0] 2 4 3 2 2 3" xfId="1102" xr:uid="{00000000-0005-0000-0000-00004D040000}"/>
    <cellStyle name="Comma [0] 2 4 3 2 2 4" xfId="1103" xr:uid="{00000000-0005-0000-0000-00004E040000}"/>
    <cellStyle name="Comma [0] 2 4 3 2 2 5" xfId="1104" xr:uid="{00000000-0005-0000-0000-00004F040000}"/>
    <cellStyle name="Comma [0] 2 4 3 2 3" xfId="1105" xr:uid="{00000000-0005-0000-0000-000050040000}"/>
    <cellStyle name="Comma [0] 2 4 3 2 3 2" xfId="1106" xr:uid="{00000000-0005-0000-0000-000051040000}"/>
    <cellStyle name="Comma [0] 2 4 3 2 4" xfId="1107" xr:uid="{00000000-0005-0000-0000-000052040000}"/>
    <cellStyle name="Comma [0] 2 4 3 2 5" xfId="1108" xr:uid="{00000000-0005-0000-0000-000053040000}"/>
    <cellStyle name="Comma [0] 2 4 3 2 6" xfId="1109" xr:uid="{00000000-0005-0000-0000-000054040000}"/>
    <cellStyle name="Comma [0] 2 4 3 3" xfId="1110" xr:uid="{00000000-0005-0000-0000-000055040000}"/>
    <cellStyle name="Comma [0] 2 4 3 3 2" xfId="1111" xr:uid="{00000000-0005-0000-0000-000056040000}"/>
    <cellStyle name="Comma [0] 2 4 3 3 2 2" xfId="1112" xr:uid="{00000000-0005-0000-0000-000057040000}"/>
    <cellStyle name="Comma [0] 2 4 3 3 3" xfId="1113" xr:uid="{00000000-0005-0000-0000-000058040000}"/>
    <cellStyle name="Comma [0] 2 4 3 3 4" xfId="1114" xr:uid="{00000000-0005-0000-0000-000059040000}"/>
    <cellStyle name="Comma [0] 2 4 3 3 5" xfId="1115" xr:uid="{00000000-0005-0000-0000-00005A040000}"/>
    <cellStyle name="Comma [0] 2 4 3 4" xfId="1116" xr:uid="{00000000-0005-0000-0000-00005B040000}"/>
    <cellStyle name="Comma [0] 2 4 3 4 2" xfId="1117" xr:uid="{00000000-0005-0000-0000-00005C040000}"/>
    <cellStyle name="Comma [0] 2 4 3 5" xfId="1118" xr:uid="{00000000-0005-0000-0000-00005D040000}"/>
    <cellStyle name="Comma [0] 2 4 3 6" xfId="1119" xr:uid="{00000000-0005-0000-0000-00005E040000}"/>
    <cellStyle name="Comma [0] 2 4 3 7" xfId="1120" xr:uid="{00000000-0005-0000-0000-00005F040000}"/>
    <cellStyle name="Comma [0] 2 4 4" xfId="1121" xr:uid="{00000000-0005-0000-0000-000060040000}"/>
    <cellStyle name="Comma [0] 2 4 4 2" xfId="1122" xr:uid="{00000000-0005-0000-0000-000061040000}"/>
    <cellStyle name="Comma [0] 2 4 4 2 2" xfId="1123" xr:uid="{00000000-0005-0000-0000-000062040000}"/>
    <cellStyle name="Comma [0] 2 4 4 2 2 2" xfId="1124" xr:uid="{00000000-0005-0000-0000-000063040000}"/>
    <cellStyle name="Comma [0] 2 4 4 2 2 2 2" xfId="1125" xr:uid="{00000000-0005-0000-0000-000064040000}"/>
    <cellStyle name="Comma [0] 2 4 4 2 2 3" xfId="1126" xr:uid="{00000000-0005-0000-0000-000065040000}"/>
    <cellStyle name="Comma [0] 2 4 4 2 2 4" xfId="1127" xr:uid="{00000000-0005-0000-0000-000066040000}"/>
    <cellStyle name="Comma [0] 2 4 4 2 2 5" xfId="1128" xr:uid="{00000000-0005-0000-0000-000067040000}"/>
    <cellStyle name="Comma [0] 2 4 4 2 3" xfId="1129" xr:uid="{00000000-0005-0000-0000-000068040000}"/>
    <cellStyle name="Comma [0] 2 4 4 2 3 2" xfId="1130" xr:uid="{00000000-0005-0000-0000-000069040000}"/>
    <cellStyle name="Comma [0] 2 4 4 2 4" xfId="1131" xr:uid="{00000000-0005-0000-0000-00006A040000}"/>
    <cellStyle name="Comma [0] 2 4 4 2 5" xfId="1132" xr:uid="{00000000-0005-0000-0000-00006B040000}"/>
    <cellStyle name="Comma [0] 2 4 4 2 6" xfId="1133" xr:uid="{00000000-0005-0000-0000-00006C040000}"/>
    <cellStyle name="Comma [0] 2 4 4 3" xfId="1134" xr:uid="{00000000-0005-0000-0000-00006D040000}"/>
    <cellStyle name="Comma [0] 2 4 4 3 2" xfId="1135" xr:uid="{00000000-0005-0000-0000-00006E040000}"/>
    <cellStyle name="Comma [0] 2 4 4 3 2 2" xfId="1136" xr:uid="{00000000-0005-0000-0000-00006F040000}"/>
    <cellStyle name="Comma [0] 2 4 4 3 3" xfId="1137" xr:uid="{00000000-0005-0000-0000-000070040000}"/>
    <cellStyle name="Comma [0] 2 4 4 3 4" xfId="1138" xr:uid="{00000000-0005-0000-0000-000071040000}"/>
    <cellStyle name="Comma [0] 2 4 4 3 5" xfId="1139" xr:uid="{00000000-0005-0000-0000-000072040000}"/>
    <cellStyle name="Comma [0] 2 4 4 4" xfId="1140" xr:uid="{00000000-0005-0000-0000-000073040000}"/>
    <cellStyle name="Comma [0] 2 4 4 4 2" xfId="1141" xr:uid="{00000000-0005-0000-0000-000074040000}"/>
    <cellStyle name="Comma [0] 2 4 4 5" xfId="1142" xr:uid="{00000000-0005-0000-0000-000075040000}"/>
    <cellStyle name="Comma [0] 2 4 4 6" xfId="1143" xr:uid="{00000000-0005-0000-0000-000076040000}"/>
    <cellStyle name="Comma [0] 2 4 4 7" xfId="1144" xr:uid="{00000000-0005-0000-0000-000077040000}"/>
    <cellStyle name="Comma [0] 2 4 5" xfId="1145" xr:uid="{00000000-0005-0000-0000-000078040000}"/>
    <cellStyle name="Comma [0] 2 4 5 2" xfId="1146" xr:uid="{00000000-0005-0000-0000-000079040000}"/>
    <cellStyle name="Comma [0] 2 4 5 2 2" xfId="1147" xr:uid="{00000000-0005-0000-0000-00007A040000}"/>
    <cellStyle name="Comma [0] 2 4 5 2 2 2" xfId="1148" xr:uid="{00000000-0005-0000-0000-00007B040000}"/>
    <cellStyle name="Comma [0] 2 4 5 2 3" xfId="1149" xr:uid="{00000000-0005-0000-0000-00007C040000}"/>
    <cellStyle name="Comma [0] 2 4 5 2 4" xfId="1150" xr:uid="{00000000-0005-0000-0000-00007D040000}"/>
    <cellStyle name="Comma [0] 2 4 5 2 5" xfId="1151" xr:uid="{00000000-0005-0000-0000-00007E040000}"/>
    <cellStyle name="Comma [0] 2 4 5 3" xfId="1152" xr:uid="{00000000-0005-0000-0000-00007F040000}"/>
    <cellStyle name="Comma [0] 2 4 5 3 2" xfId="1153" xr:uid="{00000000-0005-0000-0000-000080040000}"/>
    <cellStyle name="Comma [0] 2 4 5 4" xfId="1154" xr:uid="{00000000-0005-0000-0000-000081040000}"/>
    <cellStyle name="Comma [0] 2 4 5 5" xfId="1155" xr:uid="{00000000-0005-0000-0000-000082040000}"/>
    <cellStyle name="Comma [0] 2 4 5 6" xfId="1156" xr:uid="{00000000-0005-0000-0000-000083040000}"/>
    <cellStyle name="Comma [0] 2 4 6" xfId="1157" xr:uid="{00000000-0005-0000-0000-000084040000}"/>
    <cellStyle name="Comma [0] 2 4 6 2" xfId="1158" xr:uid="{00000000-0005-0000-0000-000085040000}"/>
    <cellStyle name="Comma [0] 2 4 6 2 2" xfId="1159" xr:uid="{00000000-0005-0000-0000-000086040000}"/>
    <cellStyle name="Comma [0] 2 4 6 2 2 2" xfId="1160" xr:uid="{00000000-0005-0000-0000-000087040000}"/>
    <cellStyle name="Comma [0] 2 4 6 2 3" xfId="1161" xr:uid="{00000000-0005-0000-0000-000088040000}"/>
    <cellStyle name="Comma [0] 2 4 6 2 4" xfId="1162" xr:uid="{00000000-0005-0000-0000-000089040000}"/>
    <cellStyle name="Comma [0] 2 4 6 2 5" xfId="1163" xr:uid="{00000000-0005-0000-0000-00008A040000}"/>
    <cellStyle name="Comma [0] 2 4 6 3" xfId="1164" xr:uid="{00000000-0005-0000-0000-00008B040000}"/>
    <cellStyle name="Comma [0] 2 4 6 3 2" xfId="1165" xr:uid="{00000000-0005-0000-0000-00008C040000}"/>
    <cellStyle name="Comma [0] 2 4 6 4" xfId="1166" xr:uid="{00000000-0005-0000-0000-00008D040000}"/>
    <cellStyle name="Comma [0] 2 4 6 5" xfId="1167" xr:uid="{00000000-0005-0000-0000-00008E040000}"/>
    <cellStyle name="Comma [0] 2 4 6 6" xfId="1168" xr:uid="{00000000-0005-0000-0000-00008F040000}"/>
    <cellStyle name="Comma [0] 2 4 7" xfId="1169" xr:uid="{00000000-0005-0000-0000-000090040000}"/>
    <cellStyle name="Comma [0] 2 4 7 2" xfId="1170" xr:uid="{00000000-0005-0000-0000-000091040000}"/>
    <cellStyle name="Comma [0] 2 4 7 2 2" xfId="1171" xr:uid="{00000000-0005-0000-0000-000092040000}"/>
    <cellStyle name="Comma [0] 2 4 7 3" xfId="1172" xr:uid="{00000000-0005-0000-0000-000093040000}"/>
    <cellStyle name="Comma [0] 2 4 7 4" xfId="1173" xr:uid="{00000000-0005-0000-0000-000094040000}"/>
    <cellStyle name="Comma [0] 2 4 7 5" xfId="1174" xr:uid="{00000000-0005-0000-0000-000095040000}"/>
    <cellStyle name="Comma [0] 2 4 8" xfId="1175" xr:uid="{00000000-0005-0000-0000-000096040000}"/>
    <cellStyle name="Comma [0] 2 4 8 2" xfId="1176" xr:uid="{00000000-0005-0000-0000-000097040000}"/>
    <cellStyle name="Comma [0] 2 4 8 2 2" xfId="1177" xr:uid="{00000000-0005-0000-0000-000098040000}"/>
    <cellStyle name="Comma [0] 2 4 8 3" xfId="1178" xr:uid="{00000000-0005-0000-0000-000099040000}"/>
    <cellStyle name="Comma [0] 2 4 8 4" xfId="1179" xr:uid="{00000000-0005-0000-0000-00009A040000}"/>
    <cellStyle name="Comma [0] 2 4 8 5" xfId="1180" xr:uid="{00000000-0005-0000-0000-00009B040000}"/>
    <cellStyle name="Comma [0] 2 4 9" xfId="1181" xr:uid="{00000000-0005-0000-0000-00009C040000}"/>
    <cellStyle name="Comma [0] 2 4 9 2" xfId="1182" xr:uid="{00000000-0005-0000-0000-00009D040000}"/>
    <cellStyle name="Comma [0] 2 5" xfId="1183" xr:uid="{00000000-0005-0000-0000-00009E040000}"/>
    <cellStyle name="Comma [0] 2 5 10" xfId="1184" xr:uid="{00000000-0005-0000-0000-00009F040000}"/>
    <cellStyle name="Comma [0] 2 5 11" xfId="1185" xr:uid="{00000000-0005-0000-0000-0000A0040000}"/>
    <cellStyle name="Comma [0] 2 5 12" xfId="1186" xr:uid="{00000000-0005-0000-0000-0000A1040000}"/>
    <cellStyle name="Comma [0] 2 5 2" xfId="1187" xr:uid="{00000000-0005-0000-0000-0000A2040000}"/>
    <cellStyle name="Comma [0] 2 5 2 2" xfId="1188" xr:uid="{00000000-0005-0000-0000-0000A3040000}"/>
    <cellStyle name="Comma [0] 2 5 3" xfId="1189" xr:uid="{00000000-0005-0000-0000-0000A4040000}"/>
    <cellStyle name="Comma [0] 2 5 3 2" xfId="1190" xr:uid="{00000000-0005-0000-0000-0000A5040000}"/>
    <cellStyle name="Comma [0] 2 5 3 2 2" xfId="1191" xr:uid="{00000000-0005-0000-0000-0000A6040000}"/>
    <cellStyle name="Comma [0] 2 5 3 2 2 2" xfId="1192" xr:uid="{00000000-0005-0000-0000-0000A7040000}"/>
    <cellStyle name="Comma [0] 2 5 3 2 2 2 2" xfId="1193" xr:uid="{00000000-0005-0000-0000-0000A8040000}"/>
    <cellStyle name="Comma [0] 2 5 3 2 2 3" xfId="1194" xr:uid="{00000000-0005-0000-0000-0000A9040000}"/>
    <cellStyle name="Comma [0] 2 5 3 2 2 4" xfId="1195" xr:uid="{00000000-0005-0000-0000-0000AA040000}"/>
    <cellStyle name="Comma [0] 2 5 3 2 2 5" xfId="1196" xr:uid="{00000000-0005-0000-0000-0000AB040000}"/>
    <cellStyle name="Comma [0] 2 5 3 2 3" xfId="1197" xr:uid="{00000000-0005-0000-0000-0000AC040000}"/>
    <cellStyle name="Comma [0] 2 5 3 2 3 2" xfId="1198" xr:uid="{00000000-0005-0000-0000-0000AD040000}"/>
    <cellStyle name="Comma [0] 2 5 3 2 4" xfId="1199" xr:uid="{00000000-0005-0000-0000-0000AE040000}"/>
    <cellStyle name="Comma [0] 2 5 3 2 5" xfId="1200" xr:uid="{00000000-0005-0000-0000-0000AF040000}"/>
    <cellStyle name="Comma [0] 2 5 3 2 6" xfId="1201" xr:uid="{00000000-0005-0000-0000-0000B0040000}"/>
    <cellStyle name="Comma [0] 2 5 3 3" xfId="1202" xr:uid="{00000000-0005-0000-0000-0000B1040000}"/>
    <cellStyle name="Comma [0] 2 5 3 3 2" xfId="1203" xr:uid="{00000000-0005-0000-0000-0000B2040000}"/>
    <cellStyle name="Comma [0] 2 5 3 3 2 2" xfId="1204" xr:uid="{00000000-0005-0000-0000-0000B3040000}"/>
    <cellStyle name="Comma [0] 2 5 3 3 3" xfId="1205" xr:uid="{00000000-0005-0000-0000-0000B4040000}"/>
    <cellStyle name="Comma [0] 2 5 3 3 4" xfId="1206" xr:uid="{00000000-0005-0000-0000-0000B5040000}"/>
    <cellStyle name="Comma [0] 2 5 3 3 5" xfId="1207" xr:uid="{00000000-0005-0000-0000-0000B6040000}"/>
    <cellStyle name="Comma [0] 2 5 3 4" xfId="1208" xr:uid="{00000000-0005-0000-0000-0000B7040000}"/>
    <cellStyle name="Comma [0] 2 5 3 4 2" xfId="1209" xr:uid="{00000000-0005-0000-0000-0000B8040000}"/>
    <cellStyle name="Comma [0] 2 5 3 5" xfId="1210" xr:uid="{00000000-0005-0000-0000-0000B9040000}"/>
    <cellStyle name="Comma [0] 2 5 3 6" xfId="1211" xr:uid="{00000000-0005-0000-0000-0000BA040000}"/>
    <cellStyle name="Comma [0] 2 5 3 7" xfId="1212" xr:uid="{00000000-0005-0000-0000-0000BB040000}"/>
    <cellStyle name="Comma [0] 2 5 4" xfId="1213" xr:uid="{00000000-0005-0000-0000-0000BC040000}"/>
    <cellStyle name="Comma [0] 2 5 4 2" xfId="1214" xr:uid="{00000000-0005-0000-0000-0000BD040000}"/>
    <cellStyle name="Comma [0] 2 5 4 2 2" xfId="1215" xr:uid="{00000000-0005-0000-0000-0000BE040000}"/>
    <cellStyle name="Comma [0] 2 5 4 2 2 2" xfId="1216" xr:uid="{00000000-0005-0000-0000-0000BF040000}"/>
    <cellStyle name="Comma [0] 2 5 4 2 2 2 2" xfId="1217" xr:uid="{00000000-0005-0000-0000-0000C0040000}"/>
    <cellStyle name="Comma [0] 2 5 4 2 2 3" xfId="1218" xr:uid="{00000000-0005-0000-0000-0000C1040000}"/>
    <cellStyle name="Comma [0] 2 5 4 2 2 4" xfId="1219" xr:uid="{00000000-0005-0000-0000-0000C2040000}"/>
    <cellStyle name="Comma [0] 2 5 4 2 2 5" xfId="1220" xr:uid="{00000000-0005-0000-0000-0000C3040000}"/>
    <cellStyle name="Comma [0] 2 5 4 2 3" xfId="1221" xr:uid="{00000000-0005-0000-0000-0000C4040000}"/>
    <cellStyle name="Comma [0] 2 5 4 2 3 2" xfId="1222" xr:uid="{00000000-0005-0000-0000-0000C5040000}"/>
    <cellStyle name="Comma [0] 2 5 4 2 4" xfId="1223" xr:uid="{00000000-0005-0000-0000-0000C6040000}"/>
    <cellStyle name="Comma [0] 2 5 4 2 5" xfId="1224" xr:uid="{00000000-0005-0000-0000-0000C7040000}"/>
    <cellStyle name="Comma [0] 2 5 4 2 6" xfId="1225" xr:uid="{00000000-0005-0000-0000-0000C8040000}"/>
    <cellStyle name="Comma [0] 2 5 4 3" xfId="1226" xr:uid="{00000000-0005-0000-0000-0000C9040000}"/>
    <cellStyle name="Comma [0] 2 5 4 3 2" xfId="1227" xr:uid="{00000000-0005-0000-0000-0000CA040000}"/>
    <cellStyle name="Comma [0] 2 5 4 3 2 2" xfId="1228" xr:uid="{00000000-0005-0000-0000-0000CB040000}"/>
    <cellStyle name="Comma [0] 2 5 4 3 3" xfId="1229" xr:uid="{00000000-0005-0000-0000-0000CC040000}"/>
    <cellStyle name="Comma [0] 2 5 4 3 4" xfId="1230" xr:uid="{00000000-0005-0000-0000-0000CD040000}"/>
    <cellStyle name="Comma [0] 2 5 4 3 5" xfId="1231" xr:uid="{00000000-0005-0000-0000-0000CE040000}"/>
    <cellStyle name="Comma [0] 2 5 4 4" xfId="1232" xr:uid="{00000000-0005-0000-0000-0000CF040000}"/>
    <cellStyle name="Comma [0] 2 5 4 4 2" xfId="1233" xr:uid="{00000000-0005-0000-0000-0000D0040000}"/>
    <cellStyle name="Comma [0] 2 5 4 5" xfId="1234" xr:uid="{00000000-0005-0000-0000-0000D1040000}"/>
    <cellStyle name="Comma [0] 2 5 4 6" xfId="1235" xr:uid="{00000000-0005-0000-0000-0000D2040000}"/>
    <cellStyle name="Comma [0] 2 5 4 7" xfId="1236" xr:uid="{00000000-0005-0000-0000-0000D3040000}"/>
    <cellStyle name="Comma [0] 2 5 5" xfId="1237" xr:uid="{00000000-0005-0000-0000-0000D4040000}"/>
    <cellStyle name="Comma [0] 2 5 5 2" xfId="1238" xr:uid="{00000000-0005-0000-0000-0000D5040000}"/>
    <cellStyle name="Comma [0] 2 5 5 2 2" xfId="1239" xr:uid="{00000000-0005-0000-0000-0000D6040000}"/>
    <cellStyle name="Comma [0] 2 5 5 2 2 2" xfId="1240" xr:uid="{00000000-0005-0000-0000-0000D7040000}"/>
    <cellStyle name="Comma [0] 2 5 5 2 3" xfId="1241" xr:uid="{00000000-0005-0000-0000-0000D8040000}"/>
    <cellStyle name="Comma [0] 2 5 5 2 4" xfId="1242" xr:uid="{00000000-0005-0000-0000-0000D9040000}"/>
    <cellStyle name="Comma [0] 2 5 5 2 5" xfId="1243" xr:uid="{00000000-0005-0000-0000-0000DA040000}"/>
    <cellStyle name="Comma [0] 2 5 5 3" xfId="1244" xr:uid="{00000000-0005-0000-0000-0000DB040000}"/>
    <cellStyle name="Comma [0] 2 5 5 3 2" xfId="1245" xr:uid="{00000000-0005-0000-0000-0000DC040000}"/>
    <cellStyle name="Comma [0] 2 5 5 4" xfId="1246" xr:uid="{00000000-0005-0000-0000-0000DD040000}"/>
    <cellStyle name="Comma [0] 2 5 5 5" xfId="1247" xr:uid="{00000000-0005-0000-0000-0000DE040000}"/>
    <cellStyle name="Comma [0] 2 5 5 6" xfId="1248" xr:uid="{00000000-0005-0000-0000-0000DF040000}"/>
    <cellStyle name="Comma [0] 2 5 6" xfId="1249" xr:uid="{00000000-0005-0000-0000-0000E0040000}"/>
    <cellStyle name="Comma [0] 2 5 6 2" xfId="1250" xr:uid="{00000000-0005-0000-0000-0000E1040000}"/>
    <cellStyle name="Comma [0] 2 5 6 2 2" xfId="1251" xr:uid="{00000000-0005-0000-0000-0000E2040000}"/>
    <cellStyle name="Comma [0] 2 5 6 2 2 2" xfId="1252" xr:uid="{00000000-0005-0000-0000-0000E3040000}"/>
    <cellStyle name="Comma [0] 2 5 6 2 3" xfId="1253" xr:uid="{00000000-0005-0000-0000-0000E4040000}"/>
    <cellStyle name="Comma [0] 2 5 6 2 4" xfId="1254" xr:uid="{00000000-0005-0000-0000-0000E5040000}"/>
    <cellStyle name="Comma [0] 2 5 6 2 5" xfId="1255" xr:uid="{00000000-0005-0000-0000-0000E6040000}"/>
    <cellStyle name="Comma [0] 2 5 6 3" xfId="1256" xr:uid="{00000000-0005-0000-0000-0000E7040000}"/>
    <cellStyle name="Comma [0] 2 5 6 3 2" xfId="1257" xr:uid="{00000000-0005-0000-0000-0000E8040000}"/>
    <cellStyle name="Comma [0] 2 5 6 4" xfId="1258" xr:uid="{00000000-0005-0000-0000-0000E9040000}"/>
    <cellStyle name="Comma [0] 2 5 6 5" xfId="1259" xr:uid="{00000000-0005-0000-0000-0000EA040000}"/>
    <cellStyle name="Comma [0] 2 5 6 6" xfId="1260" xr:uid="{00000000-0005-0000-0000-0000EB040000}"/>
    <cellStyle name="Comma [0] 2 5 7" xfId="1261" xr:uid="{00000000-0005-0000-0000-0000EC040000}"/>
    <cellStyle name="Comma [0] 2 5 7 2" xfId="1262" xr:uid="{00000000-0005-0000-0000-0000ED040000}"/>
    <cellStyle name="Comma [0] 2 5 7 2 2" xfId="1263" xr:uid="{00000000-0005-0000-0000-0000EE040000}"/>
    <cellStyle name="Comma [0] 2 5 7 3" xfId="1264" xr:uid="{00000000-0005-0000-0000-0000EF040000}"/>
    <cellStyle name="Comma [0] 2 5 7 4" xfId="1265" xr:uid="{00000000-0005-0000-0000-0000F0040000}"/>
    <cellStyle name="Comma [0] 2 5 7 5" xfId="1266" xr:uid="{00000000-0005-0000-0000-0000F1040000}"/>
    <cellStyle name="Comma [0] 2 5 8" xfId="1267" xr:uid="{00000000-0005-0000-0000-0000F2040000}"/>
    <cellStyle name="Comma [0] 2 5 8 2" xfId="1268" xr:uid="{00000000-0005-0000-0000-0000F3040000}"/>
    <cellStyle name="Comma [0] 2 5 8 2 2" xfId="1269" xr:uid="{00000000-0005-0000-0000-0000F4040000}"/>
    <cellStyle name="Comma [0] 2 5 8 3" xfId="1270" xr:uid="{00000000-0005-0000-0000-0000F5040000}"/>
    <cellStyle name="Comma [0] 2 5 8 4" xfId="1271" xr:uid="{00000000-0005-0000-0000-0000F6040000}"/>
    <cellStyle name="Comma [0] 2 5 8 5" xfId="1272" xr:uid="{00000000-0005-0000-0000-0000F7040000}"/>
    <cellStyle name="Comma [0] 2 5 9" xfId="1273" xr:uid="{00000000-0005-0000-0000-0000F8040000}"/>
    <cellStyle name="Comma [0] 2 5 9 2" xfId="1274" xr:uid="{00000000-0005-0000-0000-0000F9040000}"/>
    <cellStyle name="Comma [0] 2 6" xfId="1275" xr:uid="{00000000-0005-0000-0000-0000FA040000}"/>
    <cellStyle name="Comma [0] 2 6 10" xfId="1276" xr:uid="{00000000-0005-0000-0000-0000FB040000}"/>
    <cellStyle name="Comma [0] 2 6 11" xfId="1277" xr:uid="{00000000-0005-0000-0000-0000FC040000}"/>
    <cellStyle name="Comma [0] 2 6 2" xfId="1278" xr:uid="{00000000-0005-0000-0000-0000FD040000}"/>
    <cellStyle name="Comma [0] 2 6 2 2" xfId="1279" xr:uid="{00000000-0005-0000-0000-0000FE040000}"/>
    <cellStyle name="Comma [0] 2 6 2 2 2" xfId="1280" xr:uid="{00000000-0005-0000-0000-0000FF040000}"/>
    <cellStyle name="Comma [0] 2 6 2 2 2 2" xfId="1281" xr:uid="{00000000-0005-0000-0000-000000050000}"/>
    <cellStyle name="Comma [0] 2 6 2 2 2 2 2" xfId="1282" xr:uid="{00000000-0005-0000-0000-000001050000}"/>
    <cellStyle name="Comma [0] 2 6 2 2 2 3" xfId="1283" xr:uid="{00000000-0005-0000-0000-000002050000}"/>
    <cellStyle name="Comma [0] 2 6 2 2 2 4" xfId="1284" xr:uid="{00000000-0005-0000-0000-000003050000}"/>
    <cellStyle name="Comma [0] 2 6 2 2 2 5" xfId="1285" xr:uid="{00000000-0005-0000-0000-000004050000}"/>
    <cellStyle name="Comma [0] 2 6 2 2 3" xfId="1286" xr:uid="{00000000-0005-0000-0000-000005050000}"/>
    <cellStyle name="Comma [0] 2 6 2 2 3 2" xfId="1287" xr:uid="{00000000-0005-0000-0000-000006050000}"/>
    <cellStyle name="Comma [0] 2 6 2 2 4" xfId="1288" xr:uid="{00000000-0005-0000-0000-000007050000}"/>
    <cellStyle name="Comma [0] 2 6 2 2 5" xfId="1289" xr:uid="{00000000-0005-0000-0000-000008050000}"/>
    <cellStyle name="Comma [0] 2 6 2 2 6" xfId="1290" xr:uid="{00000000-0005-0000-0000-000009050000}"/>
    <cellStyle name="Comma [0] 2 6 2 3" xfId="1291" xr:uid="{00000000-0005-0000-0000-00000A050000}"/>
    <cellStyle name="Comma [0] 2 6 2 3 2" xfId="1292" xr:uid="{00000000-0005-0000-0000-00000B050000}"/>
    <cellStyle name="Comma [0] 2 6 2 3 2 2" xfId="1293" xr:uid="{00000000-0005-0000-0000-00000C050000}"/>
    <cellStyle name="Comma [0] 2 6 2 3 3" xfId="1294" xr:uid="{00000000-0005-0000-0000-00000D050000}"/>
    <cellStyle name="Comma [0] 2 6 2 3 4" xfId="1295" xr:uid="{00000000-0005-0000-0000-00000E050000}"/>
    <cellStyle name="Comma [0] 2 6 2 3 5" xfId="1296" xr:uid="{00000000-0005-0000-0000-00000F050000}"/>
    <cellStyle name="Comma [0] 2 6 2 4" xfId="1297" xr:uid="{00000000-0005-0000-0000-000010050000}"/>
    <cellStyle name="Comma [0] 2 6 2 4 2" xfId="1298" xr:uid="{00000000-0005-0000-0000-000011050000}"/>
    <cellStyle name="Comma [0] 2 6 2 5" xfId="1299" xr:uid="{00000000-0005-0000-0000-000012050000}"/>
    <cellStyle name="Comma [0] 2 6 2 6" xfId="1300" xr:uid="{00000000-0005-0000-0000-000013050000}"/>
    <cellStyle name="Comma [0] 2 6 2 7" xfId="1301" xr:uid="{00000000-0005-0000-0000-000014050000}"/>
    <cellStyle name="Comma [0] 2 6 3" xfId="1302" xr:uid="{00000000-0005-0000-0000-000015050000}"/>
    <cellStyle name="Comma [0] 2 6 3 2" xfId="1303" xr:uid="{00000000-0005-0000-0000-000016050000}"/>
    <cellStyle name="Comma [0] 2 6 3 2 2" xfId="1304" xr:uid="{00000000-0005-0000-0000-000017050000}"/>
    <cellStyle name="Comma [0] 2 6 3 2 2 2" xfId="1305" xr:uid="{00000000-0005-0000-0000-000018050000}"/>
    <cellStyle name="Comma [0] 2 6 3 2 2 2 2" xfId="1306" xr:uid="{00000000-0005-0000-0000-000019050000}"/>
    <cellStyle name="Comma [0] 2 6 3 2 2 3" xfId="1307" xr:uid="{00000000-0005-0000-0000-00001A050000}"/>
    <cellStyle name="Comma [0] 2 6 3 2 2 4" xfId="1308" xr:uid="{00000000-0005-0000-0000-00001B050000}"/>
    <cellStyle name="Comma [0] 2 6 3 2 2 5" xfId="1309" xr:uid="{00000000-0005-0000-0000-00001C050000}"/>
    <cellStyle name="Comma [0] 2 6 3 2 3" xfId="1310" xr:uid="{00000000-0005-0000-0000-00001D050000}"/>
    <cellStyle name="Comma [0] 2 6 3 2 3 2" xfId="1311" xr:uid="{00000000-0005-0000-0000-00001E050000}"/>
    <cellStyle name="Comma [0] 2 6 3 2 4" xfId="1312" xr:uid="{00000000-0005-0000-0000-00001F050000}"/>
    <cellStyle name="Comma [0] 2 6 3 2 5" xfId="1313" xr:uid="{00000000-0005-0000-0000-000020050000}"/>
    <cellStyle name="Comma [0] 2 6 3 2 6" xfId="1314" xr:uid="{00000000-0005-0000-0000-000021050000}"/>
    <cellStyle name="Comma [0] 2 6 3 3" xfId="1315" xr:uid="{00000000-0005-0000-0000-000022050000}"/>
    <cellStyle name="Comma [0] 2 6 3 3 2" xfId="1316" xr:uid="{00000000-0005-0000-0000-000023050000}"/>
    <cellStyle name="Comma [0] 2 6 3 3 2 2" xfId="1317" xr:uid="{00000000-0005-0000-0000-000024050000}"/>
    <cellStyle name="Comma [0] 2 6 3 3 3" xfId="1318" xr:uid="{00000000-0005-0000-0000-000025050000}"/>
    <cellStyle name="Comma [0] 2 6 3 3 4" xfId="1319" xr:uid="{00000000-0005-0000-0000-000026050000}"/>
    <cellStyle name="Comma [0] 2 6 3 3 5" xfId="1320" xr:uid="{00000000-0005-0000-0000-000027050000}"/>
    <cellStyle name="Comma [0] 2 6 3 4" xfId="1321" xr:uid="{00000000-0005-0000-0000-000028050000}"/>
    <cellStyle name="Comma [0] 2 6 3 4 2" xfId="1322" xr:uid="{00000000-0005-0000-0000-000029050000}"/>
    <cellStyle name="Comma [0] 2 6 3 5" xfId="1323" xr:uid="{00000000-0005-0000-0000-00002A050000}"/>
    <cellStyle name="Comma [0] 2 6 3 6" xfId="1324" xr:uid="{00000000-0005-0000-0000-00002B050000}"/>
    <cellStyle name="Comma [0] 2 6 3 7" xfId="1325" xr:uid="{00000000-0005-0000-0000-00002C050000}"/>
    <cellStyle name="Comma [0] 2 6 4" xfId="1326" xr:uid="{00000000-0005-0000-0000-00002D050000}"/>
    <cellStyle name="Comma [0] 2 6 4 2" xfId="1327" xr:uid="{00000000-0005-0000-0000-00002E050000}"/>
    <cellStyle name="Comma [0] 2 6 4 2 2" xfId="1328" xr:uid="{00000000-0005-0000-0000-00002F050000}"/>
    <cellStyle name="Comma [0] 2 6 4 2 2 2" xfId="1329" xr:uid="{00000000-0005-0000-0000-000030050000}"/>
    <cellStyle name="Comma [0] 2 6 4 2 3" xfId="1330" xr:uid="{00000000-0005-0000-0000-000031050000}"/>
    <cellStyle name="Comma [0] 2 6 4 2 4" xfId="1331" xr:uid="{00000000-0005-0000-0000-000032050000}"/>
    <cellStyle name="Comma [0] 2 6 4 2 5" xfId="1332" xr:uid="{00000000-0005-0000-0000-000033050000}"/>
    <cellStyle name="Comma [0] 2 6 4 3" xfId="1333" xr:uid="{00000000-0005-0000-0000-000034050000}"/>
    <cellStyle name="Comma [0] 2 6 4 3 2" xfId="1334" xr:uid="{00000000-0005-0000-0000-000035050000}"/>
    <cellStyle name="Comma [0] 2 6 4 4" xfId="1335" xr:uid="{00000000-0005-0000-0000-000036050000}"/>
    <cellStyle name="Comma [0] 2 6 4 5" xfId="1336" xr:uid="{00000000-0005-0000-0000-000037050000}"/>
    <cellStyle name="Comma [0] 2 6 4 6" xfId="1337" xr:uid="{00000000-0005-0000-0000-000038050000}"/>
    <cellStyle name="Comma [0] 2 6 5" xfId="1338" xr:uid="{00000000-0005-0000-0000-000039050000}"/>
    <cellStyle name="Comma [0] 2 6 5 2" xfId="1339" xr:uid="{00000000-0005-0000-0000-00003A050000}"/>
    <cellStyle name="Comma [0] 2 6 5 2 2" xfId="1340" xr:uid="{00000000-0005-0000-0000-00003B050000}"/>
    <cellStyle name="Comma [0] 2 6 5 2 2 2" xfId="1341" xr:uid="{00000000-0005-0000-0000-00003C050000}"/>
    <cellStyle name="Comma [0] 2 6 5 2 3" xfId="1342" xr:uid="{00000000-0005-0000-0000-00003D050000}"/>
    <cellStyle name="Comma [0] 2 6 5 2 4" xfId="1343" xr:uid="{00000000-0005-0000-0000-00003E050000}"/>
    <cellStyle name="Comma [0] 2 6 5 2 5" xfId="1344" xr:uid="{00000000-0005-0000-0000-00003F050000}"/>
    <cellStyle name="Comma [0] 2 6 5 3" xfId="1345" xr:uid="{00000000-0005-0000-0000-000040050000}"/>
    <cellStyle name="Comma [0] 2 6 5 3 2" xfId="1346" xr:uid="{00000000-0005-0000-0000-000041050000}"/>
    <cellStyle name="Comma [0] 2 6 5 4" xfId="1347" xr:uid="{00000000-0005-0000-0000-000042050000}"/>
    <cellStyle name="Comma [0] 2 6 5 5" xfId="1348" xr:uid="{00000000-0005-0000-0000-000043050000}"/>
    <cellStyle name="Comma [0] 2 6 5 6" xfId="1349" xr:uid="{00000000-0005-0000-0000-000044050000}"/>
    <cellStyle name="Comma [0] 2 6 6" xfId="1350" xr:uid="{00000000-0005-0000-0000-000045050000}"/>
    <cellStyle name="Comma [0] 2 6 6 2" xfId="1351" xr:uid="{00000000-0005-0000-0000-000046050000}"/>
    <cellStyle name="Comma [0] 2 6 6 2 2" xfId="1352" xr:uid="{00000000-0005-0000-0000-000047050000}"/>
    <cellStyle name="Comma [0] 2 6 6 3" xfId="1353" xr:uid="{00000000-0005-0000-0000-000048050000}"/>
    <cellStyle name="Comma [0] 2 6 6 4" xfId="1354" xr:uid="{00000000-0005-0000-0000-000049050000}"/>
    <cellStyle name="Comma [0] 2 6 6 5" xfId="1355" xr:uid="{00000000-0005-0000-0000-00004A050000}"/>
    <cellStyle name="Comma [0] 2 6 7" xfId="1356" xr:uid="{00000000-0005-0000-0000-00004B050000}"/>
    <cellStyle name="Comma [0] 2 6 7 2" xfId="1357" xr:uid="{00000000-0005-0000-0000-00004C050000}"/>
    <cellStyle name="Comma [0] 2 6 7 2 2" xfId="1358" xr:uid="{00000000-0005-0000-0000-00004D050000}"/>
    <cellStyle name="Comma [0] 2 6 7 3" xfId="1359" xr:uid="{00000000-0005-0000-0000-00004E050000}"/>
    <cellStyle name="Comma [0] 2 6 7 4" xfId="1360" xr:uid="{00000000-0005-0000-0000-00004F050000}"/>
    <cellStyle name="Comma [0] 2 6 7 5" xfId="1361" xr:uid="{00000000-0005-0000-0000-000050050000}"/>
    <cellStyle name="Comma [0] 2 6 8" xfId="1362" xr:uid="{00000000-0005-0000-0000-000051050000}"/>
    <cellStyle name="Comma [0] 2 6 8 2" xfId="1363" xr:uid="{00000000-0005-0000-0000-000052050000}"/>
    <cellStyle name="Comma [0] 2 6 9" xfId="1364" xr:uid="{00000000-0005-0000-0000-000053050000}"/>
    <cellStyle name="Comma [0] 2 7" xfId="1365" xr:uid="{00000000-0005-0000-0000-000054050000}"/>
    <cellStyle name="Comma [0] 2 7 10" xfId="1366" xr:uid="{00000000-0005-0000-0000-000055050000}"/>
    <cellStyle name="Comma [0] 2 7 11" xfId="1367" xr:uid="{00000000-0005-0000-0000-000056050000}"/>
    <cellStyle name="Comma [0] 2 7 2" xfId="1368" xr:uid="{00000000-0005-0000-0000-000057050000}"/>
    <cellStyle name="Comma [0] 2 7 2 2" xfId="1369" xr:uid="{00000000-0005-0000-0000-000058050000}"/>
    <cellStyle name="Comma [0] 2 7 2 2 2" xfId="1370" xr:uid="{00000000-0005-0000-0000-000059050000}"/>
    <cellStyle name="Comma [0] 2 7 2 2 2 2" xfId="1371" xr:uid="{00000000-0005-0000-0000-00005A050000}"/>
    <cellStyle name="Comma [0] 2 7 2 2 2 2 2" xfId="1372" xr:uid="{00000000-0005-0000-0000-00005B050000}"/>
    <cellStyle name="Comma [0] 2 7 2 2 2 3" xfId="1373" xr:uid="{00000000-0005-0000-0000-00005C050000}"/>
    <cellStyle name="Comma [0] 2 7 2 2 2 4" xfId="1374" xr:uid="{00000000-0005-0000-0000-00005D050000}"/>
    <cellStyle name="Comma [0] 2 7 2 2 2 5" xfId="1375" xr:uid="{00000000-0005-0000-0000-00005E050000}"/>
    <cellStyle name="Comma [0] 2 7 2 2 3" xfId="1376" xr:uid="{00000000-0005-0000-0000-00005F050000}"/>
    <cellStyle name="Comma [0] 2 7 2 2 3 2" xfId="1377" xr:uid="{00000000-0005-0000-0000-000060050000}"/>
    <cellStyle name="Comma [0] 2 7 2 2 4" xfId="1378" xr:uid="{00000000-0005-0000-0000-000061050000}"/>
    <cellStyle name="Comma [0] 2 7 2 2 5" xfId="1379" xr:uid="{00000000-0005-0000-0000-000062050000}"/>
    <cellStyle name="Comma [0] 2 7 2 2 6" xfId="1380" xr:uid="{00000000-0005-0000-0000-000063050000}"/>
    <cellStyle name="Comma [0] 2 7 2 3" xfId="1381" xr:uid="{00000000-0005-0000-0000-000064050000}"/>
    <cellStyle name="Comma [0] 2 7 2 3 2" xfId="1382" xr:uid="{00000000-0005-0000-0000-000065050000}"/>
    <cellStyle name="Comma [0] 2 7 2 3 2 2" xfId="1383" xr:uid="{00000000-0005-0000-0000-000066050000}"/>
    <cellStyle name="Comma [0] 2 7 2 3 3" xfId="1384" xr:uid="{00000000-0005-0000-0000-000067050000}"/>
    <cellStyle name="Comma [0] 2 7 2 3 4" xfId="1385" xr:uid="{00000000-0005-0000-0000-000068050000}"/>
    <cellStyle name="Comma [0] 2 7 2 3 5" xfId="1386" xr:uid="{00000000-0005-0000-0000-000069050000}"/>
    <cellStyle name="Comma [0] 2 7 2 4" xfId="1387" xr:uid="{00000000-0005-0000-0000-00006A050000}"/>
    <cellStyle name="Comma [0] 2 7 2 4 2" xfId="1388" xr:uid="{00000000-0005-0000-0000-00006B050000}"/>
    <cellStyle name="Comma [0] 2 7 2 5" xfId="1389" xr:uid="{00000000-0005-0000-0000-00006C050000}"/>
    <cellStyle name="Comma [0] 2 7 2 6" xfId="1390" xr:uid="{00000000-0005-0000-0000-00006D050000}"/>
    <cellStyle name="Comma [0] 2 7 2 7" xfId="1391" xr:uid="{00000000-0005-0000-0000-00006E050000}"/>
    <cellStyle name="Comma [0] 2 7 3" xfId="1392" xr:uid="{00000000-0005-0000-0000-00006F050000}"/>
    <cellStyle name="Comma [0] 2 7 3 2" xfId="1393" xr:uid="{00000000-0005-0000-0000-000070050000}"/>
    <cellStyle name="Comma [0] 2 7 3 2 2" xfId="1394" xr:uid="{00000000-0005-0000-0000-000071050000}"/>
    <cellStyle name="Comma [0] 2 7 3 2 2 2" xfId="1395" xr:uid="{00000000-0005-0000-0000-000072050000}"/>
    <cellStyle name="Comma [0] 2 7 3 2 2 2 2" xfId="1396" xr:uid="{00000000-0005-0000-0000-000073050000}"/>
    <cellStyle name="Comma [0] 2 7 3 2 2 3" xfId="1397" xr:uid="{00000000-0005-0000-0000-000074050000}"/>
    <cellStyle name="Comma [0] 2 7 3 2 2 4" xfId="1398" xr:uid="{00000000-0005-0000-0000-000075050000}"/>
    <cellStyle name="Comma [0] 2 7 3 2 2 5" xfId="1399" xr:uid="{00000000-0005-0000-0000-000076050000}"/>
    <cellStyle name="Comma [0] 2 7 3 2 3" xfId="1400" xr:uid="{00000000-0005-0000-0000-000077050000}"/>
    <cellStyle name="Comma [0] 2 7 3 2 3 2" xfId="1401" xr:uid="{00000000-0005-0000-0000-000078050000}"/>
    <cellStyle name="Comma [0] 2 7 3 2 4" xfId="1402" xr:uid="{00000000-0005-0000-0000-000079050000}"/>
    <cellStyle name="Comma [0] 2 7 3 2 5" xfId="1403" xr:uid="{00000000-0005-0000-0000-00007A050000}"/>
    <cellStyle name="Comma [0] 2 7 3 2 6" xfId="1404" xr:uid="{00000000-0005-0000-0000-00007B050000}"/>
    <cellStyle name="Comma [0] 2 7 3 3" xfId="1405" xr:uid="{00000000-0005-0000-0000-00007C050000}"/>
    <cellStyle name="Comma [0] 2 7 3 3 2" xfId="1406" xr:uid="{00000000-0005-0000-0000-00007D050000}"/>
    <cellStyle name="Comma [0] 2 7 3 3 2 2" xfId="1407" xr:uid="{00000000-0005-0000-0000-00007E050000}"/>
    <cellStyle name="Comma [0] 2 7 3 3 3" xfId="1408" xr:uid="{00000000-0005-0000-0000-00007F050000}"/>
    <cellStyle name="Comma [0] 2 7 3 3 4" xfId="1409" xr:uid="{00000000-0005-0000-0000-000080050000}"/>
    <cellStyle name="Comma [0] 2 7 3 3 5" xfId="1410" xr:uid="{00000000-0005-0000-0000-000081050000}"/>
    <cellStyle name="Comma [0] 2 7 3 4" xfId="1411" xr:uid="{00000000-0005-0000-0000-000082050000}"/>
    <cellStyle name="Comma [0] 2 7 3 4 2" xfId="1412" xr:uid="{00000000-0005-0000-0000-000083050000}"/>
    <cellStyle name="Comma [0] 2 7 3 5" xfId="1413" xr:uid="{00000000-0005-0000-0000-000084050000}"/>
    <cellStyle name="Comma [0] 2 7 3 6" xfId="1414" xr:uid="{00000000-0005-0000-0000-000085050000}"/>
    <cellStyle name="Comma [0] 2 7 3 7" xfId="1415" xr:uid="{00000000-0005-0000-0000-000086050000}"/>
    <cellStyle name="Comma [0] 2 7 4" xfId="1416" xr:uid="{00000000-0005-0000-0000-000087050000}"/>
    <cellStyle name="Comma [0] 2 7 4 2" xfId="1417" xr:uid="{00000000-0005-0000-0000-000088050000}"/>
    <cellStyle name="Comma [0] 2 7 4 2 2" xfId="1418" xr:uid="{00000000-0005-0000-0000-000089050000}"/>
    <cellStyle name="Comma [0] 2 7 4 2 2 2" xfId="1419" xr:uid="{00000000-0005-0000-0000-00008A050000}"/>
    <cellStyle name="Comma [0] 2 7 4 2 3" xfId="1420" xr:uid="{00000000-0005-0000-0000-00008B050000}"/>
    <cellStyle name="Comma [0] 2 7 4 2 4" xfId="1421" xr:uid="{00000000-0005-0000-0000-00008C050000}"/>
    <cellStyle name="Comma [0] 2 7 4 2 5" xfId="1422" xr:uid="{00000000-0005-0000-0000-00008D050000}"/>
    <cellStyle name="Comma [0] 2 7 4 3" xfId="1423" xr:uid="{00000000-0005-0000-0000-00008E050000}"/>
    <cellStyle name="Comma [0] 2 7 4 3 2" xfId="1424" xr:uid="{00000000-0005-0000-0000-00008F050000}"/>
    <cellStyle name="Comma [0] 2 7 4 4" xfId="1425" xr:uid="{00000000-0005-0000-0000-000090050000}"/>
    <cellStyle name="Comma [0] 2 7 4 5" xfId="1426" xr:uid="{00000000-0005-0000-0000-000091050000}"/>
    <cellStyle name="Comma [0] 2 7 4 6" xfId="1427" xr:uid="{00000000-0005-0000-0000-000092050000}"/>
    <cellStyle name="Comma [0] 2 7 5" xfId="1428" xr:uid="{00000000-0005-0000-0000-000093050000}"/>
    <cellStyle name="Comma [0] 2 7 5 2" xfId="1429" xr:uid="{00000000-0005-0000-0000-000094050000}"/>
    <cellStyle name="Comma [0] 2 7 5 2 2" xfId="1430" xr:uid="{00000000-0005-0000-0000-000095050000}"/>
    <cellStyle name="Comma [0] 2 7 5 2 2 2" xfId="1431" xr:uid="{00000000-0005-0000-0000-000096050000}"/>
    <cellStyle name="Comma [0] 2 7 5 2 3" xfId="1432" xr:uid="{00000000-0005-0000-0000-000097050000}"/>
    <cellStyle name="Comma [0] 2 7 5 2 4" xfId="1433" xr:uid="{00000000-0005-0000-0000-000098050000}"/>
    <cellStyle name="Comma [0] 2 7 5 2 5" xfId="1434" xr:uid="{00000000-0005-0000-0000-000099050000}"/>
    <cellStyle name="Comma [0] 2 7 5 3" xfId="1435" xr:uid="{00000000-0005-0000-0000-00009A050000}"/>
    <cellStyle name="Comma [0] 2 7 5 3 2" xfId="1436" xr:uid="{00000000-0005-0000-0000-00009B050000}"/>
    <cellStyle name="Comma [0] 2 7 5 4" xfId="1437" xr:uid="{00000000-0005-0000-0000-00009C050000}"/>
    <cellStyle name="Comma [0] 2 7 5 5" xfId="1438" xr:uid="{00000000-0005-0000-0000-00009D050000}"/>
    <cellStyle name="Comma [0] 2 7 5 6" xfId="1439" xr:uid="{00000000-0005-0000-0000-00009E050000}"/>
    <cellStyle name="Comma [0] 2 7 6" xfId="1440" xr:uid="{00000000-0005-0000-0000-00009F050000}"/>
    <cellStyle name="Comma [0] 2 7 6 2" xfId="1441" xr:uid="{00000000-0005-0000-0000-0000A0050000}"/>
    <cellStyle name="Comma [0] 2 7 6 2 2" xfId="1442" xr:uid="{00000000-0005-0000-0000-0000A1050000}"/>
    <cellStyle name="Comma [0] 2 7 6 3" xfId="1443" xr:uid="{00000000-0005-0000-0000-0000A2050000}"/>
    <cellStyle name="Comma [0] 2 7 6 4" xfId="1444" xr:uid="{00000000-0005-0000-0000-0000A3050000}"/>
    <cellStyle name="Comma [0] 2 7 6 5" xfId="1445" xr:uid="{00000000-0005-0000-0000-0000A4050000}"/>
    <cellStyle name="Comma [0] 2 7 7" xfId="1446" xr:uid="{00000000-0005-0000-0000-0000A5050000}"/>
    <cellStyle name="Comma [0] 2 7 7 2" xfId="1447" xr:uid="{00000000-0005-0000-0000-0000A6050000}"/>
    <cellStyle name="Comma [0] 2 7 7 2 2" xfId="1448" xr:uid="{00000000-0005-0000-0000-0000A7050000}"/>
    <cellStyle name="Comma [0] 2 7 7 3" xfId="1449" xr:uid="{00000000-0005-0000-0000-0000A8050000}"/>
    <cellStyle name="Comma [0] 2 7 7 4" xfId="1450" xr:uid="{00000000-0005-0000-0000-0000A9050000}"/>
    <cellStyle name="Comma [0] 2 7 7 5" xfId="1451" xr:uid="{00000000-0005-0000-0000-0000AA050000}"/>
    <cellStyle name="Comma [0] 2 7 8" xfId="1452" xr:uid="{00000000-0005-0000-0000-0000AB050000}"/>
    <cellStyle name="Comma [0] 2 7 8 2" xfId="1453" xr:uid="{00000000-0005-0000-0000-0000AC050000}"/>
    <cellStyle name="Comma [0] 2 7 9" xfId="1454" xr:uid="{00000000-0005-0000-0000-0000AD050000}"/>
    <cellStyle name="Comma [0] 2 8" xfId="1455" xr:uid="{00000000-0005-0000-0000-0000AE050000}"/>
    <cellStyle name="Comma [0] 2 8 2" xfId="1456" xr:uid="{00000000-0005-0000-0000-0000AF050000}"/>
    <cellStyle name="Comma [0] 2 9" xfId="1457" xr:uid="{00000000-0005-0000-0000-0000B0050000}"/>
    <cellStyle name="Comma [0] 2 9 2" xfId="1458" xr:uid="{00000000-0005-0000-0000-0000B1050000}"/>
    <cellStyle name="Comma [0] 2 9 2 2" xfId="1459" xr:uid="{00000000-0005-0000-0000-0000B2050000}"/>
    <cellStyle name="Comma [0] 2 9 2 2 2" xfId="1460" xr:uid="{00000000-0005-0000-0000-0000B3050000}"/>
    <cellStyle name="Comma [0] 2 9 2 2 2 2" xfId="1461" xr:uid="{00000000-0005-0000-0000-0000B4050000}"/>
    <cellStyle name="Comma [0] 2 9 2 2 3" xfId="1462" xr:uid="{00000000-0005-0000-0000-0000B5050000}"/>
    <cellStyle name="Comma [0] 2 9 2 2 4" xfId="1463" xr:uid="{00000000-0005-0000-0000-0000B6050000}"/>
    <cellStyle name="Comma [0] 2 9 2 2 5" xfId="1464" xr:uid="{00000000-0005-0000-0000-0000B7050000}"/>
    <cellStyle name="Comma [0] 2 9 2 3" xfId="1465" xr:uid="{00000000-0005-0000-0000-0000B8050000}"/>
    <cellStyle name="Comma [0] 2 9 2 3 2" xfId="1466" xr:uid="{00000000-0005-0000-0000-0000B9050000}"/>
    <cellStyle name="Comma [0] 2 9 2 4" xfId="1467" xr:uid="{00000000-0005-0000-0000-0000BA050000}"/>
    <cellStyle name="Comma [0] 2 9 2 5" xfId="1468" xr:uid="{00000000-0005-0000-0000-0000BB050000}"/>
    <cellStyle name="Comma [0] 2 9 2 6" xfId="1469" xr:uid="{00000000-0005-0000-0000-0000BC050000}"/>
    <cellStyle name="Comma [0] 2 9 3" xfId="1470" xr:uid="{00000000-0005-0000-0000-0000BD050000}"/>
    <cellStyle name="Comma [0] 2 9 3 2" xfId="1471" xr:uid="{00000000-0005-0000-0000-0000BE050000}"/>
    <cellStyle name="Comma [0] 2 9 3 2 2" xfId="1472" xr:uid="{00000000-0005-0000-0000-0000BF050000}"/>
    <cellStyle name="Comma [0] 2 9 3 3" xfId="1473" xr:uid="{00000000-0005-0000-0000-0000C0050000}"/>
    <cellStyle name="Comma [0] 2 9 3 4" xfId="1474" xr:uid="{00000000-0005-0000-0000-0000C1050000}"/>
    <cellStyle name="Comma [0] 2 9 3 5" xfId="1475" xr:uid="{00000000-0005-0000-0000-0000C2050000}"/>
    <cellStyle name="Comma [0] 2 9 4" xfId="1476" xr:uid="{00000000-0005-0000-0000-0000C3050000}"/>
    <cellStyle name="Comma [0] 2 9 4 2" xfId="1477" xr:uid="{00000000-0005-0000-0000-0000C4050000}"/>
    <cellStyle name="Comma [0] 2 9 5" xfId="1478" xr:uid="{00000000-0005-0000-0000-0000C5050000}"/>
    <cellStyle name="Comma [0] 2 9 6" xfId="1479" xr:uid="{00000000-0005-0000-0000-0000C6050000}"/>
    <cellStyle name="Comma [0] 2 9 7" xfId="1480" xr:uid="{00000000-0005-0000-0000-0000C7050000}"/>
    <cellStyle name="Comma [0] 3" xfId="1481" xr:uid="{00000000-0005-0000-0000-0000C8050000}"/>
    <cellStyle name="Comma [0] 3 10" xfId="1482" xr:uid="{00000000-0005-0000-0000-0000C9050000}"/>
    <cellStyle name="Comma [0] 3 11" xfId="1483" xr:uid="{00000000-0005-0000-0000-0000CA050000}"/>
    <cellStyle name="Comma [0] 3 2" xfId="1484" xr:uid="{00000000-0005-0000-0000-0000CB050000}"/>
    <cellStyle name="Comma [0] 3 2 2" xfId="1485" xr:uid="{00000000-0005-0000-0000-0000CC050000}"/>
    <cellStyle name="Comma [0] 3 2 2 2" xfId="1486" xr:uid="{00000000-0005-0000-0000-0000CD050000}"/>
    <cellStyle name="Comma [0] 3 2 2 2 2" xfId="1487" xr:uid="{00000000-0005-0000-0000-0000CE050000}"/>
    <cellStyle name="Comma [0] 3 2 2 2 2 2" xfId="1488" xr:uid="{00000000-0005-0000-0000-0000CF050000}"/>
    <cellStyle name="Comma [0] 3 2 2 2 3" xfId="1489" xr:uid="{00000000-0005-0000-0000-0000D0050000}"/>
    <cellStyle name="Comma [0] 3 2 2 2 4" xfId="1490" xr:uid="{00000000-0005-0000-0000-0000D1050000}"/>
    <cellStyle name="Comma [0] 3 2 2 2 5" xfId="1491" xr:uid="{00000000-0005-0000-0000-0000D2050000}"/>
    <cellStyle name="Comma [0] 3 2 2 3" xfId="1492" xr:uid="{00000000-0005-0000-0000-0000D3050000}"/>
    <cellStyle name="Comma [0] 3 2 2 3 2" xfId="1493" xr:uid="{00000000-0005-0000-0000-0000D4050000}"/>
    <cellStyle name="Comma [0] 3 2 2 4" xfId="1494" xr:uid="{00000000-0005-0000-0000-0000D5050000}"/>
    <cellStyle name="Comma [0] 3 2 2 5" xfId="1495" xr:uid="{00000000-0005-0000-0000-0000D6050000}"/>
    <cellStyle name="Comma [0] 3 2 2 6" xfId="1496" xr:uid="{00000000-0005-0000-0000-0000D7050000}"/>
    <cellStyle name="Comma [0] 3 2 3" xfId="1497" xr:uid="{00000000-0005-0000-0000-0000D8050000}"/>
    <cellStyle name="Comma [0] 3 2 3 2" xfId="1498" xr:uid="{00000000-0005-0000-0000-0000D9050000}"/>
    <cellStyle name="Comma [0] 3 2 3 2 2" xfId="1499" xr:uid="{00000000-0005-0000-0000-0000DA050000}"/>
    <cellStyle name="Comma [0] 3 2 3 3" xfId="1500" xr:uid="{00000000-0005-0000-0000-0000DB050000}"/>
    <cellStyle name="Comma [0] 3 2 3 4" xfId="1501" xr:uid="{00000000-0005-0000-0000-0000DC050000}"/>
    <cellStyle name="Comma [0] 3 2 3 5" xfId="1502" xr:uid="{00000000-0005-0000-0000-0000DD050000}"/>
    <cellStyle name="Comma [0] 3 2 4" xfId="1503" xr:uid="{00000000-0005-0000-0000-0000DE050000}"/>
    <cellStyle name="Comma [0] 3 2 4 2" xfId="1504" xr:uid="{00000000-0005-0000-0000-0000DF050000}"/>
    <cellStyle name="Comma [0] 3 2 5" xfId="1505" xr:uid="{00000000-0005-0000-0000-0000E0050000}"/>
    <cellStyle name="Comma [0] 3 2 6" xfId="1506" xr:uid="{00000000-0005-0000-0000-0000E1050000}"/>
    <cellStyle name="Comma [0] 3 2 7" xfId="1507" xr:uid="{00000000-0005-0000-0000-0000E2050000}"/>
    <cellStyle name="Comma [0] 3 3" xfId="1508" xr:uid="{00000000-0005-0000-0000-0000E3050000}"/>
    <cellStyle name="Comma [0] 3 3 2" xfId="1509" xr:uid="{00000000-0005-0000-0000-0000E4050000}"/>
    <cellStyle name="Comma [0] 3 3 2 2" xfId="1510" xr:uid="{00000000-0005-0000-0000-0000E5050000}"/>
    <cellStyle name="Comma [0] 3 3 2 2 2" xfId="1511" xr:uid="{00000000-0005-0000-0000-0000E6050000}"/>
    <cellStyle name="Comma [0] 3 3 2 2 2 2" xfId="1512" xr:uid="{00000000-0005-0000-0000-0000E7050000}"/>
    <cellStyle name="Comma [0] 3 3 2 2 3" xfId="1513" xr:uid="{00000000-0005-0000-0000-0000E8050000}"/>
    <cellStyle name="Comma [0] 3 3 2 2 4" xfId="1514" xr:uid="{00000000-0005-0000-0000-0000E9050000}"/>
    <cellStyle name="Comma [0] 3 3 2 2 5" xfId="1515" xr:uid="{00000000-0005-0000-0000-0000EA050000}"/>
    <cellStyle name="Comma [0] 3 3 2 3" xfId="1516" xr:uid="{00000000-0005-0000-0000-0000EB050000}"/>
    <cellStyle name="Comma [0] 3 3 2 3 2" xfId="1517" xr:uid="{00000000-0005-0000-0000-0000EC050000}"/>
    <cellStyle name="Comma [0] 3 3 2 4" xfId="1518" xr:uid="{00000000-0005-0000-0000-0000ED050000}"/>
    <cellStyle name="Comma [0] 3 3 2 5" xfId="1519" xr:uid="{00000000-0005-0000-0000-0000EE050000}"/>
    <cellStyle name="Comma [0] 3 3 2 6" xfId="1520" xr:uid="{00000000-0005-0000-0000-0000EF050000}"/>
    <cellStyle name="Comma [0] 3 3 3" xfId="1521" xr:uid="{00000000-0005-0000-0000-0000F0050000}"/>
    <cellStyle name="Comma [0] 3 3 3 2" xfId="1522" xr:uid="{00000000-0005-0000-0000-0000F1050000}"/>
    <cellStyle name="Comma [0] 3 3 3 2 2" xfId="1523" xr:uid="{00000000-0005-0000-0000-0000F2050000}"/>
    <cellStyle name="Comma [0] 3 3 3 3" xfId="1524" xr:uid="{00000000-0005-0000-0000-0000F3050000}"/>
    <cellStyle name="Comma [0] 3 3 3 4" xfId="1525" xr:uid="{00000000-0005-0000-0000-0000F4050000}"/>
    <cellStyle name="Comma [0] 3 3 3 5" xfId="1526" xr:uid="{00000000-0005-0000-0000-0000F5050000}"/>
    <cellStyle name="Comma [0] 3 3 4" xfId="1527" xr:uid="{00000000-0005-0000-0000-0000F6050000}"/>
    <cellStyle name="Comma [0] 3 3 4 2" xfId="1528" xr:uid="{00000000-0005-0000-0000-0000F7050000}"/>
    <cellStyle name="Comma [0] 3 3 5" xfId="1529" xr:uid="{00000000-0005-0000-0000-0000F8050000}"/>
    <cellStyle name="Comma [0] 3 3 6" xfId="1530" xr:uid="{00000000-0005-0000-0000-0000F9050000}"/>
    <cellStyle name="Comma [0] 3 3 7" xfId="1531" xr:uid="{00000000-0005-0000-0000-0000FA050000}"/>
    <cellStyle name="Comma [0] 3 4" xfId="1532" xr:uid="{00000000-0005-0000-0000-0000FB050000}"/>
    <cellStyle name="Comma [0] 3 4 2" xfId="1533" xr:uid="{00000000-0005-0000-0000-0000FC050000}"/>
    <cellStyle name="Comma [0] 3 4 2 2" xfId="1534" xr:uid="{00000000-0005-0000-0000-0000FD050000}"/>
    <cellStyle name="Comma [0] 3 4 2 2 2" xfId="1535" xr:uid="{00000000-0005-0000-0000-0000FE050000}"/>
    <cellStyle name="Comma [0] 3 4 2 3" xfId="1536" xr:uid="{00000000-0005-0000-0000-0000FF050000}"/>
    <cellStyle name="Comma [0] 3 4 2 4" xfId="1537" xr:uid="{00000000-0005-0000-0000-000000060000}"/>
    <cellStyle name="Comma [0] 3 4 2 5" xfId="1538" xr:uid="{00000000-0005-0000-0000-000001060000}"/>
    <cellStyle name="Comma [0] 3 4 3" xfId="1539" xr:uid="{00000000-0005-0000-0000-000002060000}"/>
    <cellStyle name="Comma [0] 3 4 3 2" xfId="1540" xr:uid="{00000000-0005-0000-0000-000003060000}"/>
    <cellStyle name="Comma [0] 3 4 4" xfId="1541" xr:uid="{00000000-0005-0000-0000-000004060000}"/>
    <cellStyle name="Comma [0] 3 4 5" xfId="1542" xr:uid="{00000000-0005-0000-0000-000005060000}"/>
    <cellStyle name="Comma [0] 3 4 6" xfId="1543" xr:uid="{00000000-0005-0000-0000-000006060000}"/>
    <cellStyle name="Comma [0] 3 5" xfId="1544" xr:uid="{00000000-0005-0000-0000-000007060000}"/>
    <cellStyle name="Comma [0] 3 5 2" xfId="1545" xr:uid="{00000000-0005-0000-0000-000008060000}"/>
    <cellStyle name="Comma [0] 3 5 2 2" xfId="1546" xr:uid="{00000000-0005-0000-0000-000009060000}"/>
    <cellStyle name="Comma [0] 3 5 2 2 2" xfId="1547" xr:uid="{00000000-0005-0000-0000-00000A060000}"/>
    <cellStyle name="Comma [0] 3 5 2 3" xfId="1548" xr:uid="{00000000-0005-0000-0000-00000B060000}"/>
    <cellStyle name="Comma [0] 3 5 2 4" xfId="1549" xr:uid="{00000000-0005-0000-0000-00000C060000}"/>
    <cellStyle name="Comma [0] 3 5 2 5" xfId="1550" xr:uid="{00000000-0005-0000-0000-00000D060000}"/>
    <cellStyle name="Comma [0] 3 5 3" xfId="1551" xr:uid="{00000000-0005-0000-0000-00000E060000}"/>
    <cellStyle name="Comma [0] 3 5 3 2" xfId="1552" xr:uid="{00000000-0005-0000-0000-00000F060000}"/>
    <cellStyle name="Comma [0] 3 5 4" xfId="1553" xr:uid="{00000000-0005-0000-0000-000010060000}"/>
    <cellStyle name="Comma [0] 3 5 5" xfId="1554" xr:uid="{00000000-0005-0000-0000-000011060000}"/>
    <cellStyle name="Comma [0] 3 5 6" xfId="1555" xr:uid="{00000000-0005-0000-0000-000012060000}"/>
    <cellStyle name="Comma [0] 3 6" xfId="1556" xr:uid="{00000000-0005-0000-0000-000013060000}"/>
    <cellStyle name="Comma [0] 3 6 2" xfId="1557" xr:uid="{00000000-0005-0000-0000-000014060000}"/>
    <cellStyle name="Comma [0] 3 6 2 2" xfId="1558" xr:uid="{00000000-0005-0000-0000-000015060000}"/>
    <cellStyle name="Comma [0] 3 6 3" xfId="1559" xr:uid="{00000000-0005-0000-0000-000016060000}"/>
    <cellStyle name="Comma [0] 3 6 4" xfId="1560" xr:uid="{00000000-0005-0000-0000-000017060000}"/>
    <cellStyle name="Comma [0] 3 6 5" xfId="1561" xr:uid="{00000000-0005-0000-0000-000018060000}"/>
    <cellStyle name="Comma [0] 3 7" xfId="1562" xr:uid="{00000000-0005-0000-0000-000019060000}"/>
    <cellStyle name="Comma [0] 3 7 2" xfId="1563" xr:uid="{00000000-0005-0000-0000-00001A060000}"/>
    <cellStyle name="Comma [0] 3 7 2 2" xfId="1564" xr:uid="{00000000-0005-0000-0000-00001B060000}"/>
    <cellStyle name="Comma [0] 3 7 3" xfId="1565" xr:uid="{00000000-0005-0000-0000-00001C060000}"/>
    <cellStyle name="Comma [0] 3 7 4" xfId="1566" xr:uid="{00000000-0005-0000-0000-00001D060000}"/>
    <cellStyle name="Comma [0] 3 7 5" xfId="1567" xr:uid="{00000000-0005-0000-0000-00001E060000}"/>
    <cellStyle name="Comma [0] 3 8" xfId="1568" xr:uid="{00000000-0005-0000-0000-00001F060000}"/>
    <cellStyle name="Comma [0] 3 8 2" xfId="1569" xr:uid="{00000000-0005-0000-0000-000020060000}"/>
    <cellStyle name="Comma [0] 3 9" xfId="1570" xr:uid="{00000000-0005-0000-0000-000021060000}"/>
    <cellStyle name="Comma [0] 4" xfId="1571" xr:uid="{00000000-0005-0000-0000-000022060000}"/>
    <cellStyle name="Comma [0] 4 2" xfId="1572" xr:uid="{00000000-0005-0000-0000-000023060000}"/>
    <cellStyle name="Comma [0] 4 3" xfId="1573" xr:uid="{00000000-0005-0000-0000-000024060000}"/>
    <cellStyle name="Comma [0] 4 4" xfId="1574" xr:uid="{00000000-0005-0000-0000-000025060000}"/>
    <cellStyle name="Comma [0] 5" xfId="1575" xr:uid="{00000000-0005-0000-0000-000026060000}"/>
    <cellStyle name="Comma [0] 5 2" xfId="1576" xr:uid="{00000000-0005-0000-0000-000027060000}"/>
    <cellStyle name="Comma [0] 6" xfId="1577" xr:uid="{00000000-0005-0000-0000-000028060000}"/>
    <cellStyle name="Comma [0] 6 2" xfId="1578" xr:uid="{00000000-0005-0000-0000-000029060000}"/>
    <cellStyle name="Comma [0] 6 2 2" xfId="1579" xr:uid="{00000000-0005-0000-0000-00002A060000}"/>
    <cellStyle name="Comma [0] 6 2 3" xfId="1580" xr:uid="{00000000-0005-0000-0000-00002B060000}"/>
    <cellStyle name="Comma [0] 6 2 4" xfId="1581" xr:uid="{00000000-0005-0000-0000-00002C060000}"/>
    <cellStyle name="Comma [0] 6 3" xfId="1582" xr:uid="{00000000-0005-0000-0000-00002D060000}"/>
    <cellStyle name="Comma [0] 6 3 2" xfId="1583" xr:uid="{00000000-0005-0000-0000-00002E060000}"/>
    <cellStyle name="Comma [0] 6 3 3" xfId="1584" xr:uid="{00000000-0005-0000-0000-00002F060000}"/>
    <cellStyle name="Comma [0] 6 3 4" xfId="1585" xr:uid="{00000000-0005-0000-0000-000030060000}"/>
    <cellStyle name="Comma [0] 6 4" xfId="1586" xr:uid="{00000000-0005-0000-0000-000031060000}"/>
    <cellStyle name="Comma [0] 6 5" xfId="1587" xr:uid="{00000000-0005-0000-0000-000032060000}"/>
    <cellStyle name="Comma [0] 6 6" xfId="1588" xr:uid="{00000000-0005-0000-0000-000033060000}"/>
    <cellStyle name="Comma [0] 7" xfId="1589" xr:uid="{00000000-0005-0000-0000-000034060000}"/>
    <cellStyle name="Comma [0] 7 2" xfId="1590" xr:uid="{00000000-0005-0000-0000-000035060000}"/>
    <cellStyle name="Comma [0] 7 2 2" xfId="1591" xr:uid="{00000000-0005-0000-0000-000036060000}"/>
    <cellStyle name="Comma [0] 7 2 2 2" xfId="1592" xr:uid="{00000000-0005-0000-0000-000037060000}"/>
    <cellStyle name="Comma [0] 7 2 3" xfId="1593" xr:uid="{00000000-0005-0000-0000-000038060000}"/>
    <cellStyle name="Comma [0] 7 2 4" xfId="1594" xr:uid="{00000000-0005-0000-0000-000039060000}"/>
    <cellStyle name="Comma [0] 7 2 5" xfId="1595" xr:uid="{00000000-0005-0000-0000-00003A060000}"/>
    <cellStyle name="Comma [0] 7 3" xfId="1596" xr:uid="{00000000-0005-0000-0000-00003B060000}"/>
    <cellStyle name="Comma [0] 7 3 2" xfId="1597" xr:uid="{00000000-0005-0000-0000-00003C060000}"/>
    <cellStyle name="Comma [0] 7 4" xfId="1598" xr:uid="{00000000-0005-0000-0000-00003D060000}"/>
    <cellStyle name="Comma [0] 7 5" xfId="1599" xr:uid="{00000000-0005-0000-0000-00003E060000}"/>
    <cellStyle name="Comma [0] 7 6" xfId="1600" xr:uid="{00000000-0005-0000-0000-00003F060000}"/>
    <cellStyle name="Comma [0] 8" xfId="1601" xr:uid="{00000000-0005-0000-0000-000040060000}"/>
    <cellStyle name="Comma [0] 8 2" xfId="1602" xr:uid="{00000000-0005-0000-0000-000041060000}"/>
    <cellStyle name="Comma [0] 8 3" xfId="1603" xr:uid="{00000000-0005-0000-0000-000042060000}"/>
    <cellStyle name="Comma [0] 8 4" xfId="1604" xr:uid="{00000000-0005-0000-0000-000043060000}"/>
    <cellStyle name="Comma [0] 9" xfId="1605" xr:uid="{00000000-0005-0000-0000-000044060000}"/>
    <cellStyle name="Comma [0] 9 2" xfId="1606" xr:uid="{00000000-0005-0000-0000-000045060000}"/>
    <cellStyle name="Comma [0] 9 2 2" xfId="1607" xr:uid="{00000000-0005-0000-0000-000046060000}"/>
    <cellStyle name="Comma [0] 9 3" xfId="1608" xr:uid="{00000000-0005-0000-0000-000047060000}"/>
    <cellStyle name="Comma [0] 9 4" xfId="1609" xr:uid="{00000000-0005-0000-0000-000048060000}"/>
    <cellStyle name="Comma [0] 9 5" xfId="1610" xr:uid="{00000000-0005-0000-0000-000049060000}"/>
    <cellStyle name="Comma 10" xfId="1611" xr:uid="{00000000-0005-0000-0000-00004A060000}"/>
    <cellStyle name="Comma 10 2" xfId="1612" xr:uid="{00000000-0005-0000-0000-00004B060000}"/>
    <cellStyle name="Comma 10 3" xfId="1613" xr:uid="{00000000-0005-0000-0000-00004C060000}"/>
    <cellStyle name="Comma 10 4" xfId="1614" xr:uid="{00000000-0005-0000-0000-00004D060000}"/>
    <cellStyle name="Comma 11" xfId="1615" xr:uid="{00000000-0005-0000-0000-00004E060000}"/>
    <cellStyle name="Comma 11 10" xfId="1616" xr:uid="{00000000-0005-0000-0000-00004F060000}"/>
    <cellStyle name="Comma 11 11" xfId="1617" xr:uid="{00000000-0005-0000-0000-000050060000}"/>
    <cellStyle name="Comma 11 12" xfId="1618" xr:uid="{00000000-0005-0000-0000-000051060000}"/>
    <cellStyle name="Comma 11 2" xfId="1619" xr:uid="{00000000-0005-0000-0000-000052060000}"/>
    <cellStyle name="Comma 11 2 2" xfId="1620" xr:uid="{00000000-0005-0000-0000-000053060000}"/>
    <cellStyle name="Comma 11 2 2 2" xfId="1621" xr:uid="{00000000-0005-0000-0000-000054060000}"/>
    <cellStyle name="Comma 11 2 2 2 2" xfId="1622" xr:uid="{00000000-0005-0000-0000-000055060000}"/>
    <cellStyle name="Comma 11 2 2 2 2 2" xfId="1623" xr:uid="{00000000-0005-0000-0000-000056060000}"/>
    <cellStyle name="Comma 11 2 2 2 3" xfId="1624" xr:uid="{00000000-0005-0000-0000-000057060000}"/>
    <cellStyle name="Comma 11 2 2 2 4" xfId="1625" xr:uid="{00000000-0005-0000-0000-000058060000}"/>
    <cellStyle name="Comma 11 2 2 2 5" xfId="1626" xr:uid="{00000000-0005-0000-0000-000059060000}"/>
    <cellStyle name="Comma 11 2 2 3" xfId="1627" xr:uid="{00000000-0005-0000-0000-00005A060000}"/>
    <cellStyle name="Comma 11 2 2 3 2" xfId="1628" xr:uid="{00000000-0005-0000-0000-00005B060000}"/>
    <cellStyle name="Comma 11 2 2 4" xfId="1629" xr:uid="{00000000-0005-0000-0000-00005C060000}"/>
    <cellStyle name="Comma 11 2 2 5" xfId="1630" xr:uid="{00000000-0005-0000-0000-00005D060000}"/>
    <cellStyle name="Comma 11 2 2 6" xfId="1631" xr:uid="{00000000-0005-0000-0000-00005E060000}"/>
    <cellStyle name="Comma 11 2 3" xfId="1632" xr:uid="{00000000-0005-0000-0000-00005F060000}"/>
    <cellStyle name="Comma 11 2 3 2" xfId="1633" xr:uid="{00000000-0005-0000-0000-000060060000}"/>
    <cellStyle name="Comma 11 2 3 2 2" xfId="1634" xr:uid="{00000000-0005-0000-0000-000061060000}"/>
    <cellStyle name="Comma 11 2 3 3" xfId="1635" xr:uid="{00000000-0005-0000-0000-000062060000}"/>
    <cellStyle name="Comma 11 2 3 4" xfId="1636" xr:uid="{00000000-0005-0000-0000-000063060000}"/>
    <cellStyle name="Comma 11 2 3 5" xfId="1637" xr:uid="{00000000-0005-0000-0000-000064060000}"/>
    <cellStyle name="Comma 11 2 4" xfId="1638" xr:uid="{00000000-0005-0000-0000-000065060000}"/>
    <cellStyle name="Comma 11 2 4 2" xfId="1639" xr:uid="{00000000-0005-0000-0000-000066060000}"/>
    <cellStyle name="Comma 11 2 5" xfId="1640" xr:uid="{00000000-0005-0000-0000-000067060000}"/>
    <cellStyle name="Comma 11 2 6" xfId="1641" xr:uid="{00000000-0005-0000-0000-000068060000}"/>
    <cellStyle name="Comma 11 2 7" xfId="1642" xr:uid="{00000000-0005-0000-0000-000069060000}"/>
    <cellStyle name="Comma 11 3" xfId="1643" xr:uid="{00000000-0005-0000-0000-00006A060000}"/>
    <cellStyle name="Comma 11 3 2" xfId="1644" xr:uid="{00000000-0005-0000-0000-00006B060000}"/>
    <cellStyle name="Comma 11 3 2 2" xfId="1645" xr:uid="{00000000-0005-0000-0000-00006C060000}"/>
    <cellStyle name="Comma 11 3 2 2 2" xfId="1646" xr:uid="{00000000-0005-0000-0000-00006D060000}"/>
    <cellStyle name="Comma 11 3 2 2 2 2" xfId="1647" xr:uid="{00000000-0005-0000-0000-00006E060000}"/>
    <cellStyle name="Comma 11 3 2 2 3" xfId="1648" xr:uid="{00000000-0005-0000-0000-00006F060000}"/>
    <cellStyle name="Comma 11 3 2 2 4" xfId="1649" xr:uid="{00000000-0005-0000-0000-000070060000}"/>
    <cellStyle name="Comma 11 3 2 2 5" xfId="1650" xr:uid="{00000000-0005-0000-0000-000071060000}"/>
    <cellStyle name="Comma 11 3 2 3" xfId="1651" xr:uid="{00000000-0005-0000-0000-000072060000}"/>
    <cellStyle name="Comma 11 3 2 3 2" xfId="1652" xr:uid="{00000000-0005-0000-0000-000073060000}"/>
    <cellStyle name="Comma 11 3 2 4" xfId="1653" xr:uid="{00000000-0005-0000-0000-000074060000}"/>
    <cellStyle name="Comma 11 3 2 5" xfId="1654" xr:uid="{00000000-0005-0000-0000-000075060000}"/>
    <cellStyle name="Comma 11 3 2 6" xfId="1655" xr:uid="{00000000-0005-0000-0000-000076060000}"/>
    <cellStyle name="Comma 11 3 3" xfId="1656" xr:uid="{00000000-0005-0000-0000-000077060000}"/>
    <cellStyle name="Comma 11 3 3 2" xfId="1657" xr:uid="{00000000-0005-0000-0000-000078060000}"/>
    <cellStyle name="Comma 11 3 3 2 2" xfId="1658" xr:uid="{00000000-0005-0000-0000-000079060000}"/>
    <cellStyle name="Comma 11 3 3 3" xfId="1659" xr:uid="{00000000-0005-0000-0000-00007A060000}"/>
    <cellStyle name="Comma 11 3 3 4" xfId="1660" xr:uid="{00000000-0005-0000-0000-00007B060000}"/>
    <cellStyle name="Comma 11 3 3 5" xfId="1661" xr:uid="{00000000-0005-0000-0000-00007C060000}"/>
    <cellStyle name="Comma 11 3 4" xfId="1662" xr:uid="{00000000-0005-0000-0000-00007D060000}"/>
    <cellStyle name="Comma 11 3 4 2" xfId="1663" xr:uid="{00000000-0005-0000-0000-00007E060000}"/>
    <cellStyle name="Comma 11 3 5" xfId="1664" xr:uid="{00000000-0005-0000-0000-00007F060000}"/>
    <cellStyle name="Comma 11 3 6" xfId="1665" xr:uid="{00000000-0005-0000-0000-000080060000}"/>
    <cellStyle name="Comma 11 3 7" xfId="1666" xr:uid="{00000000-0005-0000-0000-000081060000}"/>
    <cellStyle name="Comma 11 4" xfId="1667" xr:uid="{00000000-0005-0000-0000-000082060000}"/>
    <cellStyle name="Comma 11 4 2" xfId="1668" xr:uid="{00000000-0005-0000-0000-000083060000}"/>
    <cellStyle name="Comma 11 4 2 2" xfId="1669" xr:uid="{00000000-0005-0000-0000-000084060000}"/>
    <cellStyle name="Comma 11 4 2 2 2" xfId="1670" xr:uid="{00000000-0005-0000-0000-000085060000}"/>
    <cellStyle name="Comma 11 4 2 3" xfId="1671" xr:uid="{00000000-0005-0000-0000-000086060000}"/>
    <cellStyle name="Comma 11 4 2 4" xfId="1672" xr:uid="{00000000-0005-0000-0000-000087060000}"/>
    <cellStyle name="Comma 11 4 2 5" xfId="1673" xr:uid="{00000000-0005-0000-0000-000088060000}"/>
    <cellStyle name="Comma 11 4 3" xfId="1674" xr:uid="{00000000-0005-0000-0000-000089060000}"/>
    <cellStyle name="Comma 11 4 3 2" xfId="1675" xr:uid="{00000000-0005-0000-0000-00008A060000}"/>
    <cellStyle name="Comma 11 4 4" xfId="1676" xr:uid="{00000000-0005-0000-0000-00008B060000}"/>
    <cellStyle name="Comma 11 4 5" xfId="1677" xr:uid="{00000000-0005-0000-0000-00008C060000}"/>
    <cellStyle name="Comma 11 4 6" xfId="1678" xr:uid="{00000000-0005-0000-0000-00008D060000}"/>
    <cellStyle name="Comma 11 5" xfId="1679" xr:uid="{00000000-0005-0000-0000-00008E060000}"/>
    <cellStyle name="Comma 11 5 2" xfId="1680" xr:uid="{00000000-0005-0000-0000-00008F060000}"/>
    <cellStyle name="Comma 11 5 2 2" xfId="1681" xr:uid="{00000000-0005-0000-0000-000090060000}"/>
    <cellStyle name="Comma 11 5 2 2 2" xfId="1682" xr:uid="{00000000-0005-0000-0000-000091060000}"/>
    <cellStyle name="Comma 11 5 2 3" xfId="1683" xr:uid="{00000000-0005-0000-0000-000092060000}"/>
    <cellStyle name="Comma 11 5 2 4" xfId="1684" xr:uid="{00000000-0005-0000-0000-000093060000}"/>
    <cellStyle name="Comma 11 5 2 5" xfId="1685" xr:uid="{00000000-0005-0000-0000-000094060000}"/>
    <cellStyle name="Comma 11 5 3" xfId="1686" xr:uid="{00000000-0005-0000-0000-000095060000}"/>
    <cellStyle name="Comma 11 5 3 2" xfId="1687" xr:uid="{00000000-0005-0000-0000-000096060000}"/>
    <cellStyle name="Comma 11 5 4" xfId="1688" xr:uid="{00000000-0005-0000-0000-000097060000}"/>
    <cellStyle name="Comma 11 5 5" xfId="1689" xr:uid="{00000000-0005-0000-0000-000098060000}"/>
    <cellStyle name="Comma 11 5 6" xfId="1690" xr:uid="{00000000-0005-0000-0000-000099060000}"/>
    <cellStyle name="Comma 11 6" xfId="1691" xr:uid="{00000000-0005-0000-0000-00009A060000}"/>
    <cellStyle name="Comma 11 6 2" xfId="1692" xr:uid="{00000000-0005-0000-0000-00009B060000}"/>
    <cellStyle name="Comma 11 6 2 2" xfId="1693" xr:uid="{00000000-0005-0000-0000-00009C060000}"/>
    <cellStyle name="Comma 11 6 3" xfId="1694" xr:uid="{00000000-0005-0000-0000-00009D060000}"/>
    <cellStyle name="Comma 11 6 4" xfId="1695" xr:uid="{00000000-0005-0000-0000-00009E060000}"/>
    <cellStyle name="Comma 11 6 5" xfId="1696" xr:uid="{00000000-0005-0000-0000-00009F060000}"/>
    <cellStyle name="Comma 11 7" xfId="1697" xr:uid="{00000000-0005-0000-0000-0000A0060000}"/>
    <cellStyle name="Comma 11 7 2" xfId="1698" xr:uid="{00000000-0005-0000-0000-0000A1060000}"/>
    <cellStyle name="Comma 11 7 2 2" xfId="1699" xr:uid="{00000000-0005-0000-0000-0000A2060000}"/>
    <cellStyle name="Comma 11 7 3" xfId="1700" xr:uid="{00000000-0005-0000-0000-0000A3060000}"/>
    <cellStyle name="Comma 11 7 4" xfId="1701" xr:uid="{00000000-0005-0000-0000-0000A4060000}"/>
    <cellStyle name="Comma 11 7 5" xfId="1702" xr:uid="{00000000-0005-0000-0000-0000A5060000}"/>
    <cellStyle name="Comma 11 8" xfId="1703" xr:uid="{00000000-0005-0000-0000-0000A6060000}"/>
    <cellStyle name="Comma 11 8 2" xfId="1704" xr:uid="{00000000-0005-0000-0000-0000A7060000}"/>
    <cellStyle name="Comma 11 8 2 2" xfId="1705" xr:uid="{00000000-0005-0000-0000-0000A8060000}"/>
    <cellStyle name="Comma 11 8 3" xfId="1706" xr:uid="{00000000-0005-0000-0000-0000A9060000}"/>
    <cellStyle name="Comma 11 8 4" xfId="1707" xr:uid="{00000000-0005-0000-0000-0000AA060000}"/>
    <cellStyle name="Comma 11 8 5" xfId="1708" xr:uid="{00000000-0005-0000-0000-0000AB060000}"/>
    <cellStyle name="Comma 11 9" xfId="1709" xr:uid="{00000000-0005-0000-0000-0000AC060000}"/>
    <cellStyle name="Comma 11 9 2" xfId="1710" xr:uid="{00000000-0005-0000-0000-0000AD060000}"/>
    <cellStyle name="Comma 12" xfId="1711" xr:uid="{00000000-0005-0000-0000-0000AE060000}"/>
    <cellStyle name="Comma 12 2" xfId="1712" xr:uid="{00000000-0005-0000-0000-0000AF060000}"/>
    <cellStyle name="Comma 12 3" xfId="1713" xr:uid="{00000000-0005-0000-0000-0000B0060000}"/>
    <cellStyle name="Comma 12 4" xfId="1714" xr:uid="{00000000-0005-0000-0000-0000B1060000}"/>
    <cellStyle name="Comma 13" xfId="1715" xr:uid="{00000000-0005-0000-0000-0000B2060000}"/>
    <cellStyle name="Comma 13 2" xfId="1716" xr:uid="{00000000-0005-0000-0000-0000B3060000}"/>
    <cellStyle name="Comma 13 3" xfId="1717" xr:uid="{00000000-0005-0000-0000-0000B4060000}"/>
    <cellStyle name="Comma 13 4" xfId="1718" xr:uid="{00000000-0005-0000-0000-0000B5060000}"/>
    <cellStyle name="Comma 14" xfId="1719" xr:uid="{00000000-0005-0000-0000-0000B6060000}"/>
    <cellStyle name="Comma 14 2" xfId="1720" xr:uid="{00000000-0005-0000-0000-0000B7060000}"/>
    <cellStyle name="Comma 14 3" xfId="1721" xr:uid="{00000000-0005-0000-0000-0000B8060000}"/>
    <cellStyle name="Comma 14 4" xfId="1722" xr:uid="{00000000-0005-0000-0000-0000B9060000}"/>
    <cellStyle name="Comma 15" xfId="1723" xr:uid="{00000000-0005-0000-0000-0000BA060000}"/>
    <cellStyle name="Comma 15 2" xfId="1724" xr:uid="{00000000-0005-0000-0000-0000BB060000}"/>
    <cellStyle name="Comma 15 3" xfId="1725" xr:uid="{00000000-0005-0000-0000-0000BC060000}"/>
    <cellStyle name="Comma 15 4" xfId="1726" xr:uid="{00000000-0005-0000-0000-0000BD060000}"/>
    <cellStyle name="Comma 16" xfId="1727" xr:uid="{00000000-0005-0000-0000-0000BE060000}"/>
    <cellStyle name="Comma 16 2" xfId="1728" xr:uid="{00000000-0005-0000-0000-0000BF060000}"/>
    <cellStyle name="Comma 16 3" xfId="1729" xr:uid="{00000000-0005-0000-0000-0000C0060000}"/>
    <cellStyle name="Comma 16 4" xfId="1730" xr:uid="{00000000-0005-0000-0000-0000C1060000}"/>
    <cellStyle name="Comma 17" xfId="1731" xr:uid="{00000000-0005-0000-0000-0000C2060000}"/>
    <cellStyle name="Comma 18" xfId="1732" xr:uid="{00000000-0005-0000-0000-0000C3060000}"/>
    <cellStyle name="Comma 19" xfId="1733" xr:uid="{00000000-0005-0000-0000-0000C4060000}"/>
    <cellStyle name="Comma 2" xfId="1734" xr:uid="{00000000-0005-0000-0000-0000C5060000}"/>
    <cellStyle name="Comma 2 10 2" xfId="1735" xr:uid="{00000000-0005-0000-0000-0000C6060000}"/>
    <cellStyle name="Comma 2 10 2 2" xfId="1736" xr:uid="{00000000-0005-0000-0000-0000C7060000}"/>
    <cellStyle name="Comma 2 10 2 3" xfId="1737" xr:uid="{00000000-0005-0000-0000-0000C8060000}"/>
    <cellStyle name="Comma 2 10 2 4" xfId="1738" xr:uid="{00000000-0005-0000-0000-0000C9060000}"/>
    <cellStyle name="Comma 2 10 2 5" xfId="1739" xr:uid="{00000000-0005-0000-0000-0000CA060000}"/>
    <cellStyle name="Comma 2 2" xfId="1740" xr:uid="{00000000-0005-0000-0000-0000CB060000}"/>
    <cellStyle name="Comma 2 2 2" xfId="1741" xr:uid="{00000000-0005-0000-0000-0000CC060000}"/>
    <cellStyle name="Comma 2 3" xfId="1742" xr:uid="{00000000-0005-0000-0000-0000CD060000}"/>
    <cellStyle name="Comma 2 39" xfId="1743" xr:uid="{00000000-0005-0000-0000-0000CE060000}"/>
    <cellStyle name="Comma 2 39 2" xfId="1744" xr:uid="{00000000-0005-0000-0000-0000CF060000}"/>
    <cellStyle name="Comma 2 4" xfId="1745" xr:uid="{00000000-0005-0000-0000-0000D0060000}"/>
    <cellStyle name="Comma 2 4 2" xfId="1746" xr:uid="{00000000-0005-0000-0000-0000D1060000}"/>
    <cellStyle name="Comma 2 4 2 2" xfId="1747" xr:uid="{00000000-0005-0000-0000-0000D2060000}"/>
    <cellStyle name="Comma 2 4 2 2 2" xfId="1748" xr:uid="{00000000-0005-0000-0000-0000D3060000}"/>
    <cellStyle name="Comma 2 4 2 3" xfId="1749" xr:uid="{00000000-0005-0000-0000-0000D4060000}"/>
    <cellStyle name="Comma 2 4 2 4" xfId="1750" xr:uid="{00000000-0005-0000-0000-0000D5060000}"/>
    <cellStyle name="Comma 2 4 2 5" xfId="1751" xr:uid="{00000000-0005-0000-0000-0000D6060000}"/>
    <cellStyle name="Comma 2 5" xfId="1752" xr:uid="{00000000-0005-0000-0000-0000D7060000}"/>
    <cellStyle name="Comma 2 9 2" xfId="1753" xr:uid="{00000000-0005-0000-0000-0000D8060000}"/>
    <cellStyle name="Comma 2 9 2 2" xfId="1754" xr:uid="{00000000-0005-0000-0000-0000D9060000}"/>
    <cellStyle name="Comma 2 9 2 3" xfId="1755" xr:uid="{00000000-0005-0000-0000-0000DA060000}"/>
    <cellStyle name="Comma 2 9 2 4" xfId="1756" xr:uid="{00000000-0005-0000-0000-0000DB060000}"/>
    <cellStyle name="Comma 20" xfId="1757" xr:uid="{00000000-0005-0000-0000-0000DC060000}"/>
    <cellStyle name="Comma 21" xfId="1758" xr:uid="{00000000-0005-0000-0000-0000DD060000}"/>
    <cellStyle name="Comma 22" xfId="1759" xr:uid="{00000000-0005-0000-0000-0000DE060000}"/>
    <cellStyle name="Comma 23" xfId="1760" xr:uid="{00000000-0005-0000-0000-0000DF060000}"/>
    <cellStyle name="Comma 24" xfId="1761" xr:uid="{00000000-0005-0000-0000-0000E0060000}"/>
    <cellStyle name="Comma 25" xfId="1762" xr:uid="{00000000-0005-0000-0000-0000E1060000}"/>
    <cellStyle name="Comma 26" xfId="1763" xr:uid="{00000000-0005-0000-0000-0000E2060000}"/>
    <cellStyle name="Comma 27" xfId="1764" xr:uid="{00000000-0005-0000-0000-0000E3060000}"/>
    <cellStyle name="Comma 28" xfId="1765" xr:uid="{00000000-0005-0000-0000-0000E4060000}"/>
    <cellStyle name="Comma 29" xfId="1766" xr:uid="{00000000-0005-0000-0000-0000E5060000}"/>
    <cellStyle name="Comma 3" xfId="1767" xr:uid="{00000000-0005-0000-0000-0000E6060000}"/>
    <cellStyle name="Comma 3 2" xfId="1768" xr:uid="{00000000-0005-0000-0000-0000E7060000}"/>
    <cellStyle name="Comma 3 3" xfId="1769" xr:uid="{00000000-0005-0000-0000-0000E8060000}"/>
    <cellStyle name="Comma 3 4" xfId="1770" xr:uid="{00000000-0005-0000-0000-0000E9060000}"/>
    <cellStyle name="Comma 30" xfId="1771" xr:uid="{00000000-0005-0000-0000-0000EA060000}"/>
    <cellStyle name="Comma 31" xfId="1772" xr:uid="{00000000-0005-0000-0000-0000EB060000}"/>
    <cellStyle name="Comma 32" xfId="1773" xr:uid="{00000000-0005-0000-0000-0000EC060000}"/>
    <cellStyle name="Comma 33" xfId="1774" xr:uid="{00000000-0005-0000-0000-0000ED060000}"/>
    <cellStyle name="Comma 34" xfId="1775" xr:uid="{00000000-0005-0000-0000-0000EE060000}"/>
    <cellStyle name="Comma 35" xfId="1776" xr:uid="{00000000-0005-0000-0000-0000EF060000}"/>
    <cellStyle name="Comma 36" xfId="1777" xr:uid="{00000000-0005-0000-0000-0000F0060000}"/>
    <cellStyle name="Comma 37" xfId="1778" xr:uid="{00000000-0005-0000-0000-0000F1060000}"/>
    <cellStyle name="Comma 38" xfId="1779" xr:uid="{00000000-0005-0000-0000-0000F2060000}"/>
    <cellStyle name="Comma 39" xfId="1780" xr:uid="{00000000-0005-0000-0000-0000F3060000}"/>
    <cellStyle name="Comma 4" xfId="1781" xr:uid="{00000000-0005-0000-0000-0000F4060000}"/>
    <cellStyle name="Comma 4 2" xfId="1782" xr:uid="{00000000-0005-0000-0000-0000F5060000}"/>
    <cellStyle name="Comma 4 3" xfId="1783" xr:uid="{00000000-0005-0000-0000-0000F6060000}"/>
    <cellStyle name="Comma 4 4" xfId="1784" xr:uid="{00000000-0005-0000-0000-0000F7060000}"/>
    <cellStyle name="Comma 40" xfId="1785" xr:uid="{00000000-0005-0000-0000-0000F8060000}"/>
    <cellStyle name="Comma 41" xfId="1786" xr:uid="{00000000-0005-0000-0000-0000F9060000}"/>
    <cellStyle name="Comma 42" xfId="1787" xr:uid="{00000000-0005-0000-0000-0000FA060000}"/>
    <cellStyle name="Comma 43" xfId="1788" xr:uid="{00000000-0005-0000-0000-0000FB060000}"/>
    <cellStyle name="Comma 44" xfId="1789" xr:uid="{00000000-0005-0000-0000-0000FC060000}"/>
    <cellStyle name="Comma 45" xfId="1790" xr:uid="{00000000-0005-0000-0000-0000FD060000}"/>
    <cellStyle name="Comma 46" xfId="1791" xr:uid="{00000000-0005-0000-0000-0000FE060000}"/>
    <cellStyle name="Comma 47" xfId="1792" xr:uid="{00000000-0005-0000-0000-0000FF060000}"/>
    <cellStyle name="Comma 47 2" xfId="1793" xr:uid="{00000000-0005-0000-0000-000000070000}"/>
    <cellStyle name="Comma 48" xfId="1794" xr:uid="{00000000-0005-0000-0000-000001070000}"/>
    <cellStyle name="Comma 5" xfId="1795" xr:uid="{00000000-0005-0000-0000-000002070000}"/>
    <cellStyle name="Comma 5 2" xfId="1796" xr:uid="{00000000-0005-0000-0000-000003070000}"/>
    <cellStyle name="Comma 5 3" xfId="1797" xr:uid="{00000000-0005-0000-0000-000004070000}"/>
    <cellStyle name="Comma 5 4" xfId="1798" xr:uid="{00000000-0005-0000-0000-000005070000}"/>
    <cellStyle name="Comma 6" xfId="1799" xr:uid="{00000000-0005-0000-0000-000006070000}"/>
    <cellStyle name="Comma 6 2" xfId="1800" xr:uid="{00000000-0005-0000-0000-000007070000}"/>
    <cellStyle name="Comma 6 3" xfId="1801" xr:uid="{00000000-0005-0000-0000-000008070000}"/>
    <cellStyle name="Comma 6 4" xfId="1802" xr:uid="{00000000-0005-0000-0000-000009070000}"/>
    <cellStyle name="Comma 7" xfId="1803" xr:uid="{00000000-0005-0000-0000-00000A070000}"/>
    <cellStyle name="Comma 7 2" xfId="1804" xr:uid="{00000000-0005-0000-0000-00000B070000}"/>
    <cellStyle name="Comma 7 3" xfId="1805" xr:uid="{00000000-0005-0000-0000-00000C070000}"/>
    <cellStyle name="Comma 7 4" xfId="1806" xr:uid="{00000000-0005-0000-0000-00000D070000}"/>
    <cellStyle name="Comma 71" xfId="1807" xr:uid="{00000000-0005-0000-0000-00000E070000}"/>
    <cellStyle name="Comma 71 2" xfId="1808" xr:uid="{00000000-0005-0000-0000-00000F070000}"/>
    <cellStyle name="Comma 71 3" xfId="1809" xr:uid="{00000000-0005-0000-0000-000010070000}"/>
    <cellStyle name="Comma 71 4" xfId="1810" xr:uid="{00000000-0005-0000-0000-000011070000}"/>
    <cellStyle name="Comma 8" xfId="1811" xr:uid="{00000000-0005-0000-0000-000012070000}"/>
    <cellStyle name="Comma 8 2" xfId="1812" xr:uid="{00000000-0005-0000-0000-000013070000}"/>
    <cellStyle name="Comma 8 3" xfId="1813" xr:uid="{00000000-0005-0000-0000-000014070000}"/>
    <cellStyle name="Comma 8 4" xfId="1814" xr:uid="{00000000-0005-0000-0000-000015070000}"/>
    <cellStyle name="Comma 9" xfId="1815" xr:uid="{00000000-0005-0000-0000-000016070000}"/>
    <cellStyle name="Comma 9 2" xfId="1816" xr:uid="{00000000-0005-0000-0000-000017070000}"/>
    <cellStyle name="Comma 9 3" xfId="1817" xr:uid="{00000000-0005-0000-0000-000018070000}"/>
    <cellStyle name="Comma 9 4" xfId="1818" xr:uid="{00000000-0005-0000-0000-000019070000}"/>
    <cellStyle name="Excel Built-in Comma [0]" xfId="1819" xr:uid="{00000000-0005-0000-0000-00001A070000}"/>
    <cellStyle name="Excel Built-in Normal 1" xfId="1820" xr:uid="{00000000-0005-0000-0000-00001B070000}"/>
    <cellStyle name="Excel Built-in Normal 2" xfId="1821" xr:uid="{00000000-0005-0000-0000-00001C070000}"/>
    <cellStyle name="Heading 3 2" xfId="1822" xr:uid="{00000000-0005-0000-0000-00001D070000}"/>
    <cellStyle name="Heading 3 2 2" xfId="1823" xr:uid="{00000000-0005-0000-0000-00001E070000}"/>
    <cellStyle name="Heading 3 2 2 2" xfId="1824" xr:uid="{00000000-0005-0000-0000-00001F070000}"/>
    <cellStyle name="Heading 3 2 3" xfId="1825" xr:uid="{00000000-0005-0000-0000-000020070000}"/>
    <cellStyle name="Heading 3 2 4" xfId="1826" xr:uid="{00000000-0005-0000-0000-000021070000}"/>
    <cellStyle name="Heading 3 2 5" xfId="1827" xr:uid="{00000000-0005-0000-0000-000022070000}"/>
    <cellStyle name="Heading 3 3" xfId="1828" xr:uid="{00000000-0005-0000-0000-000023070000}"/>
    <cellStyle name="Heading 3 3 2" xfId="1829" xr:uid="{00000000-0005-0000-0000-000024070000}"/>
    <cellStyle name="Normal" xfId="0" builtinId="0"/>
    <cellStyle name="Normal 10" xfId="1830" xr:uid="{00000000-0005-0000-0000-000026070000}"/>
    <cellStyle name="Normal 10 2" xfId="1831" xr:uid="{00000000-0005-0000-0000-000027070000}"/>
    <cellStyle name="Normal 10 2 2" xfId="1832" xr:uid="{00000000-0005-0000-0000-000028070000}"/>
    <cellStyle name="Normal 10 3" xfId="1833" xr:uid="{00000000-0005-0000-0000-000029070000}"/>
    <cellStyle name="Normal 10 3 10" xfId="1834" xr:uid="{00000000-0005-0000-0000-00002A070000}"/>
    <cellStyle name="Normal 10 3 11" xfId="1835" xr:uid="{00000000-0005-0000-0000-00002B070000}"/>
    <cellStyle name="Normal 10 3 12" xfId="1836" xr:uid="{00000000-0005-0000-0000-00002C070000}"/>
    <cellStyle name="Normal 10 3 2" xfId="1837" xr:uid="{00000000-0005-0000-0000-00002D070000}"/>
    <cellStyle name="Normal 10 3 2 2" xfId="1838" xr:uid="{00000000-0005-0000-0000-00002E070000}"/>
    <cellStyle name="Normal 10 3 2 2 2" xfId="1839" xr:uid="{00000000-0005-0000-0000-00002F070000}"/>
    <cellStyle name="Normal 10 3 2 2 2 2" xfId="1840" xr:uid="{00000000-0005-0000-0000-000030070000}"/>
    <cellStyle name="Normal 10 3 2 2 2 2 2" xfId="1841" xr:uid="{00000000-0005-0000-0000-000031070000}"/>
    <cellStyle name="Normal 10 3 2 2 2 3" xfId="1842" xr:uid="{00000000-0005-0000-0000-000032070000}"/>
    <cellStyle name="Normal 10 3 2 2 2 4" xfId="1843" xr:uid="{00000000-0005-0000-0000-000033070000}"/>
    <cellStyle name="Normal 10 3 2 2 2 5" xfId="1844" xr:uid="{00000000-0005-0000-0000-000034070000}"/>
    <cellStyle name="Normal 10 3 2 2 3" xfId="1845" xr:uid="{00000000-0005-0000-0000-000035070000}"/>
    <cellStyle name="Normal 10 3 2 2 3 2" xfId="1846" xr:uid="{00000000-0005-0000-0000-000036070000}"/>
    <cellStyle name="Normal 10 3 2 2 4" xfId="1847" xr:uid="{00000000-0005-0000-0000-000037070000}"/>
    <cellStyle name="Normal 10 3 2 2 5" xfId="1848" xr:uid="{00000000-0005-0000-0000-000038070000}"/>
    <cellStyle name="Normal 10 3 2 2 6" xfId="1849" xr:uid="{00000000-0005-0000-0000-000039070000}"/>
    <cellStyle name="Normal 10 3 2 3" xfId="1850" xr:uid="{00000000-0005-0000-0000-00003A070000}"/>
    <cellStyle name="Normal 10 3 2 3 2" xfId="1851" xr:uid="{00000000-0005-0000-0000-00003B070000}"/>
    <cellStyle name="Normal 10 3 2 3 2 2" xfId="1852" xr:uid="{00000000-0005-0000-0000-00003C070000}"/>
    <cellStyle name="Normal 10 3 2 3 3" xfId="1853" xr:uid="{00000000-0005-0000-0000-00003D070000}"/>
    <cellStyle name="Normal 10 3 2 3 4" xfId="1854" xr:uid="{00000000-0005-0000-0000-00003E070000}"/>
    <cellStyle name="Normal 10 3 2 3 5" xfId="1855" xr:uid="{00000000-0005-0000-0000-00003F070000}"/>
    <cellStyle name="Normal 10 3 2 4" xfId="1856" xr:uid="{00000000-0005-0000-0000-000040070000}"/>
    <cellStyle name="Normal 10 3 2 4 2" xfId="1857" xr:uid="{00000000-0005-0000-0000-000041070000}"/>
    <cellStyle name="Normal 10 3 2 5" xfId="1858" xr:uid="{00000000-0005-0000-0000-000042070000}"/>
    <cellStyle name="Normal 10 3 2 6" xfId="1859" xr:uid="{00000000-0005-0000-0000-000043070000}"/>
    <cellStyle name="Normal 10 3 2 7" xfId="1860" xr:uid="{00000000-0005-0000-0000-000044070000}"/>
    <cellStyle name="Normal 10 3 3" xfId="1861" xr:uid="{00000000-0005-0000-0000-000045070000}"/>
    <cellStyle name="Normal 10 3 3 2" xfId="1862" xr:uid="{00000000-0005-0000-0000-000046070000}"/>
    <cellStyle name="Normal 10 3 3 2 2" xfId="1863" xr:uid="{00000000-0005-0000-0000-000047070000}"/>
    <cellStyle name="Normal 10 3 3 2 2 2" xfId="1864" xr:uid="{00000000-0005-0000-0000-000048070000}"/>
    <cellStyle name="Normal 10 3 3 2 2 2 2" xfId="1865" xr:uid="{00000000-0005-0000-0000-000049070000}"/>
    <cellStyle name="Normal 10 3 3 2 2 3" xfId="1866" xr:uid="{00000000-0005-0000-0000-00004A070000}"/>
    <cellStyle name="Normal 10 3 3 2 2 4" xfId="1867" xr:uid="{00000000-0005-0000-0000-00004B070000}"/>
    <cellStyle name="Normal 10 3 3 2 2 5" xfId="1868" xr:uid="{00000000-0005-0000-0000-00004C070000}"/>
    <cellStyle name="Normal 10 3 3 2 3" xfId="1869" xr:uid="{00000000-0005-0000-0000-00004D070000}"/>
    <cellStyle name="Normal 10 3 3 2 3 2" xfId="1870" xr:uid="{00000000-0005-0000-0000-00004E070000}"/>
    <cellStyle name="Normal 10 3 3 2 4" xfId="1871" xr:uid="{00000000-0005-0000-0000-00004F070000}"/>
    <cellStyle name="Normal 10 3 3 2 5" xfId="1872" xr:uid="{00000000-0005-0000-0000-000050070000}"/>
    <cellStyle name="Normal 10 3 3 2 6" xfId="1873" xr:uid="{00000000-0005-0000-0000-000051070000}"/>
    <cellStyle name="Normal 10 3 3 3" xfId="1874" xr:uid="{00000000-0005-0000-0000-000052070000}"/>
    <cellStyle name="Normal 10 3 3 3 2" xfId="1875" xr:uid="{00000000-0005-0000-0000-000053070000}"/>
    <cellStyle name="Normal 10 3 3 3 2 2" xfId="1876" xr:uid="{00000000-0005-0000-0000-000054070000}"/>
    <cellStyle name="Normal 10 3 3 3 3" xfId="1877" xr:uid="{00000000-0005-0000-0000-000055070000}"/>
    <cellStyle name="Normal 10 3 3 3 4" xfId="1878" xr:uid="{00000000-0005-0000-0000-000056070000}"/>
    <cellStyle name="Normal 10 3 3 3 5" xfId="1879" xr:uid="{00000000-0005-0000-0000-000057070000}"/>
    <cellStyle name="Normal 10 3 3 4" xfId="1880" xr:uid="{00000000-0005-0000-0000-000058070000}"/>
    <cellStyle name="Normal 10 3 3 4 2" xfId="1881" xr:uid="{00000000-0005-0000-0000-000059070000}"/>
    <cellStyle name="Normal 10 3 3 5" xfId="1882" xr:uid="{00000000-0005-0000-0000-00005A070000}"/>
    <cellStyle name="Normal 10 3 3 6" xfId="1883" xr:uid="{00000000-0005-0000-0000-00005B070000}"/>
    <cellStyle name="Normal 10 3 3 7" xfId="1884" xr:uid="{00000000-0005-0000-0000-00005C070000}"/>
    <cellStyle name="Normal 10 3 4" xfId="1885" xr:uid="{00000000-0005-0000-0000-00005D070000}"/>
    <cellStyle name="Normal 10 3 4 2" xfId="1886" xr:uid="{00000000-0005-0000-0000-00005E070000}"/>
    <cellStyle name="Normal 10 3 4 2 2" xfId="1887" xr:uid="{00000000-0005-0000-0000-00005F070000}"/>
    <cellStyle name="Normal 10 3 4 2 2 2" xfId="1888" xr:uid="{00000000-0005-0000-0000-000060070000}"/>
    <cellStyle name="Normal 10 3 4 2 3" xfId="1889" xr:uid="{00000000-0005-0000-0000-000061070000}"/>
    <cellStyle name="Normal 10 3 4 2 4" xfId="1890" xr:uid="{00000000-0005-0000-0000-000062070000}"/>
    <cellStyle name="Normal 10 3 4 2 5" xfId="1891" xr:uid="{00000000-0005-0000-0000-000063070000}"/>
    <cellStyle name="Normal 10 3 4 3" xfId="1892" xr:uid="{00000000-0005-0000-0000-000064070000}"/>
    <cellStyle name="Normal 10 3 4 3 2" xfId="1893" xr:uid="{00000000-0005-0000-0000-000065070000}"/>
    <cellStyle name="Normal 10 3 4 4" xfId="1894" xr:uid="{00000000-0005-0000-0000-000066070000}"/>
    <cellStyle name="Normal 10 3 4 5" xfId="1895" xr:uid="{00000000-0005-0000-0000-000067070000}"/>
    <cellStyle name="Normal 10 3 4 6" xfId="1896" xr:uid="{00000000-0005-0000-0000-000068070000}"/>
    <cellStyle name="Normal 10 3 5" xfId="1897" xr:uid="{00000000-0005-0000-0000-000069070000}"/>
    <cellStyle name="Normal 10 3 5 2" xfId="1898" xr:uid="{00000000-0005-0000-0000-00006A070000}"/>
    <cellStyle name="Normal 10 3 5 2 2" xfId="1899" xr:uid="{00000000-0005-0000-0000-00006B070000}"/>
    <cellStyle name="Normal 10 3 5 2 2 2" xfId="1900" xr:uid="{00000000-0005-0000-0000-00006C070000}"/>
    <cellStyle name="Normal 10 3 5 2 3" xfId="1901" xr:uid="{00000000-0005-0000-0000-00006D070000}"/>
    <cellStyle name="Normal 10 3 5 2 4" xfId="1902" xr:uid="{00000000-0005-0000-0000-00006E070000}"/>
    <cellStyle name="Normal 10 3 5 2 5" xfId="1903" xr:uid="{00000000-0005-0000-0000-00006F070000}"/>
    <cellStyle name="Normal 10 3 5 3" xfId="1904" xr:uid="{00000000-0005-0000-0000-000070070000}"/>
    <cellStyle name="Normal 10 3 5 3 2" xfId="1905" xr:uid="{00000000-0005-0000-0000-000071070000}"/>
    <cellStyle name="Normal 10 3 5 4" xfId="1906" xr:uid="{00000000-0005-0000-0000-000072070000}"/>
    <cellStyle name="Normal 10 3 5 5" xfId="1907" xr:uid="{00000000-0005-0000-0000-000073070000}"/>
    <cellStyle name="Normal 10 3 5 6" xfId="1908" xr:uid="{00000000-0005-0000-0000-000074070000}"/>
    <cellStyle name="Normal 10 3 6" xfId="1909" xr:uid="{00000000-0005-0000-0000-000075070000}"/>
    <cellStyle name="Normal 10 3 6 2" xfId="1910" xr:uid="{00000000-0005-0000-0000-000076070000}"/>
    <cellStyle name="Normal 10 3 6 2 2" xfId="1911" xr:uid="{00000000-0005-0000-0000-000077070000}"/>
    <cellStyle name="Normal 10 3 6 3" xfId="1912" xr:uid="{00000000-0005-0000-0000-000078070000}"/>
    <cellStyle name="Normal 10 3 6 4" xfId="1913" xr:uid="{00000000-0005-0000-0000-000079070000}"/>
    <cellStyle name="Normal 10 3 6 5" xfId="1914" xr:uid="{00000000-0005-0000-0000-00007A070000}"/>
    <cellStyle name="Normal 10 3 7" xfId="1915" xr:uid="{00000000-0005-0000-0000-00007B070000}"/>
    <cellStyle name="Normal 10 3 7 2" xfId="1916" xr:uid="{00000000-0005-0000-0000-00007C070000}"/>
    <cellStyle name="Normal 10 3 7 2 2" xfId="1917" xr:uid="{00000000-0005-0000-0000-00007D070000}"/>
    <cellStyle name="Normal 10 3 7 3" xfId="1918" xr:uid="{00000000-0005-0000-0000-00007E070000}"/>
    <cellStyle name="Normal 10 3 7 4" xfId="1919" xr:uid="{00000000-0005-0000-0000-00007F070000}"/>
    <cellStyle name="Normal 10 3 7 5" xfId="1920" xr:uid="{00000000-0005-0000-0000-000080070000}"/>
    <cellStyle name="Normal 10 3 8" xfId="1921" xr:uid="{00000000-0005-0000-0000-000081070000}"/>
    <cellStyle name="Normal 10 3 8 2" xfId="1922" xr:uid="{00000000-0005-0000-0000-000082070000}"/>
    <cellStyle name="Normal 10 3 8 2 2" xfId="1923" xr:uid="{00000000-0005-0000-0000-000083070000}"/>
    <cellStyle name="Normal 10 3 8 3" xfId="1924" xr:uid="{00000000-0005-0000-0000-000084070000}"/>
    <cellStyle name="Normal 10 3 8 4" xfId="1925" xr:uid="{00000000-0005-0000-0000-000085070000}"/>
    <cellStyle name="Normal 10 3 8 5" xfId="1926" xr:uid="{00000000-0005-0000-0000-000086070000}"/>
    <cellStyle name="Normal 10 3 9" xfId="1927" xr:uid="{00000000-0005-0000-0000-000087070000}"/>
    <cellStyle name="Normal 10 3 9 2" xfId="1928" xr:uid="{00000000-0005-0000-0000-000088070000}"/>
    <cellStyle name="Normal 10 4" xfId="1929" xr:uid="{00000000-0005-0000-0000-000089070000}"/>
    <cellStyle name="Normal 10 4 2" xfId="1930" xr:uid="{00000000-0005-0000-0000-00008A070000}"/>
    <cellStyle name="Normal 10 5" xfId="1931" xr:uid="{00000000-0005-0000-0000-00008B070000}"/>
    <cellStyle name="Normal 10 6" xfId="1932" xr:uid="{00000000-0005-0000-0000-00008C070000}"/>
    <cellStyle name="Normal 11" xfId="1933" xr:uid="{00000000-0005-0000-0000-00008D070000}"/>
    <cellStyle name="Normal 11 10" xfId="1934" xr:uid="{00000000-0005-0000-0000-00008E070000}"/>
    <cellStyle name="Normal 11 10 2" xfId="1935" xr:uid="{00000000-0005-0000-0000-00008F070000}"/>
    <cellStyle name="Normal 11 11" xfId="1936" xr:uid="{00000000-0005-0000-0000-000090070000}"/>
    <cellStyle name="Normal 11 11 2" xfId="1937" xr:uid="{00000000-0005-0000-0000-000091070000}"/>
    <cellStyle name="Normal 11 12" xfId="1938" xr:uid="{00000000-0005-0000-0000-000092070000}"/>
    <cellStyle name="Normal 11 13" xfId="1939" xr:uid="{00000000-0005-0000-0000-000093070000}"/>
    <cellStyle name="Normal 11 14" xfId="1940" xr:uid="{00000000-0005-0000-0000-000094070000}"/>
    <cellStyle name="Normal 11 2" xfId="1941" xr:uid="{00000000-0005-0000-0000-000095070000}"/>
    <cellStyle name="Normal 11 2 2" xfId="1942" xr:uid="{00000000-0005-0000-0000-000096070000}"/>
    <cellStyle name="Normal 11 2 3" xfId="1943" xr:uid="{00000000-0005-0000-0000-000097070000}"/>
    <cellStyle name="Normal 11 2 4" xfId="1944" xr:uid="{00000000-0005-0000-0000-000098070000}"/>
    <cellStyle name="Normal 11 3" xfId="1945" xr:uid="{00000000-0005-0000-0000-000099070000}"/>
    <cellStyle name="Normal 11 3 2" xfId="1946" xr:uid="{00000000-0005-0000-0000-00009A070000}"/>
    <cellStyle name="Normal 11 3 2 2" xfId="1947" xr:uid="{00000000-0005-0000-0000-00009B070000}"/>
    <cellStyle name="Normal 11 3 2 2 2" xfId="1948" xr:uid="{00000000-0005-0000-0000-00009C070000}"/>
    <cellStyle name="Normal 11 3 2 2 2 2" xfId="1949" xr:uid="{00000000-0005-0000-0000-00009D070000}"/>
    <cellStyle name="Normal 11 3 2 2 3" xfId="1950" xr:uid="{00000000-0005-0000-0000-00009E070000}"/>
    <cellStyle name="Normal 11 3 2 2 4" xfId="1951" xr:uid="{00000000-0005-0000-0000-00009F070000}"/>
    <cellStyle name="Normal 11 3 2 2 5" xfId="1952" xr:uid="{00000000-0005-0000-0000-0000A0070000}"/>
    <cellStyle name="Normal 11 3 2 3" xfId="1953" xr:uid="{00000000-0005-0000-0000-0000A1070000}"/>
    <cellStyle name="Normal 11 3 2 3 2" xfId="1954" xr:uid="{00000000-0005-0000-0000-0000A2070000}"/>
    <cellStyle name="Normal 11 3 2 4" xfId="1955" xr:uid="{00000000-0005-0000-0000-0000A3070000}"/>
    <cellStyle name="Normal 11 3 2 5" xfId="1956" xr:uid="{00000000-0005-0000-0000-0000A4070000}"/>
    <cellStyle name="Normal 11 3 2 6" xfId="1957" xr:uid="{00000000-0005-0000-0000-0000A5070000}"/>
    <cellStyle name="Normal 11 3 3" xfId="1958" xr:uid="{00000000-0005-0000-0000-0000A6070000}"/>
    <cellStyle name="Normal 11 3 3 2" xfId="1959" xr:uid="{00000000-0005-0000-0000-0000A7070000}"/>
    <cellStyle name="Normal 11 3 3 2 2" xfId="1960" xr:uid="{00000000-0005-0000-0000-0000A8070000}"/>
    <cellStyle name="Normal 11 3 3 3" xfId="1961" xr:uid="{00000000-0005-0000-0000-0000A9070000}"/>
    <cellStyle name="Normal 11 3 3 4" xfId="1962" xr:uid="{00000000-0005-0000-0000-0000AA070000}"/>
    <cellStyle name="Normal 11 3 3 5" xfId="1963" xr:uid="{00000000-0005-0000-0000-0000AB070000}"/>
    <cellStyle name="Normal 11 3 4" xfId="1964" xr:uid="{00000000-0005-0000-0000-0000AC070000}"/>
    <cellStyle name="Normal 11 3 4 2" xfId="1965" xr:uid="{00000000-0005-0000-0000-0000AD070000}"/>
    <cellStyle name="Normal 11 3 5" xfId="1966" xr:uid="{00000000-0005-0000-0000-0000AE070000}"/>
    <cellStyle name="Normal 11 3 5 2" xfId="1967" xr:uid="{00000000-0005-0000-0000-0000AF070000}"/>
    <cellStyle name="Normal 11 3 6" xfId="1968" xr:uid="{00000000-0005-0000-0000-0000B0070000}"/>
    <cellStyle name="Normal 11 3 7" xfId="1969" xr:uid="{00000000-0005-0000-0000-0000B1070000}"/>
    <cellStyle name="Normal 11 4" xfId="1970" xr:uid="{00000000-0005-0000-0000-0000B2070000}"/>
    <cellStyle name="Normal 11 4 2" xfId="1971" xr:uid="{00000000-0005-0000-0000-0000B3070000}"/>
    <cellStyle name="Normal 11 4 2 2" xfId="1972" xr:uid="{00000000-0005-0000-0000-0000B4070000}"/>
    <cellStyle name="Normal 11 4 2 2 2" xfId="1973" xr:uid="{00000000-0005-0000-0000-0000B5070000}"/>
    <cellStyle name="Normal 11 4 2 2 2 2" xfId="1974" xr:uid="{00000000-0005-0000-0000-0000B6070000}"/>
    <cellStyle name="Normal 11 4 2 2 3" xfId="1975" xr:uid="{00000000-0005-0000-0000-0000B7070000}"/>
    <cellStyle name="Normal 11 4 2 2 4" xfId="1976" xr:uid="{00000000-0005-0000-0000-0000B8070000}"/>
    <cellStyle name="Normal 11 4 2 2 5" xfId="1977" xr:uid="{00000000-0005-0000-0000-0000B9070000}"/>
    <cellStyle name="Normal 11 4 2 3" xfId="1978" xr:uid="{00000000-0005-0000-0000-0000BA070000}"/>
    <cellStyle name="Normal 11 4 2 3 2" xfId="1979" xr:uid="{00000000-0005-0000-0000-0000BB070000}"/>
    <cellStyle name="Normal 11 4 2 4" xfId="1980" xr:uid="{00000000-0005-0000-0000-0000BC070000}"/>
    <cellStyle name="Normal 11 4 2 5" xfId="1981" xr:uid="{00000000-0005-0000-0000-0000BD070000}"/>
    <cellStyle name="Normal 11 4 2 6" xfId="1982" xr:uid="{00000000-0005-0000-0000-0000BE070000}"/>
    <cellStyle name="Normal 11 4 3" xfId="1983" xr:uid="{00000000-0005-0000-0000-0000BF070000}"/>
    <cellStyle name="Normal 11 4 3 2" xfId="1984" xr:uid="{00000000-0005-0000-0000-0000C0070000}"/>
    <cellStyle name="Normal 11 4 3 2 2" xfId="1985" xr:uid="{00000000-0005-0000-0000-0000C1070000}"/>
    <cellStyle name="Normal 11 4 3 3" xfId="1986" xr:uid="{00000000-0005-0000-0000-0000C2070000}"/>
    <cellStyle name="Normal 11 4 3 4" xfId="1987" xr:uid="{00000000-0005-0000-0000-0000C3070000}"/>
    <cellStyle name="Normal 11 4 3 5" xfId="1988" xr:uid="{00000000-0005-0000-0000-0000C4070000}"/>
    <cellStyle name="Normal 11 4 4" xfId="1989" xr:uid="{00000000-0005-0000-0000-0000C5070000}"/>
    <cellStyle name="Normal 11 4 4 2" xfId="1990" xr:uid="{00000000-0005-0000-0000-0000C6070000}"/>
    <cellStyle name="Normal 11 4 5" xfId="1991" xr:uid="{00000000-0005-0000-0000-0000C7070000}"/>
    <cellStyle name="Normal 11 4 6" xfId="1992" xr:uid="{00000000-0005-0000-0000-0000C8070000}"/>
    <cellStyle name="Normal 11 4 7" xfId="1993" xr:uid="{00000000-0005-0000-0000-0000C9070000}"/>
    <cellStyle name="Normal 11 5" xfId="1994" xr:uid="{00000000-0005-0000-0000-0000CA070000}"/>
    <cellStyle name="Normal 11 5 2" xfId="1995" xr:uid="{00000000-0005-0000-0000-0000CB070000}"/>
    <cellStyle name="Normal 11 5 2 2" xfId="1996" xr:uid="{00000000-0005-0000-0000-0000CC070000}"/>
    <cellStyle name="Normal 11 5 2 2 2" xfId="1997" xr:uid="{00000000-0005-0000-0000-0000CD070000}"/>
    <cellStyle name="Normal 11 5 2 3" xfId="1998" xr:uid="{00000000-0005-0000-0000-0000CE070000}"/>
    <cellStyle name="Normal 11 5 2 4" xfId="1999" xr:uid="{00000000-0005-0000-0000-0000CF070000}"/>
    <cellStyle name="Normal 11 5 2 5" xfId="2000" xr:uid="{00000000-0005-0000-0000-0000D0070000}"/>
    <cellStyle name="Normal 11 5 3" xfId="2001" xr:uid="{00000000-0005-0000-0000-0000D1070000}"/>
    <cellStyle name="Normal 11 5 3 2" xfId="2002" xr:uid="{00000000-0005-0000-0000-0000D2070000}"/>
    <cellStyle name="Normal 11 5 4" xfId="2003" xr:uid="{00000000-0005-0000-0000-0000D3070000}"/>
    <cellStyle name="Normal 11 5 5" xfId="2004" xr:uid="{00000000-0005-0000-0000-0000D4070000}"/>
    <cellStyle name="Normal 11 5 6" xfId="2005" xr:uid="{00000000-0005-0000-0000-0000D5070000}"/>
    <cellStyle name="Normal 11 6" xfId="2006" xr:uid="{00000000-0005-0000-0000-0000D6070000}"/>
    <cellStyle name="Normal 11 6 2" xfId="2007" xr:uid="{00000000-0005-0000-0000-0000D7070000}"/>
    <cellStyle name="Normal 11 6 2 2" xfId="2008" xr:uid="{00000000-0005-0000-0000-0000D8070000}"/>
    <cellStyle name="Normal 11 6 2 2 2" xfId="2009" xr:uid="{00000000-0005-0000-0000-0000D9070000}"/>
    <cellStyle name="Normal 11 6 2 3" xfId="2010" xr:uid="{00000000-0005-0000-0000-0000DA070000}"/>
    <cellStyle name="Normal 11 6 2 4" xfId="2011" xr:uid="{00000000-0005-0000-0000-0000DB070000}"/>
    <cellStyle name="Normal 11 6 2 5" xfId="2012" xr:uid="{00000000-0005-0000-0000-0000DC070000}"/>
    <cellStyle name="Normal 11 6 3" xfId="2013" xr:uid="{00000000-0005-0000-0000-0000DD070000}"/>
    <cellStyle name="Normal 11 6 3 2" xfId="2014" xr:uid="{00000000-0005-0000-0000-0000DE070000}"/>
    <cellStyle name="Normal 11 6 4" xfId="2015" xr:uid="{00000000-0005-0000-0000-0000DF070000}"/>
    <cellStyle name="Normal 11 6 5" xfId="2016" xr:uid="{00000000-0005-0000-0000-0000E0070000}"/>
    <cellStyle name="Normal 11 6 6" xfId="2017" xr:uid="{00000000-0005-0000-0000-0000E1070000}"/>
    <cellStyle name="Normal 11 7" xfId="2018" xr:uid="{00000000-0005-0000-0000-0000E2070000}"/>
    <cellStyle name="Normal 11 7 2" xfId="2019" xr:uid="{00000000-0005-0000-0000-0000E3070000}"/>
    <cellStyle name="Normal 11 7 2 2" xfId="2020" xr:uid="{00000000-0005-0000-0000-0000E4070000}"/>
    <cellStyle name="Normal 11 7 3" xfId="2021" xr:uid="{00000000-0005-0000-0000-0000E5070000}"/>
    <cellStyle name="Normal 11 7 4" xfId="2022" xr:uid="{00000000-0005-0000-0000-0000E6070000}"/>
    <cellStyle name="Normal 11 7 5" xfId="2023" xr:uid="{00000000-0005-0000-0000-0000E7070000}"/>
    <cellStyle name="Normal 11 8" xfId="2024" xr:uid="{00000000-0005-0000-0000-0000E8070000}"/>
    <cellStyle name="Normal 11 8 2" xfId="2025" xr:uid="{00000000-0005-0000-0000-0000E9070000}"/>
    <cellStyle name="Normal 11 8 2 2" xfId="2026" xr:uid="{00000000-0005-0000-0000-0000EA070000}"/>
    <cellStyle name="Normal 11 8 3" xfId="2027" xr:uid="{00000000-0005-0000-0000-0000EB070000}"/>
    <cellStyle name="Normal 11 8 4" xfId="2028" xr:uid="{00000000-0005-0000-0000-0000EC070000}"/>
    <cellStyle name="Normal 11 8 5" xfId="2029" xr:uid="{00000000-0005-0000-0000-0000ED070000}"/>
    <cellStyle name="Normal 11 9" xfId="2030" xr:uid="{00000000-0005-0000-0000-0000EE070000}"/>
    <cellStyle name="Normal 11 9 2" xfId="2031" xr:uid="{00000000-0005-0000-0000-0000EF070000}"/>
    <cellStyle name="Normal 11 9 2 2" xfId="2032" xr:uid="{00000000-0005-0000-0000-0000F0070000}"/>
    <cellStyle name="Normal 11 9 3" xfId="2033" xr:uid="{00000000-0005-0000-0000-0000F1070000}"/>
    <cellStyle name="Normal 11 9 4" xfId="2034" xr:uid="{00000000-0005-0000-0000-0000F2070000}"/>
    <cellStyle name="Normal 11 9 5" xfId="2035" xr:uid="{00000000-0005-0000-0000-0000F3070000}"/>
    <cellStyle name="Normal 12" xfId="2036" xr:uid="{00000000-0005-0000-0000-0000F4070000}"/>
    <cellStyle name="Normal 12 10" xfId="2037" xr:uid="{00000000-0005-0000-0000-0000F5070000}"/>
    <cellStyle name="Normal 12 11" xfId="2038" xr:uid="{00000000-0005-0000-0000-0000F6070000}"/>
    <cellStyle name="Normal 12 12" xfId="2039" xr:uid="{00000000-0005-0000-0000-0000F7070000}"/>
    <cellStyle name="Normal 12 2" xfId="2040" xr:uid="{00000000-0005-0000-0000-0000F8070000}"/>
    <cellStyle name="Normal 12 2 2" xfId="2041" xr:uid="{00000000-0005-0000-0000-0000F9070000}"/>
    <cellStyle name="Normal 12 2 2 2" xfId="2042" xr:uid="{00000000-0005-0000-0000-0000FA070000}"/>
    <cellStyle name="Normal 12 2 2 2 2" xfId="2043" xr:uid="{00000000-0005-0000-0000-0000FB070000}"/>
    <cellStyle name="Normal 12 2 2 2 2 2" xfId="2044" xr:uid="{00000000-0005-0000-0000-0000FC070000}"/>
    <cellStyle name="Normal 12 2 2 2 3" xfId="2045" xr:uid="{00000000-0005-0000-0000-0000FD070000}"/>
    <cellStyle name="Normal 12 2 2 2 4" xfId="2046" xr:uid="{00000000-0005-0000-0000-0000FE070000}"/>
    <cellStyle name="Normal 12 2 2 2 5" xfId="2047" xr:uid="{00000000-0005-0000-0000-0000FF070000}"/>
    <cellStyle name="Normal 12 2 2 3" xfId="2048" xr:uid="{00000000-0005-0000-0000-000000080000}"/>
    <cellStyle name="Normal 12 2 2 3 2" xfId="2049" xr:uid="{00000000-0005-0000-0000-000001080000}"/>
    <cellStyle name="Normal 12 2 2 4" xfId="2050" xr:uid="{00000000-0005-0000-0000-000002080000}"/>
    <cellStyle name="Normal 12 2 2 5" xfId="2051" xr:uid="{00000000-0005-0000-0000-000003080000}"/>
    <cellStyle name="Normal 12 2 2 6" xfId="2052" xr:uid="{00000000-0005-0000-0000-000004080000}"/>
    <cellStyle name="Normal 12 2 3" xfId="2053" xr:uid="{00000000-0005-0000-0000-000005080000}"/>
    <cellStyle name="Normal 12 2 3 2" xfId="2054" xr:uid="{00000000-0005-0000-0000-000006080000}"/>
    <cellStyle name="Normal 12 2 3 2 2" xfId="2055" xr:uid="{00000000-0005-0000-0000-000007080000}"/>
    <cellStyle name="Normal 12 2 3 3" xfId="2056" xr:uid="{00000000-0005-0000-0000-000008080000}"/>
    <cellStyle name="Normal 12 2 3 4" xfId="2057" xr:uid="{00000000-0005-0000-0000-000009080000}"/>
    <cellStyle name="Normal 12 2 3 5" xfId="2058" xr:uid="{00000000-0005-0000-0000-00000A080000}"/>
    <cellStyle name="Normal 12 2 4" xfId="2059" xr:uid="{00000000-0005-0000-0000-00000B080000}"/>
    <cellStyle name="Normal 12 2 4 2" xfId="2060" xr:uid="{00000000-0005-0000-0000-00000C080000}"/>
    <cellStyle name="Normal 12 2 5" xfId="2061" xr:uid="{00000000-0005-0000-0000-00000D080000}"/>
    <cellStyle name="Normal 12 2 6" xfId="2062" xr:uid="{00000000-0005-0000-0000-00000E080000}"/>
    <cellStyle name="Normal 12 2 7" xfId="2063" xr:uid="{00000000-0005-0000-0000-00000F080000}"/>
    <cellStyle name="Normal 12 3" xfId="2064" xr:uid="{00000000-0005-0000-0000-000010080000}"/>
    <cellStyle name="Normal 12 3 2" xfId="2065" xr:uid="{00000000-0005-0000-0000-000011080000}"/>
    <cellStyle name="Normal 12 3 2 2" xfId="2066" xr:uid="{00000000-0005-0000-0000-000012080000}"/>
    <cellStyle name="Normal 12 3 2 2 2" xfId="2067" xr:uid="{00000000-0005-0000-0000-000013080000}"/>
    <cellStyle name="Normal 12 3 2 2 2 2" xfId="2068" xr:uid="{00000000-0005-0000-0000-000014080000}"/>
    <cellStyle name="Normal 12 3 2 2 3" xfId="2069" xr:uid="{00000000-0005-0000-0000-000015080000}"/>
    <cellStyle name="Normal 12 3 2 2 4" xfId="2070" xr:uid="{00000000-0005-0000-0000-000016080000}"/>
    <cellStyle name="Normal 12 3 2 2 5" xfId="2071" xr:uid="{00000000-0005-0000-0000-000017080000}"/>
    <cellStyle name="Normal 12 3 2 3" xfId="2072" xr:uid="{00000000-0005-0000-0000-000018080000}"/>
    <cellStyle name="Normal 12 3 2 3 2" xfId="2073" xr:uid="{00000000-0005-0000-0000-000019080000}"/>
    <cellStyle name="Normal 12 3 2 4" xfId="2074" xr:uid="{00000000-0005-0000-0000-00001A080000}"/>
    <cellStyle name="Normal 12 3 2 5" xfId="2075" xr:uid="{00000000-0005-0000-0000-00001B080000}"/>
    <cellStyle name="Normal 12 3 2 6" xfId="2076" xr:uid="{00000000-0005-0000-0000-00001C080000}"/>
    <cellStyle name="Normal 12 3 3" xfId="2077" xr:uid="{00000000-0005-0000-0000-00001D080000}"/>
    <cellStyle name="Normal 12 3 3 2" xfId="2078" xr:uid="{00000000-0005-0000-0000-00001E080000}"/>
    <cellStyle name="Normal 12 3 3 2 2" xfId="2079" xr:uid="{00000000-0005-0000-0000-00001F080000}"/>
    <cellStyle name="Normal 12 3 3 3" xfId="2080" xr:uid="{00000000-0005-0000-0000-000020080000}"/>
    <cellStyle name="Normal 12 3 3 4" xfId="2081" xr:uid="{00000000-0005-0000-0000-000021080000}"/>
    <cellStyle name="Normal 12 3 3 5" xfId="2082" xr:uid="{00000000-0005-0000-0000-000022080000}"/>
    <cellStyle name="Normal 12 3 4" xfId="2083" xr:uid="{00000000-0005-0000-0000-000023080000}"/>
    <cellStyle name="Normal 12 3 4 2" xfId="2084" xr:uid="{00000000-0005-0000-0000-000024080000}"/>
    <cellStyle name="Normal 12 3 5" xfId="2085" xr:uid="{00000000-0005-0000-0000-000025080000}"/>
    <cellStyle name="Normal 12 3 6" xfId="2086" xr:uid="{00000000-0005-0000-0000-000026080000}"/>
    <cellStyle name="Normal 12 3 7" xfId="2087" xr:uid="{00000000-0005-0000-0000-000027080000}"/>
    <cellStyle name="Normal 12 4" xfId="2088" xr:uid="{00000000-0005-0000-0000-000028080000}"/>
    <cellStyle name="Normal 12 4 2" xfId="2089" xr:uid="{00000000-0005-0000-0000-000029080000}"/>
    <cellStyle name="Normal 12 4 2 2" xfId="2090" xr:uid="{00000000-0005-0000-0000-00002A080000}"/>
    <cellStyle name="Normal 12 4 2 2 2" xfId="2091" xr:uid="{00000000-0005-0000-0000-00002B080000}"/>
    <cellStyle name="Normal 12 4 2 3" xfId="2092" xr:uid="{00000000-0005-0000-0000-00002C080000}"/>
    <cellStyle name="Normal 12 4 2 4" xfId="2093" xr:uid="{00000000-0005-0000-0000-00002D080000}"/>
    <cellStyle name="Normal 12 4 2 5" xfId="2094" xr:uid="{00000000-0005-0000-0000-00002E080000}"/>
    <cellStyle name="Normal 12 4 3" xfId="2095" xr:uid="{00000000-0005-0000-0000-00002F080000}"/>
    <cellStyle name="Normal 12 4 3 2" xfId="2096" xr:uid="{00000000-0005-0000-0000-000030080000}"/>
    <cellStyle name="Normal 12 4 4" xfId="2097" xr:uid="{00000000-0005-0000-0000-000031080000}"/>
    <cellStyle name="Normal 12 4 5" xfId="2098" xr:uid="{00000000-0005-0000-0000-000032080000}"/>
    <cellStyle name="Normal 12 4 6" xfId="2099" xr:uid="{00000000-0005-0000-0000-000033080000}"/>
    <cellStyle name="Normal 12 5" xfId="2100" xr:uid="{00000000-0005-0000-0000-000034080000}"/>
    <cellStyle name="Normal 12 5 2" xfId="2101" xr:uid="{00000000-0005-0000-0000-000035080000}"/>
    <cellStyle name="Normal 12 5 2 2" xfId="2102" xr:uid="{00000000-0005-0000-0000-000036080000}"/>
    <cellStyle name="Normal 12 5 2 2 2" xfId="2103" xr:uid="{00000000-0005-0000-0000-000037080000}"/>
    <cellStyle name="Normal 12 5 2 3" xfId="2104" xr:uid="{00000000-0005-0000-0000-000038080000}"/>
    <cellStyle name="Normal 12 5 2 4" xfId="2105" xr:uid="{00000000-0005-0000-0000-000039080000}"/>
    <cellStyle name="Normal 12 5 2 5" xfId="2106" xr:uid="{00000000-0005-0000-0000-00003A080000}"/>
    <cellStyle name="Normal 12 5 3" xfId="2107" xr:uid="{00000000-0005-0000-0000-00003B080000}"/>
    <cellStyle name="Normal 12 5 3 2" xfId="2108" xr:uid="{00000000-0005-0000-0000-00003C080000}"/>
    <cellStyle name="Normal 12 5 4" xfId="2109" xr:uid="{00000000-0005-0000-0000-00003D080000}"/>
    <cellStyle name="Normal 12 5 5" xfId="2110" xr:uid="{00000000-0005-0000-0000-00003E080000}"/>
    <cellStyle name="Normal 12 5 6" xfId="2111" xr:uid="{00000000-0005-0000-0000-00003F080000}"/>
    <cellStyle name="Normal 12 6" xfId="2112" xr:uid="{00000000-0005-0000-0000-000040080000}"/>
    <cellStyle name="Normal 12 6 2" xfId="2113" xr:uid="{00000000-0005-0000-0000-000041080000}"/>
    <cellStyle name="Normal 12 6 2 2" xfId="2114" xr:uid="{00000000-0005-0000-0000-000042080000}"/>
    <cellStyle name="Normal 12 6 3" xfId="2115" xr:uid="{00000000-0005-0000-0000-000043080000}"/>
    <cellStyle name="Normal 12 6 4" xfId="2116" xr:uid="{00000000-0005-0000-0000-000044080000}"/>
    <cellStyle name="Normal 12 6 5" xfId="2117" xr:uid="{00000000-0005-0000-0000-000045080000}"/>
    <cellStyle name="Normal 12 7" xfId="2118" xr:uid="{00000000-0005-0000-0000-000046080000}"/>
    <cellStyle name="Normal 12 7 2" xfId="2119" xr:uid="{00000000-0005-0000-0000-000047080000}"/>
    <cellStyle name="Normal 12 7 2 2" xfId="2120" xr:uid="{00000000-0005-0000-0000-000048080000}"/>
    <cellStyle name="Normal 12 7 3" xfId="2121" xr:uid="{00000000-0005-0000-0000-000049080000}"/>
    <cellStyle name="Normal 12 7 4" xfId="2122" xr:uid="{00000000-0005-0000-0000-00004A080000}"/>
    <cellStyle name="Normal 12 7 5" xfId="2123" xr:uid="{00000000-0005-0000-0000-00004B080000}"/>
    <cellStyle name="Normal 12 8" xfId="2124" xr:uid="{00000000-0005-0000-0000-00004C080000}"/>
    <cellStyle name="Normal 12 8 2" xfId="2125" xr:uid="{00000000-0005-0000-0000-00004D080000}"/>
    <cellStyle name="Normal 12 8 2 2" xfId="2126" xr:uid="{00000000-0005-0000-0000-00004E080000}"/>
    <cellStyle name="Normal 12 8 3" xfId="2127" xr:uid="{00000000-0005-0000-0000-00004F080000}"/>
    <cellStyle name="Normal 12 8 4" xfId="2128" xr:uid="{00000000-0005-0000-0000-000050080000}"/>
    <cellStyle name="Normal 12 8 5" xfId="2129" xr:uid="{00000000-0005-0000-0000-000051080000}"/>
    <cellStyle name="Normal 12 9" xfId="2130" xr:uid="{00000000-0005-0000-0000-000052080000}"/>
    <cellStyle name="Normal 12 9 2" xfId="2131" xr:uid="{00000000-0005-0000-0000-000053080000}"/>
    <cellStyle name="Normal 13" xfId="2132" xr:uid="{00000000-0005-0000-0000-000054080000}"/>
    <cellStyle name="Normal 13 10" xfId="2133" xr:uid="{00000000-0005-0000-0000-000055080000}"/>
    <cellStyle name="Normal 13 10 2" xfId="2134" xr:uid="{00000000-0005-0000-0000-000056080000}"/>
    <cellStyle name="Normal 13 11" xfId="2135" xr:uid="{00000000-0005-0000-0000-000057080000}"/>
    <cellStyle name="Normal 13 12" xfId="2136" xr:uid="{00000000-0005-0000-0000-000058080000}"/>
    <cellStyle name="Normal 13 13" xfId="2137" xr:uid="{00000000-0005-0000-0000-000059080000}"/>
    <cellStyle name="Normal 13 2" xfId="2138" xr:uid="{00000000-0005-0000-0000-00005A080000}"/>
    <cellStyle name="Normal 13 2 2" xfId="2139" xr:uid="{00000000-0005-0000-0000-00005B080000}"/>
    <cellStyle name="Normal 13 2 2 2" xfId="2140" xr:uid="{00000000-0005-0000-0000-00005C080000}"/>
    <cellStyle name="Normal 13 2 2 2 2" xfId="2141" xr:uid="{00000000-0005-0000-0000-00005D080000}"/>
    <cellStyle name="Normal 13 2 2 2 2 2" xfId="2142" xr:uid="{00000000-0005-0000-0000-00005E080000}"/>
    <cellStyle name="Normal 13 2 2 2 3" xfId="2143" xr:uid="{00000000-0005-0000-0000-00005F080000}"/>
    <cellStyle name="Normal 13 2 2 2 4" xfId="2144" xr:uid="{00000000-0005-0000-0000-000060080000}"/>
    <cellStyle name="Normal 13 2 2 2 5" xfId="2145" xr:uid="{00000000-0005-0000-0000-000061080000}"/>
    <cellStyle name="Normal 13 2 2 3" xfId="2146" xr:uid="{00000000-0005-0000-0000-000062080000}"/>
    <cellStyle name="Normal 13 2 2 3 2" xfId="2147" xr:uid="{00000000-0005-0000-0000-000063080000}"/>
    <cellStyle name="Normal 13 2 2 4" xfId="2148" xr:uid="{00000000-0005-0000-0000-000064080000}"/>
    <cellStyle name="Normal 13 2 2 5" xfId="2149" xr:uid="{00000000-0005-0000-0000-000065080000}"/>
    <cellStyle name="Normal 13 2 2 6" xfId="2150" xr:uid="{00000000-0005-0000-0000-000066080000}"/>
    <cellStyle name="Normal 13 2 3" xfId="2151" xr:uid="{00000000-0005-0000-0000-000067080000}"/>
    <cellStyle name="Normal 13 2 3 2" xfId="2152" xr:uid="{00000000-0005-0000-0000-000068080000}"/>
    <cellStyle name="Normal 13 2 3 2 2" xfId="2153" xr:uid="{00000000-0005-0000-0000-000069080000}"/>
    <cellStyle name="Normal 13 2 3 3" xfId="2154" xr:uid="{00000000-0005-0000-0000-00006A080000}"/>
    <cellStyle name="Normal 13 2 3 4" xfId="2155" xr:uid="{00000000-0005-0000-0000-00006B080000}"/>
    <cellStyle name="Normal 13 2 3 5" xfId="2156" xr:uid="{00000000-0005-0000-0000-00006C080000}"/>
    <cellStyle name="Normal 13 2 4" xfId="2157" xr:uid="{00000000-0005-0000-0000-00006D080000}"/>
    <cellStyle name="Normal 13 2 4 2" xfId="2158" xr:uid="{00000000-0005-0000-0000-00006E080000}"/>
    <cellStyle name="Normal 13 2 5" xfId="2159" xr:uid="{00000000-0005-0000-0000-00006F080000}"/>
    <cellStyle name="Normal 13 2 6" xfId="2160" xr:uid="{00000000-0005-0000-0000-000070080000}"/>
    <cellStyle name="Normal 13 2 7" xfId="2161" xr:uid="{00000000-0005-0000-0000-000071080000}"/>
    <cellStyle name="Normal 13 3" xfId="2162" xr:uid="{00000000-0005-0000-0000-000072080000}"/>
    <cellStyle name="Normal 13 3 2" xfId="2163" xr:uid="{00000000-0005-0000-0000-000073080000}"/>
    <cellStyle name="Normal 13 3 2 2" xfId="2164" xr:uid="{00000000-0005-0000-0000-000074080000}"/>
    <cellStyle name="Normal 13 3 2 2 2" xfId="2165" xr:uid="{00000000-0005-0000-0000-000075080000}"/>
    <cellStyle name="Normal 13 3 2 2 2 2" xfId="2166" xr:uid="{00000000-0005-0000-0000-000076080000}"/>
    <cellStyle name="Normal 13 3 2 2 3" xfId="2167" xr:uid="{00000000-0005-0000-0000-000077080000}"/>
    <cellStyle name="Normal 13 3 2 2 4" xfId="2168" xr:uid="{00000000-0005-0000-0000-000078080000}"/>
    <cellStyle name="Normal 13 3 2 2 5" xfId="2169" xr:uid="{00000000-0005-0000-0000-000079080000}"/>
    <cellStyle name="Normal 13 3 2 3" xfId="2170" xr:uid="{00000000-0005-0000-0000-00007A080000}"/>
    <cellStyle name="Normal 13 3 2 3 2" xfId="2171" xr:uid="{00000000-0005-0000-0000-00007B080000}"/>
    <cellStyle name="Normal 13 3 2 4" xfId="2172" xr:uid="{00000000-0005-0000-0000-00007C080000}"/>
    <cellStyle name="Normal 13 3 2 5" xfId="2173" xr:uid="{00000000-0005-0000-0000-00007D080000}"/>
    <cellStyle name="Normal 13 3 2 6" xfId="2174" xr:uid="{00000000-0005-0000-0000-00007E080000}"/>
    <cellStyle name="Normal 13 3 3" xfId="2175" xr:uid="{00000000-0005-0000-0000-00007F080000}"/>
    <cellStyle name="Normal 13 3 3 2" xfId="2176" xr:uid="{00000000-0005-0000-0000-000080080000}"/>
    <cellStyle name="Normal 13 3 3 2 2" xfId="2177" xr:uid="{00000000-0005-0000-0000-000081080000}"/>
    <cellStyle name="Normal 13 3 3 3" xfId="2178" xr:uid="{00000000-0005-0000-0000-000082080000}"/>
    <cellStyle name="Normal 13 3 3 4" xfId="2179" xr:uid="{00000000-0005-0000-0000-000083080000}"/>
    <cellStyle name="Normal 13 3 3 5" xfId="2180" xr:uid="{00000000-0005-0000-0000-000084080000}"/>
    <cellStyle name="Normal 13 3 4" xfId="2181" xr:uid="{00000000-0005-0000-0000-000085080000}"/>
    <cellStyle name="Normal 13 3 4 2" xfId="2182" xr:uid="{00000000-0005-0000-0000-000086080000}"/>
    <cellStyle name="Normal 13 3 5" xfId="2183" xr:uid="{00000000-0005-0000-0000-000087080000}"/>
    <cellStyle name="Normal 13 3 6" xfId="2184" xr:uid="{00000000-0005-0000-0000-000088080000}"/>
    <cellStyle name="Normal 13 3 7" xfId="2185" xr:uid="{00000000-0005-0000-0000-000089080000}"/>
    <cellStyle name="Normal 13 4" xfId="2186" xr:uid="{00000000-0005-0000-0000-00008A080000}"/>
    <cellStyle name="Normal 13 4 2" xfId="2187" xr:uid="{00000000-0005-0000-0000-00008B080000}"/>
    <cellStyle name="Normal 13 4 2 2" xfId="2188" xr:uid="{00000000-0005-0000-0000-00008C080000}"/>
    <cellStyle name="Normal 13 4 2 2 2" xfId="2189" xr:uid="{00000000-0005-0000-0000-00008D080000}"/>
    <cellStyle name="Normal 13 4 2 3" xfId="2190" xr:uid="{00000000-0005-0000-0000-00008E080000}"/>
    <cellStyle name="Normal 13 4 2 4" xfId="2191" xr:uid="{00000000-0005-0000-0000-00008F080000}"/>
    <cellStyle name="Normal 13 4 2 5" xfId="2192" xr:uid="{00000000-0005-0000-0000-000090080000}"/>
    <cellStyle name="Normal 13 4 3" xfId="2193" xr:uid="{00000000-0005-0000-0000-000091080000}"/>
    <cellStyle name="Normal 13 4 3 2" xfId="2194" xr:uid="{00000000-0005-0000-0000-000092080000}"/>
    <cellStyle name="Normal 13 4 4" xfId="2195" xr:uid="{00000000-0005-0000-0000-000093080000}"/>
    <cellStyle name="Normal 13 4 5" xfId="2196" xr:uid="{00000000-0005-0000-0000-000094080000}"/>
    <cellStyle name="Normal 13 4 6" xfId="2197" xr:uid="{00000000-0005-0000-0000-000095080000}"/>
    <cellStyle name="Normal 13 5" xfId="2198" xr:uid="{00000000-0005-0000-0000-000096080000}"/>
    <cellStyle name="Normal 13 5 2" xfId="2199" xr:uid="{00000000-0005-0000-0000-000097080000}"/>
    <cellStyle name="Normal 13 5 2 2" xfId="2200" xr:uid="{00000000-0005-0000-0000-000098080000}"/>
    <cellStyle name="Normal 13 5 2 2 2" xfId="2201" xr:uid="{00000000-0005-0000-0000-000099080000}"/>
    <cellStyle name="Normal 13 5 2 2 2 2" xfId="2202" xr:uid="{00000000-0005-0000-0000-00009A080000}"/>
    <cellStyle name="Normal 13 5 2 2 3" xfId="2203" xr:uid="{00000000-0005-0000-0000-00009B080000}"/>
    <cellStyle name="Normal 13 5 2 2 4" xfId="2204" xr:uid="{00000000-0005-0000-0000-00009C080000}"/>
    <cellStyle name="Normal 13 5 2 2 5" xfId="2205" xr:uid="{00000000-0005-0000-0000-00009D080000}"/>
    <cellStyle name="Normal 13 5 2 3" xfId="2206" xr:uid="{00000000-0005-0000-0000-00009E080000}"/>
    <cellStyle name="Normal 13 5 2 3 2" xfId="2207" xr:uid="{00000000-0005-0000-0000-00009F080000}"/>
    <cellStyle name="Normal 13 5 2 4" xfId="2208" xr:uid="{00000000-0005-0000-0000-0000A0080000}"/>
    <cellStyle name="Normal 13 5 2 5" xfId="2209" xr:uid="{00000000-0005-0000-0000-0000A1080000}"/>
    <cellStyle name="Normal 13 5 2 6" xfId="2210" xr:uid="{00000000-0005-0000-0000-0000A2080000}"/>
    <cellStyle name="Normal 13 5 3" xfId="2211" xr:uid="{00000000-0005-0000-0000-0000A3080000}"/>
    <cellStyle name="Normal 13 5 3 2" xfId="2212" xr:uid="{00000000-0005-0000-0000-0000A4080000}"/>
    <cellStyle name="Normal 13 5 3 2 2" xfId="2213" xr:uid="{00000000-0005-0000-0000-0000A5080000}"/>
    <cellStyle name="Normal 13 5 3 3" xfId="2214" xr:uid="{00000000-0005-0000-0000-0000A6080000}"/>
    <cellStyle name="Normal 13 5 3 4" xfId="2215" xr:uid="{00000000-0005-0000-0000-0000A7080000}"/>
    <cellStyle name="Normal 13 5 3 5" xfId="2216" xr:uid="{00000000-0005-0000-0000-0000A8080000}"/>
    <cellStyle name="Normal 13 5 4" xfId="2217" xr:uid="{00000000-0005-0000-0000-0000A9080000}"/>
    <cellStyle name="Normal 13 5 4 2" xfId="2218" xr:uid="{00000000-0005-0000-0000-0000AA080000}"/>
    <cellStyle name="Normal 13 5 5" xfId="2219" xr:uid="{00000000-0005-0000-0000-0000AB080000}"/>
    <cellStyle name="Normal 13 5 6" xfId="2220" xr:uid="{00000000-0005-0000-0000-0000AC080000}"/>
    <cellStyle name="Normal 13 5 7" xfId="2221" xr:uid="{00000000-0005-0000-0000-0000AD080000}"/>
    <cellStyle name="Normal 13 6" xfId="2222" xr:uid="{00000000-0005-0000-0000-0000AE080000}"/>
    <cellStyle name="Normal 13 6 2" xfId="2223" xr:uid="{00000000-0005-0000-0000-0000AF080000}"/>
    <cellStyle name="Normal 13 6 2 2" xfId="2224" xr:uid="{00000000-0005-0000-0000-0000B0080000}"/>
    <cellStyle name="Normal 13 6 2 2 2" xfId="2225" xr:uid="{00000000-0005-0000-0000-0000B1080000}"/>
    <cellStyle name="Normal 13 6 2 3" xfId="2226" xr:uid="{00000000-0005-0000-0000-0000B2080000}"/>
    <cellStyle name="Normal 13 6 2 4" xfId="2227" xr:uid="{00000000-0005-0000-0000-0000B3080000}"/>
    <cellStyle name="Normal 13 6 2 5" xfId="2228" xr:uid="{00000000-0005-0000-0000-0000B4080000}"/>
    <cellStyle name="Normal 13 6 3" xfId="2229" xr:uid="{00000000-0005-0000-0000-0000B5080000}"/>
    <cellStyle name="Normal 13 6 3 2" xfId="2230" xr:uid="{00000000-0005-0000-0000-0000B6080000}"/>
    <cellStyle name="Normal 13 6 4" xfId="2231" xr:uid="{00000000-0005-0000-0000-0000B7080000}"/>
    <cellStyle name="Normal 13 6 5" xfId="2232" xr:uid="{00000000-0005-0000-0000-0000B8080000}"/>
    <cellStyle name="Normal 13 6 6" xfId="2233" xr:uid="{00000000-0005-0000-0000-0000B9080000}"/>
    <cellStyle name="Normal 13 7" xfId="2234" xr:uid="{00000000-0005-0000-0000-0000BA080000}"/>
    <cellStyle name="Normal 13 7 2" xfId="2235" xr:uid="{00000000-0005-0000-0000-0000BB080000}"/>
    <cellStyle name="Normal 13 7 2 2" xfId="2236" xr:uid="{00000000-0005-0000-0000-0000BC080000}"/>
    <cellStyle name="Normal 13 7 3" xfId="2237" xr:uid="{00000000-0005-0000-0000-0000BD080000}"/>
    <cellStyle name="Normal 13 7 4" xfId="2238" xr:uid="{00000000-0005-0000-0000-0000BE080000}"/>
    <cellStyle name="Normal 13 7 5" xfId="2239" xr:uid="{00000000-0005-0000-0000-0000BF080000}"/>
    <cellStyle name="Normal 13 8" xfId="2240" xr:uid="{00000000-0005-0000-0000-0000C0080000}"/>
    <cellStyle name="Normal 13 8 2" xfId="2241" xr:uid="{00000000-0005-0000-0000-0000C1080000}"/>
    <cellStyle name="Normal 13 8 2 2" xfId="2242" xr:uid="{00000000-0005-0000-0000-0000C2080000}"/>
    <cellStyle name="Normal 13 8 3" xfId="2243" xr:uid="{00000000-0005-0000-0000-0000C3080000}"/>
    <cellStyle name="Normal 13 8 4" xfId="2244" xr:uid="{00000000-0005-0000-0000-0000C4080000}"/>
    <cellStyle name="Normal 13 8 5" xfId="2245" xr:uid="{00000000-0005-0000-0000-0000C5080000}"/>
    <cellStyle name="Normal 13 9" xfId="2246" xr:uid="{00000000-0005-0000-0000-0000C6080000}"/>
    <cellStyle name="Normal 13 9 2" xfId="2247" xr:uid="{00000000-0005-0000-0000-0000C7080000}"/>
    <cellStyle name="Normal 13 9 2 2" xfId="2248" xr:uid="{00000000-0005-0000-0000-0000C8080000}"/>
    <cellStyle name="Normal 13 9 3" xfId="2249" xr:uid="{00000000-0005-0000-0000-0000C9080000}"/>
    <cellStyle name="Normal 13 9 4" xfId="2250" xr:uid="{00000000-0005-0000-0000-0000CA080000}"/>
    <cellStyle name="Normal 13 9 5" xfId="2251" xr:uid="{00000000-0005-0000-0000-0000CB080000}"/>
    <cellStyle name="Normal 14" xfId="2252" xr:uid="{00000000-0005-0000-0000-0000CC080000}"/>
    <cellStyle name="Normal 14 10" xfId="2253" xr:uid="{00000000-0005-0000-0000-0000CD080000}"/>
    <cellStyle name="Normal 14 11" xfId="2254" xr:uid="{00000000-0005-0000-0000-0000CE080000}"/>
    <cellStyle name="Normal 14 12" xfId="2255" xr:uid="{00000000-0005-0000-0000-0000CF080000}"/>
    <cellStyle name="Normal 14 2" xfId="2256" xr:uid="{00000000-0005-0000-0000-0000D0080000}"/>
    <cellStyle name="Normal 14 2 2" xfId="2257" xr:uid="{00000000-0005-0000-0000-0000D1080000}"/>
    <cellStyle name="Normal 14 2 2 2" xfId="2258" xr:uid="{00000000-0005-0000-0000-0000D2080000}"/>
    <cellStyle name="Normal 14 2 2 2 2" xfId="2259" xr:uid="{00000000-0005-0000-0000-0000D3080000}"/>
    <cellStyle name="Normal 14 2 2 2 2 2" xfId="2260" xr:uid="{00000000-0005-0000-0000-0000D4080000}"/>
    <cellStyle name="Normal 14 2 2 2 3" xfId="2261" xr:uid="{00000000-0005-0000-0000-0000D5080000}"/>
    <cellStyle name="Normal 14 2 2 2 4" xfId="2262" xr:uid="{00000000-0005-0000-0000-0000D6080000}"/>
    <cellStyle name="Normal 14 2 2 2 5" xfId="2263" xr:uid="{00000000-0005-0000-0000-0000D7080000}"/>
    <cellStyle name="Normal 14 2 2 3" xfId="2264" xr:uid="{00000000-0005-0000-0000-0000D8080000}"/>
    <cellStyle name="Normal 14 2 2 3 2" xfId="2265" xr:uid="{00000000-0005-0000-0000-0000D9080000}"/>
    <cellStyle name="Normal 14 2 2 4" xfId="2266" xr:uid="{00000000-0005-0000-0000-0000DA080000}"/>
    <cellStyle name="Normal 14 2 2 5" xfId="2267" xr:uid="{00000000-0005-0000-0000-0000DB080000}"/>
    <cellStyle name="Normal 14 2 2 6" xfId="2268" xr:uid="{00000000-0005-0000-0000-0000DC080000}"/>
    <cellStyle name="Normal 14 2 3" xfId="2269" xr:uid="{00000000-0005-0000-0000-0000DD080000}"/>
    <cellStyle name="Normal 14 2 3 2" xfId="2270" xr:uid="{00000000-0005-0000-0000-0000DE080000}"/>
    <cellStyle name="Normal 14 2 3 2 2" xfId="2271" xr:uid="{00000000-0005-0000-0000-0000DF080000}"/>
    <cellStyle name="Normal 14 2 3 3" xfId="2272" xr:uid="{00000000-0005-0000-0000-0000E0080000}"/>
    <cellStyle name="Normal 14 2 3 4" xfId="2273" xr:uid="{00000000-0005-0000-0000-0000E1080000}"/>
    <cellStyle name="Normal 14 2 3 5" xfId="2274" xr:uid="{00000000-0005-0000-0000-0000E2080000}"/>
    <cellStyle name="Normal 14 2 4" xfId="2275" xr:uid="{00000000-0005-0000-0000-0000E3080000}"/>
    <cellStyle name="Normal 14 2 4 2" xfId="2276" xr:uid="{00000000-0005-0000-0000-0000E4080000}"/>
    <cellStyle name="Normal 14 2 5" xfId="2277" xr:uid="{00000000-0005-0000-0000-0000E5080000}"/>
    <cellStyle name="Normal 14 2 6" xfId="2278" xr:uid="{00000000-0005-0000-0000-0000E6080000}"/>
    <cellStyle name="Normal 14 2 7" xfId="2279" xr:uid="{00000000-0005-0000-0000-0000E7080000}"/>
    <cellStyle name="Normal 14 3" xfId="2280" xr:uid="{00000000-0005-0000-0000-0000E8080000}"/>
    <cellStyle name="Normal 14 3 2" xfId="2281" xr:uid="{00000000-0005-0000-0000-0000E9080000}"/>
    <cellStyle name="Normal 14 3 2 2" xfId="2282" xr:uid="{00000000-0005-0000-0000-0000EA080000}"/>
    <cellStyle name="Normal 14 3 2 2 2" xfId="2283" xr:uid="{00000000-0005-0000-0000-0000EB080000}"/>
    <cellStyle name="Normal 14 3 2 2 2 2" xfId="2284" xr:uid="{00000000-0005-0000-0000-0000EC080000}"/>
    <cellStyle name="Normal 14 3 2 2 3" xfId="2285" xr:uid="{00000000-0005-0000-0000-0000ED080000}"/>
    <cellStyle name="Normal 14 3 2 2 4" xfId="2286" xr:uid="{00000000-0005-0000-0000-0000EE080000}"/>
    <cellStyle name="Normal 14 3 2 2 5" xfId="2287" xr:uid="{00000000-0005-0000-0000-0000EF080000}"/>
    <cellStyle name="Normal 14 3 2 3" xfId="2288" xr:uid="{00000000-0005-0000-0000-0000F0080000}"/>
    <cellStyle name="Normal 14 3 2 3 2" xfId="2289" xr:uid="{00000000-0005-0000-0000-0000F1080000}"/>
    <cellStyle name="Normal 14 3 2 4" xfId="2290" xr:uid="{00000000-0005-0000-0000-0000F2080000}"/>
    <cellStyle name="Normal 14 3 2 5" xfId="2291" xr:uid="{00000000-0005-0000-0000-0000F3080000}"/>
    <cellStyle name="Normal 14 3 2 6" xfId="2292" xr:uid="{00000000-0005-0000-0000-0000F4080000}"/>
    <cellStyle name="Normal 14 3 3" xfId="2293" xr:uid="{00000000-0005-0000-0000-0000F5080000}"/>
    <cellStyle name="Normal 14 3 3 2" xfId="2294" xr:uid="{00000000-0005-0000-0000-0000F6080000}"/>
    <cellStyle name="Normal 14 3 3 2 2" xfId="2295" xr:uid="{00000000-0005-0000-0000-0000F7080000}"/>
    <cellStyle name="Normal 14 3 3 3" xfId="2296" xr:uid="{00000000-0005-0000-0000-0000F8080000}"/>
    <cellStyle name="Normal 14 3 3 4" xfId="2297" xr:uid="{00000000-0005-0000-0000-0000F9080000}"/>
    <cellStyle name="Normal 14 3 3 5" xfId="2298" xr:uid="{00000000-0005-0000-0000-0000FA080000}"/>
    <cellStyle name="Normal 14 3 4" xfId="2299" xr:uid="{00000000-0005-0000-0000-0000FB080000}"/>
    <cellStyle name="Normal 14 3 4 2" xfId="2300" xr:uid="{00000000-0005-0000-0000-0000FC080000}"/>
    <cellStyle name="Normal 14 3 5" xfId="2301" xr:uid="{00000000-0005-0000-0000-0000FD080000}"/>
    <cellStyle name="Normal 14 3 6" xfId="2302" xr:uid="{00000000-0005-0000-0000-0000FE080000}"/>
    <cellStyle name="Normal 14 3 7" xfId="2303" xr:uid="{00000000-0005-0000-0000-0000FF080000}"/>
    <cellStyle name="Normal 14 4" xfId="2304" xr:uid="{00000000-0005-0000-0000-000000090000}"/>
    <cellStyle name="Normal 14 4 2" xfId="2305" xr:uid="{00000000-0005-0000-0000-000001090000}"/>
    <cellStyle name="Normal 14 4 2 2" xfId="2306" xr:uid="{00000000-0005-0000-0000-000002090000}"/>
    <cellStyle name="Normal 14 4 2 2 2" xfId="2307" xr:uid="{00000000-0005-0000-0000-000003090000}"/>
    <cellStyle name="Normal 14 4 2 3" xfId="2308" xr:uid="{00000000-0005-0000-0000-000004090000}"/>
    <cellStyle name="Normal 14 4 2 4" xfId="2309" xr:uid="{00000000-0005-0000-0000-000005090000}"/>
    <cellStyle name="Normal 14 4 2 5" xfId="2310" xr:uid="{00000000-0005-0000-0000-000006090000}"/>
    <cellStyle name="Normal 14 4 3" xfId="2311" xr:uid="{00000000-0005-0000-0000-000007090000}"/>
    <cellStyle name="Normal 14 4 3 2" xfId="2312" xr:uid="{00000000-0005-0000-0000-000008090000}"/>
    <cellStyle name="Normal 14 4 4" xfId="2313" xr:uid="{00000000-0005-0000-0000-000009090000}"/>
    <cellStyle name="Normal 14 4 5" xfId="2314" xr:uid="{00000000-0005-0000-0000-00000A090000}"/>
    <cellStyle name="Normal 14 4 6" xfId="2315" xr:uid="{00000000-0005-0000-0000-00000B090000}"/>
    <cellStyle name="Normal 14 5" xfId="2316" xr:uid="{00000000-0005-0000-0000-00000C090000}"/>
    <cellStyle name="Normal 14 5 2" xfId="2317" xr:uid="{00000000-0005-0000-0000-00000D090000}"/>
    <cellStyle name="Normal 14 5 2 2" xfId="2318" xr:uid="{00000000-0005-0000-0000-00000E090000}"/>
    <cellStyle name="Normal 14 5 2 2 2" xfId="2319" xr:uid="{00000000-0005-0000-0000-00000F090000}"/>
    <cellStyle name="Normal 14 5 2 3" xfId="2320" xr:uid="{00000000-0005-0000-0000-000010090000}"/>
    <cellStyle name="Normal 14 5 2 4" xfId="2321" xr:uid="{00000000-0005-0000-0000-000011090000}"/>
    <cellStyle name="Normal 14 5 2 5" xfId="2322" xr:uid="{00000000-0005-0000-0000-000012090000}"/>
    <cellStyle name="Normal 14 5 3" xfId="2323" xr:uid="{00000000-0005-0000-0000-000013090000}"/>
    <cellStyle name="Normal 14 5 3 2" xfId="2324" xr:uid="{00000000-0005-0000-0000-000014090000}"/>
    <cellStyle name="Normal 14 5 4" xfId="2325" xr:uid="{00000000-0005-0000-0000-000015090000}"/>
    <cellStyle name="Normal 14 5 5" xfId="2326" xr:uid="{00000000-0005-0000-0000-000016090000}"/>
    <cellStyle name="Normal 14 5 6" xfId="2327" xr:uid="{00000000-0005-0000-0000-000017090000}"/>
    <cellStyle name="Normal 14 6" xfId="2328" xr:uid="{00000000-0005-0000-0000-000018090000}"/>
    <cellStyle name="Normal 14 6 2" xfId="2329" xr:uid="{00000000-0005-0000-0000-000019090000}"/>
    <cellStyle name="Normal 14 6 2 2" xfId="2330" xr:uid="{00000000-0005-0000-0000-00001A090000}"/>
    <cellStyle name="Normal 14 6 3" xfId="2331" xr:uid="{00000000-0005-0000-0000-00001B090000}"/>
    <cellStyle name="Normal 14 6 4" xfId="2332" xr:uid="{00000000-0005-0000-0000-00001C090000}"/>
    <cellStyle name="Normal 14 6 5" xfId="2333" xr:uid="{00000000-0005-0000-0000-00001D090000}"/>
    <cellStyle name="Normal 14 7" xfId="2334" xr:uid="{00000000-0005-0000-0000-00001E090000}"/>
    <cellStyle name="Normal 14 7 2" xfId="2335" xr:uid="{00000000-0005-0000-0000-00001F090000}"/>
    <cellStyle name="Normal 14 7 2 2" xfId="2336" xr:uid="{00000000-0005-0000-0000-000020090000}"/>
    <cellStyle name="Normal 14 7 3" xfId="2337" xr:uid="{00000000-0005-0000-0000-000021090000}"/>
    <cellStyle name="Normal 14 7 4" xfId="2338" xr:uid="{00000000-0005-0000-0000-000022090000}"/>
    <cellStyle name="Normal 14 7 5" xfId="2339" xr:uid="{00000000-0005-0000-0000-000023090000}"/>
    <cellStyle name="Normal 14 8" xfId="2340" xr:uid="{00000000-0005-0000-0000-000024090000}"/>
    <cellStyle name="Normal 14 8 2" xfId="2341" xr:uid="{00000000-0005-0000-0000-000025090000}"/>
    <cellStyle name="Normal 14 8 2 2" xfId="2342" xr:uid="{00000000-0005-0000-0000-000026090000}"/>
    <cellStyle name="Normal 14 8 3" xfId="2343" xr:uid="{00000000-0005-0000-0000-000027090000}"/>
    <cellStyle name="Normal 14 8 4" xfId="2344" xr:uid="{00000000-0005-0000-0000-000028090000}"/>
    <cellStyle name="Normal 14 8 5" xfId="2345" xr:uid="{00000000-0005-0000-0000-000029090000}"/>
    <cellStyle name="Normal 14 9" xfId="2346" xr:uid="{00000000-0005-0000-0000-00002A090000}"/>
    <cellStyle name="Normal 14 9 2" xfId="2347" xr:uid="{00000000-0005-0000-0000-00002B090000}"/>
    <cellStyle name="Normal 15" xfId="2348" xr:uid="{00000000-0005-0000-0000-00002C090000}"/>
    <cellStyle name="Normal 15 10" xfId="2349" xr:uid="{00000000-0005-0000-0000-00002D090000}"/>
    <cellStyle name="Normal 15 11" xfId="2350" xr:uid="{00000000-0005-0000-0000-00002E090000}"/>
    <cellStyle name="Normal 15 12" xfId="2351" xr:uid="{00000000-0005-0000-0000-00002F090000}"/>
    <cellStyle name="Normal 15 2" xfId="2352" xr:uid="{00000000-0005-0000-0000-000030090000}"/>
    <cellStyle name="Normal 15 2 2" xfId="2353" xr:uid="{00000000-0005-0000-0000-000031090000}"/>
    <cellStyle name="Normal 15 2 2 2" xfId="2354" xr:uid="{00000000-0005-0000-0000-000032090000}"/>
    <cellStyle name="Normal 15 2 2 2 2" xfId="2355" xr:uid="{00000000-0005-0000-0000-000033090000}"/>
    <cellStyle name="Normal 15 2 2 2 2 2" xfId="2356" xr:uid="{00000000-0005-0000-0000-000034090000}"/>
    <cellStyle name="Normal 15 2 2 2 3" xfId="2357" xr:uid="{00000000-0005-0000-0000-000035090000}"/>
    <cellStyle name="Normal 15 2 2 2 4" xfId="2358" xr:uid="{00000000-0005-0000-0000-000036090000}"/>
    <cellStyle name="Normal 15 2 2 2 5" xfId="2359" xr:uid="{00000000-0005-0000-0000-000037090000}"/>
    <cellStyle name="Normal 15 2 2 3" xfId="2360" xr:uid="{00000000-0005-0000-0000-000038090000}"/>
    <cellStyle name="Normal 15 2 2 3 2" xfId="2361" xr:uid="{00000000-0005-0000-0000-000039090000}"/>
    <cellStyle name="Normal 15 2 2 4" xfId="2362" xr:uid="{00000000-0005-0000-0000-00003A090000}"/>
    <cellStyle name="Normal 15 2 2 5" xfId="2363" xr:uid="{00000000-0005-0000-0000-00003B090000}"/>
    <cellStyle name="Normal 15 2 2 6" xfId="2364" xr:uid="{00000000-0005-0000-0000-00003C090000}"/>
    <cellStyle name="Normal 15 2 3" xfId="2365" xr:uid="{00000000-0005-0000-0000-00003D090000}"/>
    <cellStyle name="Normal 15 2 3 2" xfId="2366" xr:uid="{00000000-0005-0000-0000-00003E090000}"/>
    <cellStyle name="Normal 15 2 3 2 2" xfId="2367" xr:uid="{00000000-0005-0000-0000-00003F090000}"/>
    <cellStyle name="Normal 15 2 3 3" xfId="2368" xr:uid="{00000000-0005-0000-0000-000040090000}"/>
    <cellStyle name="Normal 15 2 3 4" xfId="2369" xr:uid="{00000000-0005-0000-0000-000041090000}"/>
    <cellStyle name="Normal 15 2 3 5" xfId="2370" xr:uid="{00000000-0005-0000-0000-000042090000}"/>
    <cellStyle name="Normal 15 2 4" xfId="2371" xr:uid="{00000000-0005-0000-0000-000043090000}"/>
    <cellStyle name="Normal 15 2 4 2" xfId="2372" xr:uid="{00000000-0005-0000-0000-000044090000}"/>
    <cellStyle name="Normal 15 2 5" xfId="2373" xr:uid="{00000000-0005-0000-0000-000045090000}"/>
    <cellStyle name="Normal 15 2 6" xfId="2374" xr:uid="{00000000-0005-0000-0000-000046090000}"/>
    <cellStyle name="Normal 15 2 7" xfId="2375" xr:uid="{00000000-0005-0000-0000-000047090000}"/>
    <cellStyle name="Normal 15 3" xfId="2376" xr:uid="{00000000-0005-0000-0000-000048090000}"/>
    <cellStyle name="Normal 15 3 2" xfId="2377" xr:uid="{00000000-0005-0000-0000-000049090000}"/>
    <cellStyle name="Normal 15 3 2 2" xfId="2378" xr:uid="{00000000-0005-0000-0000-00004A090000}"/>
    <cellStyle name="Normal 15 3 2 2 2" xfId="2379" xr:uid="{00000000-0005-0000-0000-00004B090000}"/>
    <cellStyle name="Normal 15 3 2 2 2 2" xfId="2380" xr:uid="{00000000-0005-0000-0000-00004C090000}"/>
    <cellStyle name="Normal 15 3 2 2 3" xfId="2381" xr:uid="{00000000-0005-0000-0000-00004D090000}"/>
    <cellStyle name="Normal 15 3 2 2 4" xfId="2382" xr:uid="{00000000-0005-0000-0000-00004E090000}"/>
    <cellStyle name="Normal 15 3 2 2 5" xfId="2383" xr:uid="{00000000-0005-0000-0000-00004F090000}"/>
    <cellStyle name="Normal 15 3 2 3" xfId="2384" xr:uid="{00000000-0005-0000-0000-000050090000}"/>
    <cellStyle name="Normal 15 3 2 3 2" xfId="2385" xr:uid="{00000000-0005-0000-0000-000051090000}"/>
    <cellStyle name="Normal 15 3 2 4" xfId="2386" xr:uid="{00000000-0005-0000-0000-000052090000}"/>
    <cellStyle name="Normal 15 3 2 5" xfId="2387" xr:uid="{00000000-0005-0000-0000-000053090000}"/>
    <cellStyle name="Normal 15 3 2 6" xfId="2388" xr:uid="{00000000-0005-0000-0000-000054090000}"/>
    <cellStyle name="Normal 15 3 3" xfId="2389" xr:uid="{00000000-0005-0000-0000-000055090000}"/>
    <cellStyle name="Normal 15 3 3 2" xfId="2390" xr:uid="{00000000-0005-0000-0000-000056090000}"/>
    <cellStyle name="Normal 15 3 3 2 2" xfId="2391" xr:uid="{00000000-0005-0000-0000-000057090000}"/>
    <cellStyle name="Normal 15 3 3 3" xfId="2392" xr:uid="{00000000-0005-0000-0000-000058090000}"/>
    <cellStyle name="Normal 15 3 3 4" xfId="2393" xr:uid="{00000000-0005-0000-0000-000059090000}"/>
    <cellStyle name="Normal 15 3 3 5" xfId="2394" xr:uid="{00000000-0005-0000-0000-00005A090000}"/>
    <cellStyle name="Normal 15 3 4" xfId="2395" xr:uid="{00000000-0005-0000-0000-00005B090000}"/>
    <cellStyle name="Normal 15 3 4 2" xfId="2396" xr:uid="{00000000-0005-0000-0000-00005C090000}"/>
    <cellStyle name="Normal 15 3 5" xfId="2397" xr:uid="{00000000-0005-0000-0000-00005D090000}"/>
    <cellStyle name="Normal 15 3 6" xfId="2398" xr:uid="{00000000-0005-0000-0000-00005E090000}"/>
    <cellStyle name="Normal 15 3 7" xfId="2399" xr:uid="{00000000-0005-0000-0000-00005F090000}"/>
    <cellStyle name="Normal 15 4" xfId="2400" xr:uid="{00000000-0005-0000-0000-000060090000}"/>
    <cellStyle name="Normal 15 4 2" xfId="2401" xr:uid="{00000000-0005-0000-0000-000061090000}"/>
    <cellStyle name="Normal 15 4 2 2" xfId="2402" xr:uid="{00000000-0005-0000-0000-000062090000}"/>
    <cellStyle name="Normal 15 4 2 2 2" xfId="2403" xr:uid="{00000000-0005-0000-0000-000063090000}"/>
    <cellStyle name="Normal 15 4 2 3" xfId="2404" xr:uid="{00000000-0005-0000-0000-000064090000}"/>
    <cellStyle name="Normal 15 4 2 4" xfId="2405" xr:uid="{00000000-0005-0000-0000-000065090000}"/>
    <cellStyle name="Normal 15 4 2 5" xfId="2406" xr:uid="{00000000-0005-0000-0000-000066090000}"/>
    <cellStyle name="Normal 15 4 3" xfId="2407" xr:uid="{00000000-0005-0000-0000-000067090000}"/>
    <cellStyle name="Normal 15 4 3 2" xfId="2408" xr:uid="{00000000-0005-0000-0000-000068090000}"/>
    <cellStyle name="Normal 15 4 4" xfId="2409" xr:uid="{00000000-0005-0000-0000-000069090000}"/>
    <cellStyle name="Normal 15 4 5" xfId="2410" xr:uid="{00000000-0005-0000-0000-00006A090000}"/>
    <cellStyle name="Normal 15 4 6" xfId="2411" xr:uid="{00000000-0005-0000-0000-00006B090000}"/>
    <cellStyle name="Normal 15 5" xfId="2412" xr:uid="{00000000-0005-0000-0000-00006C090000}"/>
    <cellStyle name="Normal 15 5 2" xfId="2413" xr:uid="{00000000-0005-0000-0000-00006D090000}"/>
    <cellStyle name="Normal 15 5 2 2" xfId="2414" xr:uid="{00000000-0005-0000-0000-00006E090000}"/>
    <cellStyle name="Normal 15 5 2 2 2" xfId="2415" xr:uid="{00000000-0005-0000-0000-00006F090000}"/>
    <cellStyle name="Normal 15 5 2 3" xfId="2416" xr:uid="{00000000-0005-0000-0000-000070090000}"/>
    <cellStyle name="Normal 15 5 2 4" xfId="2417" xr:uid="{00000000-0005-0000-0000-000071090000}"/>
    <cellStyle name="Normal 15 5 2 5" xfId="2418" xr:uid="{00000000-0005-0000-0000-000072090000}"/>
    <cellStyle name="Normal 15 5 3" xfId="2419" xr:uid="{00000000-0005-0000-0000-000073090000}"/>
    <cellStyle name="Normal 15 5 3 2" xfId="2420" xr:uid="{00000000-0005-0000-0000-000074090000}"/>
    <cellStyle name="Normal 15 5 4" xfId="2421" xr:uid="{00000000-0005-0000-0000-000075090000}"/>
    <cellStyle name="Normal 15 5 5" xfId="2422" xr:uid="{00000000-0005-0000-0000-000076090000}"/>
    <cellStyle name="Normal 15 5 6" xfId="2423" xr:uid="{00000000-0005-0000-0000-000077090000}"/>
    <cellStyle name="Normal 15 6" xfId="2424" xr:uid="{00000000-0005-0000-0000-000078090000}"/>
    <cellStyle name="Normal 15 6 2" xfId="2425" xr:uid="{00000000-0005-0000-0000-000079090000}"/>
    <cellStyle name="Normal 15 6 2 2" xfId="2426" xr:uid="{00000000-0005-0000-0000-00007A090000}"/>
    <cellStyle name="Normal 15 6 3" xfId="2427" xr:uid="{00000000-0005-0000-0000-00007B090000}"/>
    <cellStyle name="Normal 15 6 4" xfId="2428" xr:uid="{00000000-0005-0000-0000-00007C090000}"/>
    <cellStyle name="Normal 15 6 5" xfId="2429" xr:uid="{00000000-0005-0000-0000-00007D090000}"/>
    <cellStyle name="Normal 15 7" xfId="2430" xr:uid="{00000000-0005-0000-0000-00007E090000}"/>
    <cellStyle name="Normal 15 7 2" xfId="2431" xr:uid="{00000000-0005-0000-0000-00007F090000}"/>
    <cellStyle name="Normal 15 7 2 2" xfId="2432" xr:uid="{00000000-0005-0000-0000-000080090000}"/>
    <cellStyle name="Normal 15 7 3" xfId="2433" xr:uid="{00000000-0005-0000-0000-000081090000}"/>
    <cellStyle name="Normal 15 7 4" xfId="2434" xr:uid="{00000000-0005-0000-0000-000082090000}"/>
    <cellStyle name="Normal 15 7 5" xfId="2435" xr:uid="{00000000-0005-0000-0000-000083090000}"/>
    <cellStyle name="Normal 15 8" xfId="2436" xr:uid="{00000000-0005-0000-0000-000084090000}"/>
    <cellStyle name="Normal 15 8 2" xfId="2437" xr:uid="{00000000-0005-0000-0000-000085090000}"/>
    <cellStyle name="Normal 15 8 2 2" xfId="2438" xr:uid="{00000000-0005-0000-0000-000086090000}"/>
    <cellStyle name="Normal 15 8 3" xfId="2439" xr:uid="{00000000-0005-0000-0000-000087090000}"/>
    <cellStyle name="Normal 15 8 4" xfId="2440" xr:uid="{00000000-0005-0000-0000-000088090000}"/>
    <cellStyle name="Normal 15 8 5" xfId="2441" xr:uid="{00000000-0005-0000-0000-000089090000}"/>
    <cellStyle name="Normal 15 9" xfId="2442" xr:uid="{00000000-0005-0000-0000-00008A090000}"/>
    <cellStyle name="Normal 15 9 2" xfId="2443" xr:uid="{00000000-0005-0000-0000-00008B090000}"/>
    <cellStyle name="Normal 16" xfId="2444" xr:uid="{00000000-0005-0000-0000-00008C090000}"/>
    <cellStyle name="Normal 16 10" xfId="2445" xr:uid="{00000000-0005-0000-0000-00008D090000}"/>
    <cellStyle name="Normal 16 11" xfId="2446" xr:uid="{00000000-0005-0000-0000-00008E090000}"/>
    <cellStyle name="Normal 16 12" xfId="2447" xr:uid="{00000000-0005-0000-0000-00008F090000}"/>
    <cellStyle name="Normal 16 2" xfId="2448" xr:uid="{00000000-0005-0000-0000-000090090000}"/>
    <cellStyle name="Normal 16 2 2" xfId="2449" xr:uid="{00000000-0005-0000-0000-000091090000}"/>
    <cellStyle name="Normal 16 2 2 2" xfId="2450" xr:uid="{00000000-0005-0000-0000-000092090000}"/>
    <cellStyle name="Normal 16 2 2 2 2" xfId="2451" xr:uid="{00000000-0005-0000-0000-000093090000}"/>
    <cellStyle name="Normal 16 2 2 2 2 2" xfId="2452" xr:uid="{00000000-0005-0000-0000-000094090000}"/>
    <cellStyle name="Normal 16 2 2 2 3" xfId="2453" xr:uid="{00000000-0005-0000-0000-000095090000}"/>
    <cellStyle name="Normal 16 2 2 2 4" xfId="2454" xr:uid="{00000000-0005-0000-0000-000096090000}"/>
    <cellStyle name="Normal 16 2 2 2 5" xfId="2455" xr:uid="{00000000-0005-0000-0000-000097090000}"/>
    <cellStyle name="Normal 16 2 2 3" xfId="2456" xr:uid="{00000000-0005-0000-0000-000098090000}"/>
    <cellStyle name="Normal 16 2 2 3 2" xfId="2457" xr:uid="{00000000-0005-0000-0000-000099090000}"/>
    <cellStyle name="Normal 16 2 2 4" xfId="2458" xr:uid="{00000000-0005-0000-0000-00009A090000}"/>
    <cellStyle name="Normal 16 2 2 5" xfId="2459" xr:uid="{00000000-0005-0000-0000-00009B090000}"/>
    <cellStyle name="Normal 16 2 2 6" xfId="2460" xr:uid="{00000000-0005-0000-0000-00009C090000}"/>
    <cellStyle name="Normal 16 2 3" xfId="2461" xr:uid="{00000000-0005-0000-0000-00009D090000}"/>
    <cellStyle name="Normal 16 2 3 2" xfId="2462" xr:uid="{00000000-0005-0000-0000-00009E090000}"/>
    <cellStyle name="Normal 16 2 3 2 2" xfId="2463" xr:uid="{00000000-0005-0000-0000-00009F090000}"/>
    <cellStyle name="Normal 16 2 3 3" xfId="2464" xr:uid="{00000000-0005-0000-0000-0000A0090000}"/>
    <cellStyle name="Normal 16 2 3 4" xfId="2465" xr:uid="{00000000-0005-0000-0000-0000A1090000}"/>
    <cellStyle name="Normal 16 2 3 5" xfId="2466" xr:uid="{00000000-0005-0000-0000-0000A2090000}"/>
    <cellStyle name="Normal 16 2 4" xfId="2467" xr:uid="{00000000-0005-0000-0000-0000A3090000}"/>
    <cellStyle name="Normal 16 2 4 2" xfId="2468" xr:uid="{00000000-0005-0000-0000-0000A4090000}"/>
    <cellStyle name="Normal 16 2 5" xfId="2469" xr:uid="{00000000-0005-0000-0000-0000A5090000}"/>
    <cellStyle name="Normal 16 2 6" xfId="2470" xr:uid="{00000000-0005-0000-0000-0000A6090000}"/>
    <cellStyle name="Normal 16 2 7" xfId="2471" xr:uid="{00000000-0005-0000-0000-0000A7090000}"/>
    <cellStyle name="Normal 16 3" xfId="2472" xr:uid="{00000000-0005-0000-0000-0000A8090000}"/>
    <cellStyle name="Normal 16 3 2" xfId="2473" xr:uid="{00000000-0005-0000-0000-0000A9090000}"/>
    <cellStyle name="Normal 16 3 2 2" xfId="2474" xr:uid="{00000000-0005-0000-0000-0000AA090000}"/>
    <cellStyle name="Normal 16 3 2 2 2" xfId="2475" xr:uid="{00000000-0005-0000-0000-0000AB090000}"/>
    <cellStyle name="Normal 16 3 2 2 2 2" xfId="2476" xr:uid="{00000000-0005-0000-0000-0000AC090000}"/>
    <cellStyle name="Normal 16 3 2 2 3" xfId="2477" xr:uid="{00000000-0005-0000-0000-0000AD090000}"/>
    <cellStyle name="Normal 16 3 2 2 4" xfId="2478" xr:uid="{00000000-0005-0000-0000-0000AE090000}"/>
    <cellStyle name="Normal 16 3 2 2 5" xfId="2479" xr:uid="{00000000-0005-0000-0000-0000AF090000}"/>
    <cellStyle name="Normal 16 3 2 3" xfId="2480" xr:uid="{00000000-0005-0000-0000-0000B0090000}"/>
    <cellStyle name="Normal 16 3 2 3 2" xfId="2481" xr:uid="{00000000-0005-0000-0000-0000B1090000}"/>
    <cellStyle name="Normal 16 3 2 4" xfId="2482" xr:uid="{00000000-0005-0000-0000-0000B2090000}"/>
    <cellStyle name="Normal 16 3 2 5" xfId="2483" xr:uid="{00000000-0005-0000-0000-0000B3090000}"/>
    <cellStyle name="Normal 16 3 2 6" xfId="2484" xr:uid="{00000000-0005-0000-0000-0000B4090000}"/>
    <cellStyle name="Normal 16 3 3" xfId="2485" xr:uid="{00000000-0005-0000-0000-0000B5090000}"/>
    <cellStyle name="Normal 16 3 3 2" xfId="2486" xr:uid="{00000000-0005-0000-0000-0000B6090000}"/>
    <cellStyle name="Normal 16 3 3 2 2" xfId="2487" xr:uid="{00000000-0005-0000-0000-0000B7090000}"/>
    <cellStyle name="Normal 16 3 3 3" xfId="2488" xr:uid="{00000000-0005-0000-0000-0000B8090000}"/>
    <cellStyle name="Normal 16 3 3 4" xfId="2489" xr:uid="{00000000-0005-0000-0000-0000B9090000}"/>
    <cellStyle name="Normal 16 3 3 5" xfId="2490" xr:uid="{00000000-0005-0000-0000-0000BA090000}"/>
    <cellStyle name="Normal 16 3 4" xfId="2491" xr:uid="{00000000-0005-0000-0000-0000BB090000}"/>
    <cellStyle name="Normal 16 3 4 2" xfId="2492" xr:uid="{00000000-0005-0000-0000-0000BC090000}"/>
    <cellStyle name="Normal 16 3 5" xfId="2493" xr:uid="{00000000-0005-0000-0000-0000BD090000}"/>
    <cellStyle name="Normal 16 3 6" xfId="2494" xr:uid="{00000000-0005-0000-0000-0000BE090000}"/>
    <cellStyle name="Normal 16 3 7" xfId="2495" xr:uid="{00000000-0005-0000-0000-0000BF090000}"/>
    <cellStyle name="Normal 16 4" xfId="2496" xr:uid="{00000000-0005-0000-0000-0000C0090000}"/>
    <cellStyle name="Normal 16 4 2" xfId="2497" xr:uid="{00000000-0005-0000-0000-0000C1090000}"/>
    <cellStyle name="Normal 16 4 2 2" xfId="2498" xr:uid="{00000000-0005-0000-0000-0000C2090000}"/>
    <cellStyle name="Normal 16 4 2 2 2" xfId="2499" xr:uid="{00000000-0005-0000-0000-0000C3090000}"/>
    <cellStyle name="Normal 16 4 2 3" xfId="2500" xr:uid="{00000000-0005-0000-0000-0000C4090000}"/>
    <cellStyle name="Normal 16 4 2 4" xfId="2501" xr:uid="{00000000-0005-0000-0000-0000C5090000}"/>
    <cellStyle name="Normal 16 4 2 5" xfId="2502" xr:uid="{00000000-0005-0000-0000-0000C6090000}"/>
    <cellStyle name="Normal 16 4 3" xfId="2503" xr:uid="{00000000-0005-0000-0000-0000C7090000}"/>
    <cellStyle name="Normal 16 4 3 2" xfId="2504" xr:uid="{00000000-0005-0000-0000-0000C8090000}"/>
    <cellStyle name="Normal 16 4 4" xfId="2505" xr:uid="{00000000-0005-0000-0000-0000C9090000}"/>
    <cellStyle name="Normal 16 4 5" xfId="2506" xr:uid="{00000000-0005-0000-0000-0000CA090000}"/>
    <cellStyle name="Normal 16 4 6" xfId="2507" xr:uid="{00000000-0005-0000-0000-0000CB090000}"/>
    <cellStyle name="Normal 16 5" xfId="2508" xr:uid="{00000000-0005-0000-0000-0000CC090000}"/>
    <cellStyle name="Normal 16 5 2" xfId="2509" xr:uid="{00000000-0005-0000-0000-0000CD090000}"/>
    <cellStyle name="Normal 16 5 2 2" xfId="2510" xr:uid="{00000000-0005-0000-0000-0000CE090000}"/>
    <cellStyle name="Normal 16 5 2 2 2" xfId="2511" xr:uid="{00000000-0005-0000-0000-0000CF090000}"/>
    <cellStyle name="Normal 16 5 2 3" xfId="2512" xr:uid="{00000000-0005-0000-0000-0000D0090000}"/>
    <cellStyle name="Normal 16 5 2 4" xfId="2513" xr:uid="{00000000-0005-0000-0000-0000D1090000}"/>
    <cellStyle name="Normal 16 5 2 5" xfId="2514" xr:uid="{00000000-0005-0000-0000-0000D2090000}"/>
    <cellStyle name="Normal 16 5 3" xfId="2515" xr:uid="{00000000-0005-0000-0000-0000D3090000}"/>
    <cellStyle name="Normal 16 5 3 2" xfId="2516" xr:uid="{00000000-0005-0000-0000-0000D4090000}"/>
    <cellStyle name="Normal 16 5 4" xfId="2517" xr:uid="{00000000-0005-0000-0000-0000D5090000}"/>
    <cellStyle name="Normal 16 5 5" xfId="2518" xr:uid="{00000000-0005-0000-0000-0000D6090000}"/>
    <cellStyle name="Normal 16 5 6" xfId="2519" xr:uid="{00000000-0005-0000-0000-0000D7090000}"/>
    <cellStyle name="Normal 16 6" xfId="2520" xr:uid="{00000000-0005-0000-0000-0000D8090000}"/>
    <cellStyle name="Normal 16 6 2" xfId="2521" xr:uid="{00000000-0005-0000-0000-0000D9090000}"/>
    <cellStyle name="Normal 16 6 2 2" xfId="2522" xr:uid="{00000000-0005-0000-0000-0000DA090000}"/>
    <cellStyle name="Normal 16 6 3" xfId="2523" xr:uid="{00000000-0005-0000-0000-0000DB090000}"/>
    <cellStyle name="Normal 16 6 4" xfId="2524" xr:uid="{00000000-0005-0000-0000-0000DC090000}"/>
    <cellStyle name="Normal 16 6 5" xfId="2525" xr:uid="{00000000-0005-0000-0000-0000DD090000}"/>
    <cellStyle name="Normal 16 7" xfId="2526" xr:uid="{00000000-0005-0000-0000-0000DE090000}"/>
    <cellStyle name="Normal 16 7 2" xfId="2527" xr:uid="{00000000-0005-0000-0000-0000DF090000}"/>
    <cellStyle name="Normal 16 7 2 2" xfId="2528" xr:uid="{00000000-0005-0000-0000-0000E0090000}"/>
    <cellStyle name="Normal 16 7 3" xfId="2529" xr:uid="{00000000-0005-0000-0000-0000E1090000}"/>
    <cellStyle name="Normal 16 7 4" xfId="2530" xr:uid="{00000000-0005-0000-0000-0000E2090000}"/>
    <cellStyle name="Normal 16 7 5" xfId="2531" xr:uid="{00000000-0005-0000-0000-0000E3090000}"/>
    <cellStyle name="Normal 16 8" xfId="2532" xr:uid="{00000000-0005-0000-0000-0000E4090000}"/>
    <cellStyle name="Normal 16 8 2" xfId="2533" xr:uid="{00000000-0005-0000-0000-0000E5090000}"/>
    <cellStyle name="Normal 16 8 2 2" xfId="2534" xr:uid="{00000000-0005-0000-0000-0000E6090000}"/>
    <cellStyle name="Normal 16 8 3" xfId="2535" xr:uid="{00000000-0005-0000-0000-0000E7090000}"/>
    <cellStyle name="Normal 16 8 4" xfId="2536" xr:uid="{00000000-0005-0000-0000-0000E8090000}"/>
    <cellStyle name="Normal 16 8 5" xfId="2537" xr:uid="{00000000-0005-0000-0000-0000E9090000}"/>
    <cellStyle name="Normal 16 9" xfId="2538" xr:uid="{00000000-0005-0000-0000-0000EA090000}"/>
    <cellStyle name="Normal 16 9 2" xfId="2539" xr:uid="{00000000-0005-0000-0000-0000EB090000}"/>
    <cellStyle name="Normal 17" xfId="2540" xr:uid="{00000000-0005-0000-0000-0000EC090000}"/>
    <cellStyle name="Normal 17 10" xfId="2541" xr:uid="{00000000-0005-0000-0000-0000ED090000}"/>
    <cellStyle name="Normal 17 11" xfId="2542" xr:uid="{00000000-0005-0000-0000-0000EE090000}"/>
    <cellStyle name="Normal 17 12" xfId="2543" xr:uid="{00000000-0005-0000-0000-0000EF090000}"/>
    <cellStyle name="Normal 17 2" xfId="2544" xr:uid="{00000000-0005-0000-0000-0000F0090000}"/>
    <cellStyle name="Normal 17 2 2" xfId="2545" xr:uid="{00000000-0005-0000-0000-0000F1090000}"/>
    <cellStyle name="Normal 17 2 2 2" xfId="2546" xr:uid="{00000000-0005-0000-0000-0000F2090000}"/>
    <cellStyle name="Normal 17 2 2 2 2" xfId="2547" xr:uid="{00000000-0005-0000-0000-0000F3090000}"/>
    <cellStyle name="Normal 17 2 2 2 2 2" xfId="2548" xr:uid="{00000000-0005-0000-0000-0000F4090000}"/>
    <cellStyle name="Normal 17 2 2 2 3" xfId="2549" xr:uid="{00000000-0005-0000-0000-0000F5090000}"/>
    <cellStyle name="Normal 17 2 2 2 4" xfId="2550" xr:uid="{00000000-0005-0000-0000-0000F6090000}"/>
    <cellStyle name="Normal 17 2 2 2 5" xfId="2551" xr:uid="{00000000-0005-0000-0000-0000F7090000}"/>
    <cellStyle name="Normal 17 2 2 3" xfId="2552" xr:uid="{00000000-0005-0000-0000-0000F8090000}"/>
    <cellStyle name="Normal 17 2 2 3 2" xfId="2553" xr:uid="{00000000-0005-0000-0000-0000F9090000}"/>
    <cellStyle name="Normal 17 2 2 4" xfId="2554" xr:uid="{00000000-0005-0000-0000-0000FA090000}"/>
    <cellStyle name="Normal 17 2 2 5" xfId="2555" xr:uid="{00000000-0005-0000-0000-0000FB090000}"/>
    <cellStyle name="Normal 17 2 2 6" xfId="2556" xr:uid="{00000000-0005-0000-0000-0000FC090000}"/>
    <cellStyle name="Normal 17 2 3" xfId="2557" xr:uid="{00000000-0005-0000-0000-0000FD090000}"/>
    <cellStyle name="Normal 17 2 3 2" xfId="2558" xr:uid="{00000000-0005-0000-0000-0000FE090000}"/>
    <cellStyle name="Normal 17 2 3 2 2" xfId="2559" xr:uid="{00000000-0005-0000-0000-0000FF090000}"/>
    <cellStyle name="Normal 17 2 3 3" xfId="2560" xr:uid="{00000000-0005-0000-0000-0000000A0000}"/>
    <cellStyle name="Normal 17 2 3 4" xfId="2561" xr:uid="{00000000-0005-0000-0000-0000010A0000}"/>
    <cellStyle name="Normal 17 2 3 5" xfId="2562" xr:uid="{00000000-0005-0000-0000-0000020A0000}"/>
    <cellStyle name="Normal 17 2 4" xfId="2563" xr:uid="{00000000-0005-0000-0000-0000030A0000}"/>
    <cellStyle name="Normal 17 2 4 2" xfId="2564" xr:uid="{00000000-0005-0000-0000-0000040A0000}"/>
    <cellStyle name="Normal 17 2 5" xfId="2565" xr:uid="{00000000-0005-0000-0000-0000050A0000}"/>
    <cellStyle name="Normal 17 2 6" xfId="2566" xr:uid="{00000000-0005-0000-0000-0000060A0000}"/>
    <cellStyle name="Normal 17 2 7" xfId="2567" xr:uid="{00000000-0005-0000-0000-0000070A0000}"/>
    <cellStyle name="Normal 17 3" xfId="2568" xr:uid="{00000000-0005-0000-0000-0000080A0000}"/>
    <cellStyle name="Normal 17 3 2" xfId="2569" xr:uid="{00000000-0005-0000-0000-0000090A0000}"/>
    <cellStyle name="Normal 17 3 2 2" xfId="2570" xr:uid="{00000000-0005-0000-0000-00000A0A0000}"/>
    <cellStyle name="Normal 17 3 2 2 2" xfId="2571" xr:uid="{00000000-0005-0000-0000-00000B0A0000}"/>
    <cellStyle name="Normal 17 3 2 2 2 2" xfId="2572" xr:uid="{00000000-0005-0000-0000-00000C0A0000}"/>
    <cellStyle name="Normal 17 3 2 2 3" xfId="2573" xr:uid="{00000000-0005-0000-0000-00000D0A0000}"/>
    <cellStyle name="Normal 17 3 2 2 4" xfId="2574" xr:uid="{00000000-0005-0000-0000-00000E0A0000}"/>
    <cellStyle name="Normal 17 3 2 2 5" xfId="2575" xr:uid="{00000000-0005-0000-0000-00000F0A0000}"/>
    <cellStyle name="Normal 17 3 2 3" xfId="2576" xr:uid="{00000000-0005-0000-0000-0000100A0000}"/>
    <cellStyle name="Normal 17 3 2 3 2" xfId="2577" xr:uid="{00000000-0005-0000-0000-0000110A0000}"/>
    <cellStyle name="Normal 17 3 2 4" xfId="2578" xr:uid="{00000000-0005-0000-0000-0000120A0000}"/>
    <cellStyle name="Normal 17 3 2 5" xfId="2579" xr:uid="{00000000-0005-0000-0000-0000130A0000}"/>
    <cellStyle name="Normal 17 3 2 6" xfId="2580" xr:uid="{00000000-0005-0000-0000-0000140A0000}"/>
    <cellStyle name="Normal 17 3 3" xfId="2581" xr:uid="{00000000-0005-0000-0000-0000150A0000}"/>
    <cellStyle name="Normal 17 3 3 2" xfId="2582" xr:uid="{00000000-0005-0000-0000-0000160A0000}"/>
    <cellStyle name="Normal 17 3 3 2 2" xfId="2583" xr:uid="{00000000-0005-0000-0000-0000170A0000}"/>
    <cellStyle name="Normal 17 3 3 3" xfId="2584" xr:uid="{00000000-0005-0000-0000-0000180A0000}"/>
    <cellStyle name="Normal 17 3 3 4" xfId="2585" xr:uid="{00000000-0005-0000-0000-0000190A0000}"/>
    <cellStyle name="Normal 17 3 3 5" xfId="2586" xr:uid="{00000000-0005-0000-0000-00001A0A0000}"/>
    <cellStyle name="Normal 17 3 4" xfId="2587" xr:uid="{00000000-0005-0000-0000-00001B0A0000}"/>
    <cellStyle name="Normal 17 3 4 2" xfId="2588" xr:uid="{00000000-0005-0000-0000-00001C0A0000}"/>
    <cellStyle name="Normal 17 3 5" xfId="2589" xr:uid="{00000000-0005-0000-0000-00001D0A0000}"/>
    <cellStyle name="Normal 17 3 6" xfId="2590" xr:uid="{00000000-0005-0000-0000-00001E0A0000}"/>
    <cellStyle name="Normal 17 3 7" xfId="2591" xr:uid="{00000000-0005-0000-0000-00001F0A0000}"/>
    <cellStyle name="Normal 17 4" xfId="2592" xr:uid="{00000000-0005-0000-0000-0000200A0000}"/>
    <cellStyle name="Normal 17 4 2" xfId="2593" xr:uid="{00000000-0005-0000-0000-0000210A0000}"/>
    <cellStyle name="Normal 17 4 2 2" xfId="2594" xr:uid="{00000000-0005-0000-0000-0000220A0000}"/>
    <cellStyle name="Normal 17 4 2 2 2" xfId="2595" xr:uid="{00000000-0005-0000-0000-0000230A0000}"/>
    <cellStyle name="Normal 17 4 2 3" xfId="2596" xr:uid="{00000000-0005-0000-0000-0000240A0000}"/>
    <cellStyle name="Normal 17 4 2 4" xfId="2597" xr:uid="{00000000-0005-0000-0000-0000250A0000}"/>
    <cellStyle name="Normal 17 4 2 5" xfId="2598" xr:uid="{00000000-0005-0000-0000-0000260A0000}"/>
    <cellStyle name="Normal 17 4 3" xfId="2599" xr:uid="{00000000-0005-0000-0000-0000270A0000}"/>
    <cellStyle name="Normal 17 4 3 2" xfId="2600" xr:uid="{00000000-0005-0000-0000-0000280A0000}"/>
    <cellStyle name="Normal 17 4 4" xfId="2601" xr:uid="{00000000-0005-0000-0000-0000290A0000}"/>
    <cellStyle name="Normal 17 4 5" xfId="2602" xr:uid="{00000000-0005-0000-0000-00002A0A0000}"/>
    <cellStyle name="Normal 17 4 6" xfId="2603" xr:uid="{00000000-0005-0000-0000-00002B0A0000}"/>
    <cellStyle name="Normal 17 5" xfId="2604" xr:uid="{00000000-0005-0000-0000-00002C0A0000}"/>
    <cellStyle name="Normal 17 5 2" xfId="2605" xr:uid="{00000000-0005-0000-0000-00002D0A0000}"/>
    <cellStyle name="Normal 17 5 2 2" xfId="2606" xr:uid="{00000000-0005-0000-0000-00002E0A0000}"/>
    <cellStyle name="Normal 17 5 2 2 2" xfId="2607" xr:uid="{00000000-0005-0000-0000-00002F0A0000}"/>
    <cellStyle name="Normal 17 5 2 3" xfId="2608" xr:uid="{00000000-0005-0000-0000-0000300A0000}"/>
    <cellStyle name="Normal 17 5 2 4" xfId="2609" xr:uid="{00000000-0005-0000-0000-0000310A0000}"/>
    <cellStyle name="Normal 17 5 2 5" xfId="2610" xr:uid="{00000000-0005-0000-0000-0000320A0000}"/>
    <cellStyle name="Normal 17 5 3" xfId="2611" xr:uid="{00000000-0005-0000-0000-0000330A0000}"/>
    <cellStyle name="Normal 17 5 3 2" xfId="2612" xr:uid="{00000000-0005-0000-0000-0000340A0000}"/>
    <cellStyle name="Normal 17 5 4" xfId="2613" xr:uid="{00000000-0005-0000-0000-0000350A0000}"/>
    <cellStyle name="Normal 17 5 5" xfId="2614" xr:uid="{00000000-0005-0000-0000-0000360A0000}"/>
    <cellStyle name="Normal 17 5 6" xfId="2615" xr:uid="{00000000-0005-0000-0000-0000370A0000}"/>
    <cellStyle name="Normal 17 6" xfId="2616" xr:uid="{00000000-0005-0000-0000-0000380A0000}"/>
    <cellStyle name="Normal 17 6 2" xfId="2617" xr:uid="{00000000-0005-0000-0000-0000390A0000}"/>
    <cellStyle name="Normal 17 6 2 2" xfId="2618" xr:uid="{00000000-0005-0000-0000-00003A0A0000}"/>
    <cellStyle name="Normal 17 6 3" xfId="2619" xr:uid="{00000000-0005-0000-0000-00003B0A0000}"/>
    <cellStyle name="Normal 17 6 4" xfId="2620" xr:uid="{00000000-0005-0000-0000-00003C0A0000}"/>
    <cellStyle name="Normal 17 6 5" xfId="2621" xr:uid="{00000000-0005-0000-0000-00003D0A0000}"/>
    <cellStyle name="Normal 17 7" xfId="2622" xr:uid="{00000000-0005-0000-0000-00003E0A0000}"/>
    <cellStyle name="Normal 17 7 2" xfId="2623" xr:uid="{00000000-0005-0000-0000-00003F0A0000}"/>
    <cellStyle name="Normal 17 7 2 2" xfId="2624" xr:uid="{00000000-0005-0000-0000-0000400A0000}"/>
    <cellStyle name="Normal 17 7 3" xfId="2625" xr:uid="{00000000-0005-0000-0000-0000410A0000}"/>
    <cellStyle name="Normal 17 7 4" xfId="2626" xr:uid="{00000000-0005-0000-0000-0000420A0000}"/>
    <cellStyle name="Normal 17 7 5" xfId="2627" xr:uid="{00000000-0005-0000-0000-0000430A0000}"/>
    <cellStyle name="Normal 17 8" xfId="2628" xr:uid="{00000000-0005-0000-0000-0000440A0000}"/>
    <cellStyle name="Normal 17 8 2" xfId="2629" xr:uid="{00000000-0005-0000-0000-0000450A0000}"/>
    <cellStyle name="Normal 17 8 2 2" xfId="2630" xr:uid="{00000000-0005-0000-0000-0000460A0000}"/>
    <cellStyle name="Normal 17 8 3" xfId="2631" xr:uid="{00000000-0005-0000-0000-0000470A0000}"/>
    <cellStyle name="Normal 17 8 4" xfId="2632" xr:uid="{00000000-0005-0000-0000-0000480A0000}"/>
    <cellStyle name="Normal 17 8 5" xfId="2633" xr:uid="{00000000-0005-0000-0000-0000490A0000}"/>
    <cellStyle name="Normal 17 9" xfId="2634" xr:uid="{00000000-0005-0000-0000-00004A0A0000}"/>
    <cellStyle name="Normal 17 9 2" xfId="2635" xr:uid="{00000000-0005-0000-0000-00004B0A0000}"/>
    <cellStyle name="Normal 18" xfId="2636" xr:uid="{00000000-0005-0000-0000-00004C0A0000}"/>
    <cellStyle name="Normal 18 10" xfId="2637" xr:uid="{00000000-0005-0000-0000-00004D0A0000}"/>
    <cellStyle name="Normal 18 11" xfId="2638" xr:uid="{00000000-0005-0000-0000-00004E0A0000}"/>
    <cellStyle name="Normal 18 12" xfId="2639" xr:uid="{00000000-0005-0000-0000-00004F0A0000}"/>
    <cellStyle name="Normal 18 2" xfId="2640" xr:uid="{00000000-0005-0000-0000-0000500A0000}"/>
    <cellStyle name="Normal 18 2 2" xfId="2641" xr:uid="{00000000-0005-0000-0000-0000510A0000}"/>
    <cellStyle name="Normal 18 2 2 2" xfId="2642" xr:uid="{00000000-0005-0000-0000-0000520A0000}"/>
    <cellStyle name="Normal 18 2 2 2 2" xfId="2643" xr:uid="{00000000-0005-0000-0000-0000530A0000}"/>
    <cellStyle name="Normal 18 2 2 2 2 2" xfId="2644" xr:uid="{00000000-0005-0000-0000-0000540A0000}"/>
    <cellStyle name="Normal 18 2 2 2 3" xfId="2645" xr:uid="{00000000-0005-0000-0000-0000550A0000}"/>
    <cellStyle name="Normal 18 2 2 2 4" xfId="2646" xr:uid="{00000000-0005-0000-0000-0000560A0000}"/>
    <cellStyle name="Normal 18 2 2 2 5" xfId="2647" xr:uid="{00000000-0005-0000-0000-0000570A0000}"/>
    <cellStyle name="Normal 18 2 2 3" xfId="2648" xr:uid="{00000000-0005-0000-0000-0000580A0000}"/>
    <cellStyle name="Normal 18 2 2 3 2" xfId="2649" xr:uid="{00000000-0005-0000-0000-0000590A0000}"/>
    <cellStyle name="Normal 18 2 2 4" xfId="2650" xr:uid="{00000000-0005-0000-0000-00005A0A0000}"/>
    <cellStyle name="Normal 18 2 2 5" xfId="2651" xr:uid="{00000000-0005-0000-0000-00005B0A0000}"/>
    <cellStyle name="Normal 18 2 2 6" xfId="2652" xr:uid="{00000000-0005-0000-0000-00005C0A0000}"/>
    <cellStyle name="Normal 18 2 3" xfId="2653" xr:uid="{00000000-0005-0000-0000-00005D0A0000}"/>
    <cellStyle name="Normal 18 2 3 2" xfId="2654" xr:uid="{00000000-0005-0000-0000-00005E0A0000}"/>
    <cellStyle name="Normal 18 2 3 2 2" xfId="2655" xr:uid="{00000000-0005-0000-0000-00005F0A0000}"/>
    <cellStyle name="Normal 18 2 3 3" xfId="2656" xr:uid="{00000000-0005-0000-0000-0000600A0000}"/>
    <cellStyle name="Normal 18 2 3 4" xfId="2657" xr:uid="{00000000-0005-0000-0000-0000610A0000}"/>
    <cellStyle name="Normal 18 2 3 5" xfId="2658" xr:uid="{00000000-0005-0000-0000-0000620A0000}"/>
    <cellStyle name="Normal 18 2 4" xfId="2659" xr:uid="{00000000-0005-0000-0000-0000630A0000}"/>
    <cellStyle name="Normal 18 2 4 2" xfId="2660" xr:uid="{00000000-0005-0000-0000-0000640A0000}"/>
    <cellStyle name="Normal 18 2 5" xfId="2661" xr:uid="{00000000-0005-0000-0000-0000650A0000}"/>
    <cellStyle name="Normal 18 2 6" xfId="2662" xr:uid="{00000000-0005-0000-0000-0000660A0000}"/>
    <cellStyle name="Normal 18 2 7" xfId="2663" xr:uid="{00000000-0005-0000-0000-0000670A0000}"/>
    <cellStyle name="Normal 18 3" xfId="2664" xr:uid="{00000000-0005-0000-0000-0000680A0000}"/>
    <cellStyle name="Normal 18 3 2" xfId="2665" xr:uid="{00000000-0005-0000-0000-0000690A0000}"/>
    <cellStyle name="Normal 18 3 2 2" xfId="2666" xr:uid="{00000000-0005-0000-0000-00006A0A0000}"/>
    <cellStyle name="Normal 18 3 2 2 2" xfId="2667" xr:uid="{00000000-0005-0000-0000-00006B0A0000}"/>
    <cellStyle name="Normal 18 3 2 2 2 2" xfId="2668" xr:uid="{00000000-0005-0000-0000-00006C0A0000}"/>
    <cellStyle name="Normal 18 3 2 2 3" xfId="2669" xr:uid="{00000000-0005-0000-0000-00006D0A0000}"/>
    <cellStyle name="Normal 18 3 2 2 4" xfId="2670" xr:uid="{00000000-0005-0000-0000-00006E0A0000}"/>
    <cellStyle name="Normal 18 3 2 2 5" xfId="2671" xr:uid="{00000000-0005-0000-0000-00006F0A0000}"/>
    <cellStyle name="Normal 18 3 2 3" xfId="2672" xr:uid="{00000000-0005-0000-0000-0000700A0000}"/>
    <cellStyle name="Normal 18 3 2 3 2" xfId="2673" xr:uid="{00000000-0005-0000-0000-0000710A0000}"/>
    <cellStyle name="Normal 18 3 2 4" xfId="2674" xr:uid="{00000000-0005-0000-0000-0000720A0000}"/>
    <cellStyle name="Normal 18 3 2 5" xfId="2675" xr:uid="{00000000-0005-0000-0000-0000730A0000}"/>
    <cellStyle name="Normal 18 3 2 6" xfId="2676" xr:uid="{00000000-0005-0000-0000-0000740A0000}"/>
    <cellStyle name="Normal 18 3 3" xfId="2677" xr:uid="{00000000-0005-0000-0000-0000750A0000}"/>
    <cellStyle name="Normal 18 3 3 2" xfId="2678" xr:uid="{00000000-0005-0000-0000-0000760A0000}"/>
    <cellStyle name="Normal 18 3 3 2 2" xfId="2679" xr:uid="{00000000-0005-0000-0000-0000770A0000}"/>
    <cellStyle name="Normal 18 3 3 3" xfId="2680" xr:uid="{00000000-0005-0000-0000-0000780A0000}"/>
    <cellStyle name="Normal 18 3 3 4" xfId="2681" xr:uid="{00000000-0005-0000-0000-0000790A0000}"/>
    <cellStyle name="Normal 18 3 3 5" xfId="2682" xr:uid="{00000000-0005-0000-0000-00007A0A0000}"/>
    <cellStyle name="Normal 18 3 4" xfId="2683" xr:uid="{00000000-0005-0000-0000-00007B0A0000}"/>
    <cellStyle name="Normal 18 3 4 2" xfId="2684" xr:uid="{00000000-0005-0000-0000-00007C0A0000}"/>
    <cellStyle name="Normal 18 3 5" xfId="2685" xr:uid="{00000000-0005-0000-0000-00007D0A0000}"/>
    <cellStyle name="Normal 18 3 6" xfId="2686" xr:uid="{00000000-0005-0000-0000-00007E0A0000}"/>
    <cellStyle name="Normal 18 3 7" xfId="2687" xr:uid="{00000000-0005-0000-0000-00007F0A0000}"/>
    <cellStyle name="Normal 18 4" xfId="2688" xr:uid="{00000000-0005-0000-0000-0000800A0000}"/>
    <cellStyle name="Normal 18 4 2" xfId="2689" xr:uid="{00000000-0005-0000-0000-0000810A0000}"/>
    <cellStyle name="Normal 18 4 2 2" xfId="2690" xr:uid="{00000000-0005-0000-0000-0000820A0000}"/>
    <cellStyle name="Normal 18 4 2 2 2" xfId="2691" xr:uid="{00000000-0005-0000-0000-0000830A0000}"/>
    <cellStyle name="Normal 18 4 2 3" xfId="2692" xr:uid="{00000000-0005-0000-0000-0000840A0000}"/>
    <cellStyle name="Normal 18 4 2 4" xfId="2693" xr:uid="{00000000-0005-0000-0000-0000850A0000}"/>
    <cellStyle name="Normal 18 4 2 5" xfId="2694" xr:uid="{00000000-0005-0000-0000-0000860A0000}"/>
    <cellStyle name="Normal 18 4 3" xfId="2695" xr:uid="{00000000-0005-0000-0000-0000870A0000}"/>
    <cellStyle name="Normal 18 4 3 2" xfId="2696" xr:uid="{00000000-0005-0000-0000-0000880A0000}"/>
    <cellStyle name="Normal 18 4 4" xfId="2697" xr:uid="{00000000-0005-0000-0000-0000890A0000}"/>
    <cellStyle name="Normal 18 4 5" xfId="2698" xr:uid="{00000000-0005-0000-0000-00008A0A0000}"/>
    <cellStyle name="Normal 18 4 6" xfId="2699" xr:uid="{00000000-0005-0000-0000-00008B0A0000}"/>
    <cellStyle name="Normal 18 5" xfId="2700" xr:uid="{00000000-0005-0000-0000-00008C0A0000}"/>
    <cellStyle name="Normal 18 5 2" xfId="2701" xr:uid="{00000000-0005-0000-0000-00008D0A0000}"/>
    <cellStyle name="Normal 18 5 2 2" xfId="2702" xr:uid="{00000000-0005-0000-0000-00008E0A0000}"/>
    <cellStyle name="Normal 18 5 2 2 2" xfId="2703" xr:uid="{00000000-0005-0000-0000-00008F0A0000}"/>
    <cellStyle name="Normal 18 5 2 3" xfId="2704" xr:uid="{00000000-0005-0000-0000-0000900A0000}"/>
    <cellStyle name="Normal 18 5 2 4" xfId="2705" xr:uid="{00000000-0005-0000-0000-0000910A0000}"/>
    <cellStyle name="Normal 18 5 2 5" xfId="2706" xr:uid="{00000000-0005-0000-0000-0000920A0000}"/>
    <cellStyle name="Normal 18 5 3" xfId="2707" xr:uid="{00000000-0005-0000-0000-0000930A0000}"/>
    <cellStyle name="Normal 18 5 3 2" xfId="2708" xr:uid="{00000000-0005-0000-0000-0000940A0000}"/>
    <cellStyle name="Normal 18 5 4" xfId="2709" xr:uid="{00000000-0005-0000-0000-0000950A0000}"/>
    <cellStyle name="Normal 18 5 5" xfId="2710" xr:uid="{00000000-0005-0000-0000-0000960A0000}"/>
    <cellStyle name="Normal 18 5 6" xfId="2711" xr:uid="{00000000-0005-0000-0000-0000970A0000}"/>
    <cellStyle name="Normal 18 6" xfId="2712" xr:uid="{00000000-0005-0000-0000-0000980A0000}"/>
    <cellStyle name="Normal 18 6 2" xfId="2713" xr:uid="{00000000-0005-0000-0000-0000990A0000}"/>
    <cellStyle name="Normal 18 6 2 2" xfId="2714" xr:uid="{00000000-0005-0000-0000-00009A0A0000}"/>
    <cellStyle name="Normal 18 6 3" xfId="2715" xr:uid="{00000000-0005-0000-0000-00009B0A0000}"/>
    <cellStyle name="Normal 18 6 4" xfId="2716" xr:uid="{00000000-0005-0000-0000-00009C0A0000}"/>
    <cellStyle name="Normal 18 6 5" xfId="2717" xr:uid="{00000000-0005-0000-0000-00009D0A0000}"/>
    <cellStyle name="Normal 18 7" xfId="2718" xr:uid="{00000000-0005-0000-0000-00009E0A0000}"/>
    <cellStyle name="Normal 18 7 2" xfId="2719" xr:uid="{00000000-0005-0000-0000-00009F0A0000}"/>
    <cellStyle name="Normal 18 7 2 2" xfId="2720" xr:uid="{00000000-0005-0000-0000-0000A00A0000}"/>
    <cellStyle name="Normal 18 7 3" xfId="2721" xr:uid="{00000000-0005-0000-0000-0000A10A0000}"/>
    <cellStyle name="Normal 18 7 4" xfId="2722" xr:uid="{00000000-0005-0000-0000-0000A20A0000}"/>
    <cellStyle name="Normal 18 7 5" xfId="2723" xr:uid="{00000000-0005-0000-0000-0000A30A0000}"/>
    <cellStyle name="Normal 18 8" xfId="2724" xr:uid="{00000000-0005-0000-0000-0000A40A0000}"/>
    <cellStyle name="Normal 18 8 2" xfId="2725" xr:uid="{00000000-0005-0000-0000-0000A50A0000}"/>
    <cellStyle name="Normal 18 8 2 2" xfId="2726" xr:uid="{00000000-0005-0000-0000-0000A60A0000}"/>
    <cellStyle name="Normal 18 8 3" xfId="2727" xr:uid="{00000000-0005-0000-0000-0000A70A0000}"/>
    <cellStyle name="Normal 18 8 4" xfId="2728" xr:uid="{00000000-0005-0000-0000-0000A80A0000}"/>
    <cellStyle name="Normal 18 8 5" xfId="2729" xr:uid="{00000000-0005-0000-0000-0000A90A0000}"/>
    <cellStyle name="Normal 18 9" xfId="2730" xr:uid="{00000000-0005-0000-0000-0000AA0A0000}"/>
    <cellStyle name="Normal 18 9 2" xfId="2731" xr:uid="{00000000-0005-0000-0000-0000AB0A0000}"/>
    <cellStyle name="Normal 19" xfId="2732" xr:uid="{00000000-0005-0000-0000-0000AC0A0000}"/>
    <cellStyle name="Normal 19 10" xfId="2733" xr:uid="{00000000-0005-0000-0000-0000AD0A0000}"/>
    <cellStyle name="Normal 19 11" xfId="2734" xr:uid="{00000000-0005-0000-0000-0000AE0A0000}"/>
    <cellStyle name="Normal 19 12" xfId="2735" xr:uid="{00000000-0005-0000-0000-0000AF0A0000}"/>
    <cellStyle name="Normal 19 2" xfId="2736" xr:uid="{00000000-0005-0000-0000-0000B00A0000}"/>
    <cellStyle name="Normal 19 2 2" xfId="2737" xr:uid="{00000000-0005-0000-0000-0000B10A0000}"/>
    <cellStyle name="Normal 19 2 2 2" xfId="2738" xr:uid="{00000000-0005-0000-0000-0000B20A0000}"/>
    <cellStyle name="Normal 19 2 2 2 2" xfId="2739" xr:uid="{00000000-0005-0000-0000-0000B30A0000}"/>
    <cellStyle name="Normal 19 2 2 2 2 2" xfId="2740" xr:uid="{00000000-0005-0000-0000-0000B40A0000}"/>
    <cellStyle name="Normal 19 2 2 2 3" xfId="2741" xr:uid="{00000000-0005-0000-0000-0000B50A0000}"/>
    <cellStyle name="Normal 19 2 2 2 4" xfId="2742" xr:uid="{00000000-0005-0000-0000-0000B60A0000}"/>
    <cellStyle name="Normal 19 2 2 2 5" xfId="2743" xr:uid="{00000000-0005-0000-0000-0000B70A0000}"/>
    <cellStyle name="Normal 19 2 2 3" xfId="2744" xr:uid="{00000000-0005-0000-0000-0000B80A0000}"/>
    <cellStyle name="Normal 19 2 2 3 2" xfId="2745" xr:uid="{00000000-0005-0000-0000-0000B90A0000}"/>
    <cellStyle name="Normal 19 2 2 4" xfId="2746" xr:uid="{00000000-0005-0000-0000-0000BA0A0000}"/>
    <cellStyle name="Normal 19 2 2 5" xfId="2747" xr:uid="{00000000-0005-0000-0000-0000BB0A0000}"/>
    <cellStyle name="Normal 19 2 2 6" xfId="2748" xr:uid="{00000000-0005-0000-0000-0000BC0A0000}"/>
    <cellStyle name="Normal 19 2 3" xfId="2749" xr:uid="{00000000-0005-0000-0000-0000BD0A0000}"/>
    <cellStyle name="Normal 19 2 3 2" xfId="2750" xr:uid="{00000000-0005-0000-0000-0000BE0A0000}"/>
    <cellStyle name="Normal 19 2 3 2 2" xfId="2751" xr:uid="{00000000-0005-0000-0000-0000BF0A0000}"/>
    <cellStyle name="Normal 19 2 3 3" xfId="2752" xr:uid="{00000000-0005-0000-0000-0000C00A0000}"/>
    <cellStyle name="Normal 19 2 3 4" xfId="2753" xr:uid="{00000000-0005-0000-0000-0000C10A0000}"/>
    <cellStyle name="Normal 19 2 3 5" xfId="2754" xr:uid="{00000000-0005-0000-0000-0000C20A0000}"/>
    <cellStyle name="Normal 19 2 4" xfId="2755" xr:uid="{00000000-0005-0000-0000-0000C30A0000}"/>
    <cellStyle name="Normal 19 2 4 2" xfId="2756" xr:uid="{00000000-0005-0000-0000-0000C40A0000}"/>
    <cellStyle name="Normal 19 2 5" xfId="2757" xr:uid="{00000000-0005-0000-0000-0000C50A0000}"/>
    <cellStyle name="Normal 19 2 6" xfId="2758" xr:uid="{00000000-0005-0000-0000-0000C60A0000}"/>
    <cellStyle name="Normal 19 2 7" xfId="2759" xr:uid="{00000000-0005-0000-0000-0000C70A0000}"/>
    <cellStyle name="Normal 19 3" xfId="2760" xr:uid="{00000000-0005-0000-0000-0000C80A0000}"/>
    <cellStyle name="Normal 19 3 2" xfId="2761" xr:uid="{00000000-0005-0000-0000-0000C90A0000}"/>
    <cellStyle name="Normal 19 3 2 2" xfId="2762" xr:uid="{00000000-0005-0000-0000-0000CA0A0000}"/>
    <cellStyle name="Normal 19 3 2 2 2" xfId="2763" xr:uid="{00000000-0005-0000-0000-0000CB0A0000}"/>
    <cellStyle name="Normal 19 3 2 2 2 2" xfId="2764" xr:uid="{00000000-0005-0000-0000-0000CC0A0000}"/>
    <cellStyle name="Normal 19 3 2 2 3" xfId="2765" xr:uid="{00000000-0005-0000-0000-0000CD0A0000}"/>
    <cellStyle name="Normal 19 3 2 2 4" xfId="2766" xr:uid="{00000000-0005-0000-0000-0000CE0A0000}"/>
    <cellStyle name="Normal 19 3 2 2 5" xfId="2767" xr:uid="{00000000-0005-0000-0000-0000CF0A0000}"/>
    <cellStyle name="Normal 19 3 2 3" xfId="2768" xr:uid="{00000000-0005-0000-0000-0000D00A0000}"/>
    <cellStyle name="Normal 19 3 2 3 2" xfId="2769" xr:uid="{00000000-0005-0000-0000-0000D10A0000}"/>
    <cellStyle name="Normal 19 3 2 4" xfId="2770" xr:uid="{00000000-0005-0000-0000-0000D20A0000}"/>
    <cellStyle name="Normal 19 3 2 5" xfId="2771" xr:uid="{00000000-0005-0000-0000-0000D30A0000}"/>
    <cellStyle name="Normal 19 3 2 6" xfId="2772" xr:uid="{00000000-0005-0000-0000-0000D40A0000}"/>
    <cellStyle name="Normal 19 3 3" xfId="2773" xr:uid="{00000000-0005-0000-0000-0000D50A0000}"/>
    <cellStyle name="Normal 19 3 3 2" xfId="2774" xr:uid="{00000000-0005-0000-0000-0000D60A0000}"/>
    <cellStyle name="Normal 19 3 3 2 2" xfId="2775" xr:uid="{00000000-0005-0000-0000-0000D70A0000}"/>
    <cellStyle name="Normal 19 3 3 3" xfId="2776" xr:uid="{00000000-0005-0000-0000-0000D80A0000}"/>
    <cellStyle name="Normal 19 3 3 4" xfId="2777" xr:uid="{00000000-0005-0000-0000-0000D90A0000}"/>
    <cellStyle name="Normal 19 3 3 5" xfId="2778" xr:uid="{00000000-0005-0000-0000-0000DA0A0000}"/>
    <cellStyle name="Normal 19 3 4" xfId="2779" xr:uid="{00000000-0005-0000-0000-0000DB0A0000}"/>
    <cellStyle name="Normal 19 3 4 2" xfId="2780" xr:uid="{00000000-0005-0000-0000-0000DC0A0000}"/>
    <cellStyle name="Normal 19 3 5" xfId="2781" xr:uid="{00000000-0005-0000-0000-0000DD0A0000}"/>
    <cellStyle name="Normal 19 3 6" xfId="2782" xr:uid="{00000000-0005-0000-0000-0000DE0A0000}"/>
    <cellStyle name="Normal 19 3 7" xfId="2783" xr:uid="{00000000-0005-0000-0000-0000DF0A0000}"/>
    <cellStyle name="Normal 19 4" xfId="2784" xr:uid="{00000000-0005-0000-0000-0000E00A0000}"/>
    <cellStyle name="Normal 19 4 2" xfId="2785" xr:uid="{00000000-0005-0000-0000-0000E10A0000}"/>
    <cellStyle name="Normal 19 4 2 2" xfId="2786" xr:uid="{00000000-0005-0000-0000-0000E20A0000}"/>
    <cellStyle name="Normal 19 4 2 2 2" xfId="2787" xr:uid="{00000000-0005-0000-0000-0000E30A0000}"/>
    <cellStyle name="Normal 19 4 2 3" xfId="2788" xr:uid="{00000000-0005-0000-0000-0000E40A0000}"/>
    <cellStyle name="Normal 19 4 2 4" xfId="2789" xr:uid="{00000000-0005-0000-0000-0000E50A0000}"/>
    <cellStyle name="Normal 19 4 2 5" xfId="2790" xr:uid="{00000000-0005-0000-0000-0000E60A0000}"/>
    <cellStyle name="Normal 19 4 3" xfId="2791" xr:uid="{00000000-0005-0000-0000-0000E70A0000}"/>
    <cellStyle name="Normal 19 4 3 2" xfId="2792" xr:uid="{00000000-0005-0000-0000-0000E80A0000}"/>
    <cellStyle name="Normal 19 4 4" xfId="2793" xr:uid="{00000000-0005-0000-0000-0000E90A0000}"/>
    <cellStyle name="Normal 19 4 5" xfId="2794" xr:uid="{00000000-0005-0000-0000-0000EA0A0000}"/>
    <cellStyle name="Normal 19 4 6" xfId="2795" xr:uid="{00000000-0005-0000-0000-0000EB0A0000}"/>
    <cellStyle name="Normal 19 5" xfId="2796" xr:uid="{00000000-0005-0000-0000-0000EC0A0000}"/>
    <cellStyle name="Normal 19 5 2" xfId="2797" xr:uid="{00000000-0005-0000-0000-0000ED0A0000}"/>
    <cellStyle name="Normal 19 5 2 2" xfId="2798" xr:uid="{00000000-0005-0000-0000-0000EE0A0000}"/>
    <cellStyle name="Normal 19 5 2 2 2" xfId="2799" xr:uid="{00000000-0005-0000-0000-0000EF0A0000}"/>
    <cellStyle name="Normal 19 5 2 3" xfId="2800" xr:uid="{00000000-0005-0000-0000-0000F00A0000}"/>
    <cellStyle name="Normal 19 5 2 4" xfId="2801" xr:uid="{00000000-0005-0000-0000-0000F10A0000}"/>
    <cellStyle name="Normal 19 5 2 5" xfId="2802" xr:uid="{00000000-0005-0000-0000-0000F20A0000}"/>
    <cellStyle name="Normal 19 5 3" xfId="2803" xr:uid="{00000000-0005-0000-0000-0000F30A0000}"/>
    <cellStyle name="Normal 19 5 3 2" xfId="2804" xr:uid="{00000000-0005-0000-0000-0000F40A0000}"/>
    <cellStyle name="Normal 19 5 4" xfId="2805" xr:uid="{00000000-0005-0000-0000-0000F50A0000}"/>
    <cellStyle name="Normal 19 5 5" xfId="2806" xr:uid="{00000000-0005-0000-0000-0000F60A0000}"/>
    <cellStyle name="Normal 19 5 6" xfId="2807" xr:uid="{00000000-0005-0000-0000-0000F70A0000}"/>
    <cellStyle name="Normal 19 6" xfId="2808" xr:uid="{00000000-0005-0000-0000-0000F80A0000}"/>
    <cellStyle name="Normal 19 6 2" xfId="2809" xr:uid="{00000000-0005-0000-0000-0000F90A0000}"/>
    <cellStyle name="Normal 19 6 2 2" xfId="2810" xr:uid="{00000000-0005-0000-0000-0000FA0A0000}"/>
    <cellStyle name="Normal 19 6 3" xfId="2811" xr:uid="{00000000-0005-0000-0000-0000FB0A0000}"/>
    <cellStyle name="Normal 19 6 4" xfId="2812" xr:uid="{00000000-0005-0000-0000-0000FC0A0000}"/>
    <cellStyle name="Normal 19 6 5" xfId="2813" xr:uid="{00000000-0005-0000-0000-0000FD0A0000}"/>
    <cellStyle name="Normal 19 7" xfId="2814" xr:uid="{00000000-0005-0000-0000-0000FE0A0000}"/>
    <cellStyle name="Normal 19 7 2" xfId="2815" xr:uid="{00000000-0005-0000-0000-0000FF0A0000}"/>
    <cellStyle name="Normal 19 7 2 2" xfId="2816" xr:uid="{00000000-0005-0000-0000-0000000B0000}"/>
    <cellStyle name="Normal 19 7 3" xfId="2817" xr:uid="{00000000-0005-0000-0000-0000010B0000}"/>
    <cellStyle name="Normal 19 7 4" xfId="2818" xr:uid="{00000000-0005-0000-0000-0000020B0000}"/>
    <cellStyle name="Normal 19 7 5" xfId="2819" xr:uid="{00000000-0005-0000-0000-0000030B0000}"/>
    <cellStyle name="Normal 19 8" xfId="2820" xr:uid="{00000000-0005-0000-0000-0000040B0000}"/>
    <cellStyle name="Normal 19 8 2" xfId="2821" xr:uid="{00000000-0005-0000-0000-0000050B0000}"/>
    <cellStyle name="Normal 19 8 2 2" xfId="2822" xr:uid="{00000000-0005-0000-0000-0000060B0000}"/>
    <cellStyle name="Normal 19 8 3" xfId="2823" xr:uid="{00000000-0005-0000-0000-0000070B0000}"/>
    <cellStyle name="Normal 19 8 4" xfId="2824" xr:uid="{00000000-0005-0000-0000-0000080B0000}"/>
    <cellStyle name="Normal 19 8 5" xfId="2825" xr:uid="{00000000-0005-0000-0000-0000090B0000}"/>
    <cellStyle name="Normal 19 9" xfId="2826" xr:uid="{00000000-0005-0000-0000-00000A0B0000}"/>
    <cellStyle name="Normal 19 9 2" xfId="2827" xr:uid="{00000000-0005-0000-0000-00000B0B0000}"/>
    <cellStyle name="Normal 2" xfId="2828" xr:uid="{00000000-0005-0000-0000-00000C0B0000}"/>
    <cellStyle name="Normal 2 10" xfId="2829" xr:uid="{00000000-0005-0000-0000-00000D0B0000}"/>
    <cellStyle name="Normal 2 10 10" xfId="2830" xr:uid="{00000000-0005-0000-0000-00000E0B0000}"/>
    <cellStyle name="Normal 2 10 10 2" xfId="2831" xr:uid="{00000000-0005-0000-0000-00000F0B0000}"/>
    <cellStyle name="Normal 2 10 11" xfId="2832" xr:uid="{00000000-0005-0000-0000-0000100B0000}"/>
    <cellStyle name="Normal 2 10 11 2" xfId="2833" xr:uid="{00000000-0005-0000-0000-0000110B0000}"/>
    <cellStyle name="Normal 2 10 12" xfId="2834" xr:uid="{00000000-0005-0000-0000-0000120B0000}"/>
    <cellStyle name="Normal 2 10 13" xfId="2835" xr:uid="{00000000-0005-0000-0000-0000130B0000}"/>
    <cellStyle name="Normal 2 10 2" xfId="2836" xr:uid="{00000000-0005-0000-0000-0000140B0000}"/>
    <cellStyle name="Normal 2 10 2 2" xfId="2837" xr:uid="{00000000-0005-0000-0000-0000150B0000}"/>
    <cellStyle name="Normal 2 10 2 2 2" xfId="2838" xr:uid="{00000000-0005-0000-0000-0000160B0000}"/>
    <cellStyle name="Normal 2 10 2 2 2 2" xfId="2839" xr:uid="{00000000-0005-0000-0000-0000170B0000}"/>
    <cellStyle name="Normal 2 10 2 2 3" xfId="2840" xr:uid="{00000000-0005-0000-0000-0000180B0000}"/>
    <cellStyle name="Normal 2 10 2 2 4" xfId="2841" xr:uid="{00000000-0005-0000-0000-0000190B0000}"/>
    <cellStyle name="Normal 2 10 2 2 5" xfId="2842" xr:uid="{00000000-0005-0000-0000-00001A0B0000}"/>
    <cellStyle name="Normal 2 10 2 3" xfId="2843" xr:uid="{00000000-0005-0000-0000-00001B0B0000}"/>
    <cellStyle name="Normal 2 10 2 3 2" xfId="2844" xr:uid="{00000000-0005-0000-0000-00001C0B0000}"/>
    <cellStyle name="Normal 2 10 2 4" xfId="2845" xr:uid="{00000000-0005-0000-0000-00001D0B0000}"/>
    <cellStyle name="Normal 2 10 2 5" xfId="2846" xr:uid="{00000000-0005-0000-0000-00001E0B0000}"/>
    <cellStyle name="Normal 2 10 2 6" xfId="2847" xr:uid="{00000000-0005-0000-0000-00001F0B0000}"/>
    <cellStyle name="Normal 2 10 3" xfId="2848" xr:uid="{00000000-0005-0000-0000-0000200B0000}"/>
    <cellStyle name="Normal 2 10 4" xfId="2849" xr:uid="{00000000-0005-0000-0000-0000210B0000}"/>
    <cellStyle name="Normal 2 10 4 2" xfId="2850" xr:uid="{00000000-0005-0000-0000-0000220B0000}"/>
    <cellStyle name="Normal 2 10 4 2 2" xfId="2851" xr:uid="{00000000-0005-0000-0000-0000230B0000}"/>
    <cellStyle name="Normal 2 10 4 2 2 2" xfId="2852" xr:uid="{00000000-0005-0000-0000-0000240B0000}"/>
    <cellStyle name="Normal 2 10 4 2 2 2 2" xfId="2853" xr:uid="{00000000-0005-0000-0000-0000250B0000}"/>
    <cellStyle name="Normal 2 10 4 2 2 3" xfId="2854" xr:uid="{00000000-0005-0000-0000-0000260B0000}"/>
    <cellStyle name="Normal 2 10 4 2 2 4" xfId="2855" xr:uid="{00000000-0005-0000-0000-0000270B0000}"/>
    <cellStyle name="Normal 2 10 4 2 2 5" xfId="2856" xr:uid="{00000000-0005-0000-0000-0000280B0000}"/>
    <cellStyle name="Normal 2 10 4 2 3" xfId="2857" xr:uid="{00000000-0005-0000-0000-0000290B0000}"/>
    <cellStyle name="Normal 2 10 4 2 3 2" xfId="2858" xr:uid="{00000000-0005-0000-0000-00002A0B0000}"/>
    <cellStyle name="Normal 2 10 4 2 4" xfId="2859" xr:uid="{00000000-0005-0000-0000-00002B0B0000}"/>
    <cellStyle name="Normal 2 10 4 2 5" xfId="2860" xr:uid="{00000000-0005-0000-0000-00002C0B0000}"/>
    <cellStyle name="Normal 2 10 4 2 6" xfId="2861" xr:uid="{00000000-0005-0000-0000-00002D0B0000}"/>
    <cellStyle name="Normal 2 10 4 3" xfId="2862" xr:uid="{00000000-0005-0000-0000-00002E0B0000}"/>
    <cellStyle name="Normal 2 10 4 3 2" xfId="2863" xr:uid="{00000000-0005-0000-0000-00002F0B0000}"/>
    <cellStyle name="Normal 2 10 4 3 2 2" xfId="2864" xr:uid="{00000000-0005-0000-0000-0000300B0000}"/>
    <cellStyle name="Normal 2 10 4 3 3" xfId="2865" xr:uid="{00000000-0005-0000-0000-0000310B0000}"/>
    <cellStyle name="Normal 2 10 4 3 4" xfId="2866" xr:uid="{00000000-0005-0000-0000-0000320B0000}"/>
    <cellStyle name="Normal 2 10 4 3 5" xfId="2867" xr:uid="{00000000-0005-0000-0000-0000330B0000}"/>
    <cellStyle name="Normal 2 10 4 4" xfId="2868" xr:uid="{00000000-0005-0000-0000-0000340B0000}"/>
    <cellStyle name="Normal 2 10 4 4 2" xfId="2869" xr:uid="{00000000-0005-0000-0000-0000350B0000}"/>
    <cellStyle name="Normal 2 10 4 5" xfId="2870" xr:uid="{00000000-0005-0000-0000-0000360B0000}"/>
    <cellStyle name="Normal 2 10 4 6" xfId="2871" xr:uid="{00000000-0005-0000-0000-0000370B0000}"/>
    <cellStyle name="Normal 2 10 4 7" xfId="2872" xr:uid="{00000000-0005-0000-0000-0000380B0000}"/>
    <cellStyle name="Normal 2 10 5" xfId="2873" xr:uid="{00000000-0005-0000-0000-0000390B0000}"/>
    <cellStyle name="Normal 2 10 5 2" xfId="2874" xr:uid="{00000000-0005-0000-0000-00003A0B0000}"/>
    <cellStyle name="Normal 2 10 5 2 2" xfId="2875" xr:uid="{00000000-0005-0000-0000-00003B0B0000}"/>
    <cellStyle name="Normal 2 10 5 2 2 2" xfId="2876" xr:uid="{00000000-0005-0000-0000-00003C0B0000}"/>
    <cellStyle name="Normal 2 10 5 2 2 2 2" xfId="2877" xr:uid="{00000000-0005-0000-0000-00003D0B0000}"/>
    <cellStyle name="Normal 2 10 5 2 2 3" xfId="2878" xr:uid="{00000000-0005-0000-0000-00003E0B0000}"/>
    <cellStyle name="Normal 2 10 5 2 2 4" xfId="2879" xr:uid="{00000000-0005-0000-0000-00003F0B0000}"/>
    <cellStyle name="Normal 2 10 5 2 2 5" xfId="2880" xr:uid="{00000000-0005-0000-0000-0000400B0000}"/>
    <cellStyle name="Normal 2 10 5 2 3" xfId="2881" xr:uid="{00000000-0005-0000-0000-0000410B0000}"/>
    <cellStyle name="Normal 2 10 5 2 3 2" xfId="2882" xr:uid="{00000000-0005-0000-0000-0000420B0000}"/>
    <cellStyle name="Normal 2 10 5 2 4" xfId="2883" xr:uid="{00000000-0005-0000-0000-0000430B0000}"/>
    <cellStyle name="Normal 2 10 5 2 5" xfId="2884" xr:uid="{00000000-0005-0000-0000-0000440B0000}"/>
    <cellStyle name="Normal 2 10 5 2 6" xfId="2885" xr:uid="{00000000-0005-0000-0000-0000450B0000}"/>
    <cellStyle name="Normal 2 10 5 3" xfId="2886" xr:uid="{00000000-0005-0000-0000-0000460B0000}"/>
    <cellStyle name="Normal 2 10 5 3 2" xfId="2887" xr:uid="{00000000-0005-0000-0000-0000470B0000}"/>
    <cellStyle name="Normal 2 10 5 3 2 2" xfId="2888" xr:uid="{00000000-0005-0000-0000-0000480B0000}"/>
    <cellStyle name="Normal 2 10 5 3 3" xfId="2889" xr:uid="{00000000-0005-0000-0000-0000490B0000}"/>
    <cellStyle name="Normal 2 10 5 3 4" xfId="2890" xr:uid="{00000000-0005-0000-0000-00004A0B0000}"/>
    <cellStyle name="Normal 2 10 5 3 5" xfId="2891" xr:uid="{00000000-0005-0000-0000-00004B0B0000}"/>
    <cellStyle name="Normal 2 10 5 4" xfId="2892" xr:uid="{00000000-0005-0000-0000-00004C0B0000}"/>
    <cellStyle name="Normal 2 10 5 4 2" xfId="2893" xr:uid="{00000000-0005-0000-0000-00004D0B0000}"/>
    <cellStyle name="Normal 2 10 5 5" xfId="2894" xr:uid="{00000000-0005-0000-0000-00004E0B0000}"/>
    <cellStyle name="Normal 2 10 5 6" xfId="2895" xr:uid="{00000000-0005-0000-0000-00004F0B0000}"/>
    <cellStyle name="Normal 2 10 5 7" xfId="2896" xr:uid="{00000000-0005-0000-0000-0000500B0000}"/>
    <cellStyle name="Normal 2 10 6" xfId="2897" xr:uid="{00000000-0005-0000-0000-0000510B0000}"/>
    <cellStyle name="Normal 2 10 6 2" xfId="2898" xr:uid="{00000000-0005-0000-0000-0000520B0000}"/>
    <cellStyle name="Normal 2 10 6 2 2" xfId="2899" xr:uid="{00000000-0005-0000-0000-0000530B0000}"/>
    <cellStyle name="Normal 2 10 6 2 2 2" xfId="2900" xr:uid="{00000000-0005-0000-0000-0000540B0000}"/>
    <cellStyle name="Normal 2 10 6 2 3" xfId="2901" xr:uid="{00000000-0005-0000-0000-0000550B0000}"/>
    <cellStyle name="Normal 2 10 6 2 4" xfId="2902" xr:uid="{00000000-0005-0000-0000-0000560B0000}"/>
    <cellStyle name="Normal 2 10 6 2 5" xfId="2903" xr:uid="{00000000-0005-0000-0000-0000570B0000}"/>
    <cellStyle name="Normal 2 10 6 3" xfId="2904" xr:uid="{00000000-0005-0000-0000-0000580B0000}"/>
    <cellStyle name="Normal 2 10 6 3 2" xfId="2905" xr:uid="{00000000-0005-0000-0000-0000590B0000}"/>
    <cellStyle name="Normal 2 10 6 4" xfId="2906" xr:uid="{00000000-0005-0000-0000-00005A0B0000}"/>
    <cellStyle name="Normal 2 10 6 5" xfId="2907" xr:uid="{00000000-0005-0000-0000-00005B0B0000}"/>
    <cellStyle name="Normal 2 10 6 6" xfId="2908" xr:uid="{00000000-0005-0000-0000-00005C0B0000}"/>
    <cellStyle name="Normal 2 10 7" xfId="2909" xr:uid="{00000000-0005-0000-0000-00005D0B0000}"/>
    <cellStyle name="Normal 2 10 7 2" xfId="2910" xr:uid="{00000000-0005-0000-0000-00005E0B0000}"/>
    <cellStyle name="Normal 2 10 7 2 2" xfId="2911" xr:uid="{00000000-0005-0000-0000-00005F0B0000}"/>
    <cellStyle name="Normal 2 10 7 2 2 2" xfId="2912" xr:uid="{00000000-0005-0000-0000-0000600B0000}"/>
    <cellStyle name="Normal 2 10 7 2 3" xfId="2913" xr:uid="{00000000-0005-0000-0000-0000610B0000}"/>
    <cellStyle name="Normal 2 10 7 2 4" xfId="2914" xr:uid="{00000000-0005-0000-0000-0000620B0000}"/>
    <cellStyle name="Normal 2 10 7 2 5" xfId="2915" xr:uid="{00000000-0005-0000-0000-0000630B0000}"/>
    <cellStyle name="Normal 2 10 7 3" xfId="2916" xr:uid="{00000000-0005-0000-0000-0000640B0000}"/>
    <cellStyle name="Normal 2 10 7 3 2" xfId="2917" xr:uid="{00000000-0005-0000-0000-0000650B0000}"/>
    <cellStyle name="Normal 2 10 7 4" xfId="2918" xr:uid="{00000000-0005-0000-0000-0000660B0000}"/>
    <cellStyle name="Normal 2 10 7 5" xfId="2919" xr:uid="{00000000-0005-0000-0000-0000670B0000}"/>
    <cellStyle name="Normal 2 10 7 6" xfId="2920" xr:uid="{00000000-0005-0000-0000-0000680B0000}"/>
    <cellStyle name="Normal 2 10 8" xfId="2921" xr:uid="{00000000-0005-0000-0000-0000690B0000}"/>
    <cellStyle name="Normal 2 10 8 2" xfId="2922" xr:uid="{00000000-0005-0000-0000-00006A0B0000}"/>
    <cellStyle name="Normal 2 10 8 2 2" xfId="2923" xr:uid="{00000000-0005-0000-0000-00006B0B0000}"/>
    <cellStyle name="Normal 2 10 8 3" xfId="2924" xr:uid="{00000000-0005-0000-0000-00006C0B0000}"/>
    <cellStyle name="Normal 2 10 8 4" xfId="2925" xr:uid="{00000000-0005-0000-0000-00006D0B0000}"/>
    <cellStyle name="Normal 2 10 8 5" xfId="2926" xr:uid="{00000000-0005-0000-0000-00006E0B0000}"/>
    <cellStyle name="Normal 2 10 9" xfId="2927" xr:uid="{00000000-0005-0000-0000-00006F0B0000}"/>
    <cellStyle name="Normal 2 10 9 2" xfId="2928" xr:uid="{00000000-0005-0000-0000-0000700B0000}"/>
    <cellStyle name="Normal 2 10 9 2 2" xfId="2929" xr:uid="{00000000-0005-0000-0000-0000710B0000}"/>
    <cellStyle name="Normal 2 10 9 3" xfId="2930" xr:uid="{00000000-0005-0000-0000-0000720B0000}"/>
    <cellStyle name="Normal 2 10 9 4" xfId="2931" xr:uid="{00000000-0005-0000-0000-0000730B0000}"/>
    <cellStyle name="Normal 2 10 9 5" xfId="2932" xr:uid="{00000000-0005-0000-0000-0000740B0000}"/>
    <cellStyle name="Normal 2 11" xfId="2933" xr:uid="{00000000-0005-0000-0000-0000750B0000}"/>
    <cellStyle name="Normal 2 11 10" xfId="2934" xr:uid="{00000000-0005-0000-0000-0000760B0000}"/>
    <cellStyle name="Normal 2 11 11" xfId="2935" xr:uid="{00000000-0005-0000-0000-0000770B0000}"/>
    <cellStyle name="Normal 2 11 12" xfId="2936" xr:uid="{00000000-0005-0000-0000-0000780B0000}"/>
    <cellStyle name="Normal 2 11 2" xfId="2937" xr:uid="{00000000-0005-0000-0000-0000790B0000}"/>
    <cellStyle name="Normal 2 11 3" xfId="2938" xr:uid="{00000000-0005-0000-0000-00007A0B0000}"/>
    <cellStyle name="Normal 2 11 3 2" xfId="2939" xr:uid="{00000000-0005-0000-0000-00007B0B0000}"/>
    <cellStyle name="Normal 2 11 3 2 2" xfId="2940" xr:uid="{00000000-0005-0000-0000-00007C0B0000}"/>
    <cellStyle name="Normal 2 11 3 2 2 2" xfId="2941" xr:uid="{00000000-0005-0000-0000-00007D0B0000}"/>
    <cellStyle name="Normal 2 11 3 2 2 2 2" xfId="2942" xr:uid="{00000000-0005-0000-0000-00007E0B0000}"/>
    <cellStyle name="Normal 2 11 3 2 2 3" xfId="2943" xr:uid="{00000000-0005-0000-0000-00007F0B0000}"/>
    <cellStyle name="Normal 2 11 3 2 2 4" xfId="2944" xr:uid="{00000000-0005-0000-0000-0000800B0000}"/>
    <cellStyle name="Normal 2 11 3 2 2 5" xfId="2945" xr:uid="{00000000-0005-0000-0000-0000810B0000}"/>
    <cellStyle name="Normal 2 11 3 2 3" xfId="2946" xr:uid="{00000000-0005-0000-0000-0000820B0000}"/>
    <cellStyle name="Normal 2 11 3 2 3 2" xfId="2947" xr:uid="{00000000-0005-0000-0000-0000830B0000}"/>
    <cellStyle name="Normal 2 11 3 2 4" xfId="2948" xr:uid="{00000000-0005-0000-0000-0000840B0000}"/>
    <cellStyle name="Normal 2 11 3 2 5" xfId="2949" xr:uid="{00000000-0005-0000-0000-0000850B0000}"/>
    <cellStyle name="Normal 2 11 3 2 6" xfId="2950" xr:uid="{00000000-0005-0000-0000-0000860B0000}"/>
    <cellStyle name="Normal 2 11 3 3" xfId="2951" xr:uid="{00000000-0005-0000-0000-0000870B0000}"/>
    <cellStyle name="Normal 2 11 3 3 2" xfId="2952" xr:uid="{00000000-0005-0000-0000-0000880B0000}"/>
    <cellStyle name="Normal 2 11 3 3 2 2" xfId="2953" xr:uid="{00000000-0005-0000-0000-0000890B0000}"/>
    <cellStyle name="Normal 2 11 3 3 3" xfId="2954" xr:uid="{00000000-0005-0000-0000-00008A0B0000}"/>
    <cellStyle name="Normal 2 11 3 3 4" xfId="2955" xr:uid="{00000000-0005-0000-0000-00008B0B0000}"/>
    <cellStyle name="Normal 2 11 3 3 5" xfId="2956" xr:uid="{00000000-0005-0000-0000-00008C0B0000}"/>
    <cellStyle name="Normal 2 11 3 4" xfId="2957" xr:uid="{00000000-0005-0000-0000-00008D0B0000}"/>
    <cellStyle name="Normal 2 11 3 4 2" xfId="2958" xr:uid="{00000000-0005-0000-0000-00008E0B0000}"/>
    <cellStyle name="Normal 2 11 3 5" xfId="2959" xr:uid="{00000000-0005-0000-0000-00008F0B0000}"/>
    <cellStyle name="Normal 2 11 3 6" xfId="2960" xr:uid="{00000000-0005-0000-0000-0000900B0000}"/>
    <cellStyle name="Normal 2 11 3 7" xfId="2961" xr:uid="{00000000-0005-0000-0000-0000910B0000}"/>
    <cellStyle name="Normal 2 11 4" xfId="2962" xr:uid="{00000000-0005-0000-0000-0000920B0000}"/>
    <cellStyle name="Normal 2 11 4 2" xfId="2963" xr:uid="{00000000-0005-0000-0000-0000930B0000}"/>
    <cellStyle name="Normal 2 11 4 2 2" xfId="2964" xr:uid="{00000000-0005-0000-0000-0000940B0000}"/>
    <cellStyle name="Normal 2 11 4 2 2 2" xfId="2965" xr:uid="{00000000-0005-0000-0000-0000950B0000}"/>
    <cellStyle name="Normal 2 11 4 2 2 2 2" xfId="2966" xr:uid="{00000000-0005-0000-0000-0000960B0000}"/>
    <cellStyle name="Normal 2 11 4 2 2 3" xfId="2967" xr:uid="{00000000-0005-0000-0000-0000970B0000}"/>
    <cellStyle name="Normal 2 11 4 2 2 4" xfId="2968" xr:uid="{00000000-0005-0000-0000-0000980B0000}"/>
    <cellStyle name="Normal 2 11 4 2 2 5" xfId="2969" xr:uid="{00000000-0005-0000-0000-0000990B0000}"/>
    <cellStyle name="Normal 2 11 4 2 3" xfId="2970" xr:uid="{00000000-0005-0000-0000-00009A0B0000}"/>
    <cellStyle name="Normal 2 11 4 2 3 2" xfId="2971" xr:uid="{00000000-0005-0000-0000-00009B0B0000}"/>
    <cellStyle name="Normal 2 11 4 2 4" xfId="2972" xr:uid="{00000000-0005-0000-0000-00009C0B0000}"/>
    <cellStyle name="Normal 2 11 4 2 5" xfId="2973" xr:uid="{00000000-0005-0000-0000-00009D0B0000}"/>
    <cellStyle name="Normal 2 11 4 2 6" xfId="2974" xr:uid="{00000000-0005-0000-0000-00009E0B0000}"/>
    <cellStyle name="Normal 2 11 4 3" xfId="2975" xr:uid="{00000000-0005-0000-0000-00009F0B0000}"/>
    <cellStyle name="Normal 2 11 4 3 2" xfId="2976" xr:uid="{00000000-0005-0000-0000-0000A00B0000}"/>
    <cellStyle name="Normal 2 11 4 3 2 2" xfId="2977" xr:uid="{00000000-0005-0000-0000-0000A10B0000}"/>
    <cellStyle name="Normal 2 11 4 3 3" xfId="2978" xr:uid="{00000000-0005-0000-0000-0000A20B0000}"/>
    <cellStyle name="Normal 2 11 4 3 4" xfId="2979" xr:uid="{00000000-0005-0000-0000-0000A30B0000}"/>
    <cellStyle name="Normal 2 11 4 3 5" xfId="2980" xr:uid="{00000000-0005-0000-0000-0000A40B0000}"/>
    <cellStyle name="Normal 2 11 4 4" xfId="2981" xr:uid="{00000000-0005-0000-0000-0000A50B0000}"/>
    <cellStyle name="Normal 2 11 4 4 2" xfId="2982" xr:uid="{00000000-0005-0000-0000-0000A60B0000}"/>
    <cellStyle name="Normal 2 11 4 5" xfId="2983" xr:uid="{00000000-0005-0000-0000-0000A70B0000}"/>
    <cellStyle name="Normal 2 11 4 6" xfId="2984" xr:uid="{00000000-0005-0000-0000-0000A80B0000}"/>
    <cellStyle name="Normal 2 11 4 7" xfId="2985" xr:uid="{00000000-0005-0000-0000-0000A90B0000}"/>
    <cellStyle name="Normal 2 11 5" xfId="2986" xr:uid="{00000000-0005-0000-0000-0000AA0B0000}"/>
    <cellStyle name="Normal 2 11 5 2" xfId="2987" xr:uid="{00000000-0005-0000-0000-0000AB0B0000}"/>
    <cellStyle name="Normal 2 11 5 2 2" xfId="2988" xr:uid="{00000000-0005-0000-0000-0000AC0B0000}"/>
    <cellStyle name="Normal 2 11 5 2 2 2" xfId="2989" xr:uid="{00000000-0005-0000-0000-0000AD0B0000}"/>
    <cellStyle name="Normal 2 11 5 2 3" xfId="2990" xr:uid="{00000000-0005-0000-0000-0000AE0B0000}"/>
    <cellStyle name="Normal 2 11 5 2 4" xfId="2991" xr:uid="{00000000-0005-0000-0000-0000AF0B0000}"/>
    <cellStyle name="Normal 2 11 5 2 5" xfId="2992" xr:uid="{00000000-0005-0000-0000-0000B00B0000}"/>
    <cellStyle name="Normal 2 11 5 3" xfId="2993" xr:uid="{00000000-0005-0000-0000-0000B10B0000}"/>
    <cellStyle name="Normal 2 11 5 3 2" xfId="2994" xr:uid="{00000000-0005-0000-0000-0000B20B0000}"/>
    <cellStyle name="Normal 2 11 5 4" xfId="2995" xr:uid="{00000000-0005-0000-0000-0000B30B0000}"/>
    <cellStyle name="Normal 2 11 5 5" xfId="2996" xr:uid="{00000000-0005-0000-0000-0000B40B0000}"/>
    <cellStyle name="Normal 2 11 5 6" xfId="2997" xr:uid="{00000000-0005-0000-0000-0000B50B0000}"/>
    <cellStyle name="Normal 2 11 6" xfId="2998" xr:uid="{00000000-0005-0000-0000-0000B60B0000}"/>
    <cellStyle name="Normal 2 11 6 2" xfId="2999" xr:uid="{00000000-0005-0000-0000-0000B70B0000}"/>
    <cellStyle name="Normal 2 11 6 2 2" xfId="3000" xr:uid="{00000000-0005-0000-0000-0000B80B0000}"/>
    <cellStyle name="Normal 2 11 6 2 2 2" xfId="3001" xr:uid="{00000000-0005-0000-0000-0000B90B0000}"/>
    <cellStyle name="Normal 2 11 6 2 3" xfId="3002" xr:uid="{00000000-0005-0000-0000-0000BA0B0000}"/>
    <cellStyle name="Normal 2 11 6 2 4" xfId="3003" xr:uid="{00000000-0005-0000-0000-0000BB0B0000}"/>
    <cellStyle name="Normal 2 11 6 2 5" xfId="3004" xr:uid="{00000000-0005-0000-0000-0000BC0B0000}"/>
    <cellStyle name="Normal 2 11 6 3" xfId="3005" xr:uid="{00000000-0005-0000-0000-0000BD0B0000}"/>
    <cellStyle name="Normal 2 11 6 3 2" xfId="3006" xr:uid="{00000000-0005-0000-0000-0000BE0B0000}"/>
    <cellStyle name="Normal 2 11 6 4" xfId="3007" xr:uid="{00000000-0005-0000-0000-0000BF0B0000}"/>
    <cellStyle name="Normal 2 11 6 5" xfId="3008" xr:uid="{00000000-0005-0000-0000-0000C00B0000}"/>
    <cellStyle name="Normal 2 11 6 6" xfId="3009" xr:uid="{00000000-0005-0000-0000-0000C10B0000}"/>
    <cellStyle name="Normal 2 11 7" xfId="3010" xr:uid="{00000000-0005-0000-0000-0000C20B0000}"/>
    <cellStyle name="Normal 2 11 7 2" xfId="3011" xr:uid="{00000000-0005-0000-0000-0000C30B0000}"/>
    <cellStyle name="Normal 2 11 7 2 2" xfId="3012" xr:uid="{00000000-0005-0000-0000-0000C40B0000}"/>
    <cellStyle name="Normal 2 11 7 3" xfId="3013" xr:uid="{00000000-0005-0000-0000-0000C50B0000}"/>
    <cellStyle name="Normal 2 11 7 4" xfId="3014" xr:uid="{00000000-0005-0000-0000-0000C60B0000}"/>
    <cellStyle name="Normal 2 11 7 5" xfId="3015" xr:uid="{00000000-0005-0000-0000-0000C70B0000}"/>
    <cellStyle name="Normal 2 11 8" xfId="3016" xr:uid="{00000000-0005-0000-0000-0000C80B0000}"/>
    <cellStyle name="Normal 2 11 8 2" xfId="3017" xr:uid="{00000000-0005-0000-0000-0000C90B0000}"/>
    <cellStyle name="Normal 2 11 8 2 2" xfId="3018" xr:uid="{00000000-0005-0000-0000-0000CA0B0000}"/>
    <cellStyle name="Normal 2 11 8 3" xfId="3019" xr:uid="{00000000-0005-0000-0000-0000CB0B0000}"/>
    <cellStyle name="Normal 2 11 8 4" xfId="3020" xr:uid="{00000000-0005-0000-0000-0000CC0B0000}"/>
    <cellStyle name="Normal 2 11 8 5" xfId="3021" xr:uid="{00000000-0005-0000-0000-0000CD0B0000}"/>
    <cellStyle name="Normal 2 11 9" xfId="3022" xr:uid="{00000000-0005-0000-0000-0000CE0B0000}"/>
    <cellStyle name="Normal 2 11 9 2" xfId="3023" xr:uid="{00000000-0005-0000-0000-0000CF0B0000}"/>
    <cellStyle name="Normal 2 12" xfId="3024" xr:uid="{00000000-0005-0000-0000-0000D00B0000}"/>
    <cellStyle name="Normal 2 12 10" xfId="3025" xr:uid="{00000000-0005-0000-0000-0000D10B0000}"/>
    <cellStyle name="Normal 2 12 11" xfId="3026" xr:uid="{00000000-0005-0000-0000-0000D20B0000}"/>
    <cellStyle name="Normal 2 12 2" xfId="3027" xr:uid="{00000000-0005-0000-0000-0000D30B0000}"/>
    <cellStyle name="Normal 2 12 2 2" xfId="3028" xr:uid="{00000000-0005-0000-0000-0000D40B0000}"/>
    <cellStyle name="Normal 2 12 2 2 2" xfId="3029" xr:uid="{00000000-0005-0000-0000-0000D50B0000}"/>
    <cellStyle name="Normal 2 12 2 2 2 2" xfId="3030" xr:uid="{00000000-0005-0000-0000-0000D60B0000}"/>
    <cellStyle name="Normal 2 12 2 2 2 2 2" xfId="3031" xr:uid="{00000000-0005-0000-0000-0000D70B0000}"/>
    <cellStyle name="Normal 2 12 2 2 2 3" xfId="3032" xr:uid="{00000000-0005-0000-0000-0000D80B0000}"/>
    <cellStyle name="Normal 2 12 2 2 2 4" xfId="3033" xr:uid="{00000000-0005-0000-0000-0000D90B0000}"/>
    <cellStyle name="Normal 2 12 2 2 2 5" xfId="3034" xr:uid="{00000000-0005-0000-0000-0000DA0B0000}"/>
    <cellStyle name="Normal 2 12 2 2 3" xfId="3035" xr:uid="{00000000-0005-0000-0000-0000DB0B0000}"/>
    <cellStyle name="Normal 2 12 2 2 3 2" xfId="3036" xr:uid="{00000000-0005-0000-0000-0000DC0B0000}"/>
    <cellStyle name="Normal 2 12 2 2 4" xfId="3037" xr:uid="{00000000-0005-0000-0000-0000DD0B0000}"/>
    <cellStyle name="Normal 2 12 2 2 5" xfId="3038" xr:uid="{00000000-0005-0000-0000-0000DE0B0000}"/>
    <cellStyle name="Normal 2 12 2 2 6" xfId="3039" xr:uid="{00000000-0005-0000-0000-0000DF0B0000}"/>
    <cellStyle name="Normal 2 12 2 3" xfId="3040" xr:uid="{00000000-0005-0000-0000-0000E00B0000}"/>
    <cellStyle name="Normal 2 12 2 3 2" xfId="3041" xr:uid="{00000000-0005-0000-0000-0000E10B0000}"/>
    <cellStyle name="Normal 2 12 2 3 2 2" xfId="3042" xr:uid="{00000000-0005-0000-0000-0000E20B0000}"/>
    <cellStyle name="Normal 2 12 2 3 3" xfId="3043" xr:uid="{00000000-0005-0000-0000-0000E30B0000}"/>
    <cellStyle name="Normal 2 12 2 3 4" xfId="3044" xr:uid="{00000000-0005-0000-0000-0000E40B0000}"/>
    <cellStyle name="Normal 2 12 2 3 5" xfId="3045" xr:uid="{00000000-0005-0000-0000-0000E50B0000}"/>
    <cellStyle name="Normal 2 12 2 4" xfId="3046" xr:uid="{00000000-0005-0000-0000-0000E60B0000}"/>
    <cellStyle name="Normal 2 12 2 4 2" xfId="3047" xr:uid="{00000000-0005-0000-0000-0000E70B0000}"/>
    <cellStyle name="Normal 2 12 2 5" xfId="3048" xr:uid="{00000000-0005-0000-0000-0000E80B0000}"/>
    <cellStyle name="Normal 2 12 2 6" xfId="3049" xr:uid="{00000000-0005-0000-0000-0000E90B0000}"/>
    <cellStyle name="Normal 2 12 2 7" xfId="3050" xr:uid="{00000000-0005-0000-0000-0000EA0B0000}"/>
    <cellStyle name="Normal 2 12 3" xfId="3051" xr:uid="{00000000-0005-0000-0000-0000EB0B0000}"/>
    <cellStyle name="Normal 2 12 3 2" xfId="3052" xr:uid="{00000000-0005-0000-0000-0000EC0B0000}"/>
    <cellStyle name="Normal 2 12 3 2 2" xfId="3053" xr:uid="{00000000-0005-0000-0000-0000ED0B0000}"/>
    <cellStyle name="Normal 2 12 3 2 2 2" xfId="3054" xr:uid="{00000000-0005-0000-0000-0000EE0B0000}"/>
    <cellStyle name="Normal 2 12 3 2 2 2 2" xfId="3055" xr:uid="{00000000-0005-0000-0000-0000EF0B0000}"/>
    <cellStyle name="Normal 2 12 3 2 2 3" xfId="3056" xr:uid="{00000000-0005-0000-0000-0000F00B0000}"/>
    <cellStyle name="Normal 2 12 3 2 2 4" xfId="3057" xr:uid="{00000000-0005-0000-0000-0000F10B0000}"/>
    <cellStyle name="Normal 2 12 3 2 2 5" xfId="3058" xr:uid="{00000000-0005-0000-0000-0000F20B0000}"/>
    <cellStyle name="Normal 2 12 3 2 3" xfId="3059" xr:uid="{00000000-0005-0000-0000-0000F30B0000}"/>
    <cellStyle name="Normal 2 12 3 2 3 2" xfId="3060" xr:uid="{00000000-0005-0000-0000-0000F40B0000}"/>
    <cellStyle name="Normal 2 12 3 2 4" xfId="3061" xr:uid="{00000000-0005-0000-0000-0000F50B0000}"/>
    <cellStyle name="Normal 2 12 3 2 5" xfId="3062" xr:uid="{00000000-0005-0000-0000-0000F60B0000}"/>
    <cellStyle name="Normal 2 12 3 2 6" xfId="3063" xr:uid="{00000000-0005-0000-0000-0000F70B0000}"/>
    <cellStyle name="Normal 2 12 3 3" xfId="3064" xr:uid="{00000000-0005-0000-0000-0000F80B0000}"/>
    <cellStyle name="Normal 2 12 3 3 2" xfId="3065" xr:uid="{00000000-0005-0000-0000-0000F90B0000}"/>
    <cellStyle name="Normal 2 12 3 3 2 2" xfId="3066" xr:uid="{00000000-0005-0000-0000-0000FA0B0000}"/>
    <cellStyle name="Normal 2 12 3 3 3" xfId="3067" xr:uid="{00000000-0005-0000-0000-0000FB0B0000}"/>
    <cellStyle name="Normal 2 12 3 3 4" xfId="3068" xr:uid="{00000000-0005-0000-0000-0000FC0B0000}"/>
    <cellStyle name="Normal 2 12 3 3 5" xfId="3069" xr:uid="{00000000-0005-0000-0000-0000FD0B0000}"/>
    <cellStyle name="Normal 2 12 3 4" xfId="3070" xr:uid="{00000000-0005-0000-0000-0000FE0B0000}"/>
    <cellStyle name="Normal 2 12 3 4 2" xfId="3071" xr:uid="{00000000-0005-0000-0000-0000FF0B0000}"/>
    <cellStyle name="Normal 2 12 3 5" xfId="3072" xr:uid="{00000000-0005-0000-0000-0000000C0000}"/>
    <cellStyle name="Normal 2 12 3 6" xfId="3073" xr:uid="{00000000-0005-0000-0000-0000010C0000}"/>
    <cellStyle name="Normal 2 12 3 7" xfId="3074" xr:uid="{00000000-0005-0000-0000-0000020C0000}"/>
    <cellStyle name="Normal 2 12 4" xfId="3075" xr:uid="{00000000-0005-0000-0000-0000030C0000}"/>
    <cellStyle name="Normal 2 12 4 2" xfId="3076" xr:uid="{00000000-0005-0000-0000-0000040C0000}"/>
    <cellStyle name="Normal 2 12 4 2 2" xfId="3077" xr:uid="{00000000-0005-0000-0000-0000050C0000}"/>
    <cellStyle name="Normal 2 12 4 2 2 2" xfId="3078" xr:uid="{00000000-0005-0000-0000-0000060C0000}"/>
    <cellStyle name="Normal 2 12 4 2 3" xfId="3079" xr:uid="{00000000-0005-0000-0000-0000070C0000}"/>
    <cellStyle name="Normal 2 12 4 2 4" xfId="3080" xr:uid="{00000000-0005-0000-0000-0000080C0000}"/>
    <cellStyle name="Normal 2 12 4 2 5" xfId="3081" xr:uid="{00000000-0005-0000-0000-0000090C0000}"/>
    <cellStyle name="Normal 2 12 4 3" xfId="3082" xr:uid="{00000000-0005-0000-0000-00000A0C0000}"/>
    <cellStyle name="Normal 2 12 4 3 2" xfId="3083" xr:uid="{00000000-0005-0000-0000-00000B0C0000}"/>
    <cellStyle name="Normal 2 12 4 4" xfId="3084" xr:uid="{00000000-0005-0000-0000-00000C0C0000}"/>
    <cellStyle name="Normal 2 12 4 5" xfId="3085" xr:uid="{00000000-0005-0000-0000-00000D0C0000}"/>
    <cellStyle name="Normal 2 12 4 6" xfId="3086" xr:uid="{00000000-0005-0000-0000-00000E0C0000}"/>
    <cellStyle name="Normal 2 12 5" xfId="3087" xr:uid="{00000000-0005-0000-0000-00000F0C0000}"/>
    <cellStyle name="Normal 2 12 5 2" xfId="3088" xr:uid="{00000000-0005-0000-0000-0000100C0000}"/>
    <cellStyle name="Normal 2 12 5 2 2" xfId="3089" xr:uid="{00000000-0005-0000-0000-0000110C0000}"/>
    <cellStyle name="Normal 2 12 5 2 2 2" xfId="3090" xr:uid="{00000000-0005-0000-0000-0000120C0000}"/>
    <cellStyle name="Normal 2 12 5 2 3" xfId="3091" xr:uid="{00000000-0005-0000-0000-0000130C0000}"/>
    <cellStyle name="Normal 2 12 5 2 4" xfId="3092" xr:uid="{00000000-0005-0000-0000-0000140C0000}"/>
    <cellStyle name="Normal 2 12 5 2 5" xfId="3093" xr:uid="{00000000-0005-0000-0000-0000150C0000}"/>
    <cellStyle name="Normal 2 12 5 3" xfId="3094" xr:uid="{00000000-0005-0000-0000-0000160C0000}"/>
    <cellStyle name="Normal 2 12 5 3 2" xfId="3095" xr:uid="{00000000-0005-0000-0000-0000170C0000}"/>
    <cellStyle name="Normal 2 12 5 4" xfId="3096" xr:uid="{00000000-0005-0000-0000-0000180C0000}"/>
    <cellStyle name="Normal 2 12 5 5" xfId="3097" xr:uid="{00000000-0005-0000-0000-0000190C0000}"/>
    <cellStyle name="Normal 2 12 5 6" xfId="3098" xr:uid="{00000000-0005-0000-0000-00001A0C0000}"/>
    <cellStyle name="Normal 2 12 6" xfId="3099" xr:uid="{00000000-0005-0000-0000-00001B0C0000}"/>
    <cellStyle name="Normal 2 12 6 2" xfId="3100" xr:uid="{00000000-0005-0000-0000-00001C0C0000}"/>
    <cellStyle name="Normal 2 12 6 2 2" xfId="3101" xr:uid="{00000000-0005-0000-0000-00001D0C0000}"/>
    <cellStyle name="Normal 2 12 6 3" xfId="3102" xr:uid="{00000000-0005-0000-0000-00001E0C0000}"/>
    <cellStyle name="Normal 2 12 6 4" xfId="3103" xr:uid="{00000000-0005-0000-0000-00001F0C0000}"/>
    <cellStyle name="Normal 2 12 6 5" xfId="3104" xr:uid="{00000000-0005-0000-0000-0000200C0000}"/>
    <cellStyle name="Normal 2 12 7" xfId="3105" xr:uid="{00000000-0005-0000-0000-0000210C0000}"/>
    <cellStyle name="Normal 2 12 7 2" xfId="3106" xr:uid="{00000000-0005-0000-0000-0000220C0000}"/>
    <cellStyle name="Normal 2 12 7 2 2" xfId="3107" xr:uid="{00000000-0005-0000-0000-0000230C0000}"/>
    <cellStyle name="Normal 2 12 7 3" xfId="3108" xr:uid="{00000000-0005-0000-0000-0000240C0000}"/>
    <cellStyle name="Normal 2 12 7 4" xfId="3109" xr:uid="{00000000-0005-0000-0000-0000250C0000}"/>
    <cellStyle name="Normal 2 12 7 5" xfId="3110" xr:uid="{00000000-0005-0000-0000-0000260C0000}"/>
    <cellStyle name="Normal 2 12 8" xfId="3111" xr:uid="{00000000-0005-0000-0000-0000270C0000}"/>
    <cellStyle name="Normal 2 12 8 2" xfId="3112" xr:uid="{00000000-0005-0000-0000-0000280C0000}"/>
    <cellStyle name="Normal 2 12 9" xfId="3113" xr:uid="{00000000-0005-0000-0000-0000290C0000}"/>
    <cellStyle name="Normal 2 13" xfId="3114" xr:uid="{00000000-0005-0000-0000-00002A0C0000}"/>
    <cellStyle name="Normal 2 13 10" xfId="3115" xr:uid="{00000000-0005-0000-0000-00002B0C0000}"/>
    <cellStyle name="Normal 2 13 10 2" xfId="3116" xr:uid="{00000000-0005-0000-0000-00002C0C0000}"/>
    <cellStyle name="Normal 2 13 11" xfId="3117" xr:uid="{00000000-0005-0000-0000-00002D0C0000}"/>
    <cellStyle name="Normal 2 13 12" xfId="3118" xr:uid="{00000000-0005-0000-0000-00002E0C0000}"/>
    <cellStyle name="Normal 2 13 13" xfId="3119" xr:uid="{00000000-0005-0000-0000-00002F0C0000}"/>
    <cellStyle name="Normal 2 13 2" xfId="3120" xr:uid="{00000000-0005-0000-0000-0000300C0000}"/>
    <cellStyle name="Normal 2 13 2 2" xfId="3121" xr:uid="{00000000-0005-0000-0000-0000310C0000}"/>
    <cellStyle name="Normal 2 13 2 3" xfId="3122" xr:uid="{00000000-0005-0000-0000-0000320C0000}"/>
    <cellStyle name="Normal 2 13 2 4" xfId="3123" xr:uid="{00000000-0005-0000-0000-0000330C0000}"/>
    <cellStyle name="Normal 2 13 3" xfId="3124" xr:uid="{00000000-0005-0000-0000-0000340C0000}"/>
    <cellStyle name="Normal 2 13 3 2" xfId="3125" xr:uid="{00000000-0005-0000-0000-0000350C0000}"/>
    <cellStyle name="Normal 2 13 3 2 2" xfId="3126" xr:uid="{00000000-0005-0000-0000-0000360C0000}"/>
    <cellStyle name="Normal 2 13 3 2 2 2" xfId="3127" xr:uid="{00000000-0005-0000-0000-0000370C0000}"/>
    <cellStyle name="Normal 2 13 3 2 2 2 2" xfId="3128" xr:uid="{00000000-0005-0000-0000-0000380C0000}"/>
    <cellStyle name="Normal 2 13 3 2 2 3" xfId="3129" xr:uid="{00000000-0005-0000-0000-0000390C0000}"/>
    <cellStyle name="Normal 2 13 3 2 2 4" xfId="3130" xr:uid="{00000000-0005-0000-0000-00003A0C0000}"/>
    <cellStyle name="Normal 2 13 3 2 2 5" xfId="3131" xr:uid="{00000000-0005-0000-0000-00003B0C0000}"/>
    <cellStyle name="Normal 2 13 3 2 3" xfId="3132" xr:uid="{00000000-0005-0000-0000-00003C0C0000}"/>
    <cellStyle name="Normal 2 13 3 2 3 2" xfId="3133" xr:uid="{00000000-0005-0000-0000-00003D0C0000}"/>
    <cellStyle name="Normal 2 13 3 2 4" xfId="3134" xr:uid="{00000000-0005-0000-0000-00003E0C0000}"/>
    <cellStyle name="Normal 2 13 3 2 5" xfId="3135" xr:uid="{00000000-0005-0000-0000-00003F0C0000}"/>
    <cellStyle name="Normal 2 13 3 2 6" xfId="3136" xr:uid="{00000000-0005-0000-0000-0000400C0000}"/>
    <cellStyle name="Normal 2 13 3 3" xfId="3137" xr:uid="{00000000-0005-0000-0000-0000410C0000}"/>
    <cellStyle name="Normal 2 13 3 3 2" xfId="3138" xr:uid="{00000000-0005-0000-0000-0000420C0000}"/>
    <cellStyle name="Normal 2 13 3 3 2 2" xfId="3139" xr:uid="{00000000-0005-0000-0000-0000430C0000}"/>
    <cellStyle name="Normal 2 13 3 3 3" xfId="3140" xr:uid="{00000000-0005-0000-0000-0000440C0000}"/>
    <cellStyle name="Normal 2 13 3 3 4" xfId="3141" xr:uid="{00000000-0005-0000-0000-0000450C0000}"/>
    <cellStyle name="Normal 2 13 3 3 5" xfId="3142" xr:uid="{00000000-0005-0000-0000-0000460C0000}"/>
    <cellStyle name="Normal 2 13 3 4" xfId="3143" xr:uid="{00000000-0005-0000-0000-0000470C0000}"/>
    <cellStyle name="Normal 2 13 3 4 2" xfId="3144" xr:uid="{00000000-0005-0000-0000-0000480C0000}"/>
    <cellStyle name="Normal 2 13 3 5" xfId="3145" xr:uid="{00000000-0005-0000-0000-0000490C0000}"/>
    <cellStyle name="Normal 2 13 3 6" xfId="3146" xr:uid="{00000000-0005-0000-0000-00004A0C0000}"/>
    <cellStyle name="Normal 2 13 3 7" xfId="3147" xr:uid="{00000000-0005-0000-0000-00004B0C0000}"/>
    <cellStyle name="Normal 2 13 4" xfId="3148" xr:uid="{00000000-0005-0000-0000-00004C0C0000}"/>
    <cellStyle name="Normal 2 13 4 2" xfId="3149" xr:uid="{00000000-0005-0000-0000-00004D0C0000}"/>
    <cellStyle name="Normal 2 13 4 2 2" xfId="3150" xr:uid="{00000000-0005-0000-0000-00004E0C0000}"/>
    <cellStyle name="Normal 2 13 4 2 2 2" xfId="3151" xr:uid="{00000000-0005-0000-0000-00004F0C0000}"/>
    <cellStyle name="Normal 2 13 4 2 2 2 2" xfId="3152" xr:uid="{00000000-0005-0000-0000-0000500C0000}"/>
    <cellStyle name="Normal 2 13 4 2 2 3" xfId="3153" xr:uid="{00000000-0005-0000-0000-0000510C0000}"/>
    <cellStyle name="Normal 2 13 4 2 2 4" xfId="3154" xr:uid="{00000000-0005-0000-0000-0000520C0000}"/>
    <cellStyle name="Normal 2 13 4 2 2 5" xfId="3155" xr:uid="{00000000-0005-0000-0000-0000530C0000}"/>
    <cellStyle name="Normal 2 13 4 2 3" xfId="3156" xr:uid="{00000000-0005-0000-0000-0000540C0000}"/>
    <cellStyle name="Normal 2 13 4 2 3 2" xfId="3157" xr:uid="{00000000-0005-0000-0000-0000550C0000}"/>
    <cellStyle name="Normal 2 13 4 2 4" xfId="3158" xr:uid="{00000000-0005-0000-0000-0000560C0000}"/>
    <cellStyle name="Normal 2 13 4 2 5" xfId="3159" xr:uid="{00000000-0005-0000-0000-0000570C0000}"/>
    <cellStyle name="Normal 2 13 4 2 6" xfId="3160" xr:uid="{00000000-0005-0000-0000-0000580C0000}"/>
    <cellStyle name="Normal 2 13 4 3" xfId="3161" xr:uid="{00000000-0005-0000-0000-0000590C0000}"/>
    <cellStyle name="Normal 2 13 4 3 2" xfId="3162" xr:uid="{00000000-0005-0000-0000-00005A0C0000}"/>
    <cellStyle name="Normal 2 13 4 3 2 2" xfId="3163" xr:uid="{00000000-0005-0000-0000-00005B0C0000}"/>
    <cellStyle name="Normal 2 13 4 3 3" xfId="3164" xr:uid="{00000000-0005-0000-0000-00005C0C0000}"/>
    <cellStyle name="Normal 2 13 4 3 4" xfId="3165" xr:uid="{00000000-0005-0000-0000-00005D0C0000}"/>
    <cellStyle name="Normal 2 13 4 3 5" xfId="3166" xr:uid="{00000000-0005-0000-0000-00005E0C0000}"/>
    <cellStyle name="Normal 2 13 4 4" xfId="3167" xr:uid="{00000000-0005-0000-0000-00005F0C0000}"/>
    <cellStyle name="Normal 2 13 4 4 2" xfId="3168" xr:uid="{00000000-0005-0000-0000-0000600C0000}"/>
    <cellStyle name="Normal 2 13 4 5" xfId="3169" xr:uid="{00000000-0005-0000-0000-0000610C0000}"/>
    <cellStyle name="Normal 2 13 4 6" xfId="3170" xr:uid="{00000000-0005-0000-0000-0000620C0000}"/>
    <cellStyle name="Normal 2 13 4 7" xfId="3171" xr:uid="{00000000-0005-0000-0000-0000630C0000}"/>
    <cellStyle name="Normal 2 13 5" xfId="3172" xr:uid="{00000000-0005-0000-0000-0000640C0000}"/>
    <cellStyle name="Normal 2 13 5 2" xfId="3173" xr:uid="{00000000-0005-0000-0000-0000650C0000}"/>
    <cellStyle name="Normal 2 13 5 2 2" xfId="3174" xr:uid="{00000000-0005-0000-0000-0000660C0000}"/>
    <cellStyle name="Normal 2 13 5 2 2 2" xfId="3175" xr:uid="{00000000-0005-0000-0000-0000670C0000}"/>
    <cellStyle name="Normal 2 13 5 2 3" xfId="3176" xr:uid="{00000000-0005-0000-0000-0000680C0000}"/>
    <cellStyle name="Normal 2 13 5 2 4" xfId="3177" xr:uid="{00000000-0005-0000-0000-0000690C0000}"/>
    <cellStyle name="Normal 2 13 5 2 5" xfId="3178" xr:uid="{00000000-0005-0000-0000-00006A0C0000}"/>
    <cellStyle name="Normal 2 13 5 3" xfId="3179" xr:uid="{00000000-0005-0000-0000-00006B0C0000}"/>
    <cellStyle name="Normal 2 13 5 3 2" xfId="3180" xr:uid="{00000000-0005-0000-0000-00006C0C0000}"/>
    <cellStyle name="Normal 2 13 5 4" xfId="3181" xr:uid="{00000000-0005-0000-0000-00006D0C0000}"/>
    <cellStyle name="Normal 2 13 5 5" xfId="3182" xr:uid="{00000000-0005-0000-0000-00006E0C0000}"/>
    <cellStyle name="Normal 2 13 5 6" xfId="3183" xr:uid="{00000000-0005-0000-0000-00006F0C0000}"/>
    <cellStyle name="Normal 2 13 6" xfId="3184" xr:uid="{00000000-0005-0000-0000-0000700C0000}"/>
    <cellStyle name="Normal 2 13 6 2" xfId="3185" xr:uid="{00000000-0005-0000-0000-0000710C0000}"/>
    <cellStyle name="Normal 2 13 6 2 2" xfId="3186" xr:uid="{00000000-0005-0000-0000-0000720C0000}"/>
    <cellStyle name="Normal 2 13 6 2 2 2" xfId="3187" xr:uid="{00000000-0005-0000-0000-0000730C0000}"/>
    <cellStyle name="Normal 2 13 6 2 3" xfId="3188" xr:uid="{00000000-0005-0000-0000-0000740C0000}"/>
    <cellStyle name="Normal 2 13 6 2 4" xfId="3189" xr:uid="{00000000-0005-0000-0000-0000750C0000}"/>
    <cellStyle name="Normal 2 13 6 2 5" xfId="3190" xr:uid="{00000000-0005-0000-0000-0000760C0000}"/>
    <cellStyle name="Normal 2 13 6 3" xfId="3191" xr:uid="{00000000-0005-0000-0000-0000770C0000}"/>
    <cellStyle name="Normal 2 13 6 3 2" xfId="3192" xr:uid="{00000000-0005-0000-0000-0000780C0000}"/>
    <cellStyle name="Normal 2 13 6 4" xfId="3193" xr:uid="{00000000-0005-0000-0000-0000790C0000}"/>
    <cellStyle name="Normal 2 13 6 5" xfId="3194" xr:uid="{00000000-0005-0000-0000-00007A0C0000}"/>
    <cellStyle name="Normal 2 13 6 6" xfId="3195" xr:uid="{00000000-0005-0000-0000-00007B0C0000}"/>
    <cellStyle name="Normal 2 13 7" xfId="3196" xr:uid="{00000000-0005-0000-0000-00007C0C0000}"/>
    <cellStyle name="Normal 2 13 7 2" xfId="3197" xr:uid="{00000000-0005-0000-0000-00007D0C0000}"/>
    <cellStyle name="Normal 2 13 7 2 2" xfId="3198" xr:uid="{00000000-0005-0000-0000-00007E0C0000}"/>
    <cellStyle name="Normal 2 13 7 3" xfId="3199" xr:uid="{00000000-0005-0000-0000-00007F0C0000}"/>
    <cellStyle name="Normal 2 13 7 4" xfId="3200" xr:uid="{00000000-0005-0000-0000-0000800C0000}"/>
    <cellStyle name="Normal 2 13 7 5" xfId="3201" xr:uid="{00000000-0005-0000-0000-0000810C0000}"/>
    <cellStyle name="Normal 2 13 8" xfId="3202" xr:uid="{00000000-0005-0000-0000-0000820C0000}"/>
    <cellStyle name="Normal 2 13 8 2" xfId="3203" xr:uid="{00000000-0005-0000-0000-0000830C0000}"/>
    <cellStyle name="Normal 2 13 8 2 2" xfId="3204" xr:uid="{00000000-0005-0000-0000-0000840C0000}"/>
    <cellStyle name="Normal 2 13 8 3" xfId="3205" xr:uid="{00000000-0005-0000-0000-0000850C0000}"/>
    <cellStyle name="Normal 2 13 8 4" xfId="3206" xr:uid="{00000000-0005-0000-0000-0000860C0000}"/>
    <cellStyle name="Normal 2 13 8 5" xfId="3207" xr:uid="{00000000-0005-0000-0000-0000870C0000}"/>
    <cellStyle name="Normal 2 13 9" xfId="3208" xr:uid="{00000000-0005-0000-0000-0000880C0000}"/>
    <cellStyle name="Normal 2 13 9 2" xfId="3209" xr:uid="{00000000-0005-0000-0000-0000890C0000}"/>
    <cellStyle name="Normal 2 13 9 2 2" xfId="3210" xr:uid="{00000000-0005-0000-0000-00008A0C0000}"/>
    <cellStyle name="Normal 2 13 9 3" xfId="3211" xr:uid="{00000000-0005-0000-0000-00008B0C0000}"/>
    <cellStyle name="Normal 2 13 9 4" xfId="3212" xr:uid="{00000000-0005-0000-0000-00008C0C0000}"/>
    <cellStyle name="Normal 2 13 9 5" xfId="3213" xr:uid="{00000000-0005-0000-0000-00008D0C0000}"/>
    <cellStyle name="Normal 2 14" xfId="3214" xr:uid="{00000000-0005-0000-0000-00008E0C0000}"/>
    <cellStyle name="Normal 2 15" xfId="3215" xr:uid="{00000000-0005-0000-0000-00008F0C0000}"/>
    <cellStyle name="Normal 2 15 2" xfId="3216" xr:uid="{00000000-0005-0000-0000-0000900C0000}"/>
    <cellStyle name="Normal 2 15 2 2" xfId="3217" xr:uid="{00000000-0005-0000-0000-0000910C0000}"/>
    <cellStyle name="Normal 2 15 2 2 2" xfId="3218" xr:uid="{00000000-0005-0000-0000-0000920C0000}"/>
    <cellStyle name="Normal 2 15 2 2 2 2" xfId="3219" xr:uid="{00000000-0005-0000-0000-0000930C0000}"/>
    <cellStyle name="Normal 2 15 2 2 3" xfId="3220" xr:uid="{00000000-0005-0000-0000-0000940C0000}"/>
    <cellStyle name="Normal 2 15 2 2 4" xfId="3221" xr:uid="{00000000-0005-0000-0000-0000950C0000}"/>
    <cellStyle name="Normal 2 15 2 2 5" xfId="3222" xr:uid="{00000000-0005-0000-0000-0000960C0000}"/>
    <cellStyle name="Normal 2 15 2 3" xfId="3223" xr:uid="{00000000-0005-0000-0000-0000970C0000}"/>
    <cellStyle name="Normal 2 15 2 3 2" xfId="3224" xr:uid="{00000000-0005-0000-0000-0000980C0000}"/>
    <cellStyle name="Normal 2 15 2 4" xfId="3225" xr:uid="{00000000-0005-0000-0000-0000990C0000}"/>
    <cellStyle name="Normal 2 15 2 5" xfId="3226" xr:uid="{00000000-0005-0000-0000-00009A0C0000}"/>
    <cellStyle name="Normal 2 15 2 6" xfId="3227" xr:uid="{00000000-0005-0000-0000-00009B0C0000}"/>
    <cellStyle name="Normal 2 15 3" xfId="3228" xr:uid="{00000000-0005-0000-0000-00009C0C0000}"/>
    <cellStyle name="Normal 2 15 3 2" xfId="3229" xr:uid="{00000000-0005-0000-0000-00009D0C0000}"/>
    <cellStyle name="Normal 2 15 3 2 2" xfId="3230" xr:uid="{00000000-0005-0000-0000-00009E0C0000}"/>
    <cellStyle name="Normal 2 15 3 3" xfId="3231" xr:uid="{00000000-0005-0000-0000-00009F0C0000}"/>
    <cellStyle name="Normal 2 15 3 4" xfId="3232" xr:uid="{00000000-0005-0000-0000-0000A00C0000}"/>
    <cellStyle name="Normal 2 15 3 5" xfId="3233" xr:uid="{00000000-0005-0000-0000-0000A10C0000}"/>
    <cellStyle name="Normal 2 15 4" xfId="3234" xr:uid="{00000000-0005-0000-0000-0000A20C0000}"/>
    <cellStyle name="Normal 2 15 4 2" xfId="3235" xr:uid="{00000000-0005-0000-0000-0000A30C0000}"/>
    <cellStyle name="Normal 2 15 5" xfId="3236" xr:uid="{00000000-0005-0000-0000-0000A40C0000}"/>
    <cellStyle name="Normal 2 15 6" xfId="3237" xr:uid="{00000000-0005-0000-0000-0000A50C0000}"/>
    <cellStyle name="Normal 2 15 7" xfId="3238" xr:uid="{00000000-0005-0000-0000-0000A60C0000}"/>
    <cellStyle name="Normal 2 16" xfId="3239" xr:uid="{00000000-0005-0000-0000-0000A70C0000}"/>
    <cellStyle name="Normal 2 16 2" xfId="3240" xr:uid="{00000000-0005-0000-0000-0000A80C0000}"/>
    <cellStyle name="Normal 2 16 2 2" xfId="3241" xr:uid="{00000000-0005-0000-0000-0000A90C0000}"/>
    <cellStyle name="Normal 2 16 2 2 2" xfId="3242" xr:uid="{00000000-0005-0000-0000-0000AA0C0000}"/>
    <cellStyle name="Normal 2 16 2 2 2 2" xfId="3243" xr:uid="{00000000-0005-0000-0000-0000AB0C0000}"/>
    <cellStyle name="Normal 2 16 2 2 3" xfId="3244" xr:uid="{00000000-0005-0000-0000-0000AC0C0000}"/>
    <cellStyle name="Normal 2 16 2 2 4" xfId="3245" xr:uid="{00000000-0005-0000-0000-0000AD0C0000}"/>
    <cellStyle name="Normal 2 16 2 2 5" xfId="3246" xr:uid="{00000000-0005-0000-0000-0000AE0C0000}"/>
    <cellStyle name="Normal 2 16 2 3" xfId="3247" xr:uid="{00000000-0005-0000-0000-0000AF0C0000}"/>
    <cellStyle name="Normal 2 16 2 3 2" xfId="3248" xr:uid="{00000000-0005-0000-0000-0000B00C0000}"/>
    <cellStyle name="Normal 2 16 2 4" xfId="3249" xr:uid="{00000000-0005-0000-0000-0000B10C0000}"/>
    <cellStyle name="Normal 2 16 2 5" xfId="3250" xr:uid="{00000000-0005-0000-0000-0000B20C0000}"/>
    <cellStyle name="Normal 2 16 2 6" xfId="3251" xr:uid="{00000000-0005-0000-0000-0000B30C0000}"/>
    <cellStyle name="Normal 2 16 3" xfId="3252" xr:uid="{00000000-0005-0000-0000-0000B40C0000}"/>
    <cellStyle name="Normal 2 16 3 2" xfId="3253" xr:uid="{00000000-0005-0000-0000-0000B50C0000}"/>
    <cellStyle name="Normal 2 16 3 2 2" xfId="3254" xr:uid="{00000000-0005-0000-0000-0000B60C0000}"/>
    <cellStyle name="Normal 2 16 3 3" xfId="3255" xr:uid="{00000000-0005-0000-0000-0000B70C0000}"/>
    <cellStyle name="Normal 2 16 3 4" xfId="3256" xr:uid="{00000000-0005-0000-0000-0000B80C0000}"/>
    <cellStyle name="Normal 2 16 3 5" xfId="3257" xr:uid="{00000000-0005-0000-0000-0000B90C0000}"/>
    <cellStyle name="Normal 2 16 4" xfId="3258" xr:uid="{00000000-0005-0000-0000-0000BA0C0000}"/>
    <cellStyle name="Normal 2 16 4 2" xfId="3259" xr:uid="{00000000-0005-0000-0000-0000BB0C0000}"/>
    <cellStyle name="Normal 2 16 5" xfId="3260" xr:uid="{00000000-0005-0000-0000-0000BC0C0000}"/>
    <cellStyle name="Normal 2 16 6" xfId="3261" xr:uid="{00000000-0005-0000-0000-0000BD0C0000}"/>
    <cellStyle name="Normal 2 16 7" xfId="3262" xr:uid="{00000000-0005-0000-0000-0000BE0C0000}"/>
    <cellStyle name="Normal 2 17" xfId="3263" xr:uid="{00000000-0005-0000-0000-0000BF0C0000}"/>
    <cellStyle name="Normal 2 17 2" xfId="3264" xr:uid="{00000000-0005-0000-0000-0000C00C0000}"/>
    <cellStyle name="Normal 2 17 2 2" xfId="3265" xr:uid="{00000000-0005-0000-0000-0000C10C0000}"/>
    <cellStyle name="Normal 2 17 2 2 2" xfId="3266" xr:uid="{00000000-0005-0000-0000-0000C20C0000}"/>
    <cellStyle name="Normal 2 17 2 2 2 2" xfId="3267" xr:uid="{00000000-0005-0000-0000-0000C30C0000}"/>
    <cellStyle name="Normal 2 17 2 2 3" xfId="3268" xr:uid="{00000000-0005-0000-0000-0000C40C0000}"/>
    <cellStyle name="Normal 2 17 2 2 4" xfId="3269" xr:uid="{00000000-0005-0000-0000-0000C50C0000}"/>
    <cellStyle name="Normal 2 17 2 2 5" xfId="3270" xr:uid="{00000000-0005-0000-0000-0000C60C0000}"/>
    <cellStyle name="Normal 2 17 2 3" xfId="3271" xr:uid="{00000000-0005-0000-0000-0000C70C0000}"/>
    <cellStyle name="Normal 2 17 2 3 2" xfId="3272" xr:uid="{00000000-0005-0000-0000-0000C80C0000}"/>
    <cellStyle name="Normal 2 17 2 4" xfId="3273" xr:uid="{00000000-0005-0000-0000-0000C90C0000}"/>
    <cellStyle name="Normal 2 17 2 5" xfId="3274" xr:uid="{00000000-0005-0000-0000-0000CA0C0000}"/>
    <cellStyle name="Normal 2 17 2 6" xfId="3275" xr:uid="{00000000-0005-0000-0000-0000CB0C0000}"/>
    <cellStyle name="Normal 2 17 3" xfId="3276" xr:uid="{00000000-0005-0000-0000-0000CC0C0000}"/>
    <cellStyle name="Normal 2 17 3 2" xfId="3277" xr:uid="{00000000-0005-0000-0000-0000CD0C0000}"/>
    <cellStyle name="Normal 2 17 3 2 2" xfId="3278" xr:uid="{00000000-0005-0000-0000-0000CE0C0000}"/>
    <cellStyle name="Normal 2 17 3 3" xfId="3279" xr:uid="{00000000-0005-0000-0000-0000CF0C0000}"/>
    <cellStyle name="Normal 2 17 3 4" xfId="3280" xr:uid="{00000000-0005-0000-0000-0000D00C0000}"/>
    <cellStyle name="Normal 2 17 3 5" xfId="3281" xr:uid="{00000000-0005-0000-0000-0000D10C0000}"/>
    <cellStyle name="Normal 2 17 4" xfId="3282" xr:uid="{00000000-0005-0000-0000-0000D20C0000}"/>
    <cellStyle name="Normal 2 17 4 2" xfId="3283" xr:uid="{00000000-0005-0000-0000-0000D30C0000}"/>
    <cellStyle name="Normal 2 17 5" xfId="3284" xr:uid="{00000000-0005-0000-0000-0000D40C0000}"/>
    <cellStyle name="Normal 2 17 6" xfId="3285" xr:uid="{00000000-0005-0000-0000-0000D50C0000}"/>
    <cellStyle name="Normal 2 17 7" xfId="3286" xr:uid="{00000000-0005-0000-0000-0000D60C0000}"/>
    <cellStyle name="Normal 2 18" xfId="3287" xr:uid="{00000000-0005-0000-0000-0000D70C0000}"/>
    <cellStyle name="Normal 2 18 2" xfId="3288" xr:uid="{00000000-0005-0000-0000-0000D80C0000}"/>
    <cellStyle name="Normal 2 18 2 2" xfId="3289" xr:uid="{00000000-0005-0000-0000-0000D90C0000}"/>
    <cellStyle name="Normal 2 18 2 2 2" xfId="3290" xr:uid="{00000000-0005-0000-0000-0000DA0C0000}"/>
    <cellStyle name="Normal 2 18 2 3" xfId="3291" xr:uid="{00000000-0005-0000-0000-0000DB0C0000}"/>
    <cellStyle name="Normal 2 18 2 4" xfId="3292" xr:uid="{00000000-0005-0000-0000-0000DC0C0000}"/>
    <cellStyle name="Normal 2 18 2 5" xfId="3293" xr:uid="{00000000-0005-0000-0000-0000DD0C0000}"/>
    <cellStyle name="Normal 2 18 3" xfId="3294" xr:uid="{00000000-0005-0000-0000-0000DE0C0000}"/>
    <cellStyle name="Normal 2 18 3 2" xfId="3295" xr:uid="{00000000-0005-0000-0000-0000DF0C0000}"/>
    <cellStyle name="Normal 2 18 4" xfId="3296" xr:uid="{00000000-0005-0000-0000-0000E00C0000}"/>
    <cellStyle name="Normal 2 18 5" xfId="3297" xr:uid="{00000000-0005-0000-0000-0000E10C0000}"/>
    <cellStyle name="Normal 2 18 6" xfId="3298" xr:uid="{00000000-0005-0000-0000-0000E20C0000}"/>
    <cellStyle name="Normal 2 19" xfId="3299" xr:uid="{00000000-0005-0000-0000-0000E30C0000}"/>
    <cellStyle name="Normal 2 19 2" xfId="3300" xr:uid="{00000000-0005-0000-0000-0000E40C0000}"/>
    <cellStyle name="Normal 2 19 2 2" xfId="3301" xr:uid="{00000000-0005-0000-0000-0000E50C0000}"/>
    <cellStyle name="Normal 2 19 2 2 2" xfId="3302" xr:uid="{00000000-0005-0000-0000-0000E60C0000}"/>
    <cellStyle name="Normal 2 19 2 3" xfId="3303" xr:uid="{00000000-0005-0000-0000-0000E70C0000}"/>
    <cellStyle name="Normal 2 19 2 4" xfId="3304" xr:uid="{00000000-0005-0000-0000-0000E80C0000}"/>
    <cellStyle name="Normal 2 19 2 5" xfId="3305" xr:uid="{00000000-0005-0000-0000-0000E90C0000}"/>
    <cellStyle name="Normal 2 19 3" xfId="3306" xr:uid="{00000000-0005-0000-0000-0000EA0C0000}"/>
    <cellStyle name="Normal 2 19 3 2" xfId="3307" xr:uid="{00000000-0005-0000-0000-0000EB0C0000}"/>
    <cellStyle name="Normal 2 19 4" xfId="3308" xr:uid="{00000000-0005-0000-0000-0000EC0C0000}"/>
    <cellStyle name="Normal 2 19 5" xfId="3309" xr:uid="{00000000-0005-0000-0000-0000ED0C0000}"/>
    <cellStyle name="Normal 2 19 6" xfId="3310" xr:uid="{00000000-0005-0000-0000-0000EE0C0000}"/>
    <cellStyle name="Normal 2 2" xfId="3311" xr:uid="{00000000-0005-0000-0000-0000EF0C0000}"/>
    <cellStyle name="Normal 2 2 2" xfId="3312" xr:uid="{00000000-0005-0000-0000-0000F00C0000}"/>
    <cellStyle name="Normal 2 2 2 2" xfId="3313" xr:uid="{00000000-0005-0000-0000-0000F10C0000}"/>
    <cellStyle name="Normal 2 2 2 2 2" xfId="3314" xr:uid="{00000000-0005-0000-0000-0000F20C0000}"/>
    <cellStyle name="Normal 2 2 2 2 2 2" xfId="3315" xr:uid="{00000000-0005-0000-0000-0000F30C0000}"/>
    <cellStyle name="Normal 2 2 2 2 3" xfId="3316" xr:uid="{00000000-0005-0000-0000-0000F40C0000}"/>
    <cellStyle name="Normal 2 2 2 2 4" xfId="3317" xr:uid="{00000000-0005-0000-0000-0000F50C0000}"/>
    <cellStyle name="Normal 2 2 2 2 5" xfId="3318" xr:uid="{00000000-0005-0000-0000-0000F60C0000}"/>
    <cellStyle name="Normal 2 2 2 3" xfId="3319" xr:uid="{00000000-0005-0000-0000-0000F70C0000}"/>
    <cellStyle name="Normal 2 2 2 3 2" xfId="3320" xr:uid="{00000000-0005-0000-0000-0000F80C0000}"/>
    <cellStyle name="Normal 2 2 2 4" xfId="3321" xr:uid="{00000000-0005-0000-0000-0000F90C0000}"/>
    <cellStyle name="Normal 2 2 2 4 2" xfId="3322" xr:uid="{00000000-0005-0000-0000-0000FA0C0000}"/>
    <cellStyle name="Normal 2 2 2 5" xfId="3323" xr:uid="{00000000-0005-0000-0000-0000FB0C0000}"/>
    <cellStyle name="Normal 2 2 2 5 2" xfId="3324" xr:uid="{00000000-0005-0000-0000-0000FC0C0000}"/>
    <cellStyle name="Normal 2 2 2 6" xfId="3325" xr:uid="{00000000-0005-0000-0000-0000FD0C0000}"/>
    <cellStyle name="Normal 2 2 2 7" xfId="3326" xr:uid="{00000000-0005-0000-0000-0000FE0C0000}"/>
    <cellStyle name="Normal 2 2 3" xfId="3327" xr:uid="{00000000-0005-0000-0000-0000FF0C0000}"/>
    <cellStyle name="Normal 2 2 3 2" xfId="3328" xr:uid="{00000000-0005-0000-0000-0000000D0000}"/>
    <cellStyle name="Normal 2 2 3 3" xfId="3329" xr:uid="{00000000-0005-0000-0000-0000010D0000}"/>
    <cellStyle name="Normal 2 2 3 4" xfId="3330" xr:uid="{00000000-0005-0000-0000-0000020D0000}"/>
    <cellStyle name="Normal 2 2 3 5" xfId="3331" xr:uid="{00000000-0005-0000-0000-0000030D0000}"/>
    <cellStyle name="Normal 2 2 4" xfId="3332" xr:uid="{00000000-0005-0000-0000-0000040D0000}"/>
    <cellStyle name="Normal 2 2 4 2" xfId="3333" xr:uid="{00000000-0005-0000-0000-0000050D0000}"/>
    <cellStyle name="Normal 2 2 5" xfId="3334" xr:uid="{00000000-0005-0000-0000-0000060D0000}"/>
    <cellStyle name="Normal 2 2 5 2" xfId="3335" xr:uid="{00000000-0005-0000-0000-0000070D0000}"/>
    <cellStyle name="Normal 2 2 5 2 2" xfId="3336" xr:uid="{00000000-0005-0000-0000-0000080D0000}"/>
    <cellStyle name="Normal 2 2 6" xfId="3337" xr:uid="{00000000-0005-0000-0000-0000090D0000}"/>
    <cellStyle name="Normal 2 2 6 2" xfId="3338" xr:uid="{00000000-0005-0000-0000-00000A0D0000}"/>
    <cellStyle name="Normal 2 2 7" xfId="3339" xr:uid="{00000000-0005-0000-0000-00000B0D0000}"/>
    <cellStyle name="Normal 2 20" xfId="3340" xr:uid="{00000000-0005-0000-0000-00000C0D0000}"/>
    <cellStyle name="Normal 2 20 2" xfId="3341" xr:uid="{00000000-0005-0000-0000-00000D0D0000}"/>
    <cellStyle name="Normal 2 20 2 2" xfId="3342" xr:uid="{00000000-0005-0000-0000-00000E0D0000}"/>
    <cellStyle name="Normal 2 20 2 2 2" xfId="3343" xr:uid="{00000000-0005-0000-0000-00000F0D0000}"/>
    <cellStyle name="Normal 2 20 2 3" xfId="3344" xr:uid="{00000000-0005-0000-0000-0000100D0000}"/>
    <cellStyle name="Normal 2 20 2 4" xfId="3345" xr:uid="{00000000-0005-0000-0000-0000110D0000}"/>
    <cellStyle name="Normal 2 20 2 5" xfId="3346" xr:uid="{00000000-0005-0000-0000-0000120D0000}"/>
    <cellStyle name="Normal 2 20 3" xfId="3347" xr:uid="{00000000-0005-0000-0000-0000130D0000}"/>
    <cellStyle name="Normal 2 20 3 2" xfId="3348" xr:uid="{00000000-0005-0000-0000-0000140D0000}"/>
    <cellStyle name="Normal 2 20 4" xfId="3349" xr:uid="{00000000-0005-0000-0000-0000150D0000}"/>
    <cellStyle name="Normal 2 20 5" xfId="3350" xr:uid="{00000000-0005-0000-0000-0000160D0000}"/>
    <cellStyle name="Normal 2 20 6" xfId="3351" xr:uid="{00000000-0005-0000-0000-0000170D0000}"/>
    <cellStyle name="Normal 2 21" xfId="3352" xr:uid="{00000000-0005-0000-0000-0000180D0000}"/>
    <cellStyle name="Normal 2 21 2" xfId="3353" xr:uid="{00000000-0005-0000-0000-0000190D0000}"/>
    <cellStyle name="Normal 2 21 2 2" xfId="3354" xr:uid="{00000000-0005-0000-0000-00001A0D0000}"/>
    <cellStyle name="Normal 2 21 2 2 2" xfId="3355" xr:uid="{00000000-0005-0000-0000-00001B0D0000}"/>
    <cellStyle name="Normal 2 21 2 3" xfId="3356" xr:uid="{00000000-0005-0000-0000-00001C0D0000}"/>
    <cellStyle name="Normal 2 21 2 4" xfId="3357" xr:uid="{00000000-0005-0000-0000-00001D0D0000}"/>
    <cellStyle name="Normal 2 21 2 5" xfId="3358" xr:uid="{00000000-0005-0000-0000-00001E0D0000}"/>
    <cellStyle name="Normal 2 21 3" xfId="3359" xr:uid="{00000000-0005-0000-0000-00001F0D0000}"/>
    <cellStyle name="Normal 2 21 3 2" xfId="3360" xr:uid="{00000000-0005-0000-0000-0000200D0000}"/>
    <cellStyle name="Normal 2 21 4" xfId="3361" xr:uid="{00000000-0005-0000-0000-0000210D0000}"/>
    <cellStyle name="Normal 2 21 5" xfId="3362" xr:uid="{00000000-0005-0000-0000-0000220D0000}"/>
    <cellStyle name="Normal 2 21 6" xfId="3363" xr:uid="{00000000-0005-0000-0000-0000230D0000}"/>
    <cellStyle name="Normal 2 22" xfId="3364" xr:uid="{00000000-0005-0000-0000-0000240D0000}"/>
    <cellStyle name="Normal 2 22 2" xfId="3365" xr:uid="{00000000-0005-0000-0000-0000250D0000}"/>
    <cellStyle name="Normal 2 22 2 2" xfId="3366" xr:uid="{00000000-0005-0000-0000-0000260D0000}"/>
    <cellStyle name="Normal 2 22 3" xfId="3367" xr:uid="{00000000-0005-0000-0000-0000270D0000}"/>
    <cellStyle name="Normal 2 22 4" xfId="3368" xr:uid="{00000000-0005-0000-0000-0000280D0000}"/>
    <cellStyle name="Normal 2 22 5" xfId="3369" xr:uid="{00000000-0005-0000-0000-0000290D0000}"/>
    <cellStyle name="Normal 2 23" xfId="3370" xr:uid="{00000000-0005-0000-0000-00002A0D0000}"/>
    <cellStyle name="Normal 2 23 2" xfId="3371" xr:uid="{00000000-0005-0000-0000-00002B0D0000}"/>
    <cellStyle name="Normal 2 23 2 2" xfId="3372" xr:uid="{00000000-0005-0000-0000-00002C0D0000}"/>
    <cellStyle name="Normal 2 23 3" xfId="3373" xr:uid="{00000000-0005-0000-0000-00002D0D0000}"/>
    <cellStyle name="Normal 2 23 4" xfId="3374" xr:uid="{00000000-0005-0000-0000-00002E0D0000}"/>
    <cellStyle name="Normal 2 23 5" xfId="3375" xr:uid="{00000000-0005-0000-0000-00002F0D0000}"/>
    <cellStyle name="Normal 2 24" xfId="3376" xr:uid="{00000000-0005-0000-0000-0000300D0000}"/>
    <cellStyle name="Normal 2 24 2" xfId="3377" xr:uid="{00000000-0005-0000-0000-0000310D0000}"/>
    <cellStyle name="Normal 2 24 2 2" xfId="3378" xr:uid="{00000000-0005-0000-0000-0000320D0000}"/>
    <cellStyle name="Normal 2 24 3" xfId="3379" xr:uid="{00000000-0005-0000-0000-0000330D0000}"/>
    <cellStyle name="Normal 2 24 4" xfId="3380" xr:uid="{00000000-0005-0000-0000-0000340D0000}"/>
    <cellStyle name="Normal 2 24 5" xfId="3381" xr:uid="{00000000-0005-0000-0000-0000350D0000}"/>
    <cellStyle name="Normal 2 25" xfId="3382" xr:uid="{00000000-0005-0000-0000-0000360D0000}"/>
    <cellStyle name="Normal 2 25 2" xfId="3383" xr:uid="{00000000-0005-0000-0000-0000370D0000}"/>
    <cellStyle name="Normal 2 25 2 2" xfId="3384" xr:uid="{00000000-0005-0000-0000-0000380D0000}"/>
    <cellStyle name="Normal 2 25 3" xfId="3385" xr:uid="{00000000-0005-0000-0000-0000390D0000}"/>
    <cellStyle name="Normal 2 25 4" xfId="3386" xr:uid="{00000000-0005-0000-0000-00003A0D0000}"/>
    <cellStyle name="Normal 2 25 5" xfId="3387" xr:uid="{00000000-0005-0000-0000-00003B0D0000}"/>
    <cellStyle name="Normal 2 26" xfId="3388" xr:uid="{00000000-0005-0000-0000-00003C0D0000}"/>
    <cellStyle name="Normal 2 26 2" xfId="3389" xr:uid="{00000000-0005-0000-0000-00003D0D0000}"/>
    <cellStyle name="Normal 2 26 2 2" xfId="3390" xr:uid="{00000000-0005-0000-0000-00003E0D0000}"/>
    <cellStyle name="Normal 2 26 3" xfId="3391" xr:uid="{00000000-0005-0000-0000-00003F0D0000}"/>
    <cellStyle name="Normal 2 26 4" xfId="3392" xr:uid="{00000000-0005-0000-0000-0000400D0000}"/>
    <cellStyle name="Normal 2 26 5" xfId="3393" xr:uid="{00000000-0005-0000-0000-0000410D0000}"/>
    <cellStyle name="Normal 2 27" xfId="3394" xr:uid="{00000000-0005-0000-0000-0000420D0000}"/>
    <cellStyle name="Normal 2 27 2" xfId="3395" xr:uid="{00000000-0005-0000-0000-0000430D0000}"/>
    <cellStyle name="Normal 2 28" xfId="3396" xr:uid="{00000000-0005-0000-0000-0000440D0000}"/>
    <cellStyle name="Normal 2 28 2" xfId="3397" xr:uid="{00000000-0005-0000-0000-0000450D0000}"/>
    <cellStyle name="Normal 2 29" xfId="3398" xr:uid="{00000000-0005-0000-0000-0000460D0000}"/>
    <cellStyle name="Normal 2 29 2" xfId="3399" xr:uid="{00000000-0005-0000-0000-0000470D0000}"/>
    <cellStyle name="Normal 2 3" xfId="3400" xr:uid="{00000000-0005-0000-0000-0000480D0000}"/>
    <cellStyle name="Normal 2 3 2" xfId="3401" xr:uid="{00000000-0005-0000-0000-0000490D0000}"/>
    <cellStyle name="Normal 2 3 2 2" xfId="3402" xr:uid="{00000000-0005-0000-0000-00004A0D0000}"/>
    <cellStyle name="Normal 2 3 2 2 2" xfId="3403" xr:uid="{00000000-0005-0000-0000-00004B0D0000}"/>
    <cellStyle name="Normal 2 3 2 2 2 2" xfId="3404" xr:uid="{00000000-0005-0000-0000-00004C0D0000}"/>
    <cellStyle name="Normal 2 3 2 2 3" xfId="3405" xr:uid="{00000000-0005-0000-0000-00004D0D0000}"/>
    <cellStyle name="Normal 2 3 2 2 4" xfId="3406" xr:uid="{00000000-0005-0000-0000-00004E0D0000}"/>
    <cellStyle name="Normal 2 3 2 2 5" xfId="3407" xr:uid="{00000000-0005-0000-0000-00004F0D0000}"/>
    <cellStyle name="Normal 2 3 2 3" xfId="3408" xr:uid="{00000000-0005-0000-0000-0000500D0000}"/>
    <cellStyle name="Normal 2 3 2 3 2" xfId="3409" xr:uid="{00000000-0005-0000-0000-0000510D0000}"/>
    <cellStyle name="Normal 2 3 2 4" xfId="3410" xr:uid="{00000000-0005-0000-0000-0000520D0000}"/>
    <cellStyle name="Normal 2 3 2 4 2" xfId="3411" xr:uid="{00000000-0005-0000-0000-0000530D0000}"/>
    <cellStyle name="Normal 2 3 2 5" xfId="3412" xr:uid="{00000000-0005-0000-0000-0000540D0000}"/>
    <cellStyle name="Normal 2 3 2 5 2" xfId="3413" xr:uid="{00000000-0005-0000-0000-0000550D0000}"/>
    <cellStyle name="Normal 2 3 2 6" xfId="3414" xr:uid="{00000000-0005-0000-0000-0000560D0000}"/>
    <cellStyle name="Normal 2 3 2 7" xfId="3415" xr:uid="{00000000-0005-0000-0000-0000570D0000}"/>
    <cellStyle name="Normal 2 3 3" xfId="3416" xr:uid="{00000000-0005-0000-0000-0000580D0000}"/>
    <cellStyle name="Normal 2 3 3 2" xfId="3417" xr:uid="{00000000-0005-0000-0000-0000590D0000}"/>
    <cellStyle name="Normal 2 3 3 3" xfId="3418" xr:uid="{00000000-0005-0000-0000-00005A0D0000}"/>
    <cellStyle name="Normal 2 3 3 4" xfId="3419" xr:uid="{00000000-0005-0000-0000-00005B0D0000}"/>
    <cellStyle name="Normal 2 3 3 5" xfId="3420" xr:uid="{00000000-0005-0000-0000-00005C0D0000}"/>
    <cellStyle name="Normal 2 3 4" xfId="3421" xr:uid="{00000000-0005-0000-0000-00005D0D0000}"/>
    <cellStyle name="Normal 2 3 4 2" xfId="3422" xr:uid="{00000000-0005-0000-0000-00005E0D0000}"/>
    <cellStyle name="Normal 2 3 4 2 2" xfId="3423" xr:uid="{00000000-0005-0000-0000-00005F0D0000}"/>
    <cellStyle name="Normal 2 3 4 3" xfId="3424" xr:uid="{00000000-0005-0000-0000-0000600D0000}"/>
    <cellStyle name="Normal 2 3 4 4" xfId="3425" xr:uid="{00000000-0005-0000-0000-0000610D0000}"/>
    <cellStyle name="Normal 2 3 4 5" xfId="3426" xr:uid="{00000000-0005-0000-0000-0000620D0000}"/>
    <cellStyle name="Normal 2 3 5" xfId="3427" xr:uid="{00000000-0005-0000-0000-0000630D0000}"/>
    <cellStyle name="Normal 2 3 5 2" xfId="3428" xr:uid="{00000000-0005-0000-0000-0000640D0000}"/>
    <cellStyle name="Normal 2 3 6" xfId="3429" xr:uid="{00000000-0005-0000-0000-0000650D0000}"/>
    <cellStyle name="Normal 2 3 6 2" xfId="3430" xr:uid="{00000000-0005-0000-0000-0000660D0000}"/>
    <cellStyle name="Normal 2 3 7" xfId="3431" xr:uid="{00000000-0005-0000-0000-0000670D0000}"/>
    <cellStyle name="Normal 2 3 8" xfId="3432" xr:uid="{00000000-0005-0000-0000-0000680D0000}"/>
    <cellStyle name="Normal 2 30" xfId="3433" xr:uid="{00000000-0005-0000-0000-0000690D0000}"/>
    <cellStyle name="Normal 2 30 2" xfId="3434" xr:uid="{00000000-0005-0000-0000-00006A0D0000}"/>
    <cellStyle name="Normal 2 31" xfId="3435" xr:uid="{00000000-0005-0000-0000-00006B0D0000}"/>
    <cellStyle name="Normal 2 31 2" xfId="3436" xr:uid="{00000000-0005-0000-0000-00006C0D0000}"/>
    <cellStyle name="Normal 2 32" xfId="3437" xr:uid="{00000000-0005-0000-0000-00006D0D0000}"/>
    <cellStyle name="Normal 2 33" xfId="3438" xr:uid="{00000000-0005-0000-0000-00006E0D0000}"/>
    <cellStyle name="Normal 2 34" xfId="3439" xr:uid="{00000000-0005-0000-0000-00006F0D0000}"/>
    <cellStyle name="Normal 2 34 2" xfId="3440" xr:uid="{00000000-0005-0000-0000-0000700D0000}"/>
    <cellStyle name="Normal 2 35" xfId="3441" xr:uid="{00000000-0005-0000-0000-0000710D0000}"/>
    <cellStyle name="Normal 2 4" xfId="3442" xr:uid="{00000000-0005-0000-0000-0000720D0000}"/>
    <cellStyle name="Normal 2 4 2" xfId="3443" xr:uid="{00000000-0005-0000-0000-0000730D0000}"/>
    <cellStyle name="Normal 2 4 2 2" xfId="3444" xr:uid="{00000000-0005-0000-0000-0000740D0000}"/>
    <cellStyle name="Normal 2 4 2 2 2" xfId="3445" xr:uid="{00000000-0005-0000-0000-0000750D0000}"/>
    <cellStyle name="Normal 2 4 2 3" xfId="3446" xr:uid="{00000000-0005-0000-0000-0000760D0000}"/>
    <cellStyle name="Normal 2 4 2 3 2" xfId="3447" xr:uid="{00000000-0005-0000-0000-0000770D0000}"/>
    <cellStyle name="Normal 2 4 2 4" xfId="3448" xr:uid="{00000000-0005-0000-0000-0000780D0000}"/>
    <cellStyle name="Normal 2 4 2 4 2" xfId="3449" xr:uid="{00000000-0005-0000-0000-0000790D0000}"/>
    <cellStyle name="Normal 2 4 2 5" xfId="3450" xr:uid="{00000000-0005-0000-0000-00007A0D0000}"/>
    <cellStyle name="Normal 2 4 2 5 2" xfId="3451" xr:uid="{00000000-0005-0000-0000-00007B0D0000}"/>
    <cellStyle name="Normal 2 4 2 6" xfId="3452" xr:uid="{00000000-0005-0000-0000-00007C0D0000}"/>
    <cellStyle name="Normal 2 4 2 7" xfId="3453" xr:uid="{00000000-0005-0000-0000-00007D0D0000}"/>
    <cellStyle name="Normal 2 4 3" xfId="3454" xr:uid="{00000000-0005-0000-0000-00007E0D0000}"/>
    <cellStyle name="Normal 2 4 3 2" xfId="3455" xr:uid="{00000000-0005-0000-0000-00007F0D0000}"/>
    <cellStyle name="Normal 2 4 3 2 2" xfId="3456" xr:uid="{00000000-0005-0000-0000-0000800D0000}"/>
    <cellStyle name="Normal 2 4 3 2 2 2" xfId="3457" xr:uid="{00000000-0005-0000-0000-0000810D0000}"/>
    <cellStyle name="Normal 2 4 3 3" xfId="3458" xr:uid="{00000000-0005-0000-0000-0000820D0000}"/>
    <cellStyle name="Normal 2 4 3 4" xfId="3459" xr:uid="{00000000-0005-0000-0000-0000830D0000}"/>
    <cellStyle name="Normal 2 4 3 5" xfId="3460" xr:uid="{00000000-0005-0000-0000-0000840D0000}"/>
    <cellStyle name="Normal 2 4 4" xfId="3461" xr:uid="{00000000-0005-0000-0000-0000850D0000}"/>
    <cellStyle name="Normal 2 4 4 2" xfId="3462" xr:uid="{00000000-0005-0000-0000-0000860D0000}"/>
    <cellStyle name="Normal 2 4 5" xfId="3463" xr:uid="{00000000-0005-0000-0000-0000870D0000}"/>
    <cellStyle name="Normal 2 4 5 2" xfId="3464" xr:uid="{00000000-0005-0000-0000-0000880D0000}"/>
    <cellStyle name="Normal 2 4 6" xfId="3465" xr:uid="{00000000-0005-0000-0000-0000890D0000}"/>
    <cellStyle name="Normal 2 4 7" xfId="3466" xr:uid="{00000000-0005-0000-0000-00008A0D0000}"/>
    <cellStyle name="Normal 2 46" xfId="3467" xr:uid="{00000000-0005-0000-0000-00008B0D0000}"/>
    <cellStyle name="Normal 2 47" xfId="3468" xr:uid="{00000000-0005-0000-0000-00008C0D0000}"/>
    <cellStyle name="Normal 2 5" xfId="3469" xr:uid="{00000000-0005-0000-0000-00008D0D0000}"/>
    <cellStyle name="Normal 2 5 2" xfId="3470" xr:uid="{00000000-0005-0000-0000-00008E0D0000}"/>
    <cellStyle name="Normal 2 5 2 2" xfId="3471" xr:uid="{00000000-0005-0000-0000-00008F0D0000}"/>
    <cellStyle name="Normal 2 5 2 3" xfId="3472" xr:uid="{00000000-0005-0000-0000-0000900D0000}"/>
    <cellStyle name="Normal 2 5 2 4" xfId="3473" xr:uid="{00000000-0005-0000-0000-0000910D0000}"/>
    <cellStyle name="Normal 2 5 2 5" xfId="3474" xr:uid="{00000000-0005-0000-0000-0000920D0000}"/>
    <cellStyle name="Normal 2 5 3" xfId="3475" xr:uid="{00000000-0005-0000-0000-0000930D0000}"/>
    <cellStyle name="Normal 2 5 3 2" xfId="3476" xr:uid="{00000000-0005-0000-0000-0000940D0000}"/>
    <cellStyle name="Normal 2 5 4" xfId="3477" xr:uid="{00000000-0005-0000-0000-0000950D0000}"/>
    <cellStyle name="Normal 2 5 4 2" xfId="3478" xr:uid="{00000000-0005-0000-0000-0000960D0000}"/>
    <cellStyle name="Normal 2 5 5" xfId="3479" xr:uid="{00000000-0005-0000-0000-0000970D0000}"/>
    <cellStyle name="Normal 2 5 5 2" xfId="3480" xr:uid="{00000000-0005-0000-0000-0000980D0000}"/>
    <cellStyle name="Normal 2 5 6" xfId="3481" xr:uid="{00000000-0005-0000-0000-0000990D0000}"/>
    <cellStyle name="Normal 2 5 7" xfId="3482" xr:uid="{00000000-0005-0000-0000-00009A0D0000}"/>
    <cellStyle name="Normal 2 6" xfId="3483" xr:uid="{00000000-0005-0000-0000-00009B0D0000}"/>
    <cellStyle name="Normal 2 6 2" xfId="3484" xr:uid="{00000000-0005-0000-0000-00009C0D0000}"/>
    <cellStyle name="Normal 2 6 3" xfId="3485" xr:uid="{00000000-0005-0000-0000-00009D0D0000}"/>
    <cellStyle name="Normal 2 6 4" xfId="3486" xr:uid="{00000000-0005-0000-0000-00009E0D0000}"/>
    <cellStyle name="Normal 2 6 5" xfId="3487" xr:uid="{00000000-0005-0000-0000-00009F0D0000}"/>
    <cellStyle name="Normal 2 7" xfId="3488" xr:uid="{00000000-0005-0000-0000-0000A00D0000}"/>
    <cellStyle name="Normal 2 7 10" xfId="3489" xr:uid="{00000000-0005-0000-0000-0000A10D0000}"/>
    <cellStyle name="Normal 2 7 10 2" xfId="3490" xr:uid="{00000000-0005-0000-0000-0000A20D0000}"/>
    <cellStyle name="Normal 2 7 10 2 2" xfId="3491" xr:uid="{00000000-0005-0000-0000-0000A30D0000}"/>
    <cellStyle name="Normal 2 7 10 2 2 2" xfId="3492" xr:uid="{00000000-0005-0000-0000-0000A40D0000}"/>
    <cellStyle name="Normal 2 7 10 2 3" xfId="3493" xr:uid="{00000000-0005-0000-0000-0000A50D0000}"/>
    <cellStyle name="Normal 2 7 10 2 4" xfId="3494" xr:uid="{00000000-0005-0000-0000-0000A60D0000}"/>
    <cellStyle name="Normal 2 7 10 2 5" xfId="3495" xr:uid="{00000000-0005-0000-0000-0000A70D0000}"/>
    <cellStyle name="Normal 2 7 10 3" xfId="3496" xr:uid="{00000000-0005-0000-0000-0000A80D0000}"/>
    <cellStyle name="Normal 2 7 10 3 2" xfId="3497" xr:uid="{00000000-0005-0000-0000-0000A90D0000}"/>
    <cellStyle name="Normal 2 7 10 4" xfId="3498" xr:uid="{00000000-0005-0000-0000-0000AA0D0000}"/>
    <cellStyle name="Normal 2 7 10 5" xfId="3499" xr:uid="{00000000-0005-0000-0000-0000AB0D0000}"/>
    <cellStyle name="Normal 2 7 10 6" xfId="3500" xr:uid="{00000000-0005-0000-0000-0000AC0D0000}"/>
    <cellStyle name="Normal 2 7 11" xfId="3501" xr:uid="{00000000-0005-0000-0000-0000AD0D0000}"/>
    <cellStyle name="Normal 2 7 11 2" xfId="3502" xr:uid="{00000000-0005-0000-0000-0000AE0D0000}"/>
    <cellStyle name="Normal 2 7 11 2 2" xfId="3503" xr:uid="{00000000-0005-0000-0000-0000AF0D0000}"/>
    <cellStyle name="Normal 2 7 11 3" xfId="3504" xr:uid="{00000000-0005-0000-0000-0000B00D0000}"/>
    <cellStyle name="Normal 2 7 11 4" xfId="3505" xr:uid="{00000000-0005-0000-0000-0000B10D0000}"/>
    <cellStyle name="Normal 2 7 11 5" xfId="3506" xr:uid="{00000000-0005-0000-0000-0000B20D0000}"/>
    <cellStyle name="Normal 2 7 12" xfId="3507" xr:uid="{00000000-0005-0000-0000-0000B30D0000}"/>
    <cellStyle name="Normal 2 7 12 2" xfId="3508" xr:uid="{00000000-0005-0000-0000-0000B40D0000}"/>
    <cellStyle name="Normal 2 7 12 3" xfId="3509" xr:uid="{00000000-0005-0000-0000-0000B50D0000}"/>
    <cellStyle name="Normal 2 7 12 4" xfId="3510" xr:uid="{00000000-0005-0000-0000-0000B60D0000}"/>
    <cellStyle name="Normal 2 7 13" xfId="3511" xr:uid="{00000000-0005-0000-0000-0000B70D0000}"/>
    <cellStyle name="Normal 2 7 13 2" xfId="3512" xr:uid="{00000000-0005-0000-0000-0000B80D0000}"/>
    <cellStyle name="Normal 2 7 13 2 2" xfId="3513" xr:uid="{00000000-0005-0000-0000-0000B90D0000}"/>
    <cellStyle name="Normal 2 7 13 3" xfId="3514" xr:uid="{00000000-0005-0000-0000-0000BA0D0000}"/>
    <cellStyle name="Normal 2 7 13 4" xfId="3515" xr:uid="{00000000-0005-0000-0000-0000BB0D0000}"/>
    <cellStyle name="Normal 2 7 13 5" xfId="3516" xr:uid="{00000000-0005-0000-0000-0000BC0D0000}"/>
    <cellStyle name="Normal 2 7 14" xfId="3517" xr:uid="{00000000-0005-0000-0000-0000BD0D0000}"/>
    <cellStyle name="Normal 2 7 14 2" xfId="3518" xr:uid="{00000000-0005-0000-0000-0000BE0D0000}"/>
    <cellStyle name="Normal 2 7 15" xfId="3519" xr:uid="{00000000-0005-0000-0000-0000BF0D0000}"/>
    <cellStyle name="Normal 2 7 15 2" xfId="3520" xr:uid="{00000000-0005-0000-0000-0000C00D0000}"/>
    <cellStyle name="Normal 2 7 16" xfId="3521" xr:uid="{00000000-0005-0000-0000-0000C10D0000}"/>
    <cellStyle name="Normal 2 7 17" xfId="3522" xr:uid="{00000000-0005-0000-0000-0000C20D0000}"/>
    <cellStyle name="Normal 2 7 18" xfId="3523" xr:uid="{00000000-0005-0000-0000-0000C30D0000}"/>
    <cellStyle name="Normal 2 7 2" xfId="3524" xr:uid="{00000000-0005-0000-0000-0000C40D0000}"/>
    <cellStyle name="Normal 2 7 2 10" xfId="3525" xr:uid="{00000000-0005-0000-0000-0000C50D0000}"/>
    <cellStyle name="Normal 2 7 2 10 2" xfId="3526" xr:uid="{00000000-0005-0000-0000-0000C60D0000}"/>
    <cellStyle name="Normal 2 7 2 11" xfId="3527" xr:uid="{00000000-0005-0000-0000-0000C70D0000}"/>
    <cellStyle name="Normal 2 7 2 12" xfId="3528" xr:uid="{00000000-0005-0000-0000-0000C80D0000}"/>
    <cellStyle name="Normal 2 7 2 13" xfId="3529" xr:uid="{00000000-0005-0000-0000-0000C90D0000}"/>
    <cellStyle name="Normal 2 7 2 2" xfId="3530" xr:uid="{00000000-0005-0000-0000-0000CA0D0000}"/>
    <cellStyle name="Normal 2 7 2 2 2" xfId="3531" xr:uid="{00000000-0005-0000-0000-0000CB0D0000}"/>
    <cellStyle name="Normal 2 7 2 2 2 2" xfId="3532" xr:uid="{00000000-0005-0000-0000-0000CC0D0000}"/>
    <cellStyle name="Normal 2 7 2 2 3" xfId="3533" xr:uid="{00000000-0005-0000-0000-0000CD0D0000}"/>
    <cellStyle name="Normal 2 7 2 2 3 2" xfId="3534" xr:uid="{00000000-0005-0000-0000-0000CE0D0000}"/>
    <cellStyle name="Normal 2 7 2 2 4" xfId="3535" xr:uid="{00000000-0005-0000-0000-0000CF0D0000}"/>
    <cellStyle name="Normal 2 7 2 2 4 2" xfId="3536" xr:uid="{00000000-0005-0000-0000-0000D00D0000}"/>
    <cellStyle name="Normal 2 7 2 2 5" xfId="3537" xr:uid="{00000000-0005-0000-0000-0000D10D0000}"/>
    <cellStyle name="Normal 2 7 2 2 5 2" xfId="3538" xr:uid="{00000000-0005-0000-0000-0000D20D0000}"/>
    <cellStyle name="Normal 2 7 2 3" xfId="3539" xr:uid="{00000000-0005-0000-0000-0000D30D0000}"/>
    <cellStyle name="Normal 2 7 2 4" xfId="3540" xr:uid="{00000000-0005-0000-0000-0000D40D0000}"/>
    <cellStyle name="Normal 2 7 2 4 2" xfId="3541" xr:uid="{00000000-0005-0000-0000-0000D50D0000}"/>
    <cellStyle name="Normal 2 7 2 4 2 2" xfId="3542" xr:uid="{00000000-0005-0000-0000-0000D60D0000}"/>
    <cellStyle name="Normal 2 7 2 4 2 2 2" xfId="3543" xr:uid="{00000000-0005-0000-0000-0000D70D0000}"/>
    <cellStyle name="Normal 2 7 2 4 2 2 2 2" xfId="3544" xr:uid="{00000000-0005-0000-0000-0000D80D0000}"/>
    <cellStyle name="Normal 2 7 2 4 2 2 3" xfId="3545" xr:uid="{00000000-0005-0000-0000-0000D90D0000}"/>
    <cellStyle name="Normal 2 7 2 4 2 2 4" xfId="3546" xr:uid="{00000000-0005-0000-0000-0000DA0D0000}"/>
    <cellStyle name="Normal 2 7 2 4 2 2 5" xfId="3547" xr:uid="{00000000-0005-0000-0000-0000DB0D0000}"/>
    <cellStyle name="Normal 2 7 2 4 2 3" xfId="3548" xr:uid="{00000000-0005-0000-0000-0000DC0D0000}"/>
    <cellStyle name="Normal 2 7 2 4 2 3 2" xfId="3549" xr:uid="{00000000-0005-0000-0000-0000DD0D0000}"/>
    <cellStyle name="Normal 2 7 2 4 2 4" xfId="3550" xr:uid="{00000000-0005-0000-0000-0000DE0D0000}"/>
    <cellStyle name="Normal 2 7 2 4 2 5" xfId="3551" xr:uid="{00000000-0005-0000-0000-0000DF0D0000}"/>
    <cellStyle name="Normal 2 7 2 4 2 6" xfId="3552" xr:uid="{00000000-0005-0000-0000-0000E00D0000}"/>
    <cellStyle name="Normal 2 7 2 4 3" xfId="3553" xr:uid="{00000000-0005-0000-0000-0000E10D0000}"/>
    <cellStyle name="Normal 2 7 2 4 3 2" xfId="3554" xr:uid="{00000000-0005-0000-0000-0000E20D0000}"/>
    <cellStyle name="Normal 2 7 2 4 3 2 2" xfId="3555" xr:uid="{00000000-0005-0000-0000-0000E30D0000}"/>
    <cellStyle name="Normal 2 7 2 4 3 3" xfId="3556" xr:uid="{00000000-0005-0000-0000-0000E40D0000}"/>
    <cellStyle name="Normal 2 7 2 4 3 4" xfId="3557" xr:uid="{00000000-0005-0000-0000-0000E50D0000}"/>
    <cellStyle name="Normal 2 7 2 4 3 5" xfId="3558" xr:uid="{00000000-0005-0000-0000-0000E60D0000}"/>
    <cellStyle name="Normal 2 7 2 4 4" xfId="3559" xr:uid="{00000000-0005-0000-0000-0000E70D0000}"/>
    <cellStyle name="Normal 2 7 2 4 4 2" xfId="3560" xr:uid="{00000000-0005-0000-0000-0000E80D0000}"/>
    <cellStyle name="Normal 2 7 2 4 5" xfId="3561" xr:uid="{00000000-0005-0000-0000-0000E90D0000}"/>
    <cellStyle name="Normal 2 7 2 4 6" xfId="3562" xr:uid="{00000000-0005-0000-0000-0000EA0D0000}"/>
    <cellStyle name="Normal 2 7 2 4 7" xfId="3563" xr:uid="{00000000-0005-0000-0000-0000EB0D0000}"/>
    <cellStyle name="Normal 2 7 2 5" xfId="3564" xr:uid="{00000000-0005-0000-0000-0000EC0D0000}"/>
    <cellStyle name="Normal 2 7 2 5 2" xfId="3565" xr:uid="{00000000-0005-0000-0000-0000ED0D0000}"/>
    <cellStyle name="Normal 2 7 2 5 2 2" xfId="3566" xr:uid="{00000000-0005-0000-0000-0000EE0D0000}"/>
    <cellStyle name="Normal 2 7 2 5 2 2 2" xfId="3567" xr:uid="{00000000-0005-0000-0000-0000EF0D0000}"/>
    <cellStyle name="Normal 2 7 2 5 2 2 2 2" xfId="3568" xr:uid="{00000000-0005-0000-0000-0000F00D0000}"/>
    <cellStyle name="Normal 2 7 2 5 2 2 3" xfId="3569" xr:uid="{00000000-0005-0000-0000-0000F10D0000}"/>
    <cellStyle name="Normal 2 7 2 5 2 2 4" xfId="3570" xr:uid="{00000000-0005-0000-0000-0000F20D0000}"/>
    <cellStyle name="Normal 2 7 2 5 2 2 5" xfId="3571" xr:uid="{00000000-0005-0000-0000-0000F30D0000}"/>
    <cellStyle name="Normal 2 7 2 5 2 3" xfId="3572" xr:uid="{00000000-0005-0000-0000-0000F40D0000}"/>
    <cellStyle name="Normal 2 7 2 5 2 3 2" xfId="3573" xr:uid="{00000000-0005-0000-0000-0000F50D0000}"/>
    <cellStyle name="Normal 2 7 2 5 2 4" xfId="3574" xr:uid="{00000000-0005-0000-0000-0000F60D0000}"/>
    <cellStyle name="Normal 2 7 2 5 2 5" xfId="3575" xr:uid="{00000000-0005-0000-0000-0000F70D0000}"/>
    <cellStyle name="Normal 2 7 2 5 2 6" xfId="3576" xr:uid="{00000000-0005-0000-0000-0000F80D0000}"/>
    <cellStyle name="Normal 2 7 2 5 3" xfId="3577" xr:uid="{00000000-0005-0000-0000-0000F90D0000}"/>
    <cellStyle name="Normal 2 7 2 5 3 2" xfId="3578" xr:uid="{00000000-0005-0000-0000-0000FA0D0000}"/>
    <cellStyle name="Normal 2 7 2 5 3 2 2" xfId="3579" xr:uid="{00000000-0005-0000-0000-0000FB0D0000}"/>
    <cellStyle name="Normal 2 7 2 5 3 3" xfId="3580" xr:uid="{00000000-0005-0000-0000-0000FC0D0000}"/>
    <cellStyle name="Normal 2 7 2 5 3 4" xfId="3581" xr:uid="{00000000-0005-0000-0000-0000FD0D0000}"/>
    <cellStyle name="Normal 2 7 2 5 3 5" xfId="3582" xr:uid="{00000000-0005-0000-0000-0000FE0D0000}"/>
    <cellStyle name="Normal 2 7 2 5 4" xfId="3583" xr:uid="{00000000-0005-0000-0000-0000FF0D0000}"/>
    <cellStyle name="Normal 2 7 2 5 4 2" xfId="3584" xr:uid="{00000000-0005-0000-0000-0000000E0000}"/>
    <cellStyle name="Normal 2 7 2 5 5" xfId="3585" xr:uid="{00000000-0005-0000-0000-0000010E0000}"/>
    <cellStyle name="Normal 2 7 2 5 6" xfId="3586" xr:uid="{00000000-0005-0000-0000-0000020E0000}"/>
    <cellStyle name="Normal 2 7 2 5 7" xfId="3587" xr:uid="{00000000-0005-0000-0000-0000030E0000}"/>
    <cellStyle name="Normal 2 7 2 6" xfId="3588" xr:uid="{00000000-0005-0000-0000-0000040E0000}"/>
    <cellStyle name="Normal 2 7 2 6 2" xfId="3589" xr:uid="{00000000-0005-0000-0000-0000050E0000}"/>
    <cellStyle name="Normal 2 7 2 6 2 2" xfId="3590" xr:uid="{00000000-0005-0000-0000-0000060E0000}"/>
    <cellStyle name="Normal 2 7 2 6 2 2 2" xfId="3591" xr:uid="{00000000-0005-0000-0000-0000070E0000}"/>
    <cellStyle name="Normal 2 7 2 6 2 3" xfId="3592" xr:uid="{00000000-0005-0000-0000-0000080E0000}"/>
    <cellStyle name="Normal 2 7 2 6 2 4" xfId="3593" xr:uid="{00000000-0005-0000-0000-0000090E0000}"/>
    <cellStyle name="Normal 2 7 2 6 2 5" xfId="3594" xr:uid="{00000000-0005-0000-0000-00000A0E0000}"/>
    <cellStyle name="Normal 2 7 2 6 3" xfId="3595" xr:uid="{00000000-0005-0000-0000-00000B0E0000}"/>
    <cellStyle name="Normal 2 7 2 6 3 2" xfId="3596" xr:uid="{00000000-0005-0000-0000-00000C0E0000}"/>
    <cellStyle name="Normal 2 7 2 6 4" xfId="3597" xr:uid="{00000000-0005-0000-0000-00000D0E0000}"/>
    <cellStyle name="Normal 2 7 2 6 5" xfId="3598" xr:uid="{00000000-0005-0000-0000-00000E0E0000}"/>
    <cellStyle name="Normal 2 7 2 6 6" xfId="3599" xr:uid="{00000000-0005-0000-0000-00000F0E0000}"/>
    <cellStyle name="Normal 2 7 2 7" xfId="3600" xr:uid="{00000000-0005-0000-0000-0000100E0000}"/>
    <cellStyle name="Normal 2 7 2 7 2" xfId="3601" xr:uid="{00000000-0005-0000-0000-0000110E0000}"/>
    <cellStyle name="Normal 2 7 2 7 2 2" xfId="3602" xr:uid="{00000000-0005-0000-0000-0000120E0000}"/>
    <cellStyle name="Normal 2 7 2 7 2 2 2" xfId="3603" xr:uid="{00000000-0005-0000-0000-0000130E0000}"/>
    <cellStyle name="Normal 2 7 2 7 2 3" xfId="3604" xr:uid="{00000000-0005-0000-0000-0000140E0000}"/>
    <cellStyle name="Normal 2 7 2 7 2 4" xfId="3605" xr:uid="{00000000-0005-0000-0000-0000150E0000}"/>
    <cellStyle name="Normal 2 7 2 7 2 5" xfId="3606" xr:uid="{00000000-0005-0000-0000-0000160E0000}"/>
    <cellStyle name="Normal 2 7 2 7 3" xfId="3607" xr:uid="{00000000-0005-0000-0000-0000170E0000}"/>
    <cellStyle name="Normal 2 7 2 7 3 2" xfId="3608" xr:uid="{00000000-0005-0000-0000-0000180E0000}"/>
    <cellStyle name="Normal 2 7 2 7 4" xfId="3609" xr:uid="{00000000-0005-0000-0000-0000190E0000}"/>
    <cellStyle name="Normal 2 7 2 7 5" xfId="3610" xr:uid="{00000000-0005-0000-0000-00001A0E0000}"/>
    <cellStyle name="Normal 2 7 2 7 6" xfId="3611" xr:uid="{00000000-0005-0000-0000-00001B0E0000}"/>
    <cellStyle name="Normal 2 7 2 8" xfId="3612" xr:uid="{00000000-0005-0000-0000-00001C0E0000}"/>
    <cellStyle name="Normal 2 7 2 8 2" xfId="3613" xr:uid="{00000000-0005-0000-0000-00001D0E0000}"/>
    <cellStyle name="Normal 2 7 2 8 2 2" xfId="3614" xr:uid="{00000000-0005-0000-0000-00001E0E0000}"/>
    <cellStyle name="Normal 2 7 2 8 3" xfId="3615" xr:uid="{00000000-0005-0000-0000-00001F0E0000}"/>
    <cellStyle name="Normal 2 7 2 8 4" xfId="3616" xr:uid="{00000000-0005-0000-0000-0000200E0000}"/>
    <cellStyle name="Normal 2 7 2 8 5" xfId="3617" xr:uid="{00000000-0005-0000-0000-0000210E0000}"/>
    <cellStyle name="Normal 2 7 2 9" xfId="3618" xr:uid="{00000000-0005-0000-0000-0000220E0000}"/>
    <cellStyle name="Normal 2 7 2 9 2" xfId="3619" xr:uid="{00000000-0005-0000-0000-0000230E0000}"/>
    <cellStyle name="Normal 2 7 2 9 2 2" xfId="3620" xr:uid="{00000000-0005-0000-0000-0000240E0000}"/>
    <cellStyle name="Normal 2 7 2 9 3" xfId="3621" xr:uid="{00000000-0005-0000-0000-0000250E0000}"/>
    <cellStyle name="Normal 2 7 2 9 4" xfId="3622" xr:uid="{00000000-0005-0000-0000-0000260E0000}"/>
    <cellStyle name="Normal 2 7 2 9 5" xfId="3623" xr:uid="{00000000-0005-0000-0000-0000270E0000}"/>
    <cellStyle name="Normal 2 7 3" xfId="3624" xr:uid="{00000000-0005-0000-0000-0000280E0000}"/>
    <cellStyle name="Normal 2 7 3 10" xfId="3625" xr:uid="{00000000-0005-0000-0000-0000290E0000}"/>
    <cellStyle name="Normal 2 7 3 10 2" xfId="3626" xr:uid="{00000000-0005-0000-0000-00002A0E0000}"/>
    <cellStyle name="Normal 2 7 3 10 2 2" xfId="3627" xr:uid="{00000000-0005-0000-0000-00002B0E0000}"/>
    <cellStyle name="Normal 2 7 3 10 3" xfId="3628" xr:uid="{00000000-0005-0000-0000-00002C0E0000}"/>
    <cellStyle name="Normal 2 7 3 10 4" xfId="3629" xr:uid="{00000000-0005-0000-0000-00002D0E0000}"/>
    <cellStyle name="Normal 2 7 3 10 5" xfId="3630" xr:uid="{00000000-0005-0000-0000-00002E0E0000}"/>
    <cellStyle name="Normal 2 7 3 11" xfId="3631" xr:uid="{00000000-0005-0000-0000-00002F0E0000}"/>
    <cellStyle name="Normal 2 7 3 11 2" xfId="3632" xr:uid="{00000000-0005-0000-0000-0000300E0000}"/>
    <cellStyle name="Normal 2 7 3 12" xfId="3633" xr:uid="{00000000-0005-0000-0000-0000310E0000}"/>
    <cellStyle name="Normal 2 7 3 13" xfId="3634" xr:uid="{00000000-0005-0000-0000-0000320E0000}"/>
    <cellStyle name="Normal 2 7 3 14" xfId="3635" xr:uid="{00000000-0005-0000-0000-0000330E0000}"/>
    <cellStyle name="Normal 2 7 3 2" xfId="3636" xr:uid="{00000000-0005-0000-0000-0000340E0000}"/>
    <cellStyle name="Normal 2 7 3 2 10" xfId="3637" xr:uid="{00000000-0005-0000-0000-0000350E0000}"/>
    <cellStyle name="Normal 2 7 3 2 11" xfId="3638" xr:uid="{00000000-0005-0000-0000-0000360E0000}"/>
    <cellStyle name="Normal 2 7 3 2 2" xfId="3639" xr:uid="{00000000-0005-0000-0000-0000370E0000}"/>
    <cellStyle name="Normal 2 7 3 2 2 2" xfId="3640" xr:uid="{00000000-0005-0000-0000-0000380E0000}"/>
    <cellStyle name="Normal 2 7 3 2 2 2 2" xfId="3641" xr:uid="{00000000-0005-0000-0000-0000390E0000}"/>
    <cellStyle name="Normal 2 7 3 2 2 2 2 2" xfId="3642" xr:uid="{00000000-0005-0000-0000-00003A0E0000}"/>
    <cellStyle name="Normal 2 7 3 2 2 2 2 2 2" xfId="3643" xr:uid="{00000000-0005-0000-0000-00003B0E0000}"/>
    <cellStyle name="Normal 2 7 3 2 2 2 2 3" xfId="3644" xr:uid="{00000000-0005-0000-0000-00003C0E0000}"/>
    <cellStyle name="Normal 2 7 3 2 2 2 2 4" xfId="3645" xr:uid="{00000000-0005-0000-0000-00003D0E0000}"/>
    <cellStyle name="Normal 2 7 3 2 2 2 2 5" xfId="3646" xr:uid="{00000000-0005-0000-0000-00003E0E0000}"/>
    <cellStyle name="Normal 2 7 3 2 2 2 3" xfId="3647" xr:uid="{00000000-0005-0000-0000-00003F0E0000}"/>
    <cellStyle name="Normal 2 7 3 2 2 2 3 2" xfId="3648" xr:uid="{00000000-0005-0000-0000-0000400E0000}"/>
    <cellStyle name="Normal 2 7 3 2 2 2 4" xfId="3649" xr:uid="{00000000-0005-0000-0000-0000410E0000}"/>
    <cellStyle name="Normal 2 7 3 2 2 2 5" xfId="3650" xr:uid="{00000000-0005-0000-0000-0000420E0000}"/>
    <cellStyle name="Normal 2 7 3 2 2 2 6" xfId="3651" xr:uid="{00000000-0005-0000-0000-0000430E0000}"/>
    <cellStyle name="Normal 2 7 3 2 2 3" xfId="3652" xr:uid="{00000000-0005-0000-0000-0000440E0000}"/>
    <cellStyle name="Normal 2 7 3 2 2 3 2" xfId="3653" xr:uid="{00000000-0005-0000-0000-0000450E0000}"/>
    <cellStyle name="Normal 2 7 3 2 2 3 2 2" xfId="3654" xr:uid="{00000000-0005-0000-0000-0000460E0000}"/>
    <cellStyle name="Normal 2 7 3 2 2 3 3" xfId="3655" xr:uid="{00000000-0005-0000-0000-0000470E0000}"/>
    <cellStyle name="Normal 2 7 3 2 2 3 4" xfId="3656" xr:uid="{00000000-0005-0000-0000-0000480E0000}"/>
    <cellStyle name="Normal 2 7 3 2 2 3 5" xfId="3657" xr:uid="{00000000-0005-0000-0000-0000490E0000}"/>
    <cellStyle name="Normal 2 7 3 2 2 4" xfId="3658" xr:uid="{00000000-0005-0000-0000-00004A0E0000}"/>
    <cellStyle name="Normal 2 7 3 2 2 4 2" xfId="3659" xr:uid="{00000000-0005-0000-0000-00004B0E0000}"/>
    <cellStyle name="Normal 2 7 3 2 2 5" xfId="3660" xr:uid="{00000000-0005-0000-0000-00004C0E0000}"/>
    <cellStyle name="Normal 2 7 3 2 2 6" xfId="3661" xr:uid="{00000000-0005-0000-0000-00004D0E0000}"/>
    <cellStyle name="Normal 2 7 3 2 2 7" xfId="3662" xr:uid="{00000000-0005-0000-0000-00004E0E0000}"/>
    <cellStyle name="Normal 2 7 3 2 3" xfId="3663" xr:uid="{00000000-0005-0000-0000-00004F0E0000}"/>
    <cellStyle name="Normal 2 7 3 2 3 2" xfId="3664" xr:uid="{00000000-0005-0000-0000-0000500E0000}"/>
    <cellStyle name="Normal 2 7 3 2 3 2 2" xfId="3665" xr:uid="{00000000-0005-0000-0000-0000510E0000}"/>
    <cellStyle name="Normal 2 7 3 2 3 2 2 2" xfId="3666" xr:uid="{00000000-0005-0000-0000-0000520E0000}"/>
    <cellStyle name="Normal 2 7 3 2 3 2 2 2 2" xfId="3667" xr:uid="{00000000-0005-0000-0000-0000530E0000}"/>
    <cellStyle name="Normal 2 7 3 2 3 2 2 3" xfId="3668" xr:uid="{00000000-0005-0000-0000-0000540E0000}"/>
    <cellStyle name="Normal 2 7 3 2 3 2 2 4" xfId="3669" xr:uid="{00000000-0005-0000-0000-0000550E0000}"/>
    <cellStyle name="Normal 2 7 3 2 3 2 2 5" xfId="3670" xr:uid="{00000000-0005-0000-0000-0000560E0000}"/>
    <cellStyle name="Normal 2 7 3 2 3 2 3" xfId="3671" xr:uid="{00000000-0005-0000-0000-0000570E0000}"/>
    <cellStyle name="Normal 2 7 3 2 3 2 3 2" xfId="3672" xr:uid="{00000000-0005-0000-0000-0000580E0000}"/>
    <cellStyle name="Normal 2 7 3 2 3 2 4" xfId="3673" xr:uid="{00000000-0005-0000-0000-0000590E0000}"/>
    <cellStyle name="Normal 2 7 3 2 3 2 5" xfId="3674" xr:uid="{00000000-0005-0000-0000-00005A0E0000}"/>
    <cellStyle name="Normal 2 7 3 2 3 2 6" xfId="3675" xr:uid="{00000000-0005-0000-0000-00005B0E0000}"/>
    <cellStyle name="Normal 2 7 3 2 3 3" xfId="3676" xr:uid="{00000000-0005-0000-0000-00005C0E0000}"/>
    <cellStyle name="Normal 2 7 3 2 3 3 2" xfId="3677" xr:uid="{00000000-0005-0000-0000-00005D0E0000}"/>
    <cellStyle name="Normal 2 7 3 2 3 3 2 2" xfId="3678" xr:uid="{00000000-0005-0000-0000-00005E0E0000}"/>
    <cellStyle name="Normal 2 7 3 2 3 3 3" xfId="3679" xr:uid="{00000000-0005-0000-0000-00005F0E0000}"/>
    <cellStyle name="Normal 2 7 3 2 3 3 4" xfId="3680" xr:uid="{00000000-0005-0000-0000-0000600E0000}"/>
    <cellStyle name="Normal 2 7 3 2 3 3 5" xfId="3681" xr:uid="{00000000-0005-0000-0000-0000610E0000}"/>
    <cellStyle name="Normal 2 7 3 2 3 4" xfId="3682" xr:uid="{00000000-0005-0000-0000-0000620E0000}"/>
    <cellStyle name="Normal 2 7 3 2 3 4 2" xfId="3683" xr:uid="{00000000-0005-0000-0000-0000630E0000}"/>
    <cellStyle name="Normal 2 7 3 2 3 5" xfId="3684" xr:uid="{00000000-0005-0000-0000-0000640E0000}"/>
    <cellStyle name="Normal 2 7 3 2 3 6" xfId="3685" xr:uid="{00000000-0005-0000-0000-0000650E0000}"/>
    <cellStyle name="Normal 2 7 3 2 3 7" xfId="3686" xr:uid="{00000000-0005-0000-0000-0000660E0000}"/>
    <cellStyle name="Normal 2 7 3 2 4" xfId="3687" xr:uid="{00000000-0005-0000-0000-0000670E0000}"/>
    <cellStyle name="Normal 2 7 3 2 4 2" xfId="3688" xr:uid="{00000000-0005-0000-0000-0000680E0000}"/>
    <cellStyle name="Normal 2 7 3 2 4 2 2" xfId="3689" xr:uid="{00000000-0005-0000-0000-0000690E0000}"/>
    <cellStyle name="Normal 2 7 3 2 4 2 2 2" xfId="3690" xr:uid="{00000000-0005-0000-0000-00006A0E0000}"/>
    <cellStyle name="Normal 2 7 3 2 4 2 3" xfId="3691" xr:uid="{00000000-0005-0000-0000-00006B0E0000}"/>
    <cellStyle name="Normal 2 7 3 2 4 2 4" xfId="3692" xr:uid="{00000000-0005-0000-0000-00006C0E0000}"/>
    <cellStyle name="Normal 2 7 3 2 4 2 5" xfId="3693" xr:uid="{00000000-0005-0000-0000-00006D0E0000}"/>
    <cellStyle name="Normal 2 7 3 2 4 3" xfId="3694" xr:uid="{00000000-0005-0000-0000-00006E0E0000}"/>
    <cellStyle name="Normal 2 7 3 2 4 3 2" xfId="3695" xr:uid="{00000000-0005-0000-0000-00006F0E0000}"/>
    <cellStyle name="Normal 2 7 3 2 4 4" xfId="3696" xr:uid="{00000000-0005-0000-0000-0000700E0000}"/>
    <cellStyle name="Normal 2 7 3 2 4 5" xfId="3697" xr:uid="{00000000-0005-0000-0000-0000710E0000}"/>
    <cellStyle name="Normal 2 7 3 2 4 6" xfId="3698" xr:uid="{00000000-0005-0000-0000-0000720E0000}"/>
    <cellStyle name="Normal 2 7 3 2 5" xfId="3699" xr:uid="{00000000-0005-0000-0000-0000730E0000}"/>
    <cellStyle name="Normal 2 7 3 2 5 2" xfId="3700" xr:uid="{00000000-0005-0000-0000-0000740E0000}"/>
    <cellStyle name="Normal 2 7 3 2 5 2 2" xfId="3701" xr:uid="{00000000-0005-0000-0000-0000750E0000}"/>
    <cellStyle name="Normal 2 7 3 2 5 2 2 2" xfId="3702" xr:uid="{00000000-0005-0000-0000-0000760E0000}"/>
    <cellStyle name="Normal 2 7 3 2 5 2 3" xfId="3703" xr:uid="{00000000-0005-0000-0000-0000770E0000}"/>
    <cellStyle name="Normal 2 7 3 2 5 2 4" xfId="3704" xr:uid="{00000000-0005-0000-0000-0000780E0000}"/>
    <cellStyle name="Normal 2 7 3 2 5 2 5" xfId="3705" xr:uid="{00000000-0005-0000-0000-0000790E0000}"/>
    <cellStyle name="Normal 2 7 3 2 5 3" xfId="3706" xr:uid="{00000000-0005-0000-0000-00007A0E0000}"/>
    <cellStyle name="Normal 2 7 3 2 5 3 2" xfId="3707" xr:uid="{00000000-0005-0000-0000-00007B0E0000}"/>
    <cellStyle name="Normal 2 7 3 2 5 4" xfId="3708" xr:uid="{00000000-0005-0000-0000-00007C0E0000}"/>
    <cellStyle name="Normal 2 7 3 2 5 5" xfId="3709" xr:uid="{00000000-0005-0000-0000-00007D0E0000}"/>
    <cellStyle name="Normal 2 7 3 2 5 6" xfId="3710" xr:uid="{00000000-0005-0000-0000-00007E0E0000}"/>
    <cellStyle name="Normal 2 7 3 2 6" xfId="3711" xr:uid="{00000000-0005-0000-0000-00007F0E0000}"/>
    <cellStyle name="Normal 2 7 3 2 6 2" xfId="3712" xr:uid="{00000000-0005-0000-0000-0000800E0000}"/>
    <cellStyle name="Normal 2 7 3 2 6 2 2" xfId="3713" xr:uid="{00000000-0005-0000-0000-0000810E0000}"/>
    <cellStyle name="Normal 2 7 3 2 6 3" xfId="3714" xr:uid="{00000000-0005-0000-0000-0000820E0000}"/>
    <cellStyle name="Normal 2 7 3 2 6 4" xfId="3715" xr:uid="{00000000-0005-0000-0000-0000830E0000}"/>
    <cellStyle name="Normal 2 7 3 2 6 5" xfId="3716" xr:uid="{00000000-0005-0000-0000-0000840E0000}"/>
    <cellStyle name="Normal 2 7 3 2 7" xfId="3717" xr:uid="{00000000-0005-0000-0000-0000850E0000}"/>
    <cellStyle name="Normal 2 7 3 2 7 2" xfId="3718" xr:uid="{00000000-0005-0000-0000-0000860E0000}"/>
    <cellStyle name="Normal 2 7 3 2 7 2 2" xfId="3719" xr:uid="{00000000-0005-0000-0000-0000870E0000}"/>
    <cellStyle name="Normal 2 7 3 2 7 3" xfId="3720" xr:uid="{00000000-0005-0000-0000-0000880E0000}"/>
    <cellStyle name="Normal 2 7 3 2 7 4" xfId="3721" xr:uid="{00000000-0005-0000-0000-0000890E0000}"/>
    <cellStyle name="Normal 2 7 3 2 7 5" xfId="3722" xr:uid="{00000000-0005-0000-0000-00008A0E0000}"/>
    <cellStyle name="Normal 2 7 3 2 8" xfId="3723" xr:uid="{00000000-0005-0000-0000-00008B0E0000}"/>
    <cellStyle name="Normal 2 7 3 2 8 2" xfId="3724" xr:uid="{00000000-0005-0000-0000-00008C0E0000}"/>
    <cellStyle name="Normal 2 7 3 2 9" xfId="3725" xr:uid="{00000000-0005-0000-0000-00008D0E0000}"/>
    <cellStyle name="Normal 2 7 3 3" xfId="3726" xr:uid="{00000000-0005-0000-0000-00008E0E0000}"/>
    <cellStyle name="Normal 2 7 3 4" xfId="3727" xr:uid="{00000000-0005-0000-0000-00008F0E0000}"/>
    <cellStyle name="Normal 2 7 3 4 2" xfId="3728" xr:uid="{00000000-0005-0000-0000-0000900E0000}"/>
    <cellStyle name="Normal 2 7 3 4 2 2" xfId="3729" xr:uid="{00000000-0005-0000-0000-0000910E0000}"/>
    <cellStyle name="Normal 2 7 3 4 2 2 2" xfId="3730" xr:uid="{00000000-0005-0000-0000-0000920E0000}"/>
    <cellStyle name="Normal 2 7 3 4 2 2 2 2" xfId="3731" xr:uid="{00000000-0005-0000-0000-0000930E0000}"/>
    <cellStyle name="Normal 2 7 3 4 2 2 3" xfId="3732" xr:uid="{00000000-0005-0000-0000-0000940E0000}"/>
    <cellStyle name="Normal 2 7 3 4 2 2 4" xfId="3733" xr:uid="{00000000-0005-0000-0000-0000950E0000}"/>
    <cellStyle name="Normal 2 7 3 4 2 2 5" xfId="3734" xr:uid="{00000000-0005-0000-0000-0000960E0000}"/>
    <cellStyle name="Normal 2 7 3 4 2 3" xfId="3735" xr:uid="{00000000-0005-0000-0000-0000970E0000}"/>
    <cellStyle name="Normal 2 7 3 4 2 3 2" xfId="3736" xr:uid="{00000000-0005-0000-0000-0000980E0000}"/>
    <cellStyle name="Normal 2 7 3 4 2 4" xfId="3737" xr:uid="{00000000-0005-0000-0000-0000990E0000}"/>
    <cellStyle name="Normal 2 7 3 4 2 5" xfId="3738" xr:uid="{00000000-0005-0000-0000-00009A0E0000}"/>
    <cellStyle name="Normal 2 7 3 4 2 6" xfId="3739" xr:uid="{00000000-0005-0000-0000-00009B0E0000}"/>
    <cellStyle name="Normal 2 7 3 4 3" xfId="3740" xr:uid="{00000000-0005-0000-0000-00009C0E0000}"/>
    <cellStyle name="Normal 2 7 3 4 3 2" xfId="3741" xr:uid="{00000000-0005-0000-0000-00009D0E0000}"/>
    <cellStyle name="Normal 2 7 3 4 3 2 2" xfId="3742" xr:uid="{00000000-0005-0000-0000-00009E0E0000}"/>
    <cellStyle name="Normal 2 7 3 4 3 3" xfId="3743" xr:uid="{00000000-0005-0000-0000-00009F0E0000}"/>
    <cellStyle name="Normal 2 7 3 4 3 4" xfId="3744" xr:uid="{00000000-0005-0000-0000-0000A00E0000}"/>
    <cellStyle name="Normal 2 7 3 4 3 5" xfId="3745" xr:uid="{00000000-0005-0000-0000-0000A10E0000}"/>
    <cellStyle name="Normal 2 7 3 4 4" xfId="3746" xr:uid="{00000000-0005-0000-0000-0000A20E0000}"/>
    <cellStyle name="Normal 2 7 3 4 4 2" xfId="3747" xr:uid="{00000000-0005-0000-0000-0000A30E0000}"/>
    <cellStyle name="Normal 2 7 3 4 5" xfId="3748" xr:uid="{00000000-0005-0000-0000-0000A40E0000}"/>
    <cellStyle name="Normal 2 7 3 4 6" xfId="3749" xr:uid="{00000000-0005-0000-0000-0000A50E0000}"/>
    <cellStyle name="Normal 2 7 3 4 7" xfId="3750" xr:uid="{00000000-0005-0000-0000-0000A60E0000}"/>
    <cellStyle name="Normal 2 7 3 5" xfId="3751" xr:uid="{00000000-0005-0000-0000-0000A70E0000}"/>
    <cellStyle name="Normal 2 7 3 5 2" xfId="3752" xr:uid="{00000000-0005-0000-0000-0000A80E0000}"/>
    <cellStyle name="Normal 2 7 3 5 2 2" xfId="3753" xr:uid="{00000000-0005-0000-0000-0000A90E0000}"/>
    <cellStyle name="Normal 2 7 3 5 2 2 2" xfId="3754" xr:uid="{00000000-0005-0000-0000-0000AA0E0000}"/>
    <cellStyle name="Normal 2 7 3 5 2 2 2 2" xfId="3755" xr:uid="{00000000-0005-0000-0000-0000AB0E0000}"/>
    <cellStyle name="Normal 2 7 3 5 2 2 3" xfId="3756" xr:uid="{00000000-0005-0000-0000-0000AC0E0000}"/>
    <cellStyle name="Normal 2 7 3 5 2 2 4" xfId="3757" xr:uid="{00000000-0005-0000-0000-0000AD0E0000}"/>
    <cellStyle name="Normal 2 7 3 5 2 2 5" xfId="3758" xr:uid="{00000000-0005-0000-0000-0000AE0E0000}"/>
    <cellStyle name="Normal 2 7 3 5 2 3" xfId="3759" xr:uid="{00000000-0005-0000-0000-0000AF0E0000}"/>
    <cellStyle name="Normal 2 7 3 5 2 3 2" xfId="3760" xr:uid="{00000000-0005-0000-0000-0000B00E0000}"/>
    <cellStyle name="Normal 2 7 3 5 2 4" xfId="3761" xr:uid="{00000000-0005-0000-0000-0000B10E0000}"/>
    <cellStyle name="Normal 2 7 3 5 2 5" xfId="3762" xr:uid="{00000000-0005-0000-0000-0000B20E0000}"/>
    <cellStyle name="Normal 2 7 3 5 2 6" xfId="3763" xr:uid="{00000000-0005-0000-0000-0000B30E0000}"/>
    <cellStyle name="Normal 2 7 3 5 3" xfId="3764" xr:uid="{00000000-0005-0000-0000-0000B40E0000}"/>
    <cellStyle name="Normal 2 7 3 5 3 2" xfId="3765" xr:uid="{00000000-0005-0000-0000-0000B50E0000}"/>
    <cellStyle name="Normal 2 7 3 5 3 2 2" xfId="3766" xr:uid="{00000000-0005-0000-0000-0000B60E0000}"/>
    <cellStyle name="Normal 2 7 3 5 3 3" xfId="3767" xr:uid="{00000000-0005-0000-0000-0000B70E0000}"/>
    <cellStyle name="Normal 2 7 3 5 3 4" xfId="3768" xr:uid="{00000000-0005-0000-0000-0000B80E0000}"/>
    <cellStyle name="Normal 2 7 3 5 3 5" xfId="3769" xr:uid="{00000000-0005-0000-0000-0000B90E0000}"/>
    <cellStyle name="Normal 2 7 3 5 4" xfId="3770" xr:uid="{00000000-0005-0000-0000-0000BA0E0000}"/>
    <cellStyle name="Normal 2 7 3 5 4 2" xfId="3771" xr:uid="{00000000-0005-0000-0000-0000BB0E0000}"/>
    <cellStyle name="Normal 2 7 3 5 5" xfId="3772" xr:uid="{00000000-0005-0000-0000-0000BC0E0000}"/>
    <cellStyle name="Normal 2 7 3 5 6" xfId="3773" xr:uid="{00000000-0005-0000-0000-0000BD0E0000}"/>
    <cellStyle name="Normal 2 7 3 5 7" xfId="3774" xr:uid="{00000000-0005-0000-0000-0000BE0E0000}"/>
    <cellStyle name="Normal 2 7 3 6" xfId="3775" xr:uid="{00000000-0005-0000-0000-0000BF0E0000}"/>
    <cellStyle name="Normal 2 7 3 6 2" xfId="3776" xr:uid="{00000000-0005-0000-0000-0000C00E0000}"/>
    <cellStyle name="Normal 2 7 3 6 2 2" xfId="3777" xr:uid="{00000000-0005-0000-0000-0000C10E0000}"/>
    <cellStyle name="Normal 2 7 3 6 2 2 2" xfId="3778" xr:uid="{00000000-0005-0000-0000-0000C20E0000}"/>
    <cellStyle name="Normal 2 7 3 6 2 3" xfId="3779" xr:uid="{00000000-0005-0000-0000-0000C30E0000}"/>
    <cellStyle name="Normal 2 7 3 6 2 4" xfId="3780" xr:uid="{00000000-0005-0000-0000-0000C40E0000}"/>
    <cellStyle name="Normal 2 7 3 6 2 5" xfId="3781" xr:uid="{00000000-0005-0000-0000-0000C50E0000}"/>
    <cellStyle name="Normal 2 7 3 6 3" xfId="3782" xr:uid="{00000000-0005-0000-0000-0000C60E0000}"/>
    <cellStyle name="Normal 2 7 3 6 3 2" xfId="3783" xr:uid="{00000000-0005-0000-0000-0000C70E0000}"/>
    <cellStyle name="Normal 2 7 3 6 4" xfId="3784" xr:uid="{00000000-0005-0000-0000-0000C80E0000}"/>
    <cellStyle name="Normal 2 7 3 6 5" xfId="3785" xr:uid="{00000000-0005-0000-0000-0000C90E0000}"/>
    <cellStyle name="Normal 2 7 3 6 6" xfId="3786" xr:uid="{00000000-0005-0000-0000-0000CA0E0000}"/>
    <cellStyle name="Normal 2 7 3 7" xfId="3787" xr:uid="{00000000-0005-0000-0000-0000CB0E0000}"/>
    <cellStyle name="Normal 2 7 3 7 2" xfId="3788" xr:uid="{00000000-0005-0000-0000-0000CC0E0000}"/>
    <cellStyle name="Normal 2 7 3 7 2 2" xfId="3789" xr:uid="{00000000-0005-0000-0000-0000CD0E0000}"/>
    <cellStyle name="Normal 2 7 3 7 2 2 2" xfId="3790" xr:uid="{00000000-0005-0000-0000-0000CE0E0000}"/>
    <cellStyle name="Normal 2 7 3 7 2 3" xfId="3791" xr:uid="{00000000-0005-0000-0000-0000CF0E0000}"/>
    <cellStyle name="Normal 2 7 3 7 2 4" xfId="3792" xr:uid="{00000000-0005-0000-0000-0000D00E0000}"/>
    <cellStyle name="Normal 2 7 3 7 2 5" xfId="3793" xr:uid="{00000000-0005-0000-0000-0000D10E0000}"/>
    <cellStyle name="Normal 2 7 3 7 3" xfId="3794" xr:uid="{00000000-0005-0000-0000-0000D20E0000}"/>
    <cellStyle name="Normal 2 7 3 7 3 2" xfId="3795" xr:uid="{00000000-0005-0000-0000-0000D30E0000}"/>
    <cellStyle name="Normal 2 7 3 7 4" xfId="3796" xr:uid="{00000000-0005-0000-0000-0000D40E0000}"/>
    <cellStyle name="Normal 2 7 3 7 5" xfId="3797" xr:uid="{00000000-0005-0000-0000-0000D50E0000}"/>
    <cellStyle name="Normal 2 7 3 7 6" xfId="3798" xr:uid="{00000000-0005-0000-0000-0000D60E0000}"/>
    <cellStyle name="Normal 2 7 3 8" xfId="3799" xr:uid="{00000000-0005-0000-0000-0000D70E0000}"/>
    <cellStyle name="Normal 2 7 3 8 2" xfId="3800" xr:uid="{00000000-0005-0000-0000-0000D80E0000}"/>
    <cellStyle name="Normal 2 7 3 8 2 2" xfId="3801" xr:uid="{00000000-0005-0000-0000-0000D90E0000}"/>
    <cellStyle name="Normal 2 7 3 8 3" xfId="3802" xr:uid="{00000000-0005-0000-0000-0000DA0E0000}"/>
    <cellStyle name="Normal 2 7 3 8 4" xfId="3803" xr:uid="{00000000-0005-0000-0000-0000DB0E0000}"/>
    <cellStyle name="Normal 2 7 3 8 5" xfId="3804" xr:uid="{00000000-0005-0000-0000-0000DC0E0000}"/>
    <cellStyle name="Normal 2 7 3 9" xfId="3805" xr:uid="{00000000-0005-0000-0000-0000DD0E0000}"/>
    <cellStyle name="Normal 2 7 3 9 2" xfId="3806" xr:uid="{00000000-0005-0000-0000-0000DE0E0000}"/>
    <cellStyle name="Normal 2 7 3 9 2 2" xfId="3807" xr:uid="{00000000-0005-0000-0000-0000DF0E0000}"/>
    <cellStyle name="Normal 2 7 3 9 3" xfId="3808" xr:uid="{00000000-0005-0000-0000-0000E00E0000}"/>
    <cellStyle name="Normal 2 7 3 9 4" xfId="3809" xr:uid="{00000000-0005-0000-0000-0000E10E0000}"/>
    <cellStyle name="Normal 2 7 3 9 5" xfId="3810" xr:uid="{00000000-0005-0000-0000-0000E20E0000}"/>
    <cellStyle name="Normal 2 7 4" xfId="3811" xr:uid="{00000000-0005-0000-0000-0000E30E0000}"/>
    <cellStyle name="Normal 2 7 4 10" xfId="3812" xr:uid="{00000000-0005-0000-0000-0000E40E0000}"/>
    <cellStyle name="Normal 2 7 4 11" xfId="3813" xr:uid="{00000000-0005-0000-0000-0000E50E0000}"/>
    <cellStyle name="Normal 2 7 4 2" xfId="3814" xr:uid="{00000000-0005-0000-0000-0000E60E0000}"/>
    <cellStyle name="Normal 2 7 4 2 2" xfId="3815" xr:uid="{00000000-0005-0000-0000-0000E70E0000}"/>
    <cellStyle name="Normal 2 7 4 2 2 2" xfId="3816" xr:uid="{00000000-0005-0000-0000-0000E80E0000}"/>
    <cellStyle name="Normal 2 7 4 2 2 2 2" xfId="3817" xr:uid="{00000000-0005-0000-0000-0000E90E0000}"/>
    <cellStyle name="Normal 2 7 4 2 2 2 2 2" xfId="3818" xr:uid="{00000000-0005-0000-0000-0000EA0E0000}"/>
    <cellStyle name="Normal 2 7 4 2 2 2 3" xfId="3819" xr:uid="{00000000-0005-0000-0000-0000EB0E0000}"/>
    <cellStyle name="Normal 2 7 4 2 2 2 4" xfId="3820" xr:uid="{00000000-0005-0000-0000-0000EC0E0000}"/>
    <cellStyle name="Normal 2 7 4 2 2 2 5" xfId="3821" xr:uid="{00000000-0005-0000-0000-0000ED0E0000}"/>
    <cellStyle name="Normal 2 7 4 2 2 3" xfId="3822" xr:uid="{00000000-0005-0000-0000-0000EE0E0000}"/>
    <cellStyle name="Normal 2 7 4 2 2 3 2" xfId="3823" xr:uid="{00000000-0005-0000-0000-0000EF0E0000}"/>
    <cellStyle name="Normal 2 7 4 2 2 4" xfId="3824" xr:uid="{00000000-0005-0000-0000-0000F00E0000}"/>
    <cellStyle name="Normal 2 7 4 2 2 5" xfId="3825" xr:uid="{00000000-0005-0000-0000-0000F10E0000}"/>
    <cellStyle name="Normal 2 7 4 2 2 6" xfId="3826" xr:uid="{00000000-0005-0000-0000-0000F20E0000}"/>
    <cellStyle name="Normal 2 7 4 2 3" xfId="3827" xr:uid="{00000000-0005-0000-0000-0000F30E0000}"/>
    <cellStyle name="Normal 2 7 4 2 3 2" xfId="3828" xr:uid="{00000000-0005-0000-0000-0000F40E0000}"/>
    <cellStyle name="Normal 2 7 4 2 3 2 2" xfId="3829" xr:uid="{00000000-0005-0000-0000-0000F50E0000}"/>
    <cellStyle name="Normal 2 7 4 2 3 3" xfId="3830" xr:uid="{00000000-0005-0000-0000-0000F60E0000}"/>
    <cellStyle name="Normal 2 7 4 2 3 4" xfId="3831" xr:uid="{00000000-0005-0000-0000-0000F70E0000}"/>
    <cellStyle name="Normal 2 7 4 2 3 5" xfId="3832" xr:uid="{00000000-0005-0000-0000-0000F80E0000}"/>
    <cellStyle name="Normal 2 7 4 2 4" xfId="3833" xr:uid="{00000000-0005-0000-0000-0000F90E0000}"/>
    <cellStyle name="Normal 2 7 4 2 4 2" xfId="3834" xr:uid="{00000000-0005-0000-0000-0000FA0E0000}"/>
    <cellStyle name="Normal 2 7 4 2 5" xfId="3835" xr:uid="{00000000-0005-0000-0000-0000FB0E0000}"/>
    <cellStyle name="Normal 2 7 4 2 6" xfId="3836" xr:uid="{00000000-0005-0000-0000-0000FC0E0000}"/>
    <cellStyle name="Normal 2 7 4 2 7" xfId="3837" xr:uid="{00000000-0005-0000-0000-0000FD0E0000}"/>
    <cellStyle name="Normal 2 7 4 3" xfId="3838" xr:uid="{00000000-0005-0000-0000-0000FE0E0000}"/>
    <cellStyle name="Normal 2 7 4 3 2" xfId="3839" xr:uid="{00000000-0005-0000-0000-0000FF0E0000}"/>
    <cellStyle name="Normal 2 7 4 3 2 2" xfId="3840" xr:uid="{00000000-0005-0000-0000-0000000F0000}"/>
    <cellStyle name="Normal 2 7 4 3 2 2 2" xfId="3841" xr:uid="{00000000-0005-0000-0000-0000010F0000}"/>
    <cellStyle name="Normal 2 7 4 3 2 2 2 2" xfId="3842" xr:uid="{00000000-0005-0000-0000-0000020F0000}"/>
    <cellStyle name="Normal 2 7 4 3 2 2 3" xfId="3843" xr:uid="{00000000-0005-0000-0000-0000030F0000}"/>
    <cellStyle name="Normal 2 7 4 3 2 2 4" xfId="3844" xr:uid="{00000000-0005-0000-0000-0000040F0000}"/>
    <cellStyle name="Normal 2 7 4 3 2 2 5" xfId="3845" xr:uid="{00000000-0005-0000-0000-0000050F0000}"/>
    <cellStyle name="Normal 2 7 4 3 2 3" xfId="3846" xr:uid="{00000000-0005-0000-0000-0000060F0000}"/>
    <cellStyle name="Normal 2 7 4 3 2 3 2" xfId="3847" xr:uid="{00000000-0005-0000-0000-0000070F0000}"/>
    <cellStyle name="Normal 2 7 4 3 2 4" xfId="3848" xr:uid="{00000000-0005-0000-0000-0000080F0000}"/>
    <cellStyle name="Normal 2 7 4 3 2 5" xfId="3849" xr:uid="{00000000-0005-0000-0000-0000090F0000}"/>
    <cellStyle name="Normal 2 7 4 3 2 6" xfId="3850" xr:uid="{00000000-0005-0000-0000-00000A0F0000}"/>
    <cellStyle name="Normal 2 7 4 3 3" xfId="3851" xr:uid="{00000000-0005-0000-0000-00000B0F0000}"/>
    <cellStyle name="Normal 2 7 4 3 3 2" xfId="3852" xr:uid="{00000000-0005-0000-0000-00000C0F0000}"/>
    <cellStyle name="Normal 2 7 4 3 3 2 2" xfId="3853" xr:uid="{00000000-0005-0000-0000-00000D0F0000}"/>
    <cellStyle name="Normal 2 7 4 3 3 3" xfId="3854" xr:uid="{00000000-0005-0000-0000-00000E0F0000}"/>
    <cellStyle name="Normal 2 7 4 3 3 4" xfId="3855" xr:uid="{00000000-0005-0000-0000-00000F0F0000}"/>
    <cellStyle name="Normal 2 7 4 3 3 5" xfId="3856" xr:uid="{00000000-0005-0000-0000-0000100F0000}"/>
    <cellStyle name="Normal 2 7 4 3 4" xfId="3857" xr:uid="{00000000-0005-0000-0000-0000110F0000}"/>
    <cellStyle name="Normal 2 7 4 3 4 2" xfId="3858" xr:uid="{00000000-0005-0000-0000-0000120F0000}"/>
    <cellStyle name="Normal 2 7 4 3 5" xfId="3859" xr:uid="{00000000-0005-0000-0000-0000130F0000}"/>
    <cellStyle name="Normal 2 7 4 3 6" xfId="3860" xr:uid="{00000000-0005-0000-0000-0000140F0000}"/>
    <cellStyle name="Normal 2 7 4 3 7" xfId="3861" xr:uid="{00000000-0005-0000-0000-0000150F0000}"/>
    <cellStyle name="Normal 2 7 4 4" xfId="3862" xr:uid="{00000000-0005-0000-0000-0000160F0000}"/>
    <cellStyle name="Normal 2 7 4 4 2" xfId="3863" xr:uid="{00000000-0005-0000-0000-0000170F0000}"/>
    <cellStyle name="Normal 2 7 4 4 2 2" xfId="3864" xr:uid="{00000000-0005-0000-0000-0000180F0000}"/>
    <cellStyle name="Normal 2 7 4 4 2 2 2" xfId="3865" xr:uid="{00000000-0005-0000-0000-0000190F0000}"/>
    <cellStyle name="Normal 2 7 4 4 2 3" xfId="3866" xr:uid="{00000000-0005-0000-0000-00001A0F0000}"/>
    <cellStyle name="Normal 2 7 4 4 2 4" xfId="3867" xr:uid="{00000000-0005-0000-0000-00001B0F0000}"/>
    <cellStyle name="Normal 2 7 4 4 2 5" xfId="3868" xr:uid="{00000000-0005-0000-0000-00001C0F0000}"/>
    <cellStyle name="Normal 2 7 4 4 3" xfId="3869" xr:uid="{00000000-0005-0000-0000-00001D0F0000}"/>
    <cellStyle name="Normal 2 7 4 4 3 2" xfId="3870" xr:uid="{00000000-0005-0000-0000-00001E0F0000}"/>
    <cellStyle name="Normal 2 7 4 4 4" xfId="3871" xr:uid="{00000000-0005-0000-0000-00001F0F0000}"/>
    <cellStyle name="Normal 2 7 4 4 5" xfId="3872" xr:uid="{00000000-0005-0000-0000-0000200F0000}"/>
    <cellStyle name="Normal 2 7 4 4 6" xfId="3873" xr:uid="{00000000-0005-0000-0000-0000210F0000}"/>
    <cellStyle name="Normal 2 7 4 5" xfId="3874" xr:uid="{00000000-0005-0000-0000-0000220F0000}"/>
    <cellStyle name="Normal 2 7 4 5 2" xfId="3875" xr:uid="{00000000-0005-0000-0000-0000230F0000}"/>
    <cellStyle name="Normal 2 7 4 5 2 2" xfId="3876" xr:uid="{00000000-0005-0000-0000-0000240F0000}"/>
    <cellStyle name="Normal 2 7 4 5 2 2 2" xfId="3877" xr:uid="{00000000-0005-0000-0000-0000250F0000}"/>
    <cellStyle name="Normal 2 7 4 5 2 3" xfId="3878" xr:uid="{00000000-0005-0000-0000-0000260F0000}"/>
    <cellStyle name="Normal 2 7 4 5 2 4" xfId="3879" xr:uid="{00000000-0005-0000-0000-0000270F0000}"/>
    <cellStyle name="Normal 2 7 4 5 2 5" xfId="3880" xr:uid="{00000000-0005-0000-0000-0000280F0000}"/>
    <cellStyle name="Normal 2 7 4 5 3" xfId="3881" xr:uid="{00000000-0005-0000-0000-0000290F0000}"/>
    <cellStyle name="Normal 2 7 4 5 3 2" xfId="3882" xr:uid="{00000000-0005-0000-0000-00002A0F0000}"/>
    <cellStyle name="Normal 2 7 4 5 4" xfId="3883" xr:uid="{00000000-0005-0000-0000-00002B0F0000}"/>
    <cellStyle name="Normal 2 7 4 5 5" xfId="3884" xr:uid="{00000000-0005-0000-0000-00002C0F0000}"/>
    <cellStyle name="Normal 2 7 4 5 6" xfId="3885" xr:uid="{00000000-0005-0000-0000-00002D0F0000}"/>
    <cellStyle name="Normal 2 7 4 6" xfId="3886" xr:uid="{00000000-0005-0000-0000-00002E0F0000}"/>
    <cellStyle name="Normal 2 7 4 6 2" xfId="3887" xr:uid="{00000000-0005-0000-0000-00002F0F0000}"/>
    <cellStyle name="Normal 2 7 4 6 2 2" xfId="3888" xr:uid="{00000000-0005-0000-0000-0000300F0000}"/>
    <cellStyle name="Normal 2 7 4 6 3" xfId="3889" xr:uid="{00000000-0005-0000-0000-0000310F0000}"/>
    <cellStyle name="Normal 2 7 4 6 4" xfId="3890" xr:uid="{00000000-0005-0000-0000-0000320F0000}"/>
    <cellStyle name="Normal 2 7 4 6 5" xfId="3891" xr:uid="{00000000-0005-0000-0000-0000330F0000}"/>
    <cellStyle name="Normal 2 7 4 7" xfId="3892" xr:uid="{00000000-0005-0000-0000-0000340F0000}"/>
    <cellStyle name="Normal 2 7 4 7 2" xfId="3893" xr:uid="{00000000-0005-0000-0000-0000350F0000}"/>
    <cellStyle name="Normal 2 7 4 7 2 2" xfId="3894" xr:uid="{00000000-0005-0000-0000-0000360F0000}"/>
    <cellStyle name="Normal 2 7 4 7 3" xfId="3895" xr:uid="{00000000-0005-0000-0000-0000370F0000}"/>
    <cellStyle name="Normal 2 7 4 7 4" xfId="3896" xr:uid="{00000000-0005-0000-0000-0000380F0000}"/>
    <cellStyle name="Normal 2 7 4 7 5" xfId="3897" xr:uid="{00000000-0005-0000-0000-0000390F0000}"/>
    <cellStyle name="Normal 2 7 4 8" xfId="3898" xr:uid="{00000000-0005-0000-0000-00003A0F0000}"/>
    <cellStyle name="Normal 2 7 4 8 2" xfId="3899" xr:uid="{00000000-0005-0000-0000-00003B0F0000}"/>
    <cellStyle name="Normal 2 7 4 9" xfId="3900" xr:uid="{00000000-0005-0000-0000-00003C0F0000}"/>
    <cellStyle name="Normal 2 7 5" xfId="3901" xr:uid="{00000000-0005-0000-0000-00003D0F0000}"/>
    <cellStyle name="Normal 2 7 5 10" xfId="3902" xr:uid="{00000000-0005-0000-0000-00003E0F0000}"/>
    <cellStyle name="Normal 2 7 5 11" xfId="3903" xr:uid="{00000000-0005-0000-0000-00003F0F0000}"/>
    <cellStyle name="Normal 2 7 5 2" xfId="3904" xr:uid="{00000000-0005-0000-0000-0000400F0000}"/>
    <cellStyle name="Normal 2 7 5 2 2" xfId="3905" xr:uid="{00000000-0005-0000-0000-0000410F0000}"/>
    <cellStyle name="Normal 2 7 5 2 2 2" xfId="3906" xr:uid="{00000000-0005-0000-0000-0000420F0000}"/>
    <cellStyle name="Normal 2 7 5 2 2 2 2" xfId="3907" xr:uid="{00000000-0005-0000-0000-0000430F0000}"/>
    <cellStyle name="Normal 2 7 5 2 2 2 2 2" xfId="3908" xr:uid="{00000000-0005-0000-0000-0000440F0000}"/>
    <cellStyle name="Normal 2 7 5 2 2 2 3" xfId="3909" xr:uid="{00000000-0005-0000-0000-0000450F0000}"/>
    <cellStyle name="Normal 2 7 5 2 2 2 4" xfId="3910" xr:uid="{00000000-0005-0000-0000-0000460F0000}"/>
    <cellStyle name="Normal 2 7 5 2 2 2 5" xfId="3911" xr:uid="{00000000-0005-0000-0000-0000470F0000}"/>
    <cellStyle name="Normal 2 7 5 2 2 3" xfId="3912" xr:uid="{00000000-0005-0000-0000-0000480F0000}"/>
    <cellStyle name="Normal 2 7 5 2 2 3 2" xfId="3913" xr:uid="{00000000-0005-0000-0000-0000490F0000}"/>
    <cellStyle name="Normal 2 7 5 2 2 4" xfId="3914" xr:uid="{00000000-0005-0000-0000-00004A0F0000}"/>
    <cellStyle name="Normal 2 7 5 2 2 5" xfId="3915" xr:uid="{00000000-0005-0000-0000-00004B0F0000}"/>
    <cellStyle name="Normal 2 7 5 2 2 6" xfId="3916" xr:uid="{00000000-0005-0000-0000-00004C0F0000}"/>
    <cellStyle name="Normal 2 7 5 2 3" xfId="3917" xr:uid="{00000000-0005-0000-0000-00004D0F0000}"/>
    <cellStyle name="Normal 2 7 5 2 3 2" xfId="3918" xr:uid="{00000000-0005-0000-0000-00004E0F0000}"/>
    <cellStyle name="Normal 2 7 5 2 3 2 2" xfId="3919" xr:uid="{00000000-0005-0000-0000-00004F0F0000}"/>
    <cellStyle name="Normal 2 7 5 2 3 3" xfId="3920" xr:uid="{00000000-0005-0000-0000-0000500F0000}"/>
    <cellStyle name="Normal 2 7 5 2 3 4" xfId="3921" xr:uid="{00000000-0005-0000-0000-0000510F0000}"/>
    <cellStyle name="Normal 2 7 5 2 3 5" xfId="3922" xr:uid="{00000000-0005-0000-0000-0000520F0000}"/>
    <cellStyle name="Normal 2 7 5 2 4" xfId="3923" xr:uid="{00000000-0005-0000-0000-0000530F0000}"/>
    <cellStyle name="Normal 2 7 5 2 4 2" xfId="3924" xr:uid="{00000000-0005-0000-0000-0000540F0000}"/>
    <cellStyle name="Normal 2 7 5 2 5" xfId="3925" xr:uid="{00000000-0005-0000-0000-0000550F0000}"/>
    <cellStyle name="Normal 2 7 5 2 6" xfId="3926" xr:uid="{00000000-0005-0000-0000-0000560F0000}"/>
    <cellStyle name="Normal 2 7 5 2 7" xfId="3927" xr:uid="{00000000-0005-0000-0000-0000570F0000}"/>
    <cellStyle name="Normal 2 7 5 3" xfId="3928" xr:uid="{00000000-0005-0000-0000-0000580F0000}"/>
    <cellStyle name="Normal 2 7 5 3 2" xfId="3929" xr:uid="{00000000-0005-0000-0000-0000590F0000}"/>
    <cellStyle name="Normal 2 7 5 3 2 2" xfId="3930" xr:uid="{00000000-0005-0000-0000-00005A0F0000}"/>
    <cellStyle name="Normal 2 7 5 3 2 2 2" xfId="3931" xr:uid="{00000000-0005-0000-0000-00005B0F0000}"/>
    <cellStyle name="Normal 2 7 5 3 2 2 2 2" xfId="3932" xr:uid="{00000000-0005-0000-0000-00005C0F0000}"/>
    <cellStyle name="Normal 2 7 5 3 2 2 3" xfId="3933" xr:uid="{00000000-0005-0000-0000-00005D0F0000}"/>
    <cellStyle name="Normal 2 7 5 3 2 2 4" xfId="3934" xr:uid="{00000000-0005-0000-0000-00005E0F0000}"/>
    <cellStyle name="Normal 2 7 5 3 2 2 5" xfId="3935" xr:uid="{00000000-0005-0000-0000-00005F0F0000}"/>
    <cellStyle name="Normal 2 7 5 3 2 3" xfId="3936" xr:uid="{00000000-0005-0000-0000-0000600F0000}"/>
    <cellStyle name="Normal 2 7 5 3 2 3 2" xfId="3937" xr:uid="{00000000-0005-0000-0000-0000610F0000}"/>
    <cellStyle name="Normal 2 7 5 3 2 4" xfId="3938" xr:uid="{00000000-0005-0000-0000-0000620F0000}"/>
    <cellStyle name="Normal 2 7 5 3 2 5" xfId="3939" xr:uid="{00000000-0005-0000-0000-0000630F0000}"/>
    <cellStyle name="Normal 2 7 5 3 2 6" xfId="3940" xr:uid="{00000000-0005-0000-0000-0000640F0000}"/>
    <cellStyle name="Normal 2 7 5 3 3" xfId="3941" xr:uid="{00000000-0005-0000-0000-0000650F0000}"/>
    <cellStyle name="Normal 2 7 5 3 3 2" xfId="3942" xr:uid="{00000000-0005-0000-0000-0000660F0000}"/>
    <cellStyle name="Normal 2 7 5 3 3 2 2" xfId="3943" xr:uid="{00000000-0005-0000-0000-0000670F0000}"/>
    <cellStyle name="Normal 2 7 5 3 3 3" xfId="3944" xr:uid="{00000000-0005-0000-0000-0000680F0000}"/>
    <cellStyle name="Normal 2 7 5 3 3 4" xfId="3945" xr:uid="{00000000-0005-0000-0000-0000690F0000}"/>
    <cellStyle name="Normal 2 7 5 3 3 5" xfId="3946" xr:uid="{00000000-0005-0000-0000-00006A0F0000}"/>
    <cellStyle name="Normal 2 7 5 3 4" xfId="3947" xr:uid="{00000000-0005-0000-0000-00006B0F0000}"/>
    <cellStyle name="Normal 2 7 5 3 4 2" xfId="3948" xr:uid="{00000000-0005-0000-0000-00006C0F0000}"/>
    <cellStyle name="Normal 2 7 5 3 5" xfId="3949" xr:uid="{00000000-0005-0000-0000-00006D0F0000}"/>
    <cellStyle name="Normal 2 7 5 3 6" xfId="3950" xr:uid="{00000000-0005-0000-0000-00006E0F0000}"/>
    <cellStyle name="Normal 2 7 5 3 7" xfId="3951" xr:uid="{00000000-0005-0000-0000-00006F0F0000}"/>
    <cellStyle name="Normal 2 7 5 4" xfId="3952" xr:uid="{00000000-0005-0000-0000-0000700F0000}"/>
    <cellStyle name="Normal 2 7 5 4 2" xfId="3953" xr:uid="{00000000-0005-0000-0000-0000710F0000}"/>
    <cellStyle name="Normal 2 7 5 4 2 2" xfId="3954" xr:uid="{00000000-0005-0000-0000-0000720F0000}"/>
    <cellStyle name="Normal 2 7 5 4 2 2 2" xfId="3955" xr:uid="{00000000-0005-0000-0000-0000730F0000}"/>
    <cellStyle name="Normal 2 7 5 4 2 3" xfId="3956" xr:uid="{00000000-0005-0000-0000-0000740F0000}"/>
    <cellStyle name="Normal 2 7 5 4 2 4" xfId="3957" xr:uid="{00000000-0005-0000-0000-0000750F0000}"/>
    <cellStyle name="Normal 2 7 5 4 2 5" xfId="3958" xr:uid="{00000000-0005-0000-0000-0000760F0000}"/>
    <cellStyle name="Normal 2 7 5 4 3" xfId="3959" xr:uid="{00000000-0005-0000-0000-0000770F0000}"/>
    <cellStyle name="Normal 2 7 5 4 3 2" xfId="3960" xr:uid="{00000000-0005-0000-0000-0000780F0000}"/>
    <cellStyle name="Normal 2 7 5 4 4" xfId="3961" xr:uid="{00000000-0005-0000-0000-0000790F0000}"/>
    <cellStyle name="Normal 2 7 5 4 5" xfId="3962" xr:uid="{00000000-0005-0000-0000-00007A0F0000}"/>
    <cellStyle name="Normal 2 7 5 4 6" xfId="3963" xr:uid="{00000000-0005-0000-0000-00007B0F0000}"/>
    <cellStyle name="Normal 2 7 5 5" xfId="3964" xr:uid="{00000000-0005-0000-0000-00007C0F0000}"/>
    <cellStyle name="Normal 2 7 5 5 2" xfId="3965" xr:uid="{00000000-0005-0000-0000-00007D0F0000}"/>
    <cellStyle name="Normal 2 7 5 5 2 2" xfId="3966" xr:uid="{00000000-0005-0000-0000-00007E0F0000}"/>
    <cellStyle name="Normal 2 7 5 5 2 2 2" xfId="3967" xr:uid="{00000000-0005-0000-0000-00007F0F0000}"/>
    <cellStyle name="Normal 2 7 5 5 2 3" xfId="3968" xr:uid="{00000000-0005-0000-0000-0000800F0000}"/>
    <cellStyle name="Normal 2 7 5 5 2 4" xfId="3969" xr:uid="{00000000-0005-0000-0000-0000810F0000}"/>
    <cellStyle name="Normal 2 7 5 5 2 5" xfId="3970" xr:uid="{00000000-0005-0000-0000-0000820F0000}"/>
    <cellStyle name="Normal 2 7 5 5 3" xfId="3971" xr:uid="{00000000-0005-0000-0000-0000830F0000}"/>
    <cellStyle name="Normal 2 7 5 5 3 2" xfId="3972" xr:uid="{00000000-0005-0000-0000-0000840F0000}"/>
    <cellStyle name="Normal 2 7 5 5 4" xfId="3973" xr:uid="{00000000-0005-0000-0000-0000850F0000}"/>
    <cellStyle name="Normal 2 7 5 5 5" xfId="3974" xr:uid="{00000000-0005-0000-0000-0000860F0000}"/>
    <cellStyle name="Normal 2 7 5 5 6" xfId="3975" xr:uid="{00000000-0005-0000-0000-0000870F0000}"/>
    <cellStyle name="Normal 2 7 5 6" xfId="3976" xr:uid="{00000000-0005-0000-0000-0000880F0000}"/>
    <cellStyle name="Normal 2 7 5 6 2" xfId="3977" xr:uid="{00000000-0005-0000-0000-0000890F0000}"/>
    <cellStyle name="Normal 2 7 5 6 2 2" xfId="3978" xr:uid="{00000000-0005-0000-0000-00008A0F0000}"/>
    <cellStyle name="Normal 2 7 5 6 3" xfId="3979" xr:uid="{00000000-0005-0000-0000-00008B0F0000}"/>
    <cellStyle name="Normal 2 7 5 6 4" xfId="3980" xr:uid="{00000000-0005-0000-0000-00008C0F0000}"/>
    <cellStyle name="Normal 2 7 5 6 5" xfId="3981" xr:uid="{00000000-0005-0000-0000-00008D0F0000}"/>
    <cellStyle name="Normal 2 7 5 7" xfId="3982" xr:uid="{00000000-0005-0000-0000-00008E0F0000}"/>
    <cellStyle name="Normal 2 7 5 7 2" xfId="3983" xr:uid="{00000000-0005-0000-0000-00008F0F0000}"/>
    <cellStyle name="Normal 2 7 5 7 2 2" xfId="3984" xr:uid="{00000000-0005-0000-0000-0000900F0000}"/>
    <cellStyle name="Normal 2 7 5 7 3" xfId="3985" xr:uid="{00000000-0005-0000-0000-0000910F0000}"/>
    <cellStyle name="Normal 2 7 5 7 4" xfId="3986" xr:uid="{00000000-0005-0000-0000-0000920F0000}"/>
    <cellStyle name="Normal 2 7 5 7 5" xfId="3987" xr:uid="{00000000-0005-0000-0000-0000930F0000}"/>
    <cellStyle name="Normal 2 7 5 8" xfId="3988" xr:uid="{00000000-0005-0000-0000-0000940F0000}"/>
    <cellStyle name="Normal 2 7 5 8 2" xfId="3989" xr:uid="{00000000-0005-0000-0000-0000950F0000}"/>
    <cellStyle name="Normal 2 7 5 9" xfId="3990" xr:uid="{00000000-0005-0000-0000-0000960F0000}"/>
    <cellStyle name="Normal 2 7 6" xfId="3991" xr:uid="{00000000-0005-0000-0000-0000970F0000}"/>
    <cellStyle name="Normal 2 7 7" xfId="3992" xr:uid="{00000000-0005-0000-0000-0000980F0000}"/>
    <cellStyle name="Normal 2 7 7 2" xfId="3993" xr:uid="{00000000-0005-0000-0000-0000990F0000}"/>
    <cellStyle name="Normal 2 7 7 2 2" xfId="3994" xr:uid="{00000000-0005-0000-0000-00009A0F0000}"/>
    <cellStyle name="Normal 2 7 7 2 2 2" xfId="3995" xr:uid="{00000000-0005-0000-0000-00009B0F0000}"/>
    <cellStyle name="Normal 2 7 7 2 2 2 2" xfId="3996" xr:uid="{00000000-0005-0000-0000-00009C0F0000}"/>
    <cellStyle name="Normal 2 7 7 2 2 3" xfId="3997" xr:uid="{00000000-0005-0000-0000-00009D0F0000}"/>
    <cellStyle name="Normal 2 7 7 2 2 4" xfId="3998" xr:uid="{00000000-0005-0000-0000-00009E0F0000}"/>
    <cellStyle name="Normal 2 7 7 2 2 5" xfId="3999" xr:uid="{00000000-0005-0000-0000-00009F0F0000}"/>
    <cellStyle name="Normal 2 7 7 2 3" xfId="4000" xr:uid="{00000000-0005-0000-0000-0000A00F0000}"/>
    <cellStyle name="Normal 2 7 7 2 3 2" xfId="4001" xr:uid="{00000000-0005-0000-0000-0000A10F0000}"/>
    <cellStyle name="Normal 2 7 7 2 4" xfId="4002" xr:uid="{00000000-0005-0000-0000-0000A20F0000}"/>
    <cellStyle name="Normal 2 7 7 2 5" xfId="4003" xr:uid="{00000000-0005-0000-0000-0000A30F0000}"/>
    <cellStyle name="Normal 2 7 7 2 6" xfId="4004" xr:uid="{00000000-0005-0000-0000-0000A40F0000}"/>
    <cellStyle name="Normal 2 7 7 3" xfId="4005" xr:uid="{00000000-0005-0000-0000-0000A50F0000}"/>
    <cellStyle name="Normal 2 7 7 3 2" xfId="4006" xr:uid="{00000000-0005-0000-0000-0000A60F0000}"/>
    <cellStyle name="Normal 2 7 7 3 2 2" xfId="4007" xr:uid="{00000000-0005-0000-0000-0000A70F0000}"/>
    <cellStyle name="Normal 2 7 7 3 3" xfId="4008" xr:uid="{00000000-0005-0000-0000-0000A80F0000}"/>
    <cellStyle name="Normal 2 7 7 3 4" xfId="4009" xr:uid="{00000000-0005-0000-0000-0000A90F0000}"/>
    <cellStyle name="Normal 2 7 7 3 5" xfId="4010" xr:uid="{00000000-0005-0000-0000-0000AA0F0000}"/>
    <cellStyle name="Normal 2 7 7 4" xfId="4011" xr:uid="{00000000-0005-0000-0000-0000AB0F0000}"/>
    <cellStyle name="Normal 2 7 7 4 2" xfId="4012" xr:uid="{00000000-0005-0000-0000-0000AC0F0000}"/>
    <cellStyle name="Normal 2 7 7 5" xfId="4013" xr:uid="{00000000-0005-0000-0000-0000AD0F0000}"/>
    <cellStyle name="Normal 2 7 7 6" xfId="4014" xr:uid="{00000000-0005-0000-0000-0000AE0F0000}"/>
    <cellStyle name="Normal 2 7 7 7" xfId="4015" xr:uid="{00000000-0005-0000-0000-0000AF0F0000}"/>
    <cellStyle name="Normal 2 7 8" xfId="4016" xr:uid="{00000000-0005-0000-0000-0000B00F0000}"/>
    <cellStyle name="Normal 2 7 8 2" xfId="4017" xr:uid="{00000000-0005-0000-0000-0000B10F0000}"/>
    <cellStyle name="Normal 2 7 8 2 2" xfId="4018" xr:uid="{00000000-0005-0000-0000-0000B20F0000}"/>
    <cellStyle name="Normal 2 7 8 2 2 2" xfId="4019" xr:uid="{00000000-0005-0000-0000-0000B30F0000}"/>
    <cellStyle name="Normal 2 7 8 2 2 2 2" xfId="4020" xr:uid="{00000000-0005-0000-0000-0000B40F0000}"/>
    <cellStyle name="Normal 2 7 8 2 2 3" xfId="4021" xr:uid="{00000000-0005-0000-0000-0000B50F0000}"/>
    <cellStyle name="Normal 2 7 8 2 2 4" xfId="4022" xr:uid="{00000000-0005-0000-0000-0000B60F0000}"/>
    <cellStyle name="Normal 2 7 8 2 2 5" xfId="4023" xr:uid="{00000000-0005-0000-0000-0000B70F0000}"/>
    <cellStyle name="Normal 2 7 8 2 3" xfId="4024" xr:uid="{00000000-0005-0000-0000-0000B80F0000}"/>
    <cellStyle name="Normal 2 7 8 2 3 2" xfId="4025" xr:uid="{00000000-0005-0000-0000-0000B90F0000}"/>
    <cellStyle name="Normal 2 7 8 2 4" xfId="4026" xr:uid="{00000000-0005-0000-0000-0000BA0F0000}"/>
    <cellStyle name="Normal 2 7 8 2 5" xfId="4027" xr:uid="{00000000-0005-0000-0000-0000BB0F0000}"/>
    <cellStyle name="Normal 2 7 8 2 6" xfId="4028" xr:uid="{00000000-0005-0000-0000-0000BC0F0000}"/>
    <cellStyle name="Normal 2 7 8 3" xfId="4029" xr:uid="{00000000-0005-0000-0000-0000BD0F0000}"/>
    <cellStyle name="Normal 2 7 8 3 2" xfId="4030" xr:uid="{00000000-0005-0000-0000-0000BE0F0000}"/>
    <cellStyle name="Normal 2 7 8 3 2 2" xfId="4031" xr:uid="{00000000-0005-0000-0000-0000BF0F0000}"/>
    <cellStyle name="Normal 2 7 8 3 3" xfId="4032" xr:uid="{00000000-0005-0000-0000-0000C00F0000}"/>
    <cellStyle name="Normal 2 7 8 3 4" xfId="4033" xr:uid="{00000000-0005-0000-0000-0000C10F0000}"/>
    <cellStyle name="Normal 2 7 8 3 5" xfId="4034" xr:uid="{00000000-0005-0000-0000-0000C20F0000}"/>
    <cellStyle name="Normal 2 7 8 4" xfId="4035" xr:uid="{00000000-0005-0000-0000-0000C30F0000}"/>
    <cellStyle name="Normal 2 7 8 4 2" xfId="4036" xr:uid="{00000000-0005-0000-0000-0000C40F0000}"/>
    <cellStyle name="Normal 2 7 8 5" xfId="4037" xr:uid="{00000000-0005-0000-0000-0000C50F0000}"/>
    <cellStyle name="Normal 2 7 8 6" xfId="4038" xr:uid="{00000000-0005-0000-0000-0000C60F0000}"/>
    <cellStyle name="Normal 2 7 8 7" xfId="4039" xr:uid="{00000000-0005-0000-0000-0000C70F0000}"/>
    <cellStyle name="Normal 2 7 9" xfId="4040" xr:uid="{00000000-0005-0000-0000-0000C80F0000}"/>
    <cellStyle name="Normal 2 7 9 2" xfId="4041" xr:uid="{00000000-0005-0000-0000-0000C90F0000}"/>
    <cellStyle name="Normal 2 7 9 2 2" xfId="4042" xr:uid="{00000000-0005-0000-0000-0000CA0F0000}"/>
    <cellStyle name="Normal 2 7 9 2 2 2" xfId="4043" xr:uid="{00000000-0005-0000-0000-0000CB0F0000}"/>
    <cellStyle name="Normal 2 7 9 2 3" xfId="4044" xr:uid="{00000000-0005-0000-0000-0000CC0F0000}"/>
    <cellStyle name="Normal 2 7 9 2 4" xfId="4045" xr:uid="{00000000-0005-0000-0000-0000CD0F0000}"/>
    <cellStyle name="Normal 2 7 9 2 5" xfId="4046" xr:uid="{00000000-0005-0000-0000-0000CE0F0000}"/>
    <cellStyle name="Normal 2 7 9 3" xfId="4047" xr:uid="{00000000-0005-0000-0000-0000CF0F0000}"/>
    <cellStyle name="Normal 2 7 9 3 2" xfId="4048" xr:uid="{00000000-0005-0000-0000-0000D00F0000}"/>
    <cellStyle name="Normal 2 7 9 4" xfId="4049" xr:uid="{00000000-0005-0000-0000-0000D10F0000}"/>
    <cellStyle name="Normal 2 7 9 5" xfId="4050" xr:uid="{00000000-0005-0000-0000-0000D20F0000}"/>
    <cellStyle name="Normal 2 7 9 6" xfId="4051" xr:uid="{00000000-0005-0000-0000-0000D30F0000}"/>
    <cellStyle name="Normal 2 8" xfId="4052" xr:uid="{00000000-0005-0000-0000-0000D40F0000}"/>
    <cellStyle name="Normal 2 8 10" xfId="4053" xr:uid="{00000000-0005-0000-0000-0000D50F0000}"/>
    <cellStyle name="Normal 2 8 10 2" xfId="4054" xr:uid="{00000000-0005-0000-0000-0000D60F0000}"/>
    <cellStyle name="Normal 2 8 10 2 2" xfId="4055" xr:uid="{00000000-0005-0000-0000-0000D70F0000}"/>
    <cellStyle name="Normal 2 8 10 2 2 2" xfId="4056" xr:uid="{00000000-0005-0000-0000-0000D80F0000}"/>
    <cellStyle name="Normal 2 8 10 2 3" xfId="4057" xr:uid="{00000000-0005-0000-0000-0000D90F0000}"/>
    <cellStyle name="Normal 2 8 10 2 4" xfId="4058" xr:uid="{00000000-0005-0000-0000-0000DA0F0000}"/>
    <cellStyle name="Normal 2 8 10 2 5" xfId="4059" xr:uid="{00000000-0005-0000-0000-0000DB0F0000}"/>
    <cellStyle name="Normal 2 8 10 3" xfId="4060" xr:uid="{00000000-0005-0000-0000-0000DC0F0000}"/>
    <cellStyle name="Normal 2 8 10 3 2" xfId="4061" xr:uid="{00000000-0005-0000-0000-0000DD0F0000}"/>
    <cellStyle name="Normal 2 8 10 4" xfId="4062" xr:uid="{00000000-0005-0000-0000-0000DE0F0000}"/>
    <cellStyle name="Normal 2 8 10 5" xfId="4063" xr:uid="{00000000-0005-0000-0000-0000DF0F0000}"/>
    <cellStyle name="Normal 2 8 10 6" xfId="4064" xr:uid="{00000000-0005-0000-0000-0000E00F0000}"/>
    <cellStyle name="Normal 2 8 11" xfId="4065" xr:uid="{00000000-0005-0000-0000-0000E10F0000}"/>
    <cellStyle name="Normal 2 8 11 2" xfId="4066" xr:uid="{00000000-0005-0000-0000-0000E20F0000}"/>
    <cellStyle name="Normal 2 8 11 2 2" xfId="4067" xr:uid="{00000000-0005-0000-0000-0000E30F0000}"/>
    <cellStyle name="Normal 2 8 11 3" xfId="4068" xr:uid="{00000000-0005-0000-0000-0000E40F0000}"/>
    <cellStyle name="Normal 2 8 11 4" xfId="4069" xr:uid="{00000000-0005-0000-0000-0000E50F0000}"/>
    <cellStyle name="Normal 2 8 11 5" xfId="4070" xr:uid="{00000000-0005-0000-0000-0000E60F0000}"/>
    <cellStyle name="Normal 2 8 12" xfId="4071" xr:uid="{00000000-0005-0000-0000-0000E70F0000}"/>
    <cellStyle name="Normal 2 8 12 2" xfId="4072" xr:uid="{00000000-0005-0000-0000-0000E80F0000}"/>
    <cellStyle name="Normal 2 8 12 2 2" xfId="4073" xr:uid="{00000000-0005-0000-0000-0000E90F0000}"/>
    <cellStyle name="Normal 2 8 12 3" xfId="4074" xr:uid="{00000000-0005-0000-0000-0000EA0F0000}"/>
    <cellStyle name="Normal 2 8 12 4" xfId="4075" xr:uid="{00000000-0005-0000-0000-0000EB0F0000}"/>
    <cellStyle name="Normal 2 8 12 5" xfId="4076" xr:uid="{00000000-0005-0000-0000-0000EC0F0000}"/>
    <cellStyle name="Normal 2 8 13" xfId="4077" xr:uid="{00000000-0005-0000-0000-0000ED0F0000}"/>
    <cellStyle name="Normal 2 8 13 2" xfId="4078" xr:uid="{00000000-0005-0000-0000-0000EE0F0000}"/>
    <cellStyle name="Normal 2 8 14" xfId="4079" xr:uid="{00000000-0005-0000-0000-0000EF0F0000}"/>
    <cellStyle name="Normal 2 8 15" xfId="4080" xr:uid="{00000000-0005-0000-0000-0000F00F0000}"/>
    <cellStyle name="Normal 2 8 16" xfId="4081" xr:uid="{00000000-0005-0000-0000-0000F10F0000}"/>
    <cellStyle name="Normal 2 8 2" xfId="4082" xr:uid="{00000000-0005-0000-0000-0000F20F0000}"/>
    <cellStyle name="Normal 2 8 2 10" xfId="4083" xr:uid="{00000000-0005-0000-0000-0000F30F0000}"/>
    <cellStyle name="Normal 2 8 2 11" xfId="4084" xr:uid="{00000000-0005-0000-0000-0000F40F0000}"/>
    <cellStyle name="Normal 2 8 2 12" xfId="4085" xr:uid="{00000000-0005-0000-0000-0000F50F0000}"/>
    <cellStyle name="Normal 2 8 2 2" xfId="4086" xr:uid="{00000000-0005-0000-0000-0000F60F0000}"/>
    <cellStyle name="Normal 2 8 2 3" xfId="4087" xr:uid="{00000000-0005-0000-0000-0000F70F0000}"/>
    <cellStyle name="Normal 2 8 2 3 2" xfId="4088" xr:uid="{00000000-0005-0000-0000-0000F80F0000}"/>
    <cellStyle name="Normal 2 8 2 3 2 2" xfId="4089" xr:uid="{00000000-0005-0000-0000-0000F90F0000}"/>
    <cellStyle name="Normal 2 8 2 3 2 2 2" xfId="4090" xr:uid="{00000000-0005-0000-0000-0000FA0F0000}"/>
    <cellStyle name="Normal 2 8 2 3 2 2 2 2" xfId="4091" xr:uid="{00000000-0005-0000-0000-0000FB0F0000}"/>
    <cellStyle name="Normal 2 8 2 3 2 2 3" xfId="4092" xr:uid="{00000000-0005-0000-0000-0000FC0F0000}"/>
    <cellStyle name="Normal 2 8 2 3 2 2 4" xfId="4093" xr:uid="{00000000-0005-0000-0000-0000FD0F0000}"/>
    <cellStyle name="Normal 2 8 2 3 2 2 5" xfId="4094" xr:uid="{00000000-0005-0000-0000-0000FE0F0000}"/>
    <cellStyle name="Normal 2 8 2 3 2 3" xfId="4095" xr:uid="{00000000-0005-0000-0000-0000FF0F0000}"/>
    <cellStyle name="Normal 2 8 2 3 2 3 2" xfId="4096" xr:uid="{00000000-0005-0000-0000-000000100000}"/>
    <cellStyle name="Normal 2 8 2 3 2 4" xfId="4097" xr:uid="{00000000-0005-0000-0000-000001100000}"/>
    <cellStyle name="Normal 2 8 2 3 2 5" xfId="4098" xr:uid="{00000000-0005-0000-0000-000002100000}"/>
    <cellStyle name="Normal 2 8 2 3 2 6" xfId="4099" xr:uid="{00000000-0005-0000-0000-000003100000}"/>
    <cellStyle name="Normal 2 8 2 3 3" xfId="4100" xr:uid="{00000000-0005-0000-0000-000004100000}"/>
    <cellStyle name="Normal 2 8 2 3 3 2" xfId="4101" xr:uid="{00000000-0005-0000-0000-000005100000}"/>
    <cellStyle name="Normal 2 8 2 3 3 2 2" xfId="4102" xr:uid="{00000000-0005-0000-0000-000006100000}"/>
    <cellStyle name="Normal 2 8 2 3 3 3" xfId="4103" xr:uid="{00000000-0005-0000-0000-000007100000}"/>
    <cellStyle name="Normal 2 8 2 3 3 4" xfId="4104" xr:uid="{00000000-0005-0000-0000-000008100000}"/>
    <cellStyle name="Normal 2 8 2 3 3 5" xfId="4105" xr:uid="{00000000-0005-0000-0000-000009100000}"/>
    <cellStyle name="Normal 2 8 2 3 4" xfId="4106" xr:uid="{00000000-0005-0000-0000-00000A100000}"/>
    <cellStyle name="Normal 2 8 2 3 4 2" xfId="4107" xr:uid="{00000000-0005-0000-0000-00000B100000}"/>
    <cellStyle name="Normal 2 8 2 3 5" xfId="4108" xr:uid="{00000000-0005-0000-0000-00000C100000}"/>
    <cellStyle name="Normal 2 8 2 3 6" xfId="4109" xr:uid="{00000000-0005-0000-0000-00000D100000}"/>
    <cellStyle name="Normal 2 8 2 3 7" xfId="4110" xr:uid="{00000000-0005-0000-0000-00000E100000}"/>
    <cellStyle name="Normal 2 8 2 4" xfId="4111" xr:uid="{00000000-0005-0000-0000-00000F100000}"/>
    <cellStyle name="Normal 2 8 2 4 2" xfId="4112" xr:uid="{00000000-0005-0000-0000-000010100000}"/>
    <cellStyle name="Normal 2 8 2 4 2 2" xfId="4113" xr:uid="{00000000-0005-0000-0000-000011100000}"/>
    <cellStyle name="Normal 2 8 2 4 2 2 2" xfId="4114" xr:uid="{00000000-0005-0000-0000-000012100000}"/>
    <cellStyle name="Normal 2 8 2 4 2 2 2 2" xfId="4115" xr:uid="{00000000-0005-0000-0000-000013100000}"/>
    <cellStyle name="Normal 2 8 2 4 2 2 3" xfId="4116" xr:uid="{00000000-0005-0000-0000-000014100000}"/>
    <cellStyle name="Normal 2 8 2 4 2 2 4" xfId="4117" xr:uid="{00000000-0005-0000-0000-000015100000}"/>
    <cellStyle name="Normal 2 8 2 4 2 2 5" xfId="4118" xr:uid="{00000000-0005-0000-0000-000016100000}"/>
    <cellStyle name="Normal 2 8 2 4 2 3" xfId="4119" xr:uid="{00000000-0005-0000-0000-000017100000}"/>
    <cellStyle name="Normal 2 8 2 4 2 3 2" xfId="4120" xr:uid="{00000000-0005-0000-0000-000018100000}"/>
    <cellStyle name="Normal 2 8 2 4 2 4" xfId="4121" xr:uid="{00000000-0005-0000-0000-000019100000}"/>
    <cellStyle name="Normal 2 8 2 4 2 5" xfId="4122" xr:uid="{00000000-0005-0000-0000-00001A100000}"/>
    <cellStyle name="Normal 2 8 2 4 2 6" xfId="4123" xr:uid="{00000000-0005-0000-0000-00001B100000}"/>
    <cellStyle name="Normal 2 8 2 4 3" xfId="4124" xr:uid="{00000000-0005-0000-0000-00001C100000}"/>
    <cellStyle name="Normal 2 8 2 4 3 2" xfId="4125" xr:uid="{00000000-0005-0000-0000-00001D100000}"/>
    <cellStyle name="Normal 2 8 2 4 3 2 2" xfId="4126" xr:uid="{00000000-0005-0000-0000-00001E100000}"/>
    <cellStyle name="Normal 2 8 2 4 3 3" xfId="4127" xr:uid="{00000000-0005-0000-0000-00001F100000}"/>
    <cellStyle name="Normal 2 8 2 4 3 4" xfId="4128" xr:uid="{00000000-0005-0000-0000-000020100000}"/>
    <cellStyle name="Normal 2 8 2 4 3 5" xfId="4129" xr:uid="{00000000-0005-0000-0000-000021100000}"/>
    <cellStyle name="Normal 2 8 2 4 4" xfId="4130" xr:uid="{00000000-0005-0000-0000-000022100000}"/>
    <cellStyle name="Normal 2 8 2 4 4 2" xfId="4131" xr:uid="{00000000-0005-0000-0000-000023100000}"/>
    <cellStyle name="Normal 2 8 2 4 5" xfId="4132" xr:uid="{00000000-0005-0000-0000-000024100000}"/>
    <cellStyle name="Normal 2 8 2 4 6" xfId="4133" xr:uid="{00000000-0005-0000-0000-000025100000}"/>
    <cellStyle name="Normal 2 8 2 4 7" xfId="4134" xr:uid="{00000000-0005-0000-0000-000026100000}"/>
    <cellStyle name="Normal 2 8 2 5" xfId="4135" xr:uid="{00000000-0005-0000-0000-000027100000}"/>
    <cellStyle name="Normal 2 8 2 5 2" xfId="4136" xr:uid="{00000000-0005-0000-0000-000028100000}"/>
    <cellStyle name="Normal 2 8 2 5 2 2" xfId="4137" xr:uid="{00000000-0005-0000-0000-000029100000}"/>
    <cellStyle name="Normal 2 8 2 5 2 2 2" xfId="4138" xr:uid="{00000000-0005-0000-0000-00002A100000}"/>
    <cellStyle name="Normal 2 8 2 5 2 3" xfId="4139" xr:uid="{00000000-0005-0000-0000-00002B100000}"/>
    <cellStyle name="Normal 2 8 2 5 2 4" xfId="4140" xr:uid="{00000000-0005-0000-0000-00002C100000}"/>
    <cellStyle name="Normal 2 8 2 5 2 5" xfId="4141" xr:uid="{00000000-0005-0000-0000-00002D100000}"/>
    <cellStyle name="Normal 2 8 2 5 3" xfId="4142" xr:uid="{00000000-0005-0000-0000-00002E100000}"/>
    <cellStyle name="Normal 2 8 2 5 3 2" xfId="4143" xr:uid="{00000000-0005-0000-0000-00002F100000}"/>
    <cellStyle name="Normal 2 8 2 5 4" xfId="4144" xr:uid="{00000000-0005-0000-0000-000030100000}"/>
    <cellStyle name="Normal 2 8 2 5 5" xfId="4145" xr:uid="{00000000-0005-0000-0000-000031100000}"/>
    <cellStyle name="Normal 2 8 2 5 6" xfId="4146" xr:uid="{00000000-0005-0000-0000-000032100000}"/>
    <cellStyle name="Normal 2 8 2 6" xfId="4147" xr:uid="{00000000-0005-0000-0000-000033100000}"/>
    <cellStyle name="Normal 2 8 2 6 2" xfId="4148" xr:uid="{00000000-0005-0000-0000-000034100000}"/>
    <cellStyle name="Normal 2 8 2 6 2 2" xfId="4149" xr:uid="{00000000-0005-0000-0000-000035100000}"/>
    <cellStyle name="Normal 2 8 2 6 2 2 2" xfId="4150" xr:uid="{00000000-0005-0000-0000-000036100000}"/>
    <cellStyle name="Normal 2 8 2 6 2 3" xfId="4151" xr:uid="{00000000-0005-0000-0000-000037100000}"/>
    <cellStyle name="Normal 2 8 2 6 2 4" xfId="4152" xr:uid="{00000000-0005-0000-0000-000038100000}"/>
    <cellStyle name="Normal 2 8 2 6 2 5" xfId="4153" xr:uid="{00000000-0005-0000-0000-000039100000}"/>
    <cellStyle name="Normal 2 8 2 6 3" xfId="4154" xr:uid="{00000000-0005-0000-0000-00003A100000}"/>
    <cellStyle name="Normal 2 8 2 6 3 2" xfId="4155" xr:uid="{00000000-0005-0000-0000-00003B100000}"/>
    <cellStyle name="Normal 2 8 2 6 4" xfId="4156" xr:uid="{00000000-0005-0000-0000-00003C100000}"/>
    <cellStyle name="Normal 2 8 2 6 5" xfId="4157" xr:uid="{00000000-0005-0000-0000-00003D100000}"/>
    <cellStyle name="Normal 2 8 2 6 6" xfId="4158" xr:uid="{00000000-0005-0000-0000-00003E100000}"/>
    <cellStyle name="Normal 2 8 2 7" xfId="4159" xr:uid="{00000000-0005-0000-0000-00003F100000}"/>
    <cellStyle name="Normal 2 8 2 7 2" xfId="4160" xr:uid="{00000000-0005-0000-0000-000040100000}"/>
    <cellStyle name="Normal 2 8 2 7 2 2" xfId="4161" xr:uid="{00000000-0005-0000-0000-000041100000}"/>
    <cellStyle name="Normal 2 8 2 7 3" xfId="4162" xr:uid="{00000000-0005-0000-0000-000042100000}"/>
    <cellStyle name="Normal 2 8 2 7 4" xfId="4163" xr:uid="{00000000-0005-0000-0000-000043100000}"/>
    <cellStyle name="Normal 2 8 2 7 5" xfId="4164" xr:uid="{00000000-0005-0000-0000-000044100000}"/>
    <cellStyle name="Normal 2 8 2 8" xfId="4165" xr:uid="{00000000-0005-0000-0000-000045100000}"/>
    <cellStyle name="Normal 2 8 2 8 2" xfId="4166" xr:uid="{00000000-0005-0000-0000-000046100000}"/>
    <cellStyle name="Normal 2 8 2 8 2 2" xfId="4167" xr:uid="{00000000-0005-0000-0000-000047100000}"/>
    <cellStyle name="Normal 2 8 2 8 3" xfId="4168" xr:uid="{00000000-0005-0000-0000-000048100000}"/>
    <cellStyle name="Normal 2 8 2 8 4" xfId="4169" xr:uid="{00000000-0005-0000-0000-000049100000}"/>
    <cellStyle name="Normal 2 8 2 8 5" xfId="4170" xr:uid="{00000000-0005-0000-0000-00004A100000}"/>
    <cellStyle name="Normal 2 8 2 9" xfId="4171" xr:uid="{00000000-0005-0000-0000-00004B100000}"/>
    <cellStyle name="Normal 2 8 2 9 2" xfId="4172" xr:uid="{00000000-0005-0000-0000-00004C100000}"/>
    <cellStyle name="Normal 2 8 3" xfId="4173" xr:uid="{00000000-0005-0000-0000-00004D100000}"/>
    <cellStyle name="Normal 2 8 3 10" xfId="4174" xr:uid="{00000000-0005-0000-0000-00004E100000}"/>
    <cellStyle name="Normal 2 8 3 11" xfId="4175" xr:uid="{00000000-0005-0000-0000-00004F100000}"/>
    <cellStyle name="Normal 2 8 3 12" xfId="4176" xr:uid="{00000000-0005-0000-0000-000050100000}"/>
    <cellStyle name="Normal 2 8 3 2" xfId="4177" xr:uid="{00000000-0005-0000-0000-000051100000}"/>
    <cellStyle name="Normal 2 8 3 3" xfId="4178" xr:uid="{00000000-0005-0000-0000-000052100000}"/>
    <cellStyle name="Normal 2 8 3 3 2" xfId="4179" xr:uid="{00000000-0005-0000-0000-000053100000}"/>
    <cellStyle name="Normal 2 8 3 3 2 2" xfId="4180" xr:uid="{00000000-0005-0000-0000-000054100000}"/>
    <cellStyle name="Normal 2 8 3 3 2 2 2" xfId="4181" xr:uid="{00000000-0005-0000-0000-000055100000}"/>
    <cellStyle name="Normal 2 8 3 3 2 2 2 2" xfId="4182" xr:uid="{00000000-0005-0000-0000-000056100000}"/>
    <cellStyle name="Normal 2 8 3 3 2 2 3" xfId="4183" xr:uid="{00000000-0005-0000-0000-000057100000}"/>
    <cellStyle name="Normal 2 8 3 3 2 2 4" xfId="4184" xr:uid="{00000000-0005-0000-0000-000058100000}"/>
    <cellStyle name="Normal 2 8 3 3 2 2 5" xfId="4185" xr:uid="{00000000-0005-0000-0000-000059100000}"/>
    <cellStyle name="Normal 2 8 3 3 2 3" xfId="4186" xr:uid="{00000000-0005-0000-0000-00005A100000}"/>
    <cellStyle name="Normal 2 8 3 3 2 3 2" xfId="4187" xr:uid="{00000000-0005-0000-0000-00005B100000}"/>
    <cellStyle name="Normal 2 8 3 3 2 4" xfId="4188" xr:uid="{00000000-0005-0000-0000-00005C100000}"/>
    <cellStyle name="Normal 2 8 3 3 2 5" xfId="4189" xr:uid="{00000000-0005-0000-0000-00005D100000}"/>
    <cellStyle name="Normal 2 8 3 3 2 6" xfId="4190" xr:uid="{00000000-0005-0000-0000-00005E100000}"/>
    <cellStyle name="Normal 2 8 3 3 3" xfId="4191" xr:uid="{00000000-0005-0000-0000-00005F100000}"/>
    <cellStyle name="Normal 2 8 3 3 3 2" xfId="4192" xr:uid="{00000000-0005-0000-0000-000060100000}"/>
    <cellStyle name="Normal 2 8 3 3 3 2 2" xfId="4193" xr:uid="{00000000-0005-0000-0000-000061100000}"/>
    <cellStyle name="Normal 2 8 3 3 3 3" xfId="4194" xr:uid="{00000000-0005-0000-0000-000062100000}"/>
    <cellStyle name="Normal 2 8 3 3 3 4" xfId="4195" xr:uid="{00000000-0005-0000-0000-000063100000}"/>
    <cellStyle name="Normal 2 8 3 3 3 5" xfId="4196" xr:uid="{00000000-0005-0000-0000-000064100000}"/>
    <cellStyle name="Normal 2 8 3 3 4" xfId="4197" xr:uid="{00000000-0005-0000-0000-000065100000}"/>
    <cellStyle name="Normal 2 8 3 3 4 2" xfId="4198" xr:uid="{00000000-0005-0000-0000-000066100000}"/>
    <cellStyle name="Normal 2 8 3 3 5" xfId="4199" xr:uid="{00000000-0005-0000-0000-000067100000}"/>
    <cellStyle name="Normal 2 8 3 3 6" xfId="4200" xr:uid="{00000000-0005-0000-0000-000068100000}"/>
    <cellStyle name="Normal 2 8 3 3 7" xfId="4201" xr:uid="{00000000-0005-0000-0000-000069100000}"/>
    <cellStyle name="Normal 2 8 3 4" xfId="4202" xr:uid="{00000000-0005-0000-0000-00006A100000}"/>
    <cellStyle name="Normal 2 8 3 4 2" xfId="4203" xr:uid="{00000000-0005-0000-0000-00006B100000}"/>
    <cellStyle name="Normal 2 8 3 4 2 2" xfId="4204" xr:uid="{00000000-0005-0000-0000-00006C100000}"/>
    <cellStyle name="Normal 2 8 3 4 2 2 2" xfId="4205" xr:uid="{00000000-0005-0000-0000-00006D100000}"/>
    <cellStyle name="Normal 2 8 3 4 2 2 2 2" xfId="4206" xr:uid="{00000000-0005-0000-0000-00006E100000}"/>
    <cellStyle name="Normal 2 8 3 4 2 2 3" xfId="4207" xr:uid="{00000000-0005-0000-0000-00006F100000}"/>
    <cellStyle name="Normal 2 8 3 4 2 2 4" xfId="4208" xr:uid="{00000000-0005-0000-0000-000070100000}"/>
    <cellStyle name="Normal 2 8 3 4 2 2 5" xfId="4209" xr:uid="{00000000-0005-0000-0000-000071100000}"/>
    <cellStyle name="Normal 2 8 3 4 2 3" xfId="4210" xr:uid="{00000000-0005-0000-0000-000072100000}"/>
    <cellStyle name="Normal 2 8 3 4 2 3 2" xfId="4211" xr:uid="{00000000-0005-0000-0000-000073100000}"/>
    <cellStyle name="Normal 2 8 3 4 2 4" xfId="4212" xr:uid="{00000000-0005-0000-0000-000074100000}"/>
    <cellStyle name="Normal 2 8 3 4 2 5" xfId="4213" xr:uid="{00000000-0005-0000-0000-000075100000}"/>
    <cellStyle name="Normal 2 8 3 4 2 6" xfId="4214" xr:uid="{00000000-0005-0000-0000-000076100000}"/>
    <cellStyle name="Normal 2 8 3 4 3" xfId="4215" xr:uid="{00000000-0005-0000-0000-000077100000}"/>
    <cellStyle name="Normal 2 8 3 4 3 2" xfId="4216" xr:uid="{00000000-0005-0000-0000-000078100000}"/>
    <cellStyle name="Normal 2 8 3 4 3 2 2" xfId="4217" xr:uid="{00000000-0005-0000-0000-000079100000}"/>
    <cellStyle name="Normal 2 8 3 4 3 3" xfId="4218" xr:uid="{00000000-0005-0000-0000-00007A100000}"/>
    <cellStyle name="Normal 2 8 3 4 3 4" xfId="4219" xr:uid="{00000000-0005-0000-0000-00007B100000}"/>
    <cellStyle name="Normal 2 8 3 4 3 5" xfId="4220" xr:uid="{00000000-0005-0000-0000-00007C100000}"/>
    <cellStyle name="Normal 2 8 3 4 4" xfId="4221" xr:uid="{00000000-0005-0000-0000-00007D100000}"/>
    <cellStyle name="Normal 2 8 3 4 4 2" xfId="4222" xr:uid="{00000000-0005-0000-0000-00007E100000}"/>
    <cellStyle name="Normal 2 8 3 4 5" xfId="4223" xr:uid="{00000000-0005-0000-0000-00007F100000}"/>
    <cellStyle name="Normal 2 8 3 4 6" xfId="4224" xr:uid="{00000000-0005-0000-0000-000080100000}"/>
    <cellStyle name="Normal 2 8 3 4 7" xfId="4225" xr:uid="{00000000-0005-0000-0000-000081100000}"/>
    <cellStyle name="Normal 2 8 3 5" xfId="4226" xr:uid="{00000000-0005-0000-0000-000082100000}"/>
    <cellStyle name="Normal 2 8 3 5 2" xfId="4227" xr:uid="{00000000-0005-0000-0000-000083100000}"/>
    <cellStyle name="Normal 2 8 3 5 2 2" xfId="4228" xr:uid="{00000000-0005-0000-0000-000084100000}"/>
    <cellStyle name="Normal 2 8 3 5 2 2 2" xfId="4229" xr:uid="{00000000-0005-0000-0000-000085100000}"/>
    <cellStyle name="Normal 2 8 3 5 2 3" xfId="4230" xr:uid="{00000000-0005-0000-0000-000086100000}"/>
    <cellStyle name="Normal 2 8 3 5 2 4" xfId="4231" xr:uid="{00000000-0005-0000-0000-000087100000}"/>
    <cellStyle name="Normal 2 8 3 5 2 5" xfId="4232" xr:uid="{00000000-0005-0000-0000-000088100000}"/>
    <cellStyle name="Normal 2 8 3 5 3" xfId="4233" xr:uid="{00000000-0005-0000-0000-000089100000}"/>
    <cellStyle name="Normal 2 8 3 5 3 2" xfId="4234" xr:uid="{00000000-0005-0000-0000-00008A100000}"/>
    <cellStyle name="Normal 2 8 3 5 4" xfId="4235" xr:uid="{00000000-0005-0000-0000-00008B100000}"/>
    <cellStyle name="Normal 2 8 3 5 5" xfId="4236" xr:uid="{00000000-0005-0000-0000-00008C100000}"/>
    <cellStyle name="Normal 2 8 3 5 6" xfId="4237" xr:uid="{00000000-0005-0000-0000-00008D100000}"/>
    <cellStyle name="Normal 2 8 3 6" xfId="4238" xr:uid="{00000000-0005-0000-0000-00008E100000}"/>
    <cellStyle name="Normal 2 8 3 6 2" xfId="4239" xr:uid="{00000000-0005-0000-0000-00008F100000}"/>
    <cellStyle name="Normal 2 8 3 6 2 2" xfId="4240" xr:uid="{00000000-0005-0000-0000-000090100000}"/>
    <cellStyle name="Normal 2 8 3 6 2 2 2" xfId="4241" xr:uid="{00000000-0005-0000-0000-000091100000}"/>
    <cellStyle name="Normal 2 8 3 6 2 3" xfId="4242" xr:uid="{00000000-0005-0000-0000-000092100000}"/>
    <cellStyle name="Normal 2 8 3 6 2 4" xfId="4243" xr:uid="{00000000-0005-0000-0000-000093100000}"/>
    <cellStyle name="Normal 2 8 3 6 2 5" xfId="4244" xr:uid="{00000000-0005-0000-0000-000094100000}"/>
    <cellStyle name="Normal 2 8 3 6 3" xfId="4245" xr:uid="{00000000-0005-0000-0000-000095100000}"/>
    <cellStyle name="Normal 2 8 3 6 3 2" xfId="4246" xr:uid="{00000000-0005-0000-0000-000096100000}"/>
    <cellStyle name="Normal 2 8 3 6 4" xfId="4247" xr:uid="{00000000-0005-0000-0000-000097100000}"/>
    <cellStyle name="Normal 2 8 3 6 5" xfId="4248" xr:uid="{00000000-0005-0000-0000-000098100000}"/>
    <cellStyle name="Normal 2 8 3 6 6" xfId="4249" xr:uid="{00000000-0005-0000-0000-000099100000}"/>
    <cellStyle name="Normal 2 8 3 7" xfId="4250" xr:uid="{00000000-0005-0000-0000-00009A100000}"/>
    <cellStyle name="Normal 2 8 3 7 2" xfId="4251" xr:uid="{00000000-0005-0000-0000-00009B100000}"/>
    <cellStyle name="Normal 2 8 3 7 2 2" xfId="4252" xr:uid="{00000000-0005-0000-0000-00009C100000}"/>
    <cellStyle name="Normal 2 8 3 7 3" xfId="4253" xr:uid="{00000000-0005-0000-0000-00009D100000}"/>
    <cellStyle name="Normal 2 8 3 7 4" xfId="4254" xr:uid="{00000000-0005-0000-0000-00009E100000}"/>
    <cellStyle name="Normal 2 8 3 7 5" xfId="4255" xr:uid="{00000000-0005-0000-0000-00009F100000}"/>
    <cellStyle name="Normal 2 8 3 8" xfId="4256" xr:uid="{00000000-0005-0000-0000-0000A0100000}"/>
    <cellStyle name="Normal 2 8 3 8 2" xfId="4257" xr:uid="{00000000-0005-0000-0000-0000A1100000}"/>
    <cellStyle name="Normal 2 8 3 8 2 2" xfId="4258" xr:uid="{00000000-0005-0000-0000-0000A2100000}"/>
    <cellStyle name="Normal 2 8 3 8 3" xfId="4259" xr:uid="{00000000-0005-0000-0000-0000A3100000}"/>
    <cellStyle name="Normal 2 8 3 8 4" xfId="4260" xr:uid="{00000000-0005-0000-0000-0000A4100000}"/>
    <cellStyle name="Normal 2 8 3 8 5" xfId="4261" xr:uid="{00000000-0005-0000-0000-0000A5100000}"/>
    <cellStyle name="Normal 2 8 3 9" xfId="4262" xr:uid="{00000000-0005-0000-0000-0000A6100000}"/>
    <cellStyle name="Normal 2 8 3 9 2" xfId="4263" xr:uid="{00000000-0005-0000-0000-0000A7100000}"/>
    <cellStyle name="Normal 2 8 4" xfId="4264" xr:uid="{00000000-0005-0000-0000-0000A8100000}"/>
    <cellStyle name="Normal 2 8 4 10" xfId="4265" xr:uid="{00000000-0005-0000-0000-0000A9100000}"/>
    <cellStyle name="Normal 2 8 4 11" xfId="4266" xr:uid="{00000000-0005-0000-0000-0000AA100000}"/>
    <cellStyle name="Normal 2 8 4 2" xfId="4267" xr:uid="{00000000-0005-0000-0000-0000AB100000}"/>
    <cellStyle name="Normal 2 8 4 2 2" xfId="4268" xr:uid="{00000000-0005-0000-0000-0000AC100000}"/>
    <cellStyle name="Normal 2 8 4 2 2 2" xfId="4269" xr:uid="{00000000-0005-0000-0000-0000AD100000}"/>
    <cellStyle name="Normal 2 8 4 2 2 2 2" xfId="4270" xr:uid="{00000000-0005-0000-0000-0000AE100000}"/>
    <cellStyle name="Normal 2 8 4 2 2 2 2 2" xfId="4271" xr:uid="{00000000-0005-0000-0000-0000AF100000}"/>
    <cellStyle name="Normal 2 8 4 2 2 2 3" xfId="4272" xr:uid="{00000000-0005-0000-0000-0000B0100000}"/>
    <cellStyle name="Normal 2 8 4 2 2 2 4" xfId="4273" xr:uid="{00000000-0005-0000-0000-0000B1100000}"/>
    <cellStyle name="Normal 2 8 4 2 2 2 5" xfId="4274" xr:uid="{00000000-0005-0000-0000-0000B2100000}"/>
    <cellStyle name="Normal 2 8 4 2 2 3" xfId="4275" xr:uid="{00000000-0005-0000-0000-0000B3100000}"/>
    <cellStyle name="Normal 2 8 4 2 2 3 2" xfId="4276" xr:uid="{00000000-0005-0000-0000-0000B4100000}"/>
    <cellStyle name="Normal 2 8 4 2 2 4" xfId="4277" xr:uid="{00000000-0005-0000-0000-0000B5100000}"/>
    <cellStyle name="Normal 2 8 4 2 2 5" xfId="4278" xr:uid="{00000000-0005-0000-0000-0000B6100000}"/>
    <cellStyle name="Normal 2 8 4 2 2 6" xfId="4279" xr:uid="{00000000-0005-0000-0000-0000B7100000}"/>
    <cellStyle name="Normal 2 8 4 2 3" xfId="4280" xr:uid="{00000000-0005-0000-0000-0000B8100000}"/>
    <cellStyle name="Normal 2 8 4 2 3 2" xfId="4281" xr:uid="{00000000-0005-0000-0000-0000B9100000}"/>
    <cellStyle name="Normal 2 8 4 2 3 2 2" xfId="4282" xr:uid="{00000000-0005-0000-0000-0000BA100000}"/>
    <cellStyle name="Normal 2 8 4 2 3 3" xfId="4283" xr:uid="{00000000-0005-0000-0000-0000BB100000}"/>
    <cellStyle name="Normal 2 8 4 2 3 4" xfId="4284" xr:uid="{00000000-0005-0000-0000-0000BC100000}"/>
    <cellStyle name="Normal 2 8 4 2 3 5" xfId="4285" xr:uid="{00000000-0005-0000-0000-0000BD100000}"/>
    <cellStyle name="Normal 2 8 4 2 4" xfId="4286" xr:uid="{00000000-0005-0000-0000-0000BE100000}"/>
    <cellStyle name="Normal 2 8 4 2 4 2" xfId="4287" xr:uid="{00000000-0005-0000-0000-0000BF100000}"/>
    <cellStyle name="Normal 2 8 4 2 5" xfId="4288" xr:uid="{00000000-0005-0000-0000-0000C0100000}"/>
    <cellStyle name="Normal 2 8 4 2 6" xfId="4289" xr:uid="{00000000-0005-0000-0000-0000C1100000}"/>
    <cellStyle name="Normal 2 8 4 2 7" xfId="4290" xr:uid="{00000000-0005-0000-0000-0000C2100000}"/>
    <cellStyle name="Normal 2 8 4 3" xfId="4291" xr:uid="{00000000-0005-0000-0000-0000C3100000}"/>
    <cellStyle name="Normal 2 8 4 3 2" xfId="4292" xr:uid="{00000000-0005-0000-0000-0000C4100000}"/>
    <cellStyle name="Normal 2 8 4 3 2 2" xfId="4293" xr:uid="{00000000-0005-0000-0000-0000C5100000}"/>
    <cellStyle name="Normal 2 8 4 3 2 2 2" xfId="4294" xr:uid="{00000000-0005-0000-0000-0000C6100000}"/>
    <cellStyle name="Normal 2 8 4 3 2 2 2 2" xfId="4295" xr:uid="{00000000-0005-0000-0000-0000C7100000}"/>
    <cellStyle name="Normal 2 8 4 3 2 2 3" xfId="4296" xr:uid="{00000000-0005-0000-0000-0000C8100000}"/>
    <cellStyle name="Normal 2 8 4 3 2 2 4" xfId="4297" xr:uid="{00000000-0005-0000-0000-0000C9100000}"/>
    <cellStyle name="Normal 2 8 4 3 2 2 5" xfId="4298" xr:uid="{00000000-0005-0000-0000-0000CA100000}"/>
    <cellStyle name="Normal 2 8 4 3 2 3" xfId="4299" xr:uid="{00000000-0005-0000-0000-0000CB100000}"/>
    <cellStyle name="Normal 2 8 4 3 2 3 2" xfId="4300" xr:uid="{00000000-0005-0000-0000-0000CC100000}"/>
    <cellStyle name="Normal 2 8 4 3 2 4" xfId="4301" xr:uid="{00000000-0005-0000-0000-0000CD100000}"/>
    <cellStyle name="Normal 2 8 4 3 2 5" xfId="4302" xr:uid="{00000000-0005-0000-0000-0000CE100000}"/>
    <cellStyle name="Normal 2 8 4 3 2 6" xfId="4303" xr:uid="{00000000-0005-0000-0000-0000CF100000}"/>
    <cellStyle name="Normal 2 8 4 3 3" xfId="4304" xr:uid="{00000000-0005-0000-0000-0000D0100000}"/>
    <cellStyle name="Normal 2 8 4 3 3 2" xfId="4305" xr:uid="{00000000-0005-0000-0000-0000D1100000}"/>
    <cellStyle name="Normal 2 8 4 3 3 2 2" xfId="4306" xr:uid="{00000000-0005-0000-0000-0000D2100000}"/>
    <cellStyle name="Normal 2 8 4 3 3 3" xfId="4307" xr:uid="{00000000-0005-0000-0000-0000D3100000}"/>
    <cellStyle name="Normal 2 8 4 3 3 4" xfId="4308" xr:uid="{00000000-0005-0000-0000-0000D4100000}"/>
    <cellStyle name="Normal 2 8 4 3 3 5" xfId="4309" xr:uid="{00000000-0005-0000-0000-0000D5100000}"/>
    <cellStyle name="Normal 2 8 4 3 4" xfId="4310" xr:uid="{00000000-0005-0000-0000-0000D6100000}"/>
    <cellStyle name="Normal 2 8 4 3 4 2" xfId="4311" xr:uid="{00000000-0005-0000-0000-0000D7100000}"/>
    <cellStyle name="Normal 2 8 4 3 5" xfId="4312" xr:uid="{00000000-0005-0000-0000-0000D8100000}"/>
    <cellStyle name="Normal 2 8 4 3 6" xfId="4313" xr:uid="{00000000-0005-0000-0000-0000D9100000}"/>
    <cellStyle name="Normal 2 8 4 3 7" xfId="4314" xr:uid="{00000000-0005-0000-0000-0000DA100000}"/>
    <cellStyle name="Normal 2 8 4 4" xfId="4315" xr:uid="{00000000-0005-0000-0000-0000DB100000}"/>
    <cellStyle name="Normal 2 8 4 4 2" xfId="4316" xr:uid="{00000000-0005-0000-0000-0000DC100000}"/>
    <cellStyle name="Normal 2 8 4 4 2 2" xfId="4317" xr:uid="{00000000-0005-0000-0000-0000DD100000}"/>
    <cellStyle name="Normal 2 8 4 4 2 2 2" xfId="4318" xr:uid="{00000000-0005-0000-0000-0000DE100000}"/>
    <cellStyle name="Normal 2 8 4 4 2 3" xfId="4319" xr:uid="{00000000-0005-0000-0000-0000DF100000}"/>
    <cellStyle name="Normal 2 8 4 4 2 4" xfId="4320" xr:uid="{00000000-0005-0000-0000-0000E0100000}"/>
    <cellStyle name="Normal 2 8 4 4 2 5" xfId="4321" xr:uid="{00000000-0005-0000-0000-0000E1100000}"/>
    <cellStyle name="Normal 2 8 4 4 3" xfId="4322" xr:uid="{00000000-0005-0000-0000-0000E2100000}"/>
    <cellStyle name="Normal 2 8 4 4 3 2" xfId="4323" xr:uid="{00000000-0005-0000-0000-0000E3100000}"/>
    <cellStyle name="Normal 2 8 4 4 4" xfId="4324" xr:uid="{00000000-0005-0000-0000-0000E4100000}"/>
    <cellStyle name="Normal 2 8 4 4 5" xfId="4325" xr:uid="{00000000-0005-0000-0000-0000E5100000}"/>
    <cellStyle name="Normal 2 8 4 4 6" xfId="4326" xr:uid="{00000000-0005-0000-0000-0000E6100000}"/>
    <cellStyle name="Normal 2 8 4 5" xfId="4327" xr:uid="{00000000-0005-0000-0000-0000E7100000}"/>
    <cellStyle name="Normal 2 8 4 5 2" xfId="4328" xr:uid="{00000000-0005-0000-0000-0000E8100000}"/>
    <cellStyle name="Normal 2 8 4 5 2 2" xfId="4329" xr:uid="{00000000-0005-0000-0000-0000E9100000}"/>
    <cellStyle name="Normal 2 8 4 5 2 2 2" xfId="4330" xr:uid="{00000000-0005-0000-0000-0000EA100000}"/>
    <cellStyle name="Normal 2 8 4 5 2 3" xfId="4331" xr:uid="{00000000-0005-0000-0000-0000EB100000}"/>
    <cellStyle name="Normal 2 8 4 5 2 4" xfId="4332" xr:uid="{00000000-0005-0000-0000-0000EC100000}"/>
    <cellStyle name="Normal 2 8 4 5 2 5" xfId="4333" xr:uid="{00000000-0005-0000-0000-0000ED100000}"/>
    <cellStyle name="Normal 2 8 4 5 3" xfId="4334" xr:uid="{00000000-0005-0000-0000-0000EE100000}"/>
    <cellStyle name="Normal 2 8 4 5 3 2" xfId="4335" xr:uid="{00000000-0005-0000-0000-0000EF100000}"/>
    <cellStyle name="Normal 2 8 4 5 4" xfId="4336" xr:uid="{00000000-0005-0000-0000-0000F0100000}"/>
    <cellStyle name="Normal 2 8 4 5 5" xfId="4337" xr:uid="{00000000-0005-0000-0000-0000F1100000}"/>
    <cellStyle name="Normal 2 8 4 5 6" xfId="4338" xr:uid="{00000000-0005-0000-0000-0000F2100000}"/>
    <cellStyle name="Normal 2 8 4 6" xfId="4339" xr:uid="{00000000-0005-0000-0000-0000F3100000}"/>
    <cellStyle name="Normal 2 8 4 6 2" xfId="4340" xr:uid="{00000000-0005-0000-0000-0000F4100000}"/>
    <cellStyle name="Normal 2 8 4 6 2 2" xfId="4341" xr:uid="{00000000-0005-0000-0000-0000F5100000}"/>
    <cellStyle name="Normal 2 8 4 6 3" xfId="4342" xr:uid="{00000000-0005-0000-0000-0000F6100000}"/>
    <cellStyle name="Normal 2 8 4 6 4" xfId="4343" xr:uid="{00000000-0005-0000-0000-0000F7100000}"/>
    <cellStyle name="Normal 2 8 4 6 5" xfId="4344" xr:uid="{00000000-0005-0000-0000-0000F8100000}"/>
    <cellStyle name="Normal 2 8 4 7" xfId="4345" xr:uid="{00000000-0005-0000-0000-0000F9100000}"/>
    <cellStyle name="Normal 2 8 4 7 2" xfId="4346" xr:uid="{00000000-0005-0000-0000-0000FA100000}"/>
    <cellStyle name="Normal 2 8 4 7 2 2" xfId="4347" xr:uid="{00000000-0005-0000-0000-0000FB100000}"/>
    <cellStyle name="Normal 2 8 4 7 3" xfId="4348" xr:uid="{00000000-0005-0000-0000-0000FC100000}"/>
    <cellStyle name="Normal 2 8 4 7 4" xfId="4349" xr:uid="{00000000-0005-0000-0000-0000FD100000}"/>
    <cellStyle name="Normal 2 8 4 7 5" xfId="4350" xr:uid="{00000000-0005-0000-0000-0000FE100000}"/>
    <cellStyle name="Normal 2 8 4 8" xfId="4351" xr:uid="{00000000-0005-0000-0000-0000FF100000}"/>
    <cellStyle name="Normal 2 8 4 8 2" xfId="4352" xr:uid="{00000000-0005-0000-0000-000000110000}"/>
    <cellStyle name="Normal 2 8 4 9" xfId="4353" xr:uid="{00000000-0005-0000-0000-000001110000}"/>
    <cellStyle name="Normal 2 8 5" xfId="4354" xr:uid="{00000000-0005-0000-0000-000002110000}"/>
    <cellStyle name="Normal 2 8 5 10" xfId="4355" xr:uid="{00000000-0005-0000-0000-000003110000}"/>
    <cellStyle name="Normal 2 8 5 11" xfId="4356" xr:uid="{00000000-0005-0000-0000-000004110000}"/>
    <cellStyle name="Normal 2 8 5 2" xfId="4357" xr:uid="{00000000-0005-0000-0000-000005110000}"/>
    <cellStyle name="Normal 2 8 5 2 2" xfId="4358" xr:uid="{00000000-0005-0000-0000-000006110000}"/>
    <cellStyle name="Normal 2 8 5 2 2 2" xfId="4359" xr:uid="{00000000-0005-0000-0000-000007110000}"/>
    <cellStyle name="Normal 2 8 5 2 2 2 2" xfId="4360" xr:uid="{00000000-0005-0000-0000-000008110000}"/>
    <cellStyle name="Normal 2 8 5 2 2 2 2 2" xfId="4361" xr:uid="{00000000-0005-0000-0000-000009110000}"/>
    <cellStyle name="Normal 2 8 5 2 2 2 3" xfId="4362" xr:uid="{00000000-0005-0000-0000-00000A110000}"/>
    <cellStyle name="Normal 2 8 5 2 2 2 4" xfId="4363" xr:uid="{00000000-0005-0000-0000-00000B110000}"/>
    <cellStyle name="Normal 2 8 5 2 2 2 5" xfId="4364" xr:uid="{00000000-0005-0000-0000-00000C110000}"/>
    <cellStyle name="Normal 2 8 5 2 2 3" xfId="4365" xr:uid="{00000000-0005-0000-0000-00000D110000}"/>
    <cellStyle name="Normal 2 8 5 2 2 3 2" xfId="4366" xr:uid="{00000000-0005-0000-0000-00000E110000}"/>
    <cellStyle name="Normal 2 8 5 2 2 4" xfId="4367" xr:uid="{00000000-0005-0000-0000-00000F110000}"/>
    <cellStyle name="Normal 2 8 5 2 2 5" xfId="4368" xr:uid="{00000000-0005-0000-0000-000010110000}"/>
    <cellStyle name="Normal 2 8 5 2 2 6" xfId="4369" xr:uid="{00000000-0005-0000-0000-000011110000}"/>
    <cellStyle name="Normal 2 8 5 2 3" xfId="4370" xr:uid="{00000000-0005-0000-0000-000012110000}"/>
    <cellStyle name="Normal 2 8 5 2 3 2" xfId="4371" xr:uid="{00000000-0005-0000-0000-000013110000}"/>
    <cellStyle name="Normal 2 8 5 2 3 2 2" xfId="4372" xr:uid="{00000000-0005-0000-0000-000014110000}"/>
    <cellStyle name="Normal 2 8 5 2 3 3" xfId="4373" xr:uid="{00000000-0005-0000-0000-000015110000}"/>
    <cellStyle name="Normal 2 8 5 2 3 4" xfId="4374" xr:uid="{00000000-0005-0000-0000-000016110000}"/>
    <cellStyle name="Normal 2 8 5 2 3 5" xfId="4375" xr:uid="{00000000-0005-0000-0000-000017110000}"/>
    <cellStyle name="Normal 2 8 5 2 4" xfId="4376" xr:uid="{00000000-0005-0000-0000-000018110000}"/>
    <cellStyle name="Normal 2 8 5 2 4 2" xfId="4377" xr:uid="{00000000-0005-0000-0000-000019110000}"/>
    <cellStyle name="Normal 2 8 5 2 5" xfId="4378" xr:uid="{00000000-0005-0000-0000-00001A110000}"/>
    <cellStyle name="Normal 2 8 5 2 6" xfId="4379" xr:uid="{00000000-0005-0000-0000-00001B110000}"/>
    <cellStyle name="Normal 2 8 5 2 7" xfId="4380" xr:uid="{00000000-0005-0000-0000-00001C110000}"/>
    <cellStyle name="Normal 2 8 5 3" xfId="4381" xr:uid="{00000000-0005-0000-0000-00001D110000}"/>
    <cellStyle name="Normal 2 8 5 3 2" xfId="4382" xr:uid="{00000000-0005-0000-0000-00001E110000}"/>
    <cellStyle name="Normal 2 8 5 3 2 2" xfId="4383" xr:uid="{00000000-0005-0000-0000-00001F110000}"/>
    <cellStyle name="Normal 2 8 5 3 2 2 2" xfId="4384" xr:uid="{00000000-0005-0000-0000-000020110000}"/>
    <cellStyle name="Normal 2 8 5 3 2 2 2 2" xfId="4385" xr:uid="{00000000-0005-0000-0000-000021110000}"/>
    <cellStyle name="Normal 2 8 5 3 2 2 3" xfId="4386" xr:uid="{00000000-0005-0000-0000-000022110000}"/>
    <cellStyle name="Normal 2 8 5 3 2 2 4" xfId="4387" xr:uid="{00000000-0005-0000-0000-000023110000}"/>
    <cellStyle name="Normal 2 8 5 3 2 2 5" xfId="4388" xr:uid="{00000000-0005-0000-0000-000024110000}"/>
    <cellStyle name="Normal 2 8 5 3 2 3" xfId="4389" xr:uid="{00000000-0005-0000-0000-000025110000}"/>
    <cellStyle name="Normal 2 8 5 3 2 3 2" xfId="4390" xr:uid="{00000000-0005-0000-0000-000026110000}"/>
    <cellStyle name="Normal 2 8 5 3 2 4" xfId="4391" xr:uid="{00000000-0005-0000-0000-000027110000}"/>
    <cellStyle name="Normal 2 8 5 3 2 5" xfId="4392" xr:uid="{00000000-0005-0000-0000-000028110000}"/>
    <cellStyle name="Normal 2 8 5 3 2 6" xfId="4393" xr:uid="{00000000-0005-0000-0000-000029110000}"/>
    <cellStyle name="Normal 2 8 5 3 3" xfId="4394" xr:uid="{00000000-0005-0000-0000-00002A110000}"/>
    <cellStyle name="Normal 2 8 5 3 3 2" xfId="4395" xr:uid="{00000000-0005-0000-0000-00002B110000}"/>
    <cellStyle name="Normal 2 8 5 3 3 2 2" xfId="4396" xr:uid="{00000000-0005-0000-0000-00002C110000}"/>
    <cellStyle name="Normal 2 8 5 3 3 3" xfId="4397" xr:uid="{00000000-0005-0000-0000-00002D110000}"/>
    <cellStyle name="Normal 2 8 5 3 3 4" xfId="4398" xr:uid="{00000000-0005-0000-0000-00002E110000}"/>
    <cellStyle name="Normal 2 8 5 3 3 5" xfId="4399" xr:uid="{00000000-0005-0000-0000-00002F110000}"/>
    <cellStyle name="Normal 2 8 5 3 4" xfId="4400" xr:uid="{00000000-0005-0000-0000-000030110000}"/>
    <cellStyle name="Normal 2 8 5 3 4 2" xfId="4401" xr:uid="{00000000-0005-0000-0000-000031110000}"/>
    <cellStyle name="Normal 2 8 5 3 5" xfId="4402" xr:uid="{00000000-0005-0000-0000-000032110000}"/>
    <cellStyle name="Normal 2 8 5 3 6" xfId="4403" xr:uid="{00000000-0005-0000-0000-000033110000}"/>
    <cellStyle name="Normal 2 8 5 3 7" xfId="4404" xr:uid="{00000000-0005-0000-0000-000034110000}"/>
    <cellStyle name="Normal 2 8 5 4" xfId="4405" xr:uid="{00000000-0005-0000-0000-000035110000}"/>
    <cellStyle name="Normal 2 8 5 4 2" xfId="4406" xr:uid="{00000000-0005-0000-0000-000036110000}"/>
    <cellStyle name="Normal 2 8 5 4 2 2" xfId="4407" xr:uid="{00000000-0005-0000-0000-000037110000}"/>
    <cellStyle name="Normal 2 8 5 4 2 2 2" xfId="4408" xr:uid="{00000000-0005-0000-0000-000038110000}"/>
    <cellStyle name="Normal 2 8 5 4 2 3" xfId="4409" xr:uid="{00000000-0005-0000-0000-000039110000}"/>
    <cellStyle name="Normal 2 8 5 4 2 4" xfId="4410" xr:uid="{00000000-0005-0000-0000-00003A110000}"/>
    <cellStyle name="Normal 2 8 5 4 2 5" xfId="4411" xr:uid="{00000000-0005-0000-0000-00003B110000}"/>
    <cellStyle name="Normal 2 8 5 4 3" xfId="4412" xr:uid="{00000000-0005-0000-0000-00003C110000}"/>
    <cellStyle name="Normal 2 8 5 4 3 2" xfId="4413" xr:uid="{00000000-0005-0000-0000-00003D110000}"/>
    <cellStyle name="Normal 2 8 5 4 4" xfId="4414" xr:uid="{00000000-0005-0000-0000-00003E110000}"/>
    <cellStyle name="Normal 2 8 5 4 5" xfId="4415" xr:uid="{00000000-0005-0000-0000-00003F110000}"/>
    <cellStyle name="Normal 2 8 5 4 6" xfId="4416" xr:uid="{00000000-0005-0000-0000-000040110000}"/>
    <cellStyle name="Normal 2 8 5 5" xfId="4417" xr:uid="{00000000-0005-0000-0000-000041110000}"/>
    <cellStyle name="Normal 2 8 5 5 2" xfId="4418" xr:uid="{00000000-0005-0000-0000-000042110000}"/>
    <cellStyle name="Normal 2 8 5 5 2 2" xfId="4419" xr:uid="{00000000-0005-0000-0000-000043110000}"/>
    <cellStyle name="Normal 2 8 5 5 2 2 2" xfId="4420" xr:uid="{00000000-0005-0000-0000-000044110000}"/>
    <cellStyle name="Normal 2 8 5 5 2 3" xfId="4421" xr:uid="{00000000-0005-0000-0000-000045110000}"/>
    <cellStyle name="Normal 2 8 5 5 2 4" xfId="4422" xr:uid="{00000000-0005-0000-0000-000046110000}"/>
    <cellStyle name="Normal 2 8 5 5 2 5" xfId="4423" xr:uid="{00000000-0005-0000-0000-000047110000}"/>
    <cellStyle name="Normal 2 8 5 5 3" xfId="4424" xr:uid="{00000000-0005-0000-0000-000048110000}"/>
    <cellStyle name="Normal 2 8 5 5 3 2" xfId="4425" xr:uid="{00000000-0005-0000-0000-000049110000}"/>
    <cellStyle name="Normal 2 8 5 5 4" xfId="4426" xr:uid="{00000000-0005-0000-0000-00004A110000}"/>
    <cellStyle name="Normal 2 8 5 5 5" xfId="4427" xr:uid="{00000000-0005-0000-0000-00004B110000}"/>
    <cellStyle name="Normal 2 8 5 5 6" xfId="4428" xr:uid="{00000000-0005-0000-0000-00004C110000}"/>
    <cellStyle name="Normal 2 8 5 6" xfId="4429" xr:uid="{00000000-0005-0000-0000-00004D110000}"/>
    <cellStyle name="Normal 2 8 5 6 2" xfId="4430" xr:uid="{00000000-0005-0000-0000-00004E110000}"/>
    <cellStyle name="Normal 2 8 5 6 2 2" xfId="4431" xr:uid="{00000000-0005-0000-0000-00004F110000}"/>
    <cellStyle name="Normal 2 8 5 6 3" xfId="4432" xr:uid="{00000000-0005-0000-0000-000050110000}"/>
    <cellStyle name="Normal 2 8 5 6 4" xfId="4433" xr:uid="{00000000-0005-0000-0000-000051110000}"/>
    <cellStyle name="Normal 2 8 5 6 5" xfId="4434" xr:uid="{00000000-0005-0000-0000-000052110000}"/>
    <cellStyle name="Normal 2 8 5 7" xfId="4435" xr:uid="{00000000-0005-0000-0000-000053110000}"/>
    <cellStyle name="Normal 2 8 5 7 2" xfId="4436" xr:uid="{00000000-0005-0000-0000-000054110000}"/>
    <cellStyle name="Normal 2 8 5 7 2 2" xfId="4437" xr:uid="{00000000-0005-0000-0000-000055110000}"/>
    <cellStyle name="Normal 2 8 5 7 3" xfId="4438" xr:uid="{00000000-0005-0000-0000-000056110000}"/>
    <cellStyle name="Normal 2 8 5 7 4" xfId="4439" xr:uid="{00000000-0005-0000-0000-000057110000}"/>
    <cellStyle name="Normal 2 8 5 7 5" xfId="4440" xr:uid="{00000000-0005-0000-0000-000058110000}"/>
    <cellStyle name="Normal 2 8 5 8" xfId="4441" xr:uid="{00000000-0005-0000-0000-000059110000}"/>
    <cellStyle name="Normal 2 8 5 8 2" xfId="4442" xr:uid="{00000000-0005-0000-0000-00005A110000}"/>
    <cellStyle name="Normal 2 8 5 9" xfId="4443" xr:uid="{00000000-0005-0000-0000-00005B110000}"/>
    <cellStyle name="Normal 2 8 6" xfId="4444" xr:uid="{00000000-0005-0000-0000-00005C110000}"/>
    <cellStyle name="Normal 2 8 7" xfId="4445" xr:uid="{00000000-0005-0000-0000-00005D110000}"/>
    <cellStyle name="Normal 2 8 7 2" xfId="4446" xr:uid="{00000000-0005-0000-0000-00005E110000}"/>
    <cellStyle name="Normal 2 8 7 2 2" xfId="4447" xr:uid="{00000000-0005-0000-0000-00005F110000}"/>
    <cellStyle name="Normal 2 8 7 2 2 2" xfId="4448" xr:uid="{00000000-0005-0000-0000-000060110000}"/>
    <cellStyle name="Normal 2 8 7 2 2 2 2" xfId="4449" xr:uid="{00000000-0005-0000-0000-000061110000}"/>
    <cellStyle name="Normal 2 8 7 2 2 3" xfId="4450" xr:uid="{00000000-0005-0000-0000-000062110000}"/>
    <cellStyle name="Normal 2 8 7 2 2 4" xfId="4451" xr:uid="{00000000-0005-0000-0000-000063110000}"/>
    <cellStyle name="Normal 2 8 7 2 2 5" xfId="4452" xr:uid="{00000000-0005-0000-0000-000064110000}"/>
    <cellStyle name="Normal 2 8 7 2 3" xfId="4453" xr:uid="{00000000-0005-0000-0000-000065110000}"/>
    <cellStyle name="Normal 2 8 7 2 3 2" xfId="4454" xr:uid="{00000000-0005-0000-0000-000066110000}"/>
    <cellStyle name="Normal 2 8 7 2 4" xfId="4455" xr:uid="{00000000-0005-0000-0000-000067110000}"/>
    <cellStyle name="Normal 2 8 7 2 5" xfId="4456" xr:uid="{00000000-0005-0000-0000-000068110000}"/>
    <cellStyle name="Normal 2 8 7 2 6" xfId="4457" xr:uid="{00000000-0005-0000-0000-000069110000}"/>
    <cellStyle name="Normal 2 8 7 3" xfId="4458" xr:uid="{00000000-0005-0000-0000-00006A110000}"/>
    <cellStyle name="Normal 2 8 7 3 2" xfId="4459" xr:uid="{00000000-0005-0000-0000-00006B110000}"/>
    <cellStyle name="Normal 2 8 7 3 2 2" xfId="4460" xr:uid="{00000000-0005-0000-0000-00006C110000}"/>
    <cellStyle name="Normal 2 8 7 3 3" xfId="4461" xr:uid="{00000000-0005-0000-0000-00006D110000}"/>
    <cellStyle name="Normal 2 8 7 3 4" xfId="4462" xr:uid="{00000000-0005-0000-0000-00006E110000}"/>
    <cellStyle name="Normal 2 8 7 3 5" xfId="4463" xr:uid="{00000000-0005-0000-0000-00006F110000}"/>
    <cellStyle name="Normal 2 8 7 4" xfId="4464" xr:uid="{00000000-0005-0000-0000-000070110000}"/>
    <cellStyle name="Normal 2 8 7 4 2" xfId="4465" xr:uid="{00000000-0005-0000-0000-000071110000}"/>
    <cellStyle name="Normal 2 8 7 5" xfId="4466" xr:uid="{00000000-0005-0000-0000-000072110000}"/>
    <cellStyle name="Normal 2 8 7 6" xfId="4467" xr:uid="{00000000-0005-0000-0000-000073110000}"/>
    <cellStyle name="Normal 2 8 7 7" xfId="4468" xr:uid="{00000000-0005-0000-0000-000074110000}"/>
    <cellStyle name="Normal 2 8 8" xfId="4469" xr:uid="{00000000-0005-0000-0000-000075110000}"/>
    <cellStyle name="Normal 2 8 8 2" xfId="4470" xr:uid="{00000000-0005-0000-0000-000076110000}"/>
    <cellStyle name="Normal 2 8 8 2 2" xfId="4471" xr:uid="{00000000-0005-0000-0000-000077110000}"/>
    <cellStyle name="Normal 2 8 8 2 2 2" xfId="4472" xr:uid="{00000000-0005-0000-0000-000078110000}"/>
    <cellStyle name="Normal 2 8 8 2 2 2 2" xfId="4473" xr:uid="{00000000-0005-0000-0000-000079110000}"/>
    <cellStyle name="Normal 2 8 8 2 2 3" xfId="4474" xr:uid="{00000000-0005-0000-0000-00007A110000}"/>
    <cellStyle name="Normal 2 8 8 2 2 4" xfId="4475" xr:uid="{00000000-0005-0000-0000-00007B110000}"/>
    <cellStyle name="Normal 2 8 8 2 2 5" xfId="4476" xr:uid="{00000000-0005-0000-0000-00007C110000}"/>
    <cellStyle name="Normal 2 8 8 2 3" xfId="4477" xr:uid="{00000000-0005-0000-0000-00007D110000}"/>
    <cellStyle name="Normal 2 8 8 2 3 2" xfId="4478" xr:uid="{00000000-0005-0000-0000-00007E110000}"/>
    <cellStyle name="Normal 2 8 8 2 4" xfId="4479" xr:uid="{00000000-0005-0000-0000-00007F110000}"/>
    <cellStyle name="Normal 2 8 8 2 5" xfId="4480" xr:uid="{00000000-0005-0000-0000-000080110000}"/>
    <cellStyle name="Normal 2 8 8 2 6" xfId="4481" xr:uid="{00000000-0005-0000-0000-000081110000}"/>
    <cellStyle name="Normal 2 8 8 3" xfId="4482" xr:uid="{00000000-0005-0000-0000-000082110000}"/>
    <cellStyle name="Normal 2 8 8 3 2" xfId="4483" xr:uid="{00000000-0005-0000-0000-000083110000}"/>
    <cellStyle name="Normal 2 8 8 3 2 2" xfId="4484" xr:uid="{00000000-0005-0000-0000-000084110000}"/>
    <cellStyle name="Normal 2 8 8 3 3" xfId="4485" xr:uid="{00000000-0005-0000-0000-000085110000}"/>
    <cellStyle name="Normal 2 8 8 3 4" xfId="4486" xr:uid="{00000000-0005-0000-0000-000086110000}"/>
    <cellStyle name="Normal 2 8 8 3 5" xfId="4487" xr:uid="{00000000-0005-0000-0000-000087110000}"/>
    <cellStyle name="Normal 2 8 8 4" xfId="4488" xr:uid="{00000000-0005-0000-0000-000088110000}"/>
    <cellStyle name="Normal 2 8 8 4 2" xfId="4489" xr:uid="{00000000-0005-0000-0000-000089110000}"/>
    <cellStyle name="Normal 2 8 8 5" xfId="4490" xr:uid="{00000000-0005-0000-0000-00008A110000}"/>
    <cellStyle name="Normal 2 8 8 6" xfId="4491" xr:uid="{00000000-0005-0000-0000-00008B110000}"/>
    <cellStyle name="Normal 2 8 8 7" xfId="4492" xr:uid="{00000000-0005-0000-0000-00008C110000}"/>
    <cellStyle name="Normal 2 8 9" xfId="4493" xr:uid="{00000000-0005-0000-0000-00008D110000}"/>
    <cellStyle name="Normal 2 8 9 2" xfId="4494" xr:uid="{00000000-0005-0000-0000-00008E110000}"/>
    <cellStyle name="Normal 2 8 9 2 2" xfId="4495" xr:uid="{00000000-0005-0000-0000-00008F110000}"/>
    <cellStyle name="Normal 2 8 9 2 2 2" xfId="4496" xr:uid="{00000000-0005-0000-0000-000090110000}"/>
    <cellStyle name="Normal 2 8 9 2 3" xfId="4497" xr:uid="{00000000-0005-0000-0000-000091110000}"/>
    <cellStyle name="Normal 2 8 9 2 4" xfId="4498" xr:uid="{00000000-0005-0000-0000-000092110000}"/>
    <cellStyle name="Normal 2 8 9 2 5" xfId="4499" xr:uid="{00000000-0005-0000-0000-000093110000}"/>
    <cellStyle name="Normal 2 8 9 3" xfId="4500" xr:uid="{00000000-0005-0000-0000-000094110000}"/>
    <cellStyle name="Normal 2 8 9 3 2" xfId="4501" xr:uid="{00000000-0005-0000-0000-000095110000}"/>
    <cellStyle name="Normal 2 8 9 4" xfId="4502" xr:uid="{00000000-0005-0000-0000-000096110000}"/>
    <cellStyle name="Normal 2 8 9 5" xfId="4503" xr:uid="{00000000-0005-0000-0000-000097110000}"/>
    <cellStyle name="Normal 2 8 9 6" xfId="4504" xr:uid="{00000000-0005-0000-0000-000098110000}"/>
    <cellStyle name="Normal 2 9" xfId="4505" xr:uid="{00000000-0005-0000-0000-000099110000}"/>
    <cellStyle name="Normal 2 9 10" xfId="4506" xr:uid="{00000000-0005-0000-0000-00009A110000}"/>
    <cellStyle name="Normal 2 9 10 2" xfId="4507" xr:uid="{00000000-0005-0000-0000-00009B110000}"/>
    <cellStyle name="Normal 2 9 10 2 2" xfId="4508" xr:uid="{00000000-0005-0000-0000-00009C110000}"/>
    <cellStyle name="Normal 2 9 10 2 2 2" xfId="4509" xr:uid="{00000000-0005-0000-0000-00009D110000}"/>
    <cellStyle name="Normal 2 9 10 2 3" xfId="4510" xr:uid="{00000000-0005-0000-0000-00009E110000}"/>
    <cellStyle name="Normal 2 9 10 2 4" xfId="4511" xr:uid="{00000000-0005-0000-0000-00009F110000}"/>
    <cellStyle name="Normal 2 9 10 2 5" xfId="4512" xr:uid="{00000000-0005-0000-0000-0000A0110000}"/>
    <cellStyle name="Normal 2 9 10 3" xfId="4513" xr:uid="{00000000-0005-0000-0000-0000A1110000}"/>
    <cellStyle name="Normal 2 9 10 3 2" xfId="4514" xr:uid="{00000000-0005-0000-0000-0000A2110000}"/>
    <cellStyle name="Normal 2 9 10 4" xfId="4515" xr:uid="{00000000-0005-0000-0000-0000A3110000}"/>
    <cellStyle name="Normal 2 9 10 5" xfId="4516" xr:uid="{00000000-0005-0000-0000-0000A4110000}"/>
    <cellStyle name="Normal 2 9 10 6" xfId="4517" xr:uid="{00000000-0005-0000-0000-0000A5110000}"/>
    <cellStyle name="Normal 2 9 11" xfId="4518" xr:uid="{00000000-0005-0000-0000-0000A6110000}"/>
    <cellStyle name="Normal 2 9 11 2" xfId="4519" xr:uid="{00000000-0005-0000-0000-0000A7110000}"/>
    <cellStyle name="Normal 2 9 11 2 2" xfId="4520" xr:uid="{00000000-0005-0000-0000-0000A8110000}"/>
    <cellStyle name="Normal 2 9 11 2 2 2" xfId="4521" xr:uid="{00000000-0005-0000-0000-0000A9110000}"/>
    <cellStyle name="Normal 2 9 11 2 3" xfId="4522" xr:uid="{00000000-0005-0000-0000-0000AA110000}"/>
    <cellStyle name="Normal 2 9 11 2 4" xfId="4523" xr:uid="{00000000-0005-0000-0000-0000AB110000}"/>
    <cellStyle name="Normal 2 9 11 2 5" xfId="4524" xr:uid="{00000000-0005-0000-0000-0000AC110000}"/>
    <cellStyle name="Normal 2 9 11 3" xfId="4525" xr:uid="{00000000-0005-0000-0000-0000AD110000}"/>
    <cellStyle name="Normal 2 9 11 3 2" xfId="4526" xr:uid="{00000000-0005-0000-0000-0000AE110000}"/>
    <cellStyle name="Normal 2 9 11 4" xfId="4527" xr:uid="{00000000-0005-0000-0000-0000AF110000}"/>
    <cellStyle name="Normal 2 9 11 5" xfId="4528" xr:uid="{00000000-0005-0000-0000-0000B0110000}"/>
    <cellStyle name="Normal 2 9 11 6" xfId="4529" xr:uid="{00000000-0005-0000-0000-0000B1110000}"/>
    <cellStyle name="Normal 2 9 12" xfId="4530" xr:uid="{00000000-0005-0000-0000-0000B2110000}"/>
    <cellStyle name="Normal 2 9 12 2" xfId="4531" xr:uid="{00000000-0005-0000-0000-0000B3110000}"/>
    <cellStyle name="Normal 2 9 12 2 2" xfId="4532" xr:uid="{00000000-0005-0000-0000-0000B4110000}"/>
    <cellStyle name="Normal 2 9 12 3" xfId="4533" xr:uid="{00000000-0005-0000-0000-0000B5110000}"/>
    <cellStyle name="Normal 2 9 12 4" xfId="4534" xr:uid="{00000000-0005-0000-0000-0000B6110000}"/>
    <cellStyle name="Normal 2 9 12 5" xfId="4535" xr:uid="{00000000-0005-0000-0000-0000B7110000}"/>
    <cellStyle name="Normal 2 9 13" xfId="4536" xr:uid="{00000000-0005-0000-0000-0000B8110000}"/>
    <cellStyle name="Normal 2 9 13 2" xfId="4537" xr:uid="{00000000-0005-0000-0000-0000B9110000}"/>
    <cellStyle name="Normal 2 9 13 2 2" xfId="4538" xr:uid="{00000000-0005-0000-0000-0000BA110000}"/>
    <cellStyle name="Normal 2 9 13 3" xfId="4539" xr:uid="{00000000-0005-0000-0000-0000BB110000}"/>
    <cellStyle name="Normal 2 9 13 4" xfId="4540" xr:uid="{00000000-0005-0000-0000-0000BC110000}"/>
    <cellStyle name="Normal 2 9 13 5" xfId="4541" xr:uid="{00000000-0005-0000-0000-0000BD110000}"/>
    <cellStyle name="Normal 2 9 14" xfId="4542" xr:uid="{00000000-0005-0000-0000-0000BE110000}"/>
    <cellStyle name="Normal 2 9 14 2" xfId="4543" xr:uid="{00000000-0005-0000-0000-0000BF110000}"/>
    <cellStyle name="Normal 2 9 15" xfId="4544" xr:uid="{00000000-0005-0000-0000-0000C0110000}"/>
    <cellStyle name="Normal 2 9 16" xfId="4545" xr:uid="{00000000-0005-0000-0000-0000C1110000}"/>
    <cellStyle name="Normal 2 9 17" xfId="4546" xr:uid="{00000000-0005-0000-0000-0000C2110000}"/>
    <cellStyle name="Normal 2 9 2" xfId="4547" xr:uid="{00000000-0005-0000-0000-0000C3110000}"/>
    <cellStyle name="Normal 2 9 2 10" xfId="4548" xr:uid="{00000000-0005-0000-0000-0000C4110000}"/>
    <cellStyle name="Normal 2 9 2 11" xfId="4549" xr:uid="{00000000-0005-0000-0000-0000C5110000}"/>
    <cellStyle name="Normal 2 9 2 12" xfId="4550" xr:uid="{00000000-0005-0000-0000-0000C6110000}"/>
    <cellStyle name="Normal 2 9 2 2" xfId="4551" xr:uid="{00000000-0005-0000-0000-0000C7110000}"/>
    <cellStyle name="Normal 2 9 2 3" xfId="4552" xr:uid="{00000000-0005-0000-0000-0000C8110000}"/>
    <cellStyle name="Normal 2 9 2 3 2" xfId="4553" xr:uid="{00000000-0005-0000-0000-0000C9110000}"/>
    <cellStyle name="Normal 2 9 2 3 2 2" xfId="4554" xr:uid="{00000000-0005-0000-0000-0000CA110000}"/>
    <cellStyle name="Normal 2 9 2 3 2 2 2" xfId="4555" xr:uid="{00000000-0005-0000-0000-0000CB110000}"/>
    <cellStyle name="Normal 2 9 2 3 2 2 2 2" xfId="4556" xr:uid="{00000000-0005-0000-0000-0000CC110000}"/>
    <cellStyle name="Normal 2 9 2 3 2 2 3" xfId="4557" xr:uid="{00000000-0005-0000-0000-0000CD110000}"/>
    <cellStyle name="Normal 2 9 2 3 2 2 4" xfId="4558" xr:uid="{00000000-0005-0000-0000-0000CE110000}"/>
    <cellStyle name="Normal 2 9 2 3 2 2 5" xfId="4559" xr:uid="{00000000-0005-0000-0000-0000CF110000}"/>
    <cellStyle name="Normal 2 9 2 3 2 3" xfId="4560" xr:uid="{00000000-0005-0000-0000-0000D0110000}"/>
    <cellStyle name="Normal 2 9 2 3 2 3 2" xfId="4561" xr:uid="{00000000-0005-0000-0000-0000D1110000}"/>
    <cellStyle name="Normal 2 9 2 3 2 4" xfId="4562" xr:uid="{00000000-0005-0000-0000-0000D2110000}"/>
    <cellStyle name="Normal 2 9 2 3 2 5" xfId="4563" xr:uid="{00000000-0005-0000-0000-0000D3110000}"/>
    <cellStyle name="Normal 2 9 2 3 2 6" xfId="4564" xr:uid="{00000000-0005-0000-0000-0000D4110000}"/>
    <cellStyle name="Normal 2 9 2 3 3" xfId="4565" xr:uid="{00000000-0005-0000-0000-0000D5110000}"/>
    <cellStyle name="Normal 2 9 2 3 3 2" xfId="4566" xr:uid="{00000000-0005-0000-0000-0000D6110000}"/>
    <cellStyle name="Normal 2 9 2 3 3 2 2" xfId="4567" xr:uid="{00000000-0005-0000-0000-0000D7110000}"/>
    <cellStyle name="Normal 2 9 2 3 3 3" xfId="4568" xr:uid="{00000000-0005-0000-0000-0000D8110000}"/>
    <cellStyle name="Normal 2 9 2 3 3 4" xfId="4569" xr:uid="{00000000-0005-0000-0000-0000D9110000}"/>
    <cellStyle name="Normal 2 9 2 3 3 5" xfId="4570" xr:uid="{00000000-0005-0000-0000-0000DA110000}"/>
    <cellStyle name="Normal 2 9 2 3 4" xfId="4571" xr:uid="{00000000-0005-0000-0000-0000DB110000}"/>
    <cellStyle name="Normal 2 9 2 3 4 2" xfId="4572" xr:uid="{00000000-0005-0000-0000-0000DC110000}"/>
    <cellStyle name="Normal 2 9 2 3 5" xfId="4573" xr:uid="{00000000-0005-0000-0000-0000DD110000}"/>
    <cellStyle name="Normal 2 9 2 3 6" xfId="4574" xr:uid="{00000000-0005-0000-0000-0000DE110000}"/>
    <cellStyle name="Normal 2 9 2 3 7" xfId="4575" xr:uid="{00000000-0005-0000-0000-0000DF110000}"/>
    <cellStyle name="Normal 2 9 2 4" xfId="4576" xr:uid="{00000000-0005-0000-0000-0000E0110000}"/>
    <cellStyle name="Normal 2 9 2 4 2" xfId="4577" xr:uid="{00000000-0005-0000-0000-0000E1110000}"/>
    <cellStyle name="Normal 2 9 2 4 2 2" xfId="4578" xr:uid="{00000000-0005-0000-0000-0000E2110000}"/>
    <cellStyle name="Normal 2 9 2 4 2 2 2" xfId="4579" xr:uid="{00000000-0005-0000-0000-0000E3110000}"/>
    <cellStyle name="Normal 2 9 2 4 2 2 2 2" xfId="4580" xr:uid="{00000000-0005-0000-0000-0000E4110000}"/>
    <cellStyle name="Normal 2 9 2 4 2 2 3" xfId="4581" xr:uid="{00000000-0005-0000-0000-0000E5110000}"/>
    <cellStyle name="Normal 2 9 2 4 2 2 4" xfId="4582" xr:uid="{00000000-0005-0000-0000-0000E6110000}"/>
    <cellStyle name="Normal 2 9 2 4 2 2 5" xfId="4583" xr:uid="{00000000-0005-0000-0000-0000E7110000}"/>
    <cellStyle name="Normal 2 9 2 4 2 3" xfId="4584" xr:uid="{00000000-0005-0000-0000-0000E8110000}"/>
    <cellStyle name="Normal 2 9 2 4 2 3 2" xfId="4585" xr:uid="{00000000-0005-0000-0000-0000E9110000}"/>
    <cellStyle name="Normal 2 9 2 4 2 4" xfId="4586" xr:uid="{00000000-0005-0000-0000-0000EA110000}"/>
    <cellStyle name="Normal 2 9 2 4 2 5" xfId="4587" xr:uid="{00000000-0005-0000-0000-0000EB110000}"/>
    <cellStyle name="Normal 2 9 2 4 2 6" xfId="4588" xr:uid="{00000000-0005-0000-0000-0000EC110000}"/>
    <cellStyle name="Normal 2 9 2 4 3" xfId="4589" xr:uid="{00000000-0005-0000-0000-0000ED110000}"/>
    <cellStyle name="Normal 2 9 2 4 3 2" xfId="4590" xr:uid="{00000000-0005-0000-0000-0000EE110000}"/>
    <cellStyle name="Normal 2 9 2 4 3 2 2" xfId="4591" xr:uid="{00000000-0005-0000-0000-0000EF110000}"/>
    <cellStyle name="Normal 2 9 2 4 3 3" xfId="4592" xr:uid="{00000000-0005-0000-0000-0000F0110000}"/>
    <cellStyle name="Normal 2 9 2 4 3 4" xfId="4593" xr:uid="{00000000-0005-0000-0000-0000F1110000}"/>
    <cellStyle name="Normal 2 9 2 4 3 5" xfId="4594" xr:uid="{00000000-0005-0000-0000-0000F2110000}"/>
    <cellStyle name="Normal 2 9 2 4 4" xfId="4595" xr:uid="{00000000-0005-0000-0000-0000F3110000}"/>
    <cellStyle name="Normal 2 9 2 4 4 2" xfId="4596" xr:uid="{00000000-0005-0000-0000-0000F4110000}"/>
    <cellStyle name="Normal 2 9 2 4 5" xfId="4597" xr:uid="{00000000-0005-0000-0000-0000F5110000}"/>
    <cellStyle name="Normal 2 9 2 4 6" xfId="4598" xr:uid="{00000000-0005-0000-0000-0000F6110000}"/>
    <cellStyle name="Normal 2 9 2 4 7" xfId="4599" xr:uid="{00000000-0005-0000-0000-0000F7110000}"/>
    <cellStyle name="Normal 2 9 2 5" xfId="4600" xr:uid="{00000000-0005-0000-0000-0000F8110000}"/>
    <cellStyle name="Normal 2 9 2 5 2" xfId="4601" xr:uid="{00000000-0005-0000-0000-0000F9110000}"/>
    <cellStyle name="Normal 2 9 2 5 2 2" xfId="4602" xr:uid="{00000000-0005-0000-0000-0000FA110000}"/>
    <cellStyle name="Normal 2 9 2 5 2 2 2" xfId="4603" xr:uid="{00000000-0005-0000-0000-0000FB110000}"/>
    <cellStyle name="Normal 2 9 2 5 2 3" xfId="4604" xr:uid="{00000000-0005-0000-0000-0000FC110000}"/>
    <cellStyle name="Normal 2 9 2 5 2 4" xfId="4605" xr:uid="{00000000-0005-0000-0000-0000FD110000}"/>
    <cellStyle name="Normal 2 9 2 5 2 5" xfId="4606" xr:uid="{00000000-0005-0000-0000-0000FE110000}"/>
    <cellStyle name="Normal 2 9 2 5 3" xfId="4607" xr:uid="{00000000-0005-0000-0000-0000FF110000}"/>
    <cellStyle name="Normal 2 9 2 5 3 2" xfId="4608" xr:uid="{00000000-0005-0000-0000-000000120000}"/>
    <cellStyle name="Normal 2 9 2 5 4" xfId="4609" xr:uid="{00000000-0005-0000-0000-000001120000}"/>
    <cellStyle name="Normal 2 9 2 5 5" xfId="4610" xr:uid="{00000000-0005-0000-0000-000002120000}"/>
    <cellStyle name="Normal 2 9 2 5 6" xfId="4611" xr:uid="{00000000-0005-0000-0000-000003120000}"/>
    <cellStyle name="Normal 2 9 2 6" xfId="4612" xr:uid="{00000000-0005-0000-0000-000004120000}"/>
    <cellStyle name="Normal 2 9 2 6 2" xfId="4613" xr:uid="{00000000-0005-0000-0000-000005120000}"/>
    <cellStyle name="Normal 2 9 2 6 2 2" xfId="4614" xr:uid="{00000000-0005-0000-0000-000006120000}"/>
    <cellStyle name="Normal 2 9 2 6 2 2 2" xfId="4615" xr:uid="{00000000-0005-0000-0000-000007120000}"/>
    <cellStyle name="Normal 2 9 2 6 2 3" xfId="4616" xr:uid="{00000000-0005-0000-0000-000008120000}"/>
    <cellStyle name="Normal 2 9 2 6 2 4" xfId="4617" xr:uid="{00000000-0005-0000-0000-000009120000}"/>
    <cellStyle name="Normal 2 9 2 6 2 5" xfId="4618" xr:uid="{00000000-0005-0000-0000-00000A120000}"/>
    <cellStyle name="Normal 2 9 2 6 3" xfId="4619" xr:uid="{00000000-0005-0000-0000-00000B120000}"/>
    <cellStyle name="Normal 2 9 2 6 3 2" xfId="4620" xr:uid="{00000000-0005-0000-0000-00000C120000}"/>
    <cellStyle name="Normal 2 9 2 6 4" xfId="4621" xr:uid="{00000000-0005-0000-0000-00000D120000}"/>
    <cellStyle name="Normal 2 9 2 6 5" xfId="4622" xr:uid="{00000000-0005-0000-0000-00000E120000}"/>
    <cellStyle name="Normal 2 9 2 6 6" xfId="4623" xr:uid="{00000000-0005-0000-0000-00000F120000}"/>
    <cellStyle name="Normal 2 9 2 7" xfId="4624" xr:uid="{00000000-0005-0000-0000-000010120000}"/>
    <cellStyle name="Normal 2 9 2 7 2" xfId="4625" xr:uid="{00000000-0005-0000-0000-000011120000}"/>
    <cellStyle name="Normal 2 9 2 7 2 2" xfId="4626" xr:uid="{00000000-0005-0000-0000-000012120000}"/>
    <cellStyle name="Normal 2 9 2 7 3" xfId="4627" xr:uid="{00000000-0005-0000-0000-000013120000}"/>
    <cellStyle name="Normal 2 9 2 7 4" xfId="4628" xr:uid="{00000000-0005-0000-0000-000014120000}"/>
    <cellStyle name="Normal 2 9 2 7 5" xfId="4629" xr:uid="{00000000-0005-0000-0000-000015120000}"/>
    <cellStyle name="Normal 2 9 2 8" xfId="4630" xr:uid="{00000000-0005-0000-0000-000016120000}"/>
    <cellStyle name="Normal 2 9 2 8 2" xfId="4631" xr:uid="{00000000-0005-0000-0000-000017120000}"/>
    <cellStyle name="Normal 2 9 2 8 2 2" xfId="4632" xr:uid="{00000000-0005-0000-0000-000018120000}"/>
    <cellStyle name="Normal 2 9 2 8 3" xfId="4633" xr:uid="{00000000-0005-0000-0000-000019120000}"/>
    <cellStyle name="Normal 2 9 2 8 4" xfId="4634" xr:uid="{00000000-0005-0000-0000-00001A120000}"/>
    <cellStyle name="Normal 2 9 2 8 5" xfId="4635" xr:uid="{00000000-0005-0000-0000-00001B120000}"/>
    <cellStyle name="Normal 2 9 2 9" xfId="4636" xr:uid="{00000000-0005-0000-0000-00001C120000}"/>
    <cellStyle name="Normal 2 9 2 9 2" xfId="4637" xr:uid="{00000000-0005-0000-0000-00001D120000}"/>
    <cellStyle name="Normal 2 9 3" xfId="4638" xr:uid="{00000000-0005-0000-0000-00001E120000}"/>
    <cellStyle name="Normal 2 9 3 10" xfId="4639" xr:uid="{00000000-0005-0000-0000-00001F120000}"/>
    <cellStyle name="Normal 2 9 3 11" xfId="4640" xr:uid="{00000000-0005-0000-0000-000020120000}"/>
    <cellStyle name="Normal 2 9 3 12" xfId="4641" xr:uid="{00000000-0005-0000-0000-000021120000}"/>
    <cellStyle name="Normal 2 9 3 2" xfId="4642" xr:uid="{00000000-0005-0000-0000-000022120000}"/>
    <cellStyle name="Normal 2 9 3 3" xfId="4643" xr:uid="{00000000-0005-0000-0000-000023120000}"/>
    <cellStyle name="Normal 2 9 3 3 2" xfId="4644" xr:uid="{00000000-0005-0000-0000-000024120000}"/>
    <cellStyle name="Normal 2 9 3 3 2 2" xfId="4645" xr:uid="{00000000-0005-0000-0000-000025120000}"/>
    <cellStyle name="Normal 2 9 3 3 2 2 2" xfId="4646" xr:uid="{00000000-0005-0000-0000-000026120000}"/>
    <cellStyle name="Normal 2 9 3 3 2 2 2 2" xfId="4647" xr:uid="{00000000-0005-0000-0000-000027120000}"/>
    <cellStyle name="Normal 2 9 3 3 2 2 3" xfId="4648" xr:uid="{00000000-0005-0000-0000-000028120000}"/>
    <cellStyle name="Normal 2 9 3 3 2 2 4" xfId="4649" xr:uid="{00000000-0005-0000-0000-000029120000}"/>
    <cellStyle name="Normal 2 9 3 3 2 2 5" xfId="4650" xr:uid="{00000000-0005-0000-0000-00002A120000}"/>
    <cellStyle name="Normal 2 9 3 3 2 3" xfId="4651" xr:uid="{00000000-0005-0000-0000-00002B120000}"/>
    <cellStyle name="Normal 2 9 3 3 2 3 2" xfId="4652" xr:uid="{00000000-0005-0000-0000-00002C120000}"/>
    <cellStyle name="Normal 2 9 3 3 2 4" xfId="4653" xr:uid="{00000000-0005-0000-0000-00002D120000}"/>
    <cellStyle name="Normal 2 9 3 3 2 5" xfId="4654" xr:uid="{00000000-0005-0000-0000-00002E120000}"/>
    <cellStyle name="Normal 2 9 3 3 2 6" xfId="4655" xr:uid="{00000000-0005-0000-0000-00002F120000}"/>
    <cellStyle name="Normal 2 9 3 3 3" xfId="4656" xr:uid="{00000000-0005-0000-0000-000030120000}"/>
    <cellStyle name="Normal 2 9 3 3 3 2" xfId="4657" xr:uid="{00000000-0005-0000-0000-000031120000}"/>
    <cellStyle name="Normal 2 9 3 3 3 2 2" xfId="4658" xr:uid="{00000000-0005-0000-0000-000032120000}"/>
    <cellStyle name="Normal 2 9 3 3 3 3" xfId="4659" xr:uid="{00000000-0005-0000-0000-000033120000}"/>
    <cellStyle name="Normal 2 9 3 3 3 4" xfId="4660" xr:uid="{00000000-0005-0000-0000-000034120000}"/>
    <cellStyle name="Normal 2 9 3 3 3 5" xfId="4661" xr:uid="{00000000-0005-0000-0000-000035120000}"/>
    <cellStyle name="Normal 2 9 3 3 4" xfId="4662" xr:uid="{00000000-0005-0000-0000-000036120000}"/>
    <cellStyle name="Normal 2 9 3 3 4 2" xfId="4663" xr:uid="{00000000-0005-0000-0000-000037120000}"/>
    <cellStyle name="Normal 2 9 3 3 5" xfId="4664" xr:uid="{00000000-0005-0000-0000-000038120000}"/>
    <cellStyle name="Normal 2 9 3 3 6" xfId="4665" xr:uid="{00000000-0005-0000-0000-000039120000}"/>
    <cellStyle name="Normal 2 9 3 3 7" xfId="4666" xr:uid="{00000000-0005-0000-0000-00003A120000}"/>
    <cellStyle name="Normal 2 9 3 4" xfId="4667" xr:uid="{00000000-0005-0000-0000-00003B120000}"/>
    <cellStyle name="Normal 2 9 3 4 2" xfId="4668" xr:uid="{00000000-0005-0000-0000-00003C120000}"/>
    <cellStyle name="Normal 2 9 3 4 2 2" xfId="4669" xr:uid="{00000000-0005-0000-0000-00003D120000}"/>
    <cellStyle name="Normal 2 9 3 4 2 2 2" xfId="4670" xr:uid="{00000000-0005-0000-0000-00003E120000}"/>
    <cellStyle name="Normal 2 9 3 4 2 2 2 2" xfId="4671" xr:uid="{00000000-0005-0000-0000-00003F120000}"/>
    <cellStyle name="Normal 2 9 3 4 2 2 3" xfId="4672" xr:uid="{00000000-0005-0000-0000-000040120000}"/>
    <cellStyle name="Normal 2 9 3 4 2 2 4" xfId="4673" xr:uid="{00000000-0005-0000-0000-000041120000}"/>
    <cellStyle name="Normal 2 9 3 4 2 2 5" xfId="4674" xr:uid="{00000000-0005-0000-0000-000042120000}"/>
    <cellStyle name="Normal 2 9 3 4 2 3" xfId="4675" xr:uid="{00000000-0005-0000-0000-000043120000}"/>
    <cellStyle name="Normal 2 9 3 4 2 3 2" xfId="4676" xr:uid="{00000000-0005-0000-0000-000044120000}"/>
    <cellStyle name="Normal 2 9 3 4 2 4" xfId="4677" xr:uid="{00000000-0005-0000-0000-000045120000}"/>
    <cellStyle name="Normal 2 9 3 4 2 5" xfId="4678" xr:uid="{00000000-0005-0000-0000-000046120000}"/>
    <cellStyle name="Normal 2 9 3 4 2 6" xfId="4679" xr:uid="{00000000-0005-0000-0000-000047120000}"/>
    <cellStyle name="Normal 2 9 3 4 3" xfId="4680" xr:uid="{00000000-0005-0000-0000-000048120000}"/>
    <cellStyle name="Normal 2 9 3 4 3 2" xfId="4681" xr:uid="{00000000-0005-0000-0000-000049120000}"/>
    <cellStyle name="Normal 2 9 3 4 3 2 2" xfId="4682" xr:uid="{00000000-0005-0000-0000-00004A120000}"/>
    <cellStyle name="Normal 2 9 3 4 3 3" xfId="4683" xr:uid="{00000000-0005-0000-0000-00004B120000}"/>
    <cellStyle name="Normal 2 9 3 4 3 4" xfId="4684" xr:uid="{00000000-0005-0000-0000-00004C120000}"/>
    <cellStyle name="Normal 2 9 3 4 3 5" xfId="4685" xr:uid="{00000000-0005-0000-0000-00004D120000}"/>
    <cellStyle name="Normal 2 9 3 4 4" xfId="4686" xr:uid="{00000000-0005-0000-0000-00004E120000}"/>
    <cellStyle name="Normal 2 9 3 4 4 2" xfId="4687" xr:uid="{00000000-0005-0000-0000-00004F120000}"/>
    <cellStyle name="Normal 2 9 3 4 5" xfId="4688" xr:uid="{00000000-0005-0000-0000-000050120000}"/>
    <cellStyle name="Normal 2 9 3 4 6" xfId="4689" xr:uid="{00000000-0005-0000-0000-000051120000}"/>
    <cellStyle name="Normal 2 9 3 4 7" xfId="4690" xr:uid="{00000000-0005-0000-0000-000052120000}"/>
    <cellStyle name="Normal 2 9 3 5" xfId="4691" xr:uid="{00000000-0005-0000-0000-000053120000}"/>
    <cellStyle name="Normal 2 9 3 5 2" xfId="4692" xr:uid="{00000000-0005-0000-0000-000054120000}"/>
    <cellStyle name="Normal 2 9 3 5 2 2" xfId="4693" xr:uid="{00000000-0005-0000-0000-000055120000}"/>
    <cellStyle name="Normal 2 9 3 5 2 2 2" xfId="4694" xr:uid="{00000000-0005-0000-0000-000056120000}"/>
    <cellStyle name="Normal 2 9 3 5 2 3" xfId="4695" xr:uid="{00000000-0005-0000-0000-000057120000}"/>
    <cellStyle name="Normal 2 9 3 5 2 4" xfId="4696" xr:uid="{00000000-0005-0000-0000-000058120000}"/>
    <cellStyle name="Normal 2 9 3 5 2 5" xfId="4697" xr:uid="{00000000-0005-0000-0000-000059120000}"/>
    <cellStyle name="Normal 2 9 3 5 3" xfId="4698" xr:uid="{00000000-0005-0000-0000-00005A120000}"/>
    <cellStyle name="Normal 2 9 3 5 3 2" xfId="4699" xr:uid="{00000000-0005-0000-0000-00005B120000}"/>
    <cellStyle name="Normal 2 9 3 5 4" xfId="4700" xr:uid="{00000000-0005-0000-0000-00005C120000}"/>
    <cellStyle name="Normal 2 9 3 5 5" xfId="4701" xr:uid="{00000000-0005-0000-0000-00005D120000}"/>
    <cellStyle name="Normal 2 9 3 5 6" xfId="4702" xr:uid="{00000000-0005-0000-0000-00005E120000}"/>
    <cellStyle name="Normal 2 9 3 6" xfId="4703" xr:uid="{00000000-0005-0000-0000-00005F120000}"/>
    <cellStyle name="Normal 2 9 3 6 2" xfId="4704" xr:uid="{00000000-0005-0000-0000-000060120000}"/>
    <cellStyle name="Normal 2 9 3 6 2 2" xfId="4705" xr:uid="{00000000-0005-0000-0000-000061120000}"/>
    <cellStyle name="Normal 2 9 3 6 2 2 2" xfId="4706" xr:uid="{00000000-0005-0000-0000-000062120000}"/>
    <cellStyle name="Normal 2 9 3 6 2 3" xfId="4707" xr:uid="{00000000-0005-0000-0000-000063120000}"/>
    <cellStyle name="Normal 2 9 3 6 2 4" xfId="4708" xr:uid="{00000000-0005-0000-0000-000064120000}"/>
    <cellStyle name="Normal 2 9 3 6 2 5" xfId="4709" xr:uid="{00000000-0005-0000-0000-000065120000}"/>
    <cellStyle name="Normal 2 9 3 6 3" xfId="4710" xr:uid="{00000000-0005-0000-0000-000066120000}"/>
    <cellStyle name="Normal 2 9 3 6 3 2" xfId="4711" xr:uid="{00000000-0005-0000-0000-000067120000}"/>
    <cellStyle name="Normal 2 9 3 6 4" xfId="4712" xr:uid="{00000000-0005-0000-0000-000068120000}"/>
    <cellStyle name="Normal 2 9 3 6 5" xfId="4713" xr:uid="{00000000-0005-0000-0000-000069120000}"/>
    <cellStyle name="Normal 2 9 3 6 6" xfId="4714" xr:uid="{00000000-0005-0000-0000-00006A120000}"/>
    <cellStyle name="Normal 2 9 3 7" xfId="4715" xr:uid="{00000000-0005-0000-0000-00006B120000}"/>
    <cellStyle name="Normal 2 9 3 7 2" xfId="4716" xr:uid="{00000000-0005-0000-0000-00006C120000}"/>
    <cellStyle name="Normal 2 9 3 7 2 2" xfId="4717" xr:uid="{00000000-0005-0000-0000-00006D120000}"/>
    <cellStyle name="Normal 2 9 3 7 3" xfId="4718" xr:uid="{00000000-0005-0000-0000-00006E120000}"/>
    <cellStyle name="Normal 2 9 3 7 4" xfId="4719" xr:uid="{00000000-0005-0000-0000-00006F120000}"/>
    <cellStyle name="Normal 2 9 3 7 5" xfId="4720" xr:uid="{00000000-0005-0000-0000-000070120000}"/>
    <cellStyle name="Normal 2 9 3 8" xfId="4721" xr:uid="{00000000-0005-0000-0000-000071120000}"/>
    <cellStyle name="Normal 2 9 3 8 2" xfId="4722" xr:uid="{00000000-0005-0000-0000-000072120000}"/>
    <cellStyle name="Normal 2 9 3 8 2 2" xfId="4723" xr:uid="{00000000-0005-0000-0000-000073120000}"/>
    <cellStyle name="Normal 2 9 3 8 3" xfId="4724" xr:uid="{00000000-0005-0000-0000-000074120000}"/>
    <cellStyle name="Normal 2 9 3 8 4" xfId="4725" xr:uid="{00000000-0005-0000-0000-000075120000}"/>
    <cellStyle name="Normal 2 9 3 8 5" xfId="4726" xr:uid="{00000000-0005-0000-0000-000076120000}"/>
    <cellStyle name="Normal 2 9 3 9" xfId="4727" xr:uid="{00000000-0005-0000-0000-000077120000}"/>
    <cellStyle name="Normal 2 9 3 9 2" xfId="4728" xr:uid="{00000000-0005-0000-0000-000078120000}"/>
    <cellStyle name="Normal 2 9 4" xfId="4729" xr:uid="{00000000-0005-0000-0000-000079120000}"/>
    <cellStyle name="Normal 2 9 4 10" xfId="4730" xr:uid="{00000000-0005-0000-0000-00007A120000}"/>
    <cellStyle name="Normal 2 9 4 11" xfId="4731" xr:uid="{00000000-0005-0000-0000-00007B120000}"/>
    <cellStyle name="Normal 2 9 4 2" xfId="4732" xr:uid="{00000000-0005-0000-0000-00007C120000}"/>
    <cellStyle name="Normal 2 9 4 2 2" xfId="4733" xr:uid="{00000000-0005-0000-0000-00007D120000}"/>
    <cellStyle name="Normal 2 9 4 2 2 2" xfId="4734" xr:uid="{00000000-0005-0000-0000-00007E120000}"/>
    <cellStyle name="Normal 2 9 4 2 2 2 2" xfId="4735" xr:uid="{00000000-0005-0000-0000-00007F120000}"/>
    <cellStyle name="Normal 2 9 4 2 2 2 2 2" xfId="4736" xr:uid="{00000000-0005-0000-0000-000080120000}"/>
    <cellStyle name="Normal 2 9 4 2 2 2 3" xfId="4737" xr:uid="{00000000-0005-0000-0000-000081120000}"/>
    <cellStyle name="Normal 2 9 4 2 2 2 4" xfId="4738" xr:uid="{00000000-0005-0000-0000-000082120000}"/>
    <cellStyle name="Normal 2 9 4 2 2 2 5" xfId="4739" xr:uid="{00000000-0005-0000-0000-000083120000}"/>
    <cellStyle name="Normal 2 9 4 2 2 3" xfId="4740" xr:uid="{00000000-0005-0000-0000-000084120000}"/>
    <cellStyle name="Normal 2 9 4 2 2 3 2" xfId="4741" xr:uid="{00000000-0005-0000-0000-000085120000}"/>
    <cellStyle name="Normal 2 9 4 2 2 4" xfId="4742" xr:uid="{00000000-0005-0000-0000-000086120000}"/>
    <cellStyle name="Normal 2 9 4 2 2 5" xfId="4743" xr:uid="{00000000-0005-0000-0000-000087120000}"/>
    <cellStyle name="Normal 2 9 4 2 2 6" xfId="4744" xr:uid="{00000000-0005-0000-0000-000088120000}"/>
    <cellStyle name="Normal 2 9 4 2 3" xfId="4745" xr:uid="{00000000-0005-0000-0000-000089120000}"/>
    <cellStyle name="Normal 2 9 4 2 3 2" xfId="4746" xr:uid="{00000000-0005-0000-0000-00008A120000}"/>
    <cellStyle name="Normal 2 9 4 2 3 2 2" xfId="4747" xr:uid="{00000000-0005-0000-0000-00008B120000}"/>
    <cellStyle name="Normal 2 9 4 2 3 3" xfId="4748" xr:uid="{00000000-0005-0000-0000-00008C120000}"/>
    <cellStyle name="Normal 2 9 4 2 3 4" xfId="4749" xr:uid="{00000000-0005-0000-0000-00008D120000}"/>
    <cellStyle name="Normal 2 9 4 2 3 5" xfId="4750" xr:uid="{00000000-0005-0000-0000-00008E120000}"/>
    <cellStyle name="Normal 2 9 4 2 4" xfId="4751" xr:uid="{00000000-0005-0000-0000-00008F120000}"/>
    <cellStyle name="Normal 2 9 4 2 4 2" xfId="4752" xr:uid="{00000000-0005-0000-0000-000090120000}"/>
    <cellStyle name="Normal 2 9 4 2 5" xfId="4753" xr:uid="{00000000-0005-0000-0000-000091120000}"/>
    <cellStyle name="Normal 2 9 4 2 6" xfId="4754" xr:uid="{00000000-0005-0000-0000-000092120000}"/>
    <cellStyle name="Normal 2 9 4 2 7" xfId="4755" xr:uid="{00000000-0005-0000-0000-000093120000}"/>
    <cellStyle name="Normal 2 9 4 3" xfId="4756" xr:uid="{00000000-0005-0000-0000-000094120000}"/>
    <cellStyle name="Normal 2 9 4 3 2" xfId="4757" xr:uid="{00000000-0005-0000-0000-000095120000}"/>
    <cellStyle name="Normal 2 9 4 3 2 2" xfId="4758" xr:uid="{00000000-0005-0000-0000-000096120000}"/>
    <cellStyle name="Normal 2 9 4 3 2 2 2" xfId="4759" xr:uid="{00000000-0005-0000-0000-000097120000}"/>
    <cellStyle name="Normal 2 9 4 3 2 2 2 2" xfId="4760" xr:uid="{00000000-0005-0000-0000-000098120000}"/>
    <cellStyle name="Normal 2 9 4 3 2 2 3" xfId="4761" xr:uid="{00000000-0005-0000-0000-000099120000}"/>
    <cellStyle name="Normal 2 9 4 3 2 2 4" xfId="4762" xr:uid="{00000000-0005-0000-0000-00009A120000}"/>
    <cellStyle name="Normal 2 9 4 3 2 2 5" xfId="4763" xr:uid="{00000000-0005-0000-0000-00009B120000}"/>
    <cellStyle name="Normal 2 9 4 3 2 3" xfId="4764" xr:uid="{00000000-0005-0000-0000-00009C120000}"/>
    <cellStyle name="Normal 2 9 4 3 2 3 2" xfId="4765" xr:uid="{00000000-0005-0000-0000-00009D120000}"/>
    <cellStyle name="Normal 2 9 4 3 2 4" xfId="4766" xr:uid="{00000000-0005-0000-0000-00009E120000}"/>
    <cellStyle name="Normal 2 9 4 3 2 5" xfId="4767" xr:uid="{00000000-0005-0000-0000-00009F120000}"/>
    <cellStyle name="Normal 2 9 4 3 2 6" xfId="4768" xr:uid="{00000000-0005-0000-0000-0000A0120000}"/>
    <cellStyle name="Normal 2 9 4 3 3" xfId="4769" xr:uid="{00000000-0005-0000-0000-0000A1120000}"/>
    <cellStyle name="Normal 2 9 4 3 3 2" xfId="4770" xr:uid="{00000000-0005-0000-0000-0000A2120000}"/>
    <cellStyle name="Normal 2 9 4 3 3 2 2" xfId="4771" xr:uid="{00000000-0005-0000-0000-0000A3120000}"/>
    <cellStyle name="Normal 2 9 4 3 3 3" xfId="4772" xr:uid="{00000000-0005-0000-0000-0000A4120000}"/>
    <cellStyle name="Normal 2 9 4 3 3 4" xfId="4773" xr:uid="{00000000-0005-0000-0000-0000A5120000}"/>
    <cellStyle name="Normal 2 9 4 3 3 5" xfId="4774" xr:uid="{00000000-0005-0000-0000-0000A6120000}"/>
    <cellStyle name="Normal 2 9 4 3 4" xfId="4775" xr:uid="{00000000-0005-0000-0000-0000A7120000}"/>
    <cellStyle name="Normal 2 9 4 3 4 2" xfId="4776" xr:uid="{00000000-0005-0000-0000-0000A8120000}"/>
    <cellStyle name="Normal 2 9 4 3 5" xfId="4777" xr:uid="{00000000-0005-0000-0000-0000A9120000}"/>
    <cellStyle name="Normal 2 9 4 3 6" xfId="4778" xr:uid="{00000000-0005-0000-0000-0000AA120000}"/>
    <cellStyle name="Normal 2 9 4 3 7" xfId="4779" xr:uid="{00000000-0005-0000-0000-0000AB120000}"/>
    <cellStyle name="Normal 2 9 4 4" xfId="4780" xr:uid="{00000000-0005-0000-0000-0000AC120000}"/>
    <cellStyle name="Normal 2 9 4 4 2" xfId="4781" xr:uid="{00000000-0005-0000-0000-0000AD120000}"/>
    <cellStyle name="Normal 2 9 4 4 2 2" xfId="4782" xr:uid="{00000000-0005-0000-0000-0000AE120000}"/>
    <cellStyle name="Normal 2 9 4 4 2 2 2" xfId="4783" xr:uid="{00000000-0005-0000-0000-0000AF120000}"/>
    <cellStyle name="Normal 2 9 4 4 2 3" xfId="4784" xr:uid="{00000000-0005-0000-0000-0000B0120000}"/>
    <cellStyle name="Normal 2 9 4 4 2 4" xfId="4785" xr:uid="{00000000-0005-0000-0000-0000B1120000}"/>
    <cellStyle name="Normal 2 9 4 4 2 5" xfId="4786" xr:uid="{00000000-0005-0000-0000-0000B2120000}"/>
    <cellStyle name="Normal 2 9 4 4 3" xfId="4787" xr:uid="{00000000-0005-0000-0000-0000B3120000}"/>
    <cellStyle name="Normal 2 9 4 4 3 2" xfId="4788" xr:uid="{00000000-0005-0000-0000-0000B4120000}"/>
    <cellStyle name="Normal 2 9 4 4 4" xfId="4789" xr:uid="{00000000-0005-0000-0000-0000B5120000}"/>
    <cellStyle name="Normal 2 9 4 4 5" xfId="4790" xr:uid="{00000000-0005-0000-0000-0000B6120000}"/>
    <cellStyle name="Normal 2 9 4 4 6" xfId="4791" xr:uid="{00000000-0005-0000-0000-0000B7120000}"/>
    <cellStyle name="Normal 2 9 4 5" xfId="4792" xr:uid="{00000000-0005-0000-0000-0000B8120000}"/>
    <cellStyle name="Normal 2 9 4 5 2" xfId="4793" xr:uid="{00000000-0005-0000-0000-0000B9120000}"/>
    <cellStyle name="Normal 2 9 4 5 2 2" xfId="4794" xr:uid="{00000000-0005-0000-0000-0000BA120000}"/>
    <cellStyle name="Normal 2 9 4 5 2 2 2" xfId="4795" xr:uid="{00000000-0005-0000-0000-0000BB120000}"/>
    <cellStyle name="Normal 2 9 4 5 2 3" xfId="4796" xr:uid="{00000000-0005-0000-0000-0000BC120000}"/>
    <cellStyle name="Normal 2 9 4 5 2 4" xfId="4797" xr:uid="{00000000-0005-0000-0000-0000BD120000}"/>
    <cellStyle name="Normal 2 9 4 5 2 5" xfId="4798" xr:uid="{00000000-0005-0000-0000-0000BE120000}"/>
    <cellStyle name="Normal 2 9 4 5 3" xfId="4799" xr:uid="{00000000-0005-0000-0000-0000BF120000}"/>
    <cellStyle name="Normal 2 9 4 5 3 2" xfId="4800" xr:uid="{00000000-0005-0000-0000-0000C0120000}"/>
    <cellStyle name="Normal 2 9 4 5 4" xfId="4801" xr:uid="{00000000-0005-0000-0000-0000C1120000}"/>
    <cellStyle name="Normal 2 9 4 5 5" xfId="4802" xr:uid="{00000000-0005-0000-0000-0000C2120000}"/>
    <cellStyle name="Normal 2 9 4 5 6" xfId="4803" xr:uid="{00000000-0005-0000-0000-0000C3120000}"/>
    <cellStyle name="Normal 2 9 4 6" xfId="4804" xr:uid="{00000000-0005-0000-0000-0000C4120000}"/>
    <cellStyle name="Normal 2 9 4 6 2" xfId="4805" xr:uid="{00000000-0005-0000-0000-0000C5120000}"/>
    <cellStyle name="Normal 2 9 4 6 2 2" xfId="4806" xr:uid="{00000000-0005-0000-0000-0000C6120000}"/>
    <cellStyle name="Normal 2 9 4 6 3" xfId="4807" xr:uid="{00000000-0005-0000-0000-0000C7120000}"/>
    <cellStyle name="Normal 2 9 4 6 4" xfId="4808" xr:uid="{00000000-0005-0000-0000-0000C8120000}"/>
    <cellStyle name="Normal 2 9 4 6 5" xfId="4809" xr:uid="{00000000-0005-0000-0000-0000C9120000}"/>
    <cellStyle name="Normal 2 9 4 7" xfId="4810" xr:uid="{00000000-0005-0000-0000-0000CA120000}"/>
    <cellStyle name="Normal 2 9 4 7 2" xfId="4811" xr:uid="{00000000-0005-0000-0000-0000CB120000}"/>
    <cellStyle name="Normal 2 9 4 7 2 2" xfId="4812" xr:uid="{00000000-0005-0000-0000-0000CC120000}"/>
    <cellStyle name="Normal 2 9 4 7 3" xfId="4813" xr:uid="{00000000-0005-0000-0000-0000CD120000}"/>
    <cellStyle name="Normal 2 9 4 7 4" xfId="4814" xr:uid="{00000000-0005-0000-0000-0000CE120000}"/>
    <cellStyle name="Normal 2 9 4 7 5" xfId="4815" xr:uid="{00000000-0005-0000-0000-0000CF120000}"/>
    <cellStyle name="Normal 2 9 4 8" xfId="4816" xr:uid="{00000000-0005-0000-0000-0000D0120000}"/>
    <cellStyle name="Normal 2 9 4 8 2" xfId="4817" xr:uid="{00000000-0005-0000-0000-0000D1120000}"/>
    <cellStyle name="Normal 2 9 4 9" xfId="4818" xr:uid="{00000000-0005-0000-0000-0000D2120000}"/>
    <cellStyle name="Normal 2 9 5" xfId="4819" xr:uid="{00000000-0005-0000-0000-0000D3120000}"/>
    <cellStyle name="Normal 2 9 5 10" xfId="4820" xr:uid="{00000000-0005-0000-0000-0000D4120000}"/>
    <cellStyle name="Normal 2 9 5 11" xfId="4821" xr:uid="{00000000-0005-0000-0000-0000D5120000}"/>
    <cellStyle name="Normal 2 9 5 2" xfId="4822" xr:uid="{00000000-0005-0000-0000-0000D6120000}"/>
    <cellStyle name="Normal 2 9 5 2 2" xfId="4823" xr:uid="{00000000-0005-0000-0000-0000D7120000}"/>
    <cellStyle name="Normal 2 9 5 2 2 2" xfId="4824" xr:uid="{00000000-0005-0000-0000-0000D8120000}"/>
    <cellStyle name="Normal 2 9 5 2 2 2 2" xfId="4825" xr:uid="{00000000-0005-0000-0000-0000D9120000}"/>
    <cellStyle name="Normal 2 9 5 2 2 2 2 2" xfId="4826" xr:uid="{00000000-0005-0000-0000-0000DA120000}"/>
    <cellStyle name="Normal 2 9 5 2 2 2 3" xfId="4827" xr:uid="{00000000-0005-0000-0000-0000DB120000}"/>
    <cellStyle name="Normal 2 9 5 2 2 2 4" xfId="4828" xr:uid="{00000000-0005-0000-0000-0000DC120000}"/>
    <cellStyle name="Normal 2 9 5 2 2 2 5" xfId="4829" xr:uid="{00000000-0005-0000-0000-0000DD120000}"/>
    <cellStyle name="Normal 2 9 5 2 2 3" xfId="4830" xr:uid="{00000000-0005-0000-0000-0000DE120000}"/>
    <cellStyle name="Normal 2 9 5 2 2 3 2" xfId="4831" xr:uid="{00000000-0005-0000-0000-0000DF120000}"/>
    <cellStyle name="Normal 2 9 5 2 2 4" xfId="4832" xr:uid="{00000000-0005-0000-0000-0000E0120000}"/>
    <cellStyle name="Normal 2 9 5 2 2 5" xfId="4833" xr:uid="{00000000-0005-0000-0000-0000E1120000}"/>
    <cellStyle name="Normal 2 9 5 2 2 6" xfId="4834" xr:uid="{00000000-0005-0000-0000-0000E2120000}"/>
    <cellStyle name="Normal 2 9 5 2 3" xfId="4835" xr:uid="{00000000-0005-0000-0000-0000E3120000}"/>
    <cellStyle name="Normal 2 9 5 2 3 2" xfId="4836" xr:uid="{00000000-0005-0000-0000-0000E4120000}"/>
    <cellStyle name="Normal 2 9 5 2 3 2 2" xfId="4837" xr:uid="{00000000-0005-0000-0000-0000E5120000}"/>
    <cellStyle name="Normal 2 9 5 2 3 3" xfId="4838" xr:uid="{00000000-0005-0000-0000-0000E6120000}"/>
    <cellStyle name="Normal 2 9 5 2 3 4" xfId="4839" xr:uid="{00000000-0005-0000-0000-0000E7120000}"/>
    <cellStyle name="Normal 2 9 5 2 3 5" xfId="4840" xr:uid="{00000000-0005-0000-0000-0000E8120000}"/>
    <cellStyle name="Normal 2 9 5 2 4" xfId="4841" xr:uid="{00000000-0005-0000-0000-0000E9120000}"/>
    <cellStyle name="Normal 2 9 5 2 4 2" xfId="4842" xr:uid="{00000000-0005-0000-0000-0000EA120000}"/>
    <cellStyle name="Normal 2 9 5 2 5" xfId="4843" xr:uid="{00000000-0005-0000-0000-0000EB120000}"/>
    <cellStyle name="Normal 2 9 5 2 6" xfId="4844" xr:uid="{00000000-0005-0000-0000-0000EC120000}"/>
    <cellStyle name="Normal 2 9 5 2 7" xfId="4845" xr:uid="{00000000-0005-0000-0000-0000ED120000}"/>
    <cellStyle name="Normal 2 9 5 3" xfId="4846" xr:uid="{00000000-0005-0000-0000-0000EE120000}"/>
    <cellStyle name="Normal 2 9 5 3 2" xfId="4847" xr:uid="{00000000-0005-0000-0000-0000EF120000}"/>
    <cellStyle name="Normal 2 9 5 3 2 2" xfId="4848" xr:uid="{00000000-0005-0000-0000-0000F0120000}"/>
    <cellStyle name="Normal 2 9 5 3 2 2 2" xfId="4849" xr:uid="{00000000-0005-0000-0000-0000F1120000}"/>
    <cellStyle name="Normal 2 9 5 3 2 2 2 2" xfId="4850" xr:uid="{00000000-0005-0000-0000-0000F2120000}"/>
    <cellStyle name="Normal 2 9 5 3 2 2 3" xfId="4851" xr:uid="{00000000-0005-0000-0000-0000F3120000}"/>
    <cellStyle name="Normal 2 9 5 3 2 2 4" xfId="4852" xr:uid="{00000000-0005-0000-0000-0000F4120000}"/>
    <cellStyle name="Normal 2 9 5 3 2 2 5" xfId="4853" xr:uid="{00000000-0005-0000-0000-0000F5120000}"/>
    <cellStyle name="Normal 2 9 5 3 2 3" xfId="4854" xr:uid="{00000000-0005-0000-0000-0000F6120000}"/>
    <cellStyle name="Normal 2 9 5 3 2 3 2" xfId="4855" xr:uid="{00000000-0005-0000-0000-0000F7120000}"/>
    <cellStyle name="Normal 2 9 5 3 2 4" xfId="4856" xr:uid="{00000000-0005-0000-0000-0000F8120000}"/>
    <cellStyle name="Normal 2 9 5 3 2 5" xfId="4857" xr:uid="{00000000-0005-0000-0000-0000F9120000}"/>
    <cellStyle name="Normal 2 9 5 3 2 6" xfId="4858" xr:uid="{00000000-0005-0000-0000-0000FA120000}"/>
    <cellStyle name="Normal 2 9 5 3 3" xfId="4859" xr:uid="{00000000-0005-0000-0000-0000FB120000}"/>
    <cellStyle name="Normal 2 9 5 3 3 2" xfId="4860" xr:uid="{00000000-0005-0000-0000-0000FC120000}"/>
    <cellStyle name="Normal 2 9 5 3 3 2 2" xfId="4861" xr:uid="{00000000-0005-0000-0000-0000FD120000}"/>
    <cellStyle name="Normal 2 9 5 3 3 3" xfId="4862" xr:uid="{00000000-0005-0000-0000-0000FE120000}"/>
    <cellStyle name="Normal 2 9 5 3 3 4" xfId="4863" xr:uid="{00000000-0005-0000-0000-0000FF120000}"/>
    <cellStyle name="Normal 2 9 5 3 3 5" xfId="4864" xr:uid="{00000000-0005-0000-0000-000000130000}"/>
    <cellStyle name="Normal 2 9 5 3 4" xfId="4865" xr:uid="{00000000-0005-0000-0000-000001130000}"/>
    <cellStyle name="Normal 2 9 5 3 4 2" xfId="4866" xr:uid="{00000000-0005-0000-0000-000002130000}"/>
    <cellStyle name="Normal 2 9 5 3 5" xfId="4867" xr:uid="{00000000-0005-0000-0000-000003130000}"/>
    <cellStyle name="Normal 2 9 5 3 6" xfId="4868" xr:uid="{00000000-0005-0000-0000-000004130000}"/>
    <cellStyle name="Normal 2 9 5 3 7" xfId="4869" xr:uid="{00000000-0005-0000-0000-000005130000}"/>
    <cellStyle name="Normal 2 9 5 4" xfId="4870" xr:uid="{00000000-0005-0000-0000-000006130000}"/>
    <cellStyle name="Normal 2 9 5 4 2" xfId="4871" xr:uid="{00000000-0005-0000-0000-000007130000}"/>
    <cellStyle name="Normal 2 9 5 4 2 2" xfId="4872" xr:uid="{00000000-0005-0000-0000-000008130000}"/>
    <cellStyle name="Normal 2 9 5 4 2 2 2" xfId="4873" xr:uid="{00000000-0005-0000-0000-000009130000}"/>
    <cellStyle name="Normal 2 9 5 4 2 3" xfId="4874" xr:uid="{00000000-0005-0000-0000-00000A130000}"/>
    <cellStyle name="Normal 2 9 5 4 2 4" xfId="4875" xr:uid="{00000000-0005-0000-0000-00000B130000}"/>
    <cellStyle name="Normal 2 9 5 4 2 5" xfId="4876" xr:uid="{00000000-0005-0000-0000-00000C130000}"/>
    <cellStyle name="Normal 2 9 5 4 3" xfId="4877" xr:uid="{00000000-0005-0000-0000-00000D130000}"/>
    <cellStyle name="Normal 2 9 5 4 3 2" xfId="4878" xr:uid="{00000000-0005-0000-0000-00000E130000}"/>
    <cellStyle name="Normal 2 9 5 4 4" xfId="4879" xr:uid="{00000000-0005-0000-0000-00000F130000}"/>
    <cellStyle name="Normal 2 9 5 4 5" xfId="4880" xr:uid="{00000000-0005-0000-0000-000010130000}"/>
    <cellStyle name="Normal 2 9 5 4 6" xfId="4881" xr:uid="{00000000-0005-0000-0000-000011130000}"/>
    <cellStyle name="Normal 2 9 5 5" xfId="4882" xr:uid="{00000000-0005-0000-0000-000012130000}"/>
    <cellStyle name="Normal 2 9 5 5 2" xfId="4883" xr:uid="{00000000-0005-0000-0000-000013130000}"/>
    <cellStyle name="Normal 2 9 5 5 2 2" xfId="4884" xr:uid="{00000000-0005-0000-0000-000014130000}"/>
    <cellStyle name="Normal 2 9 5 5 2 2 2" xfId="4885" xr:uid="{00000000-0005-0000-0000-000015130000}"/>
    <cellStyle name="Normal 2 9 5 5 2 3" xfId="4886" xr:uid="{00000000-0005-0000-0000-000016130000}"/>
    <cellStyle name="Normal 2 9 5 5 2 4" xfId="4887" xr:uid="{00000000-0005-0000-0000-000017130000}"/>
    <cellStyle name="Normal 2 9 5 5 2 5" xfId="4888" xr:uid="{00000000-0005-0000-0000-000018130000}"/>
    <cellStyle name="Normal 2 9 5 5 3" xfId="4889" xr:uid="{00000000-0005-0000-0000-000019130000}"/>
    <cellStyle name="Normal 2 9 5 5 3 2" xfId="4890" xr:uid="{00000000-0005-0000-0000-00001A130000}"/>
    <cellStyle name="Normal 2 9 5 5 4" xfId="4891" xr:uid="{00000000-0005-0000-0000-00001B130000}"/>
    <cellStyle name="Normal 2 9 5 5 5" xfId="4892" xr:uid="{00000000-0005-0000-0000-00001C130000}"/>
    <cellStyle name="Normal 2 9 5 5 6" xfId="4893" xr:uid="{00000000-0005-0000-0000-00001D130000}"/>
    <cellStyle name="Normal 2 9 5 6" xfId="4894" xr:uid="{00000000-0005-0000-0000-00001E130000}"/>
    <cellStyle name="Normal 2 9 5 6 2" xfId="4895" xr:uid="{00000000-0005-0000-0000-00001F130000}"/>
    <cellStyle name="Normal 2 9 5 6 2 2" xfId="4896" xr:uid="{00000000-0005-0000-0000-000020130000}"/>
    <cellStyle name="Normal 2 9 5 6 3" xfId="4897" xr:uid="{00000000-0005-0000-0000-000021130000}"/>
    <cellStyle name="Normal 2 9 5 6 4" xfId="4898" xr:uid="{00000000-0005-0000-0000-000022130000}"/>
    <cellStyle name="Normal 2 9 5 6 5" xfId="4899" xr:uid="{00000000-0005-0000-0000-000023130000}"/>
    <cellStyle name="Normal 2 9 5 7" xfId="4900" xr:uid="{00000000-0005-0000-0000-000024130000}"/>
    <cellStyle name="Normal 2 9 5 7 2" xfId="4901" xr:uid="{00000000-0005-0000-0000-000025130000}"/>
    <cellStyle name="Normal 2 9 5 7 2 2" xfId="4902" xr:uid="{00000000-0005-0000-0000-000026130000}"/>
    <cellStyle name="Normal 2 9 5 7 3" xfId="4903" xr:uid="{00000000-0005-0000-0000-000027130000}"/>
    <cellStyle name="Normal 2 9 5 7 4" xfId="4904" xr:uid="{00000000-0005-0000-0000-000028130000}"/>
    <cellStyle name="Normal 2 9 5 7 5" xfId="4905" xr:uid="{00000000-0005-0000-0000-000029130000}"/>
    <cellStyle name="Normal 2 9 5 8" xfId="4906" xr:uid="{00000000-0005-0000-0000-00002A130000}"/>
    <cellStyle name="Normal 2 9 5 8 2" xfId="4907" xr:uid="{00000000-0005-0000-0000-00002B130000}"/>
    <cellStyle name="Normal 2 9 5 9" xfId="4908" xr:uid="{00000000-0005-0000-0000-00002C130000}"/>
    <cellStyle name="Normal 2 9 6" xfId="4909" xr:uid="{00000000-0005-0000-0000-00002D130000}"/>
    <cellStyle name="Normal 2 9 7" xfId="4910" xr:uid="{00000000-0005-0000-0000-00002E130000}"/>
    <cellStyle name="Normal 2 9 7 2" xfId="4911" xr:uid="{00000000-0005-0000-0000-00002F130000}"/>
    <cellStyle name="Normal 2 9 7 2 2" xfId="4912" xr:uid="{00000000-0005-0000-0000-000030130000}"/>
    <cellStyle name="Normal 2 9 7 2 2 2" xfId="4913" xr:uid="{00000000-0005-0000-0000-000031130000}"/>
    <cellStyle name="Normal 2 9 7 2 2 2 2" xfId="4914" xr:uid="{00000000-0005-0000-0000-000032130000}"/>
    <cellStyle name="Normal 2 9 7 2 2 3" xfId="4915" xr:uid="{00000000-0005-0000-0000-000033130000}"/>
    <cellStyle name="Normal 2 9 7 2 2 4" xfId="4916" xr:uid="{00000000-0005-0000-0000-000034130000}"/>
    <cellStyle name="Normal 2 9 7 2 2 5" xfId="4917" xr:uid="{00000000-0005-0000-0000-000035130000}"/>
    <cellStyle name="Normal 2 9 7 2 3" xfId="4918" xr:uid="{00000000-0005-0000-0000-000036130000}"/>
    <cellStyle name="Normal 2 9 7 2 3 2" xfId="4919" xr:uid="{00000000-0005-0000-0000-000037130000}"/>
    <cellStyle name="Normal 2 9 7 2 4" xfId="4920" xr:uid="{00000000-0005-0000-0000-000038130000}"/>
    <cellStyle name="Normal 2 9 7 2 5" xfId="4921" xr:uid="{00000000-0005-0000-0000-000039130000}"/>
    <cellStyle name="Normal 2 9 7 2 6" xfId="4922" xr:uid="{00000000-0005-0000-0000-00003A130000}"/>
    <cellStyle name="Normal 2 9 7 3" xfId="4923" xr:uid="{00000000-0005-0000-0000-00003B130000}"/>
    <cellStyle name="Normal 2 9 7 3 2" xfId="4924" xr:uid="{00000000-0005-0000-0000-00003C130000}"/>
    <cellStyle name="Normal 2 9 7 3 2 2" xfId="4925" xr:uid="{00000000-0005-0000-0000-00003D130000}"/>
    <cellStyle name="Normal 2 9 7 3 3" xfId="4926" xr:uid="{00000000-0005-0000-0000-00003E130000}"/>
    <cellStyle name="Normal 2 9 7 3 4" xfId="4927" xr:uid="{00000000-0005-0000-0000-00003F130000}"/>
    <cellStyle name="Normal 2 9 7 3 5" xfId="4928" xr:uid="{00000000-0005-0000-0000-000040130000}"/>
    <cellStyle name="Normal 2 9 7 4" xfId="4929" xr:uid="{00000000-0005-0000-0000-000041130000}"/>
    <cellStyle name="Normal 2 9 7 4 2" xfId="4930" xr:uid="{00000000-0005-0000-0000-000042130000}"/>
    <cellStyle name="Normal 2 9 7 5" xfId="4931" xr:uid="{00000000-0005-0000-0000-000043130000}"/>
    <cellStyle name="Normal 2 9 7 6" xfId="4932" xr:uid="{00000000-0005-0000-0000-000044130000}"/>
    <cellStyle name="Normal 2 9 7 7" xfId="4933" xr:uid="{00000000-0005-0000-0000-000045130000}"/>
    <cellStyle name="Normal 2 9 8" xfId="4934" xr:uid="{00000000-0005-0000-0000-000046130000}"/>
    <cellStyle name="Normal 2 9 8 2" xfId="4935" xr:uid="{00000000-0005-0000-0000-000047130000}"/>
    <cellStyle name="Normal 2 9 8 2 2" xfId="4936" xr:uid="{00000000-0005-0000-0000-000048130000}"/>
    <cellStyle name="Normal 2 9 8 2 2 2" xfId="4937" xr:uid="{00000000-0005-0000-0000-000049130000}"/>
    <cellStyle name="Normal 2 9 8 2 2 3" xfId="4938" xr:uid="{00000000-0005-0000-0000-00004A130000}"/>
    <cellStyle name="Normal 2 9 8 2 2 3 2" xfId="4939" xr:uid="{00000000-0005-0000-0000-00004B130000}"/>
    <cellStyle name="Normal 2 9 8 2 2 4" xfId="4940" xr:uid="{00000000-0005-0000-0000-00004C130000}"/>
    <cellStyle name="Normal 2 9 8 2 3" xfId="4941" xr:uid="{00000000-0005-0000-0000-00004D130000}"/>
    <cellStyle name="Normal 2 9 8 2 3 2" xfId="4942" xr:uid="{00000000-0005-0000-0000-00004E130000}"/>
    <cellStyle name="Normal 2 9 8 2 4" xfId="4943" xr:uid="{00000000-0005-0000-0000-00004F130000}"/>
    <cellStyle name="Normal 2 9 8 2 5" xfId="4944" xr:uid="{00000000-0005-0000-0000-000050130000}"/>
    <cellStyle name="Normal 2 9 8 3" xfId="4945" xr:uid="{00000000-0005-0000-0000-000051130000}"/>
    <cellStyle name="Normal 2 9 8 3 2" xfId="4946" xr:uid="{00000000-0005-0000-0000-000052130000}"/>
    <cellStyle name="Normal 2 9 8 3 2 2" xfId="4947" xr:uid="{00000000-0005-0000-0000-000053130000}"/>
    <cellStyle name="Normal 2 9 8 3 3" xfId="4948" xr:uid="{00000000-0005-0000-0000-000054130000}"/>
    <cellStyle name="Normal 2 9 8 3 4" xfId="4949" xr:uid="{00000000-0005-0000-0000-000055130000}"/>
    <cellStyle name="Normal 2 9 8 3 5" xfId="4950" xr:uid="{00000000-0005-0000-0000-000056130000}"/>
    <cellStyle name="Normal 2 9 8 4" xfId="4951" xr:uid="{00000000-0005-0000-0000-000057130000}"/>
    <cellStyle name="Normal 2 9 8 4 2" xfId="4952" xr:uid="{00000000-0005-0000-0000-000058130000}"/>
    <cellStyle name="Normal 2 9 8 5" xfId="4953" xr:uid="{00000000-0005-0000-0000-000059130000}"/>
    <cellStyle name="Normal 2 9 8 6" xfId="4954" xr:uid="{00000000-0005-0000-0000-00005A130000}"/>
    <cellStyle name="Normal 2 9 8 7" xfId="4955" xr:uid="{00000000-0005-0000-0000-00005B130000}"/>
    <cellStyle name="Normal 2 9 9" xfId="4956" xr:uid="{00000000-0005-0000-0000-00005C130000}"/>
    <cellStyle name="Normal 2 9 9 2" xfId="4957" xr:uid="{00000000-0005-0000-0000-00005D130000}"/>
    <cellStyle name="Normal 2 9 9 2 2" xfId="4958" xr:uid="{00000000-0005-0000-0000-00005E130000}"/>
    <cellStyle name="Normal 2 9 9 2 2 2" xfId="4959" xr:uid="{00000000-0005-0000-0000-00005F130000}"/>
    <cellStyle name="Normal 2 9 9 2 3" xfId="4960" xr:uid="{00000000-0005-0000-0000-000060130000}"/>
    <cellStyle name="Normal 2 9 9 3" xfId="4961" xr:uid="{00000000-0005-0000-0000-000061130000}"/>
    <cellStyle name="Normal 2 9 9 3 2" xfId="4962" xr:uid="{00000000-0005-0000-0000-000062130000}"/>
    <cellStyle name="Normal 2 9 9 3 4" xfId="4963" xr:uid="{00000000-0005-0000-0000-000063130000}"/>
    <cellStyle name="Normal 2 9 9 4" xfId="4964" xr:uid="{00000000-0005-0000-0000-000064130000}"/>
    <cellStyle name="Normal 2 9 9 6" xfId="4965" xr:uid="{00000000-0005-0000-0000-000065130000}"/>
    <cellStyle name="Normal 20" xfId="4966" xr:uid="{00000000-0005-0000-0000-000066130000}"/>
    <cellStyle name="Normal 20 10" xfId="4967" xr:uid="{00000000-0005-0000-0000-000067130000}"/>
    <cellStyle name="Normal 20 11" xfId="4968" xr:uid="{00000000-0005-0000-0000-000068130000}"/>
    <cellStyle name="Normal 20 12" xfId="4969" xr:uid="{00000000-0005-0000-0000-000069130000}"/>
    <cellStyle name="Normal 20 2" xfId="4970" xr:uid="{00000000-0005-0000-0000-00006A130000}"/>
    <cellStyle name="Normal 20 2 2" xfId="4971" xr:uid="{00000000-0005-0000-0000-00006B130000}"/>
    <cellStyle name="Normal 20 2 2 2" xfId="4972" xr:uid="{00000000-0005-0000-0000-00006C130000}"/>
    <cellStyle name="Normal 20 2 2 2 2" xfId="4973" xr:uid="{00000000-0005-0000-0000-00006D130000}"/>
    <cellStyle name="Normal 20 2 2 2 2 2" xfId="4974" xr:uid="{00000000-0005-0000-0000-00006E130000}"/>
    <cellStyle name="Normal 20 2 2 2 3" xfId="4975" xr:uid="{00000000-0005-0000-0000-00006F130000}"/>
    <cellStyle name="Normal 20 2 2 2 4" xfId="4976" xr:uid="{00000000-0005-0000-0000-000070130000}"/>
    <cellStyle name="Normal 20 2 2 2 5" xfId="4977" xr:uid="{00000000-0005-0000-0000-000071130000}"/>
    <cellStyle name="Normal 20 2 2 3" xfId="4978" xr:uid="{00000000-0005-0000-0000-000072130000}"/>
    <cellStyle name="Normal 20 2 2 3 2" xfId="4979" xr:uid="{00000000-0005-0000-0000-000073130000}"/>
    <cellStyle name="Normal 20 2 2 4" xfId="4980" xr:uid="{00000000-0005-0000-0000-000074130000}"/>
    <cellStyle name="Normal 20 2 2 5" xfId="4981" xr:uid="{00000000-0005-0000-0000-000075130000}"/>
    <cellStyle name="Normal 20 2 2 6" xfId="4982" xr:uid="{00000000-0005-0000-0000-000076130000}"/>
    <cellStyle name="Normal 20 2 3" xfId="4983" xr:uid="{00000000-0005-0000-0000-000077130000}"/>
    <cellStyle name="Normal 20 2 3 2" xfId="4984" xr:uid="{00000000-0005-0000-0000-000078130000}"/>
    <cellStyle name="Normal 20 2 3 2 2" xfId="4985" xr:uid="{00000000-0005-0000-0000-000079130000}"/>
    <cellStyle name="Normal 20 2 3 3" xfId="4986" xr:uid="{00000000-0005-0000-0000-00007A130000}"/>
    <cellStyle name="Normal 20 2 3 4" xfId="4987" xr:uid="{00000000-0005-0000-0000-00007B130000}"/>
    <cellStyle name="Normal 20 2 3 5" xfId="4988" xr:uid="{00000000-0005-0000-0000-00007C130000}"/>
    <cellStyle name="Normal 20 2 4" xfId="4989" xr:uid="{00000000-0005-0000-0000-00007D130000}"/>
    <cellStyle name="Normal 20 2 4 2" xfId="4990" xr:uid="{00000000-0005-0000-0000-00007E130000}"/>
    <cellStyle name="Normal 20 2 5" xfId="4991" xr:uid="{00000000-0005-0000-0000-00007F130000}"/>
    <cellStyle name="Normal 20 2 6" xfId="4992" xr:uid="{00000000-0005-0000-0000-000080130000}"/>
    <cellStyle name="Normal 20 2 7" xfId="4993" xr:uid="{00000000-0005-0000-0000-000081130000}"/>
    <cellStyle name="Normal 20 3" xfId="4994" xr:uid="{00000000-0005-0000-0000-000082130000}"/>
    <cellStyle name="Normal 20 3 2" xfId="4995" xr:uid="{00000000-0005-0000-0000-000083130000}"/>
    <cellStyle name="Normal 20 3 2 2" xfId="4996" xr:uid="{00000000-0005-0000-0000-000084130000}"/>
    <cellStyle name="Normal 20 3 2 2 2" xfId="4997" xr:uid="{00000000-0005-0000-0000-000085130000}"/>
    <cellStyle name="Normal 20 3 2 2 2 2" xfId="4998" xr:uid="{00000000-0005-0000-0000-000086130000}"/>
    <cellStyle name="Normal 20 3 2 2 3" xfId="4999" xr:uid="{00000000-0005-0000-0000-000087130000}"/>
    <cellStyle name="Normal 20 3 2 2 4" xfId="5000" xr:uid="{00000000-0005-0000-0000-000088130000}"/>
    <cellStyle name="Normal 20 3 2 2 5" xfId="5001" xr:uid="{00000000-0005-0000-0000-000089130000}"/>
    <cellStyle name="Normal 20 3 2 3" xfId="5002" xr:uid="{00000000-0005-0000-0000-00008A130000}"/>
    <cellStyle name="Normal 20 3 2 3 2" xfId="5003" xr:uid="{00000000-0005-0000-0000-00008B130000}"/>
    <cellStyle name="Normal 20 3 2 4" xfId="5004" xr:uid="{00000000-0005-0000-0000-00008C130000}"/>
    <cellStyle name="Normal 20 3 2 5" xfId="5005" xr:uid="{00000000-0005-0000-0000-00008D130000}"/>
    <cellStyle name="Normal 20 3 2 6" xfId="5006" xr:uid="{00000000-0005-0000-0000-00008E130000}"/>
    <cellStyle name="Normal 20 3 3" xfId="5007" xr:uid="{00000000-0005-0000-0000-00008F130000}"/>
    <cellStyle name="Normal 20 3 3 2" xfId="5008" xr:uid="{00000000-0005-0000-0000-000090130000}"/>
    <cellStyle name="Normal 20 3 3 2 2" xfId="5009" xr:uid="{00000000-0005-0000-0000-000091130000}"/>
    <cellStyle name="Normal 20 3 3 3" xfId="5010" xr:uid="{00000000-0005-0000-0000-000092130000}"/>
    <cellStyle name="Normal 20 3 3 4" xfId="5011" xr:uid="{00000000-0005-0000-0000-000093130000}"/>
    <cellStyle name="Normal 20 3 3 5" xfId="5012" xr:uid="{00000000-0005-0000-0000-000094130000}"/>
    <cellStyle name="Normal 20 3 4" xfId="5013" xr:uid="{00000000-0005-0000-0000-000095130000}"/>
    <cellStyle name="Normal 20 3 4 2" xfId="5014" xr:uid="{00000000-0005-0000-0000-000096130000}"/>
    <cellStyle name="Normal 20 3 5" xfId="5015" xr:uid="{00000000-0005-0000-0000-000097130000}"/>
    <cellStyle name="Normal 20 3 6" xfId="5016" xr:uid="{00000000-0005-0000-0000-000098130000}"/>
    <cellStyle name="Normal 20 3 7" xfId="5017" xr:uid="{00000000-0005-0000-0000-000099130000}"/>
    <cellStyle name="Normal 20 4" xfId="5018" xr:uid="{00000000-0005-0000-0000-00009A130000}"/>
    <cellStyle name="Normal 20 4 2" xfId="5019" xr:uid="{00000000-0005-0000-0000-00009B130000}"/>
    <cellStyle name="Normal 20 4 2 2" xfId="5020" xr:uid="{00000000-0005-0000-0000-00009C130000}"/>
    <cellStyle name="Normal 20 4 2 2 2" xfId="5021" xr:uid="{00000000-0005-0000-0000-00009D130000}"/>
    <cellStyle name="Normal 20 4 2 3" xfId="5022" xr:uid="{00000000-0005-0000-0000-00009E130000}"/>
    <cellStyle name="Normal 20 4 2 4" xfId="5023" xr:uid="{00000000-0005-0000-0000-00009F130000}"/>
    <cellStyle name="Normal 20 4 2 5" xfId="5024" xr:uid="{00000000-0005-0000-0000-0000A0130000}"/>
    <cellStyle name="Normal 20 4 3" xfId="5025" xr:uid="{00000000-0005-0000-0000-0000A1130000}"/>
    <cellStyle name="Normal 20 4 3 2" xfId="5026" xr:uid="{00000000-0005-0000-0000-0000A2130000}"/>
    <cellStyle name="Normal 20 4 4" xfId="5027" xr:uid="{00000000-0005-0000-0000-0000A3130000}"/>
    <cellStyle name="Normal 20 4 5" xfId="5028" xr:uid="{00000000-0005-0000-0000-0000A4130000}"/>
    <cellStyle name="Normal 20 4 6" xfId="5029" xr:uid="{00000000-0005-0000-0000-0000A5130000}"/>
    <cellStyle name="Normal 20 5" xfId="5030" xr:uid="{00000000-0005-0000-0000-0000A6130000}"/>
    <cellStyle name="Normal 20 5 2" xfId="5031" xr:uid="{00000000-0005-0000-0000-0000A7130000}"/>
    <cellStyle name="Normal 20 5 2 2" xfId="5032" xr:uid="{00000000-0005-0000-0000-0000A8130000}"/>
    <cellStyle name="Normal 20 5 2 2 2" xfId="5033" xr:uid="{00000000-0005-0000-0000-0000A9130000}"/>
    <cellStyle name="Normal 20 5 2 3" xfId="5034" xr:uid="{00000000-0005-0000-0000-0000AA130000}"/>
    <cellStyle name="Normal 20 5 2 4" xfId="5035" xr:uid="{00000000-0005-0000-0000-0000AB130000}"/>
    <cellStyle name="Normal 20 5 2 5" xfId="5036" xr:uid="{00000000-0005-0000-0000-0000AC130000}"/>
    <cellStyle name="Normal 20 5 3" xfId="5037" xr:uid="{00000000-0005-0000-0000-0000AD130000}"/>
    <cellStyle name="Normal 20 5 3 2" xfId="5038" xr:uid="{00000000-0005-0000-0000-0000AE130000}"/>
    <cellStyle name="Normal 20 5 4" xfId="5039" xr:uid="{00000000-0005-0000-0000-0000AF130000}"/>
    <cellStyle name="Normal 20 5 5" xfId="5040" xr:uid="{00000000-0005-0000-0000-0000B0130000}"/>
    <cellStyle name="Normal 20 5 6" xfId="5041" xr:uid="{00000000-0005-0000-0000-0000B1130000}"/>
    <cellStyle name="Normal 20 6" xfId="5042" xr:uid="{00000000-0005-0000-0000-0000B2130000}"/>
    <cellStyle name="Normal 20 6 2" xfId="5043" xr:uid="{00000000-0005-0000-0000-0000B3130000}"/>
    <cellStyle name="Normal 20 6 2 2" xfId="5044" xr:uid="{00000000-0005-0000-0000-0000B4130000}"/>
    <cellStyle name="Normal 20 6 3" xfId="5045" xr:uid="{00000000-0005-0000-0000-0000B5130000}"/>
    <cellStyle name="Normal 20 6 4" xfId="5046" xr:uid="{00000000-0005-0000-0000-0000B6130000}"/>
    <cellStyle name="Normal 20 6 5" xfId="5047" xr:uid="{00000000-0005-0000-0000-0000B7130000}"/>
    <cellStyle name="Normal 20 7" xfId="5048" xr:uid="{00000000-0005-0000-0000-0000B8130000}"/>
    <cellStyle name="Normal 20 7 2" xfId="5049" xr:uid="{00000000-0005-0000-0000-0000B9130000}"/>
    <cellStyle name="Normal 20 7 2 2" xfId="5050" xr:uid="{00000000-0005-0000-0000-0000BA130000}"/>
    <cellStyle name="Normal 20 7 3" xfId="5051" xr:uid="{00000000-0005-0000-0000-0000BB130000}"/>
    <cellStyle name="Normal 20 7 4" xfId="5052" xr:uid="{00000000-0005-0000-0000-0000BC130000}"/>
    <cellStyle name="Normal 20 7 5" xfId="5053" xr:uid="{00000000-0005-0000-0000-0000BD130000}"/>
    <cellStyle name="Normal 20 8" xfId="5054" xr:uid="{00000000-0005-0000-0000-0000BE130000}"/>
    <cellStyle name="Normal 20 8 2" xfId="5055" xr:uid="{00000000-0005-0000-0000-0000BF130000}"/>
    <cellStyle name="Normal 20 8 2 2" xfId="5056" xr:uid="{00000000-0005-0000-0000-0000C0130000}"/>
    <cellStyle name="Normal 20 8 3" xfId="5057" xr:uid="{00000000-0005-0000-0000-0000C1130000}"/>
    <cellStyle name="Normal 20 8 4" xfId="5058" xr:uid="{00000000-0005-0000-0000-0000C2130000}"/>
    <cellStyle name="Normal 20 8 5" xfId="5059" xr:uid="{00000000-0005-0000-0000-0000C3130000}"/>
    <cellStyle name="Normal 20 9" xfId="5060" xr:uid="{00000000-0005-0000-0000-0000C4130000}"/>
    <cellStyle name="Normal 20 9 2" xfId="5061" xr:uid="{00000000-0005-0000-0000-0000C5130000}"/>
    <cellStyle name="Normal 21" xfId="5062" xr:uid="{00000000-0005-0000-0000-0000C6130000}"/>
    <cellStyle name="Normal 21 10" xfId="5063" xr:uid="{00000000-0005-0000-0000-0000C7130000}"/>
    <cellStyle name="Normal 21 11" xfId="5064" xr:uid="{00000000-0005-0000-0000-0000C8130000}"/>
    <cellStyle name="Normal 21 12" xfId="5065" xr:uid="{00000000-0005-0000-0000-0000C9130000}"/>
    <cellStyle name="Normal 21 2" xfId="5066" xr:uid="{00000000-0005-0000-0000-0000CA130000}"/>
    <cellStyle name="Normal 21 2 2" xfId="5067" xr:uid="{00000000-0005-0000-0000-0000CB130000}"/>
    <cellStyle name="Normal 21 2 2 2" xfId="5068" xr:uid="{00000000-0005-0000-0000-0000CC130000}"/>
    <cellStyle name="Normal 21 2 2 2 2" xfId="5069" xr:uid="{00000000-0005-0000-0000-0000CD130000}"/>
    <cellStyle name="Normal 21 2 2 2 2 2" xfId="5070" xr:uid="{00000000-0005-0000-0000-0000CE130000}"/>
    <cellStyle name="Normal 21 2 2 2 3" xfId="5071" xr:uid="{00000000-0005-0000-0000-0000CF130000}"/>
    <cellStyle name="Normal 21 2 2 2 4" xfId="5072" xr:uid="{00000000-0005-0000-0000-0000D0130000}"/>
    <cellStyle name="Normal 21 2 2 2 5" xfId="5073" xr:uid="{00000000-0005-0000-0000-0000D1130000}"/>
    <cellStyle name="Normal 21 2 2 3" xfId="5074" xr:uid="{00000000-0005-0000-0000-0000D2130000}"/>
    <cellStyle name="Normal 21 2 2 3 2" xfId="5075" xr:uid="{00000000-0005-0000-0000-0000D3130000}"/>
    <cellStyle name="Normal 21 2 2 4" xfId="5076" xr:uid="{00000000-0005-0000-0000-0000D4130000}"/>
    <cellStyle name="Normal 21 2 2 5" xfId="5077" xr:uid="{00000000-0005-0000-0000-0000D5130000}"/>
    <cellStyle name="Normal 21 2 2 6" xfId="5078" xr:uid="{00000000-0005-0000-0000-0000D6130000}"/>
    <cellStyle name="Normal 21 2 3" xfId="5079" xr:uid="{00000000-0005-0000-0000-0000D7130000}"/>
    <cellStyle name="Normal 21 2 3 2" xfId="5080" xr:uid="{00000000-0005-0000-0000-0000D8130000}"/>
    <cellStyle name="Normal 21 2 3 2 2" xfId="5081" xr:uid="{00000000-0005-0000-0000-0000D9130000}"/>
    <cellStyle name="Normal 21 2 3 3" xfId="5082" xr:uid="{00000000-0005-0000-0000-0000DA130000}"/>
    <cellStyle name="Normal 21 2 3 4" xfId="5083" xr:uid="{00000000-0005-0000-0000-0000DB130000}"/>
    <cellStyle name="Normal 21 2 3 5" xfId="5084" xr:uid="{00000000-0005-0000-0000-0000DC130000}"/>
    <cellStyle name="Normal 21 2 4" xfId="5085" xr:uid="{00000000-0005-0000-0000-0000DD130000}"/>
    <cellStyle name="Normal 21 2 4 2" xfId="5086" xr:uid="{00000000-0005-0000-0000-0000DE130000}"/>
    <cellStyle name="Normal 21 2 5" xfId="5087" xr:uid="{00000000-0005-0000-0000-0000DF130000}"/>
    <cellStyle name="Normal 21 2 6" xfId="5088" xr:uid="{00000000-0005-0000-0000-0000E0130000}"/>
    <cellStyle name="Normal 21 2 7" xfId="5089" xr:uid="{00000000-0005-0000-0000-0000E1130000}"/>
    <cellStyle name="Normal 21 3" xfId="5090" xr:uid="{00000000-0005-0000-0000-0000E2130000}"/>
    <cellStyle name="Normal 21 3 2" xfId="5091" xr:uid="{00000000-0005-0000-0000-0000E3130000}"/>
    <cellStyle name="Normal 21 3 2 2" xfId="5092" xr:uid="{00000000-0005-0000-0000-0000E4130000}"/>
    <cellStyle name="Normal 21 3 2 2 2" xfId="5093" xr:uid="{00000000-0005-0000-0000-0000E5130000}"/>
    <cellStyle name="Normal 21 3 2 2 2 2" xfId="5094" xr:uid="{00000000-0005-0000-0000-0000E6130000}"/>
    <cellStyle name="Normal 21 3 2 2 3" xfId="5095" xr:uid="{00000000-0005-0000-0000-0000E7130000}"/>
    <cellStyle name="Normal 21 3 2 2 4" xfId="5096" xr:uid="{00000000-0005-0000-0000-0000E8130000}"/>
    <cellStyle name="Normal 21 3 2 2 5" xfId="5097" xr:uid="{00000000-0005-0000-0000-0000E9130000}"/>
    <cellStyle name="Normal 21 3 2 3" xfId="5098" xr:uid="{00000000-0005-0000-0000-0000EA130000}"/>
    <cellStyle name="Normal 21 3 2 3 2" xfId="5099" xr:uid="{00000000-0005-0000-0000-0000EB130000}"/>
    <cellStyle name="Normal 21 3 2 4" xfId="5100" xr:uid="{00000000-0005-0000-0000-0000EC130000}"/>
    <cellStyle name="Normal 21 3 2 5" xfId="5101" xr:uid="{00000000-0005-0000-0000-0000ED130000}"/>
    <cellStyle name="Normal 21 3 2 6" xfId="5102" xr:uid="{00000000-0005-0000-0000-0000EE130000}"/>
    <cellStyle name="Normal 21 3 3" xfId="5103" xr:uid="{00000000-0005-0000-0000-0000EF130000}"/>
    <cellStyle name="Normal 21 3 3 2" xfId="5104" xr:uid="{00000000-0005-0000-0000-0000F0130000}"/>
    <cellStyle name="Normal 21 3 3 2 2" xfId="5105" xr:uid="{00000000-0005-0000-0000-0000F1130000}"/>
    <cellStyle name="Normal 21 3 3 3" xfId="5106" xr:uid="{00000000-0005-0000-0000-0000F2130000}"/>
    <cellStyle name="Normal 21 3 3 4" xfId="5107" xr:uid="{00000000-0005-0000-0000-0000F3130000}"/>
    <cellStyle name="Normal 21 3 3 5" xfId="5108" xr:uid="{00000000-0005-0000-0000-0000F4130000}"/>
    <cellStyle name="Normal 21 3 4" xfId="5109" xr:uid="{00000000-0005-0000-0000-0000F5130000}"/>
    <cellStyle name="Normal 21 3 4 2" xfId="5110" xr:uid="{00000000-0005-0000-0000-0000F6130000}"/>
    <cellStyle name="Normal 21 3 5" xfId="5111" xr:uid="{00000000-0005-0000-0000-0000F7130000}"/>
    <cellStyle name="Normal 21 3 6" xfId="5112" xr:uid="{00000000-0005-0000-0000-0000F8130000}"/>
    <cellStyle name="Normal 21 3 7" xfId="5113" xr:uid="{00000000-0005-0000-0000-0000F9130000}"/>
    <cellStyle name="Normal 21 4" xfId="5114" xr:uid="{00000000-0005-0000-0000-0000FA130000}"/>
    <cellStyle name="Normal 21 4 2" xfId="5115" xr:uid="{00000000-0005-0000-0000-0000FB130000}"/>
    <cellStyle name="Normal 21 4 2 2" xfId="5116" xr:uid="{00000000-0005-0000-0000-0000FC130000}"/>
    <cellStyle name="Normal 21 4 2 2 2" xfId="5117" xr:uid="{00000000-0005-0000-0000-0000FD130000}"/>
    <cellStyle name="Normal 21 4 2 3" xfId="5118" xr:uid="{00000000-0005-0000-0000-0000FE130000}"/>
    <cellStyle name="Normal 21 4 2 4" xfId="5119" xr:uid="{00000000-0005-0000-0000-0000FF130000}"/>
    <cellStyle name="Normal 21 4 2 5" xfId="5120" xr:uid="{00000000-0005-0000-0000-000000140000}"/>
    <cellStyle name="Normal 21 4 3" xfId="5121" xr:uid="{00000000-0005-0000-0000-000001140000}"/>
    <cellStyle name="Normal 21 4 3 2" xfId="5122" xr:uid="{00000000-0005-0000-0000-000002140000}"/>
    <cellStyle name="Normal 21 4 4" xfId="5123" xr:uid="{00000000-0005-0000-0000-000003140000}"/>
    <cellStyle name="Normal 21 4 5" xfId="5124" xr:uid="{00000000-0005-0000-0000-000004140000}"/>
    <cellStyle name="Normal 21 4 6" xfId="5125" xr:uid="{00000000-0005-0000-0000-000005140000}"/>
    <cellStyle name="Normal 21 5" xfId="5126" xr:uid="{00000000-0005-0000-0000-000006140000}"/>
    <cellStyle name="Normal 21 5 2" xfId="5127" xr:uid="{00000000-0005-0000-0000-000007140000}"/>
    <cellStyle name="Normal 21 5 2 2" xfId="5128" xr:uid="{00000000-0005-0000-0000-000008140000}"/>
    <cellStyle name="Normal 21 5 2 2 2" xfId="5129" xr:uid="{00000000-0005-0000-0000-000009140000}"/>
    <cellStyle name="Normal 21 5 2 3" xfId="5130" xr:uid="{00000000-0005-0000-0000-00000A140000}"/>
    <cellStyle name="Normal 21 5 2 4" xfId="5131" xr:uid="{00000000-0005-0000-0000-00000B140000}"/>
    <cellStyle name="Normal 21 5 2 5" xfId="5132" xr:uid="{00000000-0005-0000-0000-00000C140000}"/>
    <cellStyle name="Normal 21 5 3" xfId="5133" xr:uid="{00000000-0005-0000-0000-00000D140000}"/>
    <cellStyle name="Normal 21 5 3 2" xfId="5134" xr:uid="{00000000-0005-0000-0000-00000E140000}"/>
    <cellStyle name="Normal 21 5 4" xfId="5135" xr:uid="{00000000-0005-0000-0000-00000F140000}"/>
    <cellStyle name="Normal 21 5 5" xfId="5136" xr:uid="{00000000-0005-0000-0000-000010140000}"/>
    <cellStyle name="Normal 21 5 6" xfId="5137" xr:uid="{00000000-0005-0000-0000-000011140000}"/>
    <cellStyle name="Normal 21 6" xfId="5138" xr:uid="{00000000-0005-0000-0000-000012140000}"/>
    <cellStyle name="Normal 21 6 2" xfId="5139" xr:uid="{00000000-0005-0000-0000-000013140000}"/>
    <cellStyle name="Normal 21 6 2 2" xfId="5140" xr:uid="{00000000-0005-0000-0000-000014140000}"/>
    <cellStyle name="Normal 21 6 3" xfId="5141" xr:uid="{00000000-0005-0000-0000-000015140000}"/>
    <cellStyle name="Normal 21 6 4" xfId="5142" xr:uid="{00000000-0005-0000-0000-000016140000}"/>
    <cellStyle name="Normal 21 6 5" xfId="5143" xr:uid="{00000000-0005-0000-0000-000017140000}"/>
    <cellStyle name="Normal 21 7" xfId="5144" xr:uid="{00000000-0005-0000-0000-000018140000}"/>
    <cellStyle name="Normal 21 7 2" xfId="5145" xr:uid="{00000000-0005-0000-0000-000019140000}"/>
    <cellStyle name="Normal 21 7 2 2" xfId="5146" xr:uid="{00000000-0005-0000-0000-00001A140000}"/>
    <cellStyle name="Normal 21 7 3" xfId="5147" xr:uid="{00000000-0005-0000-0000-00001B140000}"/>
    <cellStyle name="Normal 21 7 4" xfId="5148" xr:uid="{00000000-0005-0000-0000-00001C140000}"/>
    <cellStyle name="Normal 21 7 5" xfId="5149" xr:uid="{00000000-0005-0000-0000-00001D140000}"/>
    <cellStyle name="Normal 21 8" xfId="5150" xr:uid="{00000000-0005-0000-0000-00001E140000}"/>
    <cellStyle name="Normal 21 8 2" xfId="5151" xr:uid="{00000000-0005-0000-0000-00001F140000}"/>
    <cellStyle name="Normal 21 8 2 2" xfId="5152" xr:uid="{00000000-0005-0000-0000-000020140000}"/>
    <cellStyle name="Normal 21 8 3" xfId="5153" xr:uid="{00000000-0005-0000-0000-000021140000}"/>
    <cellStyle name="Normal 21 8 4" xfId="5154" xr:uid="{00000000-0005-0000-0000-000022140000}"/>
    <cellStyle name="Normal 21 8 5" xfId="5155" xr:uid="{00000000-0005-0000-0000-000023140000}"/>
    <cellStyle name="Normal 21 9" xfId="5156" xr:uid="{00000000-0005-0000-0000-000024140000}"/>
    <cellStyle name="Normal 21 9 2" xfId="5157" xr:uid="{00000000-0005-0000-0000-000025140000}"/>
    <cellStyle name="Normal 22" xfId="5158" xr:uid="{00000000-0005-0000-0000-000026140000}"/>
    <cellStyle name="Normal 22 10" xfId="5159" xr:uid="{00000000-0005-0000-0000-000027140000}"/>
    <cellStyle name="Normal 22 11" xfId="5160" xr:uid="{00000000-0005-0000-0000-000028140000}"/>
    <cellStyle name="Normal 22 12" xfId="5161" xr:uid="{00000000-0005-0000-0000-000029140000}"/>
    <cellStyle name="Normal 22 2" xfId="5162" xr:uid="{00000000-0005-0000-0000-00002A140000}"/>
    <cellStyle name="Normal 22 2 2" xfId="5163" xr:uid="{00000000-0005-0000-0000-00002B140000}"/>
    <cellStyle name="Normal 22 2 2 2" xfId="5164" xr:uid="{00000000-0005-0000-0000-00002C140000}"/>
    <cellStyle name="Normal 22 2 2 2 2" xfId="5165" xr:uid="{00000000-0005-0000-0000-00002D140000}"/>
    <cellStyle name="Normal 22 2 2 2 2 2" xfId="5166" xr:uid="{00000000-0005-0000-0000-00002E140000}"/>
    <cellStyle name="Normal 22 2 2 2 3" xfId="5167" xr:uid="{00000000-0005-0000-0000-00002F140000}"/>
    <cellStyle name="Normal 22 2 2 2 4" xfId="5168" xr:uid="{00000000-0005-0000-0000-000030140000}"/>
    <cellStyle name="Normal 22 2 2 2 5" xfId="5169" xr:uid="{00000000-0005-0000-0000-000031140000}"/>
    <cellStyle name="Normal 22 2 2 3" xfId="5170" xr:uid="{00000000-0005-0000-0000-000032140000}"/>
    <cellStyle name="Normal 22 2 2 3 2" xfId="5171" xr:uid="{00000000-0005-0000-0000-000033140000}"/>
    <cellStyle name="Normal 22 2 2 4" xfId="5172" xr:uid="{00000000-0005-0000-0000-000034140000}"/>
    <cellStyle name="Normal 22 2 2 5" xfId="5173" xr:uid="{00000000-0005-0000-0000-000035140000}"/>
    <cellStyle name="Normal 22 2 2 6" xfId="5174" xr:uid="{00000000-0005-0000-0000-000036140000}"/>
    <cellStyle name="Normal 22 2 3" xfId="5175" xr:uid="{00000000-0005-0000-0000-000037140000}"/>
    <cellStyle name="Normal 22 2 3 2" xfId="5176" xr:uid="{00000000-0005-0000-0000-000038140000}"/>
    <cellStyle name="Normal 22 2 3 2 2" xfId="5177" xr:uid="{00000000-0005-0000-0000-000039140000}"/>
    <cellStyle name="Normal 22 2 3 3" xfId="5178" xr:uid="{00000000-0005-0000-0000-00003A140000}"/>
    <cellStyle name="Normal 22 2 3 4" xfId="5179" xr:uid="{00000000-0005-0000-0000-00003B140000}"/>
    <cellStyle name="Normal 22 2 3 5" xfId="5180" xr:uid="{00000000-0005-0000-0000-00003C140000}"/>
    <cellStyle name="Normal 22 2 4" xfId="5181" xr:uid="{00000000-0005-0000-0000-00003D140000}"/>
    <cellStyle name="Normal 22 2 4 2" xfId="5182" xr:uid="{00000000-0005-0000-0000-00003E140000}"/>
    <cellStyle name="Normal 22 2 5" xfId="5183" xr:uid="{00000000-0005-0000-0000-00003F140000}"/>
    <cellStyle name="Normal 22 2 6" xfId="5184" xr:uid="{00000000-0005-0000-0000-000040140000}"/>
    <cellStyle name="Normal 22 2 7" xfId="5185" xr:uid="{00000000-0005-0000-0000-000041140000}"/>
    <cellStyle name="Normal 22 3" xfId="5186" xr:uid="{00000000-0005-0000-0000-000042140000}"/>
    <cellStyle name="Normal 22 3 2" xfId="5187" xr:uid="{00000000-0005-0000-0000-000043140000}"/>
    <cellStyle name="Normal 22 3 2 2" xfId="5188" xr:uid="{00000000-0005-0000-0000-000044140000}"/>
    <cellStyle name="Normal 22 3 2 2 2" xfId="5189" xr:uid="{00000000-0005-0000-0000-000045140000}"/>
    <cellStyle name="Normal 22 3 2 2 2 2" xfId="5190" xr:uid="{00000000-0005-0000-0000-000046140000}"/>
    <cellStyle name="Normal 22 3 2 2 3" xfId="5191" xr:uid="{00000000-0005-0000-0000-000047140000}"/>
    <cellStyle name="Normal 22 3 2 2 4" xfId="5192" xr:uid="{00000000-0005-0000-0000-000048140000}"/>
    <cellStyle name="Normal 22 3 2 2 5" xfId="5193" xr:uid="{00000000-0005-0000-0000-000049140000}"/>
    <cellStyle name="Normal 22 3 2 3" xfId="5194" xr:uid="{00000000-0005-0000-0000-00004A140000}"/>
    <cellStyle name="Normal 22 3 2 3 2" xfId="5195" xr:uid="{00000000-0005-0000-0000-00004B140000}"/>
    <cellStyle name="Normal 22 3 2 4" xfId="5196" xr:uid="{00000000-0005-0000-0000-00004C140000}"/>
    <cellStyle name="Normal 22 3 2 5" xfId="5197" xr:uid="{00000000-0005-0000-0000-00004D140000}"/>
    <cellStyle name="Normal 22 3 2 6" xfId="5198" xr:uid="{00000000-0005-0000-0000-00004E140000}"/>
    <cellStyle name="Normal 22 3 3" xfId="5199" xr:uid="{00000000-0005-0000-0000-00004F140000}"/>
    <cellStyle name="Normal 22 3 3 2" xfId="5200" xr:uid="{00000000-0005-0000-0000-000050140000}"/>
    <cellStyle name="Normal 22 3 3 2 2" xfId="5201" xr:uid="{00000000-0005-0000-0000-000051140000}"/>
    <cellStyle name="Normal 22 3 3 3" xfId="5202" xr:uid="{00000000-0005-0000-0000-000052140000}"/>
    <cellStyle name="Normal 22 3 3 4" xfId="5203" xr:uid="{00000000-0005-0000-0000-000053140000}"/>
    <cellStyle name="Normal 22 3 3 5" xfId="5204" xr:uid="{00000000-0005-0000-0000-000054140000}"/>
    <cellStyle name="Normal 22 3 4" xfId="5205" xr:uid="{00000000-0005-0000-0000-000055140000}"/>
    <cellStyle name="Normal 22 3 4 2" xfId="5206" xr:uid="{00000000-0005-0000-0000-000056140000}"/>
    <cellStyle name="Normal 22 3 5" xfId="5207" xr:uid="{00000000-0005-0000-0000-000057140000}"/>
    <cellStyle name="Normal 22 3 6" xfId="5208" xr:uid="{00000000-0005-0000-0000-000058140000}"/>
    <cellStyle name="Normal 22 3 7" xfId="5209" xr:uid="{00000000-0005-0000-0000-000059140000}"/>
    <cellStyle name="Normal 22 4" xfId="5210" xr:uid="{00000000-0005-0000-0000-00005A140000}"/>
    <cellStyle name="Normal 22 4 2" xfId="5211" xr:uid="{00000000-0005-0000-0000-00005B140000}"/>
    <cellStyle name="Normal 22 4 2 2" xfId="5212" xr:uid="{00000000-0005-0000-0000-00005C140000}"/>
    <cellStyle name="Normal 22 4 2 2 2" xfId="5213" xr:uid="{00000000-0005-0000-0000-00005D140000}"/>
    <cellStyle name="Normal 22 4 2 3" xfId="5214" xr:uid="{00000000-0005-0000-0000-00005E140000}"/>
    <cellStyle name="Normal 22 4 2 4" xfId="5215" xr:uid="{00000000-0005-0000-0000-00005F140000}"/>
    <cellStyle name="Normal 22 4 2 5" xfId="5216" xr:uid="{00000000-0005-0000-0000-000060140000}"/>
    <cellStyle name="Normal 22 4 3" xfId="5217" xr:uid="{00000000-0005-0000-0000-000061140000}"/>
    <cellStyle name="Normal 22 4 3 2" xfId="5218" xr:uid="{00000000-0005-0000-0000-000062140000}"/>
    <cellStyle name="Normal 22 4 4" xfId="5219" xr:uid="{00000000-0005-0000-0000-000063140000}"/>
    <cellStyle name="Normal 22 4 5" xfId="5220" xr:uid="{00000000-0005-0000-0000-000064140000}"/>
    <cellStyle name="Normal 22 4 6" xfId="5221" xr:uid="{00000000-0005-0000-0000-000065140000}"/>
    <cellStyle name="Normal 22 5" xfId="5222" xr:uid="{00000000-0005-0000-0000-000066140000}"/>
    <cellStyle name="Normal 22 5 2" xfId="5223" xr:uid="{00000000-0005-0000-0000-000067140000}"/>
    <cellStyle name="Normal 22 5 2 2" xfId="5224" xr:uid="{00000000-0005-0000-0000-000068140000}"/>
    <cellStyle name="Normal 22 5 2 2 2" xfId="5225" xr:uid="{00000000-0005-0000-0000-000069140000}"/>
    <cellStyle name="Normal 22 5 2 3" xfId="5226" xr:uid="{00000000-0005-0000-0000-00006A140000}"/>
    <cellStyle name="Normal 22 5 2 4" xfId="5227" xr:uid="{00000000-0005-0000-0000-00006B140000}"/>
    <cellStyle name="Normal 22 5 2 5" xfId="5228" xr:uid="{00000000-0005-0000-0000-00006C140000}"/>
    <cellStyle name="Normal 22 5 3" xfId="5229" xr:uid="{00000000-0005-0000-0000-00006D140000}"/>
    <cellStyle name="Normal 22 5 3 2" xfId="5230" xr:uid="{00000000-0005-0000-0000-00006E140000}"/>
    <cellStyle name="Normal 22 5 4" xfId="5231" xr:uid="{00000000-0005-0000-0000-00006F140000}"/>
    <cellStyle name="Normal 22 5 5" xfId="5232" xr:uid="{00000000-0005-0000-0000-000070140000}"/>
    <cellStyle name="Normal 22 5 6" xfId="5233" xr:uid="{00000000-0005-0000-0000-000071140000}"/>
    <cellStyle name="Normal 22 6" xfId="5234" xr:uid="{00000000-0005-0000-0000-000072140000}"/>
    <cellStyle name="Normal 22 6 2" xfId="5235" xr:uid="{00000000-0005-0000-0000-000073140000}"/>
    <cellStyle name="Normal 22 6 2 2" xfId="5236" xr:uid="{00000000-0005-0000-0000-000074140000}"/>
    <cellStyle name="Normal 22 6 3" xfId="5237" xr:uid="{00000000-0005-0000-0000-000075140000}"/>
    <cellStyle name="Normal 22 6 4" xfId="5238" xr:uid="{00000000-0005-0000-0000-000076140000}"/>
    <cellStyle name="Normal 22 6 5" xfId="5239" xr:uid="{00000000-0005-0000-0000-000077140000}"/>
    <cellStyle name="Normal 22 7" xfId="5240" xr:uid="{00000000-0005-0000-0000-000078140000}"/>
    <cellStyle name="Normal 22 7 2" xfId="5241" xr:uid="{00000000-0005-0000-0000-000079140000}"/>
    <cellStyle name="Normal 22 7 2 2" xfId="5242" xr:uid="{00000000-0005-0000-0000-00007A140000}"/>
    <cellStyle name="Normal 22 7 3" xfId="5243" xr:uid="{00000000-0005-0000-0000-00007B140000}"/>
    <cellStyle name="Normal 22 7 4" xfId="5244" xr:uid="{00000000-0005-0000-0000-00007C140000}"/>
    <cellStyle name="Normal 22 7 5" xfId="5245" xr:uid="{00000000-0005-0000-0000-00007D140000}"/>
    <cellStyle name="Normal 22 8" xfId="5246" xr:uid="{00000000-0005-0000-0000-00007E140000}"/>
    <cellStyle name="Normal 22 8 2" xfId="5247" xr:uid="{00000000-0005-0000-0000-00007F140000}"/>
    <cellStyle name="Normal 22 8 2 2" xfId="5248" xr:uid="{00000000-0005-0000-0000-000080140000}"/>
    <cellStyle name="Normal 22 8 3" xfId="5249" xr:uid="{00000000-0005-0000-0000-000081140000}"/>
    <cellStyle name="Normal 22 8 4" xfId="5250" xr:uid="{00000000-0005-0000-0000-000082140000}"/>
    <cellStyle name="Normal 22 8 5" xfId="5251" xr:uid="{00000000-0005-0000-0000-000083140000}"/>
    <cellStyle name="Normal 22 9" xfId="5252" xr:uid="{00000000-0005-0000-0000-000084140000}"/>
    <cellStyle name="Normal 22 9 2" xfId="5253" xr:uid="{00000000-0005-0000-0000-000085140000}"/>
    <cellStyle name="Normal 23" xfId="5254" xr:uid="{00000000-0005-0000-0000-000086140000}"/>
    <cellStyle name="Normal 23 10" xfId="5255" xr:uid="{00000000-0005-0000-0000-000087140000}"/>
    <cellStyle name="Normal 23 11" xfId="5256" xr:uid="{00000000-0005-0000-0000-000088140000}"/>
    <cellStyle name="Normal 23 12" xfId="5257" xr:uid="{00000000-0005-0000-0000-000089140000}"/>
    <cellStyle name="Normal 23 2" xfId="5258" xr:uid="{00000000-0005-0000-0000-00008A140000}"/>
    <cellStyle name="Normal 23 2 2" xfId="5259" xr:uid="{00000000-0005-0000-0000-00008B140000}"/>
    <cellStyle name="Normal 23 2 2 2" xfId="5260" xr:uid="{00000000-0005-0000-0000-00008C140000}"/>
    <cellStyle name="Normal 23 2 2 2 2" xfId="5261" xr:uid="{00000000-0005-0000-0000-00008D140000}"/>
    <cellStyle name="Normal 23 2 2 2 2 2" xfId="5262" xr:uid="{00000000-0005-0000-0000-00008E140000}"/>
    <cellStyle name="Normal 23 2 2 2 3" xfId="5263" xr:uid="{00000000-0005-0000-0000-00008F140000}"/>
    <cellStyle name="Normal 23 2 2 2 4" xfId="5264" xr:uid="{00000000-0005-0000-0000-000090140000}"/>
    <cellStyle name="Normal 23 2 2 2 5" xfId="5265" xr:uid="{00000000-0005-0000-0000-000091140000}"/>
    <cellStyle name="Normal 23 2 2 3" xfId="5266" xr:uid="{00000000-0005-0000-0000-000092140000}"/>
    <cellStyle name="Normal 23 2 2 3 2" xfId="5267" xr:uid="{00000000-0005-0000-0000-000093140000}"/>
    <cellStyle name="Normal 23 2 2 4" xfId="5268" xr:uid="{00000000-0005-0000-0000-000094140000}"/>
    <cellStyle name="Normal 23 2 2 5" xfId="5269" xr:uid="{00000000-0005-0000-0000-000095140000}"/>
    <cellStyle name="Normal 23 2 2 6" xfId="5270" xr:uid="{00000000-0005-0000-0000-000096140000}"/>
    <cellStyle name="Normal 23 2 3" xfId="5271" xr:uid="{00000000-0005-0000-0000-000097140000}"/>
    <cellStyle name="Normal 23 2 3 2" xfId="5272" xr:uid="{00000000-0005-0000-0000-000098140000}"/>
    <cellStyle name="Normal 23 2 3 2 2" xfId="5273" xr:uid="{00000000-0005-0000-0000-000099140000}"/>
    <cellStyle name="Normal 23 2 3 3" xfId="5274" xr:uid="{00000000-0005-0000-0000-00009A140000}"/>
    <cellStyle name="Normal 23 2 3 4" xfId="5275" xr:uid="{00000000-0005-0000-0000-00009B140000}"/>
    <cellStyle name="Normal 23 2 3 5" xfId="5276" xr:uid="{00000000-0005-0000-0000-00009C140000}"/>
    <cellStyle name="Normal 23 2 4" xfId="5277" xr:uid="{00000000-0005-0000-0000-00009D140000}"/>
    <cellStyle name="Normal 23 2 4 2" xfId="5278" xr:uid="{00000000-0005-0000-0000-00009E140000}"/>
    <cellStyle name="Normal 23 2 5" xfId="5279" xr:uid="{00000000-0005-0000-0000-00009F140000}"/>
    <cellStyle name="Normal 23 2 6" xfId="5280" xr:uid="{00000000-0005-0000-0000-0000A0140000}"/>
    <cellStyle name="Normal 23 2 7" xfId="5281" xr:uid="{00000000-0005-0000-0000-0000A1140000}"/>
    <cellStyle name="Normal 23 3" xfId="5282" xr:uid="{00000000-0005-0000-0000-0000A2140000}"/>
    <cellStyle name="Normal 23 3 2" xfId="5283" xr:uid="{00000000-0005-0000-0000-0000A3140000}"/>
    <cellStyle name="Normal 23 3 2 2" xfId="5284" xr:uid="{00000000-0005-0000-0000-0000A4140000}"/>
    <cellStyle name="Normal 23 3 2 2 2" xfId="5285" xr:uid="{00000000-0005-0000-0000-0000A5140000}"/>
    <cellStyle name="Normal 23 3 2 2 2 2" xfId="5286" xr:uid="{00000000-0005-0000-0000-0000A6140000}"/>
    <cellStyle name="Normal 23 3 2 2 3" xfId="5287" xr:uid="{00000000-0005-0000-0000-0000A7140000}"/>
    <cellStyle name="Normal 23 3 2 2 4" xfId="5288" xr:uid="{00000000-0005-0000-0000-0000A8140000}"/>
    <cellStyle name="Normal 23 3 2 2 5" xfId="5289" xr:uid="{00000000-0005-0000-0000-0000A9140000}"/>
    <cellStyle name="Normal 23 3 2 3" xfId="5290" xr:uid="{00000000-0005-0000-0000-0000AA140000}"/>
    <cellStyle name="Normal 23 3 2 3 2" xfId="5291" xr:uid="{00000000-0005-0000-0000-0000AB140000}"/>
    <cellStyle name="Normal 23 3 2 4" xfId="5292" xr:uid="{00000000-0005-0000-0000-0000AC140000}"/>
    <cellStyle name="Normal 23 3 2 5" xfId="5293" xr:uid="{00000000-0005-0000-0000-0000AD140000}"/>
    <cellStyle name="Normal 23 3 2 6" xfId="5294" xr:uid="{00000000-0005-0000-0000-0000AE140000}"/>
    <cellStyle name="Normal 23 3 3" xfId="5295" xr:uid="{00000000-0005-0000-0000-0000AF140000}"/>
    <cellStyle name="Normal 23 3 3 2" xfId="5296" xr:uid="{00000000-0005-0000-0000-0000B0140000}"/>
    <cellStyle name="Normal 23 3 3 2 2" xfId="5297" xr:uid="{00000000-0005-0000-0000-0000B1140000}"/>
    <cellStyle name="Normal 23 3 3 3" xfId="5298" xr:uid="{00000000-0005-0000-0000-0000B2140000}"/>
    <cellStyle name="Normal 23 3 3 4" xfId="5299" xr:uid="{00000000-0005-0000-0000-0000B3140000}"/>
    <cellStyle name="Normal 23 3 3 5" xfId="5300" xr:uid="{00000000-0005-0000-0000-0000B4140000}"/>
    <cellStyle name="Normal 23 3 4" xfId="5301" xr:uid="{00000000-0005-0000-0000-0000B5140000}"/>
    <cellStyle name="Normal 23 3 4 2" xfId="5302" xr:uid="{00000000-0005-0000-0000-0000B6140000}"/>
    <cellStyle name="Normal 23 3 5" xfId="5303" xr:uid="{00000000-0005-0000-0000-0000B7140000}"/>
    <cellStyle name="Normal 23 3 6" xfId="5304" xr:uid="{00000000-0005-0000-0000-0000B8140000}"/>
    <cellStyle name="Normal 23 3 7" xfId="5305" xr:uid="{00000000-0005-0000-0000-0000B9140000}"/>
    <cellStyle name="Normal 23 4" xfId="5306" xr:uid="{00000000-0005-0000-0000-0000BA140000}"/>
    <cellStyle name="Normal 23 4 2" xfId="5307" xr:uid="{00000000-0005-0000-0000-0000BB140000}"/>
    <cellStyle name="Normal 23 4 2 2" xfId="5308" xr:uid="{00000000-0005-0000-0000-0000BC140000}"/>
    <cellStyle name="Normal 23 4 2 2 2" xfId="5309" xr:uid="{00000000-0005-0000-0000-0000BD140000}"/>
    <cellStyle name="Normal 23 4 2 3" xfId="5310" xr:uid="{00000000-0005-0000-0000-0000BE140000}"/>
    <cellStyle name="Normal 23 4 2 4" xfId="5311" xr:uid="{00000000-0005-0000-0000-0000BF140000}"/>
    <cellStyle name="Normal 23 4 2 5" xfId="5312" xr:uid="{00000000-0005-0000-0000-0000C0140000}"/>
    <cellStyle name="Normal 23 4 3" xfId="5313" xr:uid="{00000000-0005-0000-0000-0000C1140000}"/>
    <cellStyle name="Normal 23 4 3 2" xfId="5314" xr:uid="{00000000-0005-0000-0000-0000C2140000}"/>
    <cellStyle name="Normal 23 4 4" xfId="5315" xr:uid="{00000000-0005-0000-0000-0000C3140000}"/>
    <cellStyle name="Normal 23 4 5" xfId="5316" xr:uid="{00000000-0005-0000-0000-0000C4140000}"/>
    <cellStyle name="Normal 23 4 6" xfId="5317" xr:uid="{00000000-0005-0000-0000-0000C5140000}"/>
    <cellStyle name="Normal 23 5" xfId="5318" xr:uid="{00000000-0005-0000-0000-0000C6140000}"/>
    <cellStyle name="Normal 23 5 2" xfId="5319" xr:uid="{00000000-0005-0000-0000-0000C7140000}"/>
    <cellStyle name="Normal 23 5 2 2" xfId="5320" xr:uid="{00000000-0005-0000-0000-0000C8140000}"/>
    <cellStyle name="Normal 23 5 2 2 2" xfId="5321" xr:uid="{00000000-0005-0000-0000-0000C9140000}"/>
    <cellStyle name="Normal 23 5 2 3" xfId="5322" xr:uid="{00000000-0005-0000-0000-0000CA140000}"/>
    <cellStyle name="Normal 23 5 2 4" xfId="5323" xr:uid="{00000000-0005-0000-0000-0000CB140000}"/>
    <cellStyle name="Normal 23 5 2 5" xfId="5324" xr:uid="{00000000-0005-0000-0000-0000CC140000}"/>
    <cellStyle name="Normal 23 5 3" xfId="5325" xr:uid="{00000000-0005-0000-0000-0000CD140000}"/>
    <cellStyle name="Normal 23 5 3 2" xfId="5326" xr:uid="{00000000-0005-0000-0000-0000CE140000}"/>
    <cellStyle name="Normal 23 5 4" xfId="5327" xr:uid="{00000000-0005-0000-0000-0000CF140000}"/>
    <cellStyle name="Normal 23 5 5" xfId="5328" xr:uid="{00000000-0005-0000-0000-0000D0140000}"/>
    <cellStyle name="Normal 23 5 6" xfId="5329" xr:uid="{00000000-0005-0000-0000-0000D1140000}"/>
    <cellStyle name="Normal 23 6" xfId="5330" xr:uid="{00000000-0005-0000-0000-0000D2140000}"/>
    <cellStyle name="Normal 23 6 2" xfId="5331" xr:uid="{00000000-0005-0000-0000-0000D3140000}"/>
    <cellStyle name="Normal 23 6 2 2" xfId="5332" xr:uid="{00000000-0005-0000-0000-0000D4140000}"/>
    <cellStyle name="Normal 23 6 3" xfId="5333" xr:uid="{00000000-0005-0000-0000-0000D5140000}"/>
    <cellStyle name="Normal 23 6 4" xfId="5334" xr:uid="{00000000-0005-0000-0000-0000D6140000}"/>
    <cellStyle name="Normal 23 6 5" xfId="5335" xr:uid="{00000000-0005-0000-0000-0000D7140000}"/>
    <cellStyle name="Normal 23 7" xfId="5336" xr:uid="{00000000-0005-0000-0000-0000D8140000}"/>
    <cellStyle name="Normal 23 7 2" xfId="5337" xr:uid="{00000000-0005-0000-0000-0000D9140000}"/>
    <cellStyle name="Normal 23 7 2 2" xfId="5338" xr:uid="{00000000-0005-0000-0000-0000DA140000}"/>
    <cellStyle name="Normal 23 7 3" xfId="5339" xr:uid="{00000000-0005-0000-0000-0000DB140000}"/>
    <cellStyle name="Normal 23 7 4" xfId="5340" xr:uid="{00000000-0005-0000-0000-0000DC140000}"/>
    <cellStyle name="Normal 23 7 5" xfId="5341" xr:uid="{00000000-0005-0000-0000-0000DD140000}"/>
    <cellStyle name="Normal 23 8" xfId="5342" xr:uid="{00000000-0005-0000-0000-0000DE140000}"/>
    <cellStyle name="Normal 23 8 2" xfId="5343" xr:uid="{00000000-0005-0000-0000-0000DF140000}"/>
    <cellStyle name="Normal 23 8 2 2" xfId="5344" xr:uid="{00000000-0005-0000-0000-0000E0140000}"/>
    <cellStyle name="Normal 23 8 3" xfId="5345" xr:uid="{00000000-0005-0000-0000-0000E1140000}"/>
    <cellStyle name="Normal 23 8 4" xfId="5346" xr:uid="{00000000-0005-0000-0000-0000E2140000}"/>
    <cellStyle name="Normal 23 8 5" xfId="5347" xr:uid="{00000000-0005-0000-0000-0000E3140000}"/>
    <cellStyle name="Normal 23 9" xfId="5348" xr:uid="{00000000-0005-0000-0000-0000E4140000}"/>
    <cellStyle name="Normal 23 9 2" xfId="5349" xr:uid="{00000000-0005-0000-0000-0000E5140000}"/>
    <cellStyle name="Normal 24" xfId="5350" xr:uid="{00000000-0005-0000-0000-0000E6140000}"/>
    <cellStyle name="Normal 24 10" xfId="5351" xr:uid="{00000000-0005-0000-0000-0000E7140000}"/>
    <cellStyle name="Normal 24 11" xfId="5352" xr:uid="{00000000-0005-0000-0000-0000E8140000}"/>
    <cellStyle name="Normal 24 12" xfId="5353" xr:uid="{00000000-0005-0000-0000-0000E9140000}"/>
    <cellStyle name="Normal 24 2" xfId="5354" xr:uid="{00000000-0005-0000-0000-0000EA140000}"/>
    <cellStyle name="Normal 24 2 2" xfId="5355" xr:uid="{00000000-0005-0000-0000-0000EB140000}"/>
    <cellStyle name="Normal 24 2 2 2" xfId="5356" xr:uid="{00000000-0005-0000-0000-0000EC140000}"/>
    <cellStyle name="Normal 24 2 2 2 2" xfId="5357" xr:uid="{00000000-0005-0000-0000-0000ED140000}"/>
    <cellStyle name="Normal 24 2 2 2 2 2" xfId="5358" xr:uid="{00000000-0005-0000-0000-0000EE140000}"/>
    <cellStyle name="Normal 24 2 2 2 3" xfId="5359" xr:uid="{00000000-0005-0000-0000-0000EF140000}"/>
    <cellStyle name="Normal 24 2 2 2 4" xfId="5360" xr:uid="{00000000-0005-0000-0000-0000F0140000}"/>
    <cellStyle name="Normal 24 2 2 2 5" xfId="5361" xr:uid="{00000000-0005-0000-0000-0000F1140000}"/>
    <cellStyle name="Normal 24 2 2 3" xfId="5362" xr:uid="{00000000-0005-0000-0000-0000F2140000}"/>
    <cellStyle name="Normal 24 2 2 3 2" xfId="5363" xr:uid="{00000000-0005-0000-0000-0000F3140000}"/>
    <cellStyle name="Normal 24 2 2 4" xfId="5364" xr:uid="{00000000-0005-0000-0000-0000F4140000}"/>
    <cellStyle name="Normal 24 2 2 5" xfId="5365" xr:uid="{00000000-0005-0000-0000-0000F5140000}"/>
    <cellStyle name="Normal 24 2 2 6" xfId="5366" xr:uid="{00000000-0005-0000-0000-0000F6140000}"/>
    <cellStyle name="Normal 24 2 3" xfId="5367" xr:uid="{00000000-0005-0000-0000-0000F7140000}"/>
    <cellStyle name="Normal 24 2 3 2" xfId="5368" xr:uid="{00000000-0005-0000-0000-0000F8140000}"/>
    <cellStyle name="Normal 24 2 3 2 2" xfId="5369" xr:uid="{00000000-0005-0000-0000-0000F9140000}"/>
    <cellStyle name="Normal 24 2 3 3" xfId="5370" xr:uid="{00000000-0005-0000-0000-0000FA140000}"/>
    <cellStyle name="Normal 24 2 3 4" xfId="5371" xr:uid="{00000000-0005-0000-0000-0000FB140000}"/>
    <cellStyle name="Normal 24 2 3 5" xfId="5372" xr:uid="{00000000-0005-0000-0000-0000FC140000}"/>
    <cellStyle name="Normal 24 2 4" xfId="5373" xr:uid="{00000000-0005-0000-0000-0000FD140000}"/>
    <cellStyle name="Normal 24 2 4 2" xfId="5374" xr:uid="{00000000-0005-0000-0000-0000FE140000}"/>
    <cellStyle name="Normal 24 2 5" xfId="5375" xr:uid="{00000000-0005-0000-0000-0000FF140000}"/>
    <cellStyle name="Normal 24 2 6" xfId="5376" xr:uid="{00000000-0005-0000-0000-000000150000}"/>
    <cellStyle name="Normal 24 2 7" xfId="5377" xr:uid="{00000000-0005-0000-0000-000001150000}"/>
    <cellStyle name="Normal 24 3" xfId="5378" xr:uid="{00000000-0005-0000-0000-000002150000}"/>
    <cellStyle name="Normal 24 3 2" xfId="5379" xr:uid="{00000000-0005-0000-0000-000003150000}"/>
    <cellStyle name="Normal 24 3 2 2" xfId="5380" xr:uid="{00000000-0005-0000-0000-000004150000}"/>
    <cellStyle name="Normal 24 3 2 2 2" xfId="5381" xr:uid="{00000000-0005-0000-0000-000005150000}"/>
    <cellStyle name="Normal 24 3 2 2 2 2" xfId="5382" xr:uid="{00000000-0005-0000-0000-000006150000}"/>
    <cellStyle name="Normal 24 3 2 2 3" xfId="5383" xr:uid="{00000000-0005-0000-0000-000007150000}"/>
    <cellStyle name="Normal 24 3 2 2 4" xfId="5384" xr:uid="{00000000-0005-0000-0000-000008150000}"/>
    <cellStyle name="Normal 24 3 2 2 5" xfId="5385" xr:uid="{00000000-0005-0000-0000-000009150000}"/>
    <cellStyle name="Normal 24 3 2 3" xfId="5386" xr:uid="{00000000-0005-0000-0000-00000A150000}"/>
    <cellStyle name="Normal 24 3 2 3 2" xfId="5387" xr:uid="{00000000-0005-0000-0000-00000B150000}"/>
    <cellStyle name="Normal 24 3 2 4" xfId="5388" xr:uid="{00000000-0005-0000-0000-00000C150000}"/>
    <cellStyle name="Normal 24 3 2 5" xfId="5389" xr:uid="{00000000-0005-0000-0000-00000D150000}"/>
    <cellStyle name="Normal 24 3 2 6" xfId="5390" xr:uid="{00000000-0005-0000-0000-00000E150000}"/>
    <cellStyle name="Normal 24 3 3" xfId="5391" xr:uid="{00000000-0005-0000-0000-00000F150000}"/>
    <cellStyle name="Normal 24 3 3 2" xfId="5392" xr:uid="{00000000-0005-0000-0000-000010150000}"/>
    <cellStyle name="Normal 24 3 3 2 2" xfId="5393" xr:uid="{00000000-0005-0000-0000-000011150000}"/>
    <cellStyle name="Normal 24 3 3 3" xfId="5394" xr:uid="{00000000-0005-0000-0000-000012150000}"/>
    <cellStyle name="Normal 24 3 3 4" xfId="5395" xr:uid="{00000000-0005-0000-0000-000013150000}"/>
    <cellStyle name="Normal 24 3 3 5" xfId="5396" xr:uid="{00000000-0005-0000-0000-000014150000}"/>
    <cellStyle name="Normal 24 3 4" xfId="5397" xr:uid="{00000000-0005-0000-0000-000015150000}"/>
    <cellStyle name="Normal 24 3 4 2" xfId="5398" xr:uid="{00000000-0005-0000-0000-000016150000}"/>
    <cellStyle name="Normal 24 3 5" xfId="5399" xr:uid="{00000000-0005-0000-0000-000017150000}"/>
    <cellStyle name="Normal 24 3 6" xfId="5400" xr:uid="{00000000-0005-0000-0000-000018150000}"/>
    <cellStyle name="Normal 24 3 7" xfId="5401" xr:uid="{00000000-0005-0000-0000-000019150000}"/>
    <cellStyle name="Normal 24 4" xfId="5402" xr:uid="{00000000-0005-0000-0000-00001A150000}"/>
    <cellStyle name="Normal 24 4 2" xfId="5403" xr:uid="{00000000-0005-0000-0000-00001B150000}"/>
    <cellStyle name="Normal 24 4 2 2" xfId="5404" xr:uid="{00000000-0005-0000-0000-00001C150000}"/>
    <cellStyle name="Normal 24 4 2 2 2" xfId="5405" xr:uid="{00000000-0005-0000-0000-00001D150000}"/>
    <cellStyle name="Normal 24 4 2 3" xfId="5406" xr:uid="{00000000-0005-0000-0000-00001E150000}"/>
    <cellStyle name="Normal 24 4 2 4" xfId="5407" xr:uid="{00000000-0005-0000-0000-00001F150000}"/>
    <cellStyle name="Normal 24 4 2 5" xfId="5408" xr:uid="{00000000-0005-0000-0000-000020150000}"/>
    <cellStyle name="Normal 24 4 3" xfId="5409" xr:uid="{00000000-0005-0000-0000-000021150000}"/>
    <cellStyle name="Normal 24 4 3 2" xfId="5410" xr:uid="{00000000-0005-0000-0000-000022150000}"/>
    <cellStyle name="Normal 24 4 4" xfId="5411" xr:uid="{00000000-0005-0000-0000-000023150000}"/>
    <cellStyle name="Normal 24 4 5" xfId="5412" xr:uid="{00000000-0005-0000-0000-000024150000}"/>
    <cellStyle name="Normal 24 4 6" xfId="5413" xr:uid="{00000000-0005-0000-0000-000025150000}"/>
    <cellStyle name="Normal 24 5" xfId="5414" xr:uid="{00000000-0005-0000-0000-000026150000}"/>
    <cellStyle name="Normal 24 5 2" xfId="5415" xr:uid="{00000000-0005-0000-0000-000027150000}"/>
    <cellStyle name="Normal 24 5 2 2" xfId="5416" xr:uid="{00000000-0005-0000-0000-000028150000}"/>
    <cellStyle name="Normal 24 5 2 2 2" xfId="5417" xr:uid="{00000000-0005-0000-0000-000029150000}"/>
    <cellStyle name="Normal 24 5 2 3" xfId="5418" xr:uid="{00000000-0005-0000-0000-00002A150000}"/>
    <cellStyle name="Normal 24 5 2 4" xfId="5419" xr:uid="{00000000-0005-0000-0000-00002B150000}"/>
    <cellStyle name="Normal 24 5 2 5" xfId="5420" xr:uid="{00000000-0005-0000-0000-00002C150000}"/>
    <cellStyle name="Normal 24 5 3" xfId="5421" xr:uid="{00000000-0005-0000-0000-00002D150000}"/>
    <cellStyle name="Normal 24 5 3 2" xfId="5422" xr:uid="{00000000-0005-0000-0000-00002E150000}"/>
    <cellStyle name="Normal 24 5 4" xfId="5423" xr:uid="{00000000-0005-0000-0000-00002F150000}"/>
    <cellStyle name="Normal 24 5 5" xfId="5424" xr:uid="{00000000-0005-0000-0000-000030150000}"/>
    <cellStyle name="Normal 24 5 6" xfId="5425" xr:uid="{00000000-0005-0000-0000-000031150000}"/>
    <cellStyle name="Normal 24 6" xfId="5426" xr:uid="{00000000-0005-0000-0000-000032150000}"/>
    <cellStyle name="Normal 24 6 2" xfId="5427" xr:uid="{00000000-0005-0000-0000-000033150000}"/>
    <cellStyle name="Normal 24 6 2 2" xfId="5428" xr:uid="{00000000-0005-0000-0000-000034150000}"/>
    <cellStyle name="Normal 24 6 3" xfId="5429" xr:uid="{00000000-0005-0000-0000-000035150000}"/>
    <cellStyle name="Normal 24 6 4" xfId="5430" xr:uid="{00000000-0005-0000-0000-000036150000}"/>
    <cellStyle name="Normal 24 6 5" xfId="5431" xr:uid="{00000000-0005-0000-0000-000037150000}"/>
    <cellStyle name="Normal 24 7" xfId="5432" xr:uid="{00000000-0005-0000-0000-000038150000}"/>
    <cellStyle name="Normal 24 7 2" xfId="5433" xr:uid="{00000000-0005-0000-0000-000039150000}"/>
    <cellStyle name="Normal 24 7 2 2" xfId="5434" xr:uid="{00000000-0005-0000-0000-00003A150000}"/>
    <cellStyle name="Normal 24 7 3" xfId="5435" xr:uid="{00000000-0005-0000-0000-00003B150000}"/>
    <cellStyle name="Normal 24 7 4" xfId="5436" xr:uid="{00000000-0005-0000-0000-00003C150000}"/>
    <cellStyle name="Normal 24 7 5" xfId="5437" xr:uid="{00000000-0005-0000-0000-00003D150000}"/>
    <cellStyle name="Normal 24 8" xfId="5438" xr:uid="{00000000-0005-0000-0000-00003E150000}"/>
    <cellStyle name="Normal 24 8 2" xfId="5439" xr:uid="{00000000-0005-0000-0000-00003F150000}"/>
    <cellStyle name="Normal 24 8 2 2" xfId="5440" xr:uid="{00000000-0005-0000-0000-000040150000}"/>
    <cellStyle name="Normal 24 8 3" xfId="5441" xr:uid="{00000000-0005-0000-0000-000041150000}"/>
    <cellStyle name="Normal 24 8 4" xfId="5442" xr:uid="{00000000-0005-0000-0000-000042150000}"/>
    <cellStyle name="Normal 24 8 5" xfId="5443" xr:uid="{00000000-0005-0000-0000-000043150000}"/>
    <cellStyle name="Normal 24 9" xfId="5444" xr:uid="{00000000-0005-0000-0000-000044150000}"/>
    <cellStyle name="Normal 24 9 2" xfId="5445" xr:uid="{00000000-0005-0000-0000-000045150000}"/>
    <cellStyle name="Normal 25" xfId="5446" xr:uid="{00000000-0005-0000-0000-000046150000}"/>
    <cellStyle name="Normal 25 10" xfId="5447" xr:uid="{00000000-0005-0000-0000-000047150000}"/>
    <cellStyle name="Normal 25 11" xfId="5448" xr:uid="{00000000-0005-0000-0000-000048150000}"/>
    <cellStyle name="Normal 25 2" xfId="5449" xr:uid="{00000000-0005-0000-0000-000049150000}"/>
    <cellStyle name="Normal 25 2 2" xfId="5450" xr:uid="{00000000-0005-0000-0000-00004A150000}"/>
    <cellStyle name="Normal 25 2 2 2" xfId="5451" xr:uid="{00000000-0005-0000-0000-00004B150000}"/>
    <cellStyle name="Normal 25 2 2 2 2" xfId="5452" xr:uid="{00000000-0005-0000-0000-00004C150000}"/>
    <cellStyle name="Normal 25 2 2 2 2 2" xfId="5453" xr:uid="{00000000-0005-0000-0000-00004D150000}"/>
    <cellStyle name="Normal 25 2 2 2 3" xfId="5454" xr:uid="{00000000-0005-0000-0000-00004E150000}"/>
    <cellStyle name="Normal 25 2 2 2 4" xfId="5455" xr:uid="{00000000-0005-0000-0000-00004F150000}"/>
    <cellStyle name="Normal 25 2 2 2 5" xfId="5456" xr:uid="{00000000-0005-0000-0000-000050150000}"/>
    <cellStyle name="Normal 25 2 2 3" xfId="5457" xr:uid="{00000000-0005-0000-0000-000051150000}"/>
    <cellStyle name="Normal 25 2 2 3 2" xfId="5458" xr:uid="{00000000-0005-0000-0000-000052150000}"/>
    <cellStyle name="Normal 25 2 2 4" xfId="5459" xr:uid="{00000000-0005-0000-0000-000053150000}"/>
    <cellStyle name="Normal 25 2 2 5" xfId="5460" xr:uid="{00000000-0005-0000-0000-000054150000}"/>
    <cellStyle name="Normal 25 2 3" xfId="5461" xr:uid="{00000000-0005-0000-0000-000055150000}"/>
    <cellStyle name="Normal 25 2 3 2" xfId="5462" xr:uid="{00000000-0005-0000-0000-000056150000}"/>
    <cellStyle name="Normal 25 2 3 2 2" xfId="5463" xr:uid="{00000000-0005-0000-0000-000057150000}"/>
    <cellStyle name="Normal 25 2 3 3" xfId="5464" xr:uid="{00000000-0005-0000-0000-000058150000}"/>
    <cellStyle name="Normal 25 2 3 4" xfId="5465" xr:uid="{00000000-0005-0000-0000-000059150000}"/>
    <cellStyle name="Normal 25 2 4" xfId="5466" xr:uid="{00000000-0005-0000-0000-00005A150000}"/>
    <cellStyle name="Normal 25 3" xfId="5467" xr:uid="{00000000-0005-0000-0000-00005B150000}"/>
    <cellStyle name="Normal 25 3 2" xfId="5468" xr:uid="{00000000-0005-0000-0000-00005C150000}"/>
    <cellStyle name="Normal 25 3 2 2" xfId="5469" xr:uid="{00000000-0005-0000-0000-00005D150000}"/>
    <cellStyle name="Normal 25 3 2 2 2" xfId="5470" xr:uid="{00000000-0005-0000-0000-00005E150000}"/>
    <cellStyle name="Normal 25 3 2 2 2 2" xfId="5471" xr:uid="{00000000-0005-0000-0000-00005F150000}"/>
    <cellStyle name="Normal 25 3 2 2 3" xfId="5472" xr:uid="{00000000-0005-0000-0000-000060150000}"/>
    <cellStyle name="Normal 25 3 2 2 4" xfId="5473" xr:uid="{00000000-0005-0000-0000-000061150000}"/>
    <cellStyle name="Normal 25 3 2 2 5" xfId="5474" xr:uid="{00000000-0005-0000-0000-000062150000}"/>
    <cellStyle name="Normal 25 3 2 3" xfId="5475" xr:uid="{00000000-0005-0000-0000-000063150000}"/>
    <cellStyle name="Normal 25 3 2 3 2" xfId="5476" xr:uid="{00000000-0005-0000-0000-000064150000}"/>
    <cellStyle name="Normal 25 3 2 4" xfId="5477" xr:uid="{00000000-0005-0000-0000-000065150000}"/>
    <cellStyle name="Normal 25 3 2 5" xfId="5478" xr:uid="{00000000-0005-0000-0000-000066150000}"/>
    <cellStyle name="Normal 25 3 2 6" xfId="5479" xr:uid="{00000000-0005-0000-0000-000067150000}"/>
    <cellStyle name="Normal 25 3 3" xfId="5480" xr:uid="{00000000-0005-0000-0000-000068150000}"/>
    <cellStyle name="Normal 25 3 3 2" xfId="5481" xr:uid="{00000000-0005-0000-0000-000069150000}"/>
    <cellStyle name="Normal 25 3 3 2 2" xfId="5482" xr:uid="{00000000-0005-0000-0000-00006A150000}"/>
    <cellStyle name="Normal 25 3 3 3" xfId="5483" xr:uid="{00000000-0005-0000-0000-00006B150000}"/>
    <cellStyle name="Normal 25 3 4" xfId="5484" xr:uid="{00000000-0005-0000-0000-00006C150000}"/>
    <cellStyle name="Normal 25 4" xfId="5485" xr:uid="{00000000-0005-0000-0000-00006D150000}"/>
    <cellStyle name="Normal 25 4 2" xfId="5486" xr:uid="{00000000-0005-0000-0000-00006E150000}"/>
    <cellStyle name="Normal 25 4 2 2" xfId="5487" xr:uid="{00000000-0005-0000-0000-00006F150000}"/>
    <cellStyle name="Normal 25 4 2 2 2" xfId="5488" xr:uid="{00000000-0005-0000-0000-000070150000}"/>
    <cellStyle name="Normal 25 4 2 3" xfId="5489" xr:uid="{00000000-0005-0000-0000-000071150000}"/>
    <cellStyle name="Normal 25 4 2 4" xfId="5490" xr:uid="{00000000-0005-0000-0000-000072150000}"/>
    <cellStyle name="Normal 25 4 3" xfId="5491" xr:uid="{00000000-0005-0000-0000-000073150000}"/>
    <cellStyle name="Normal 25 4 4" xfId="5492" xr:uid="{00000000-0005-0000-0000-000074150000}"/>
    <cellStyle name="Normal 25 4 5" xfId="5493" xr:uid="{00000000-0005-0000-0000-000075150000}"/>
    <cellStyle name="Normal 25 5" xfId="5494" xr:uid="{00000000-0005-0000-0000-000076150000}"/>
    <cellStyle name="Normal 25 5 2" xfId="5495" xr:uid="{00000000-0005-0000-0000-000077150000}"/>
    <cellStyle name="Normal 25 5 2 2" xfId="5496" xr:uid="{00000000-0005-0000-0000-000078150000}"/>
    <cellStyle name="Normal 25 5 2 2 2" xfId="5497" xr:uid="{00000000-0005-0000-0000-000079150000}"/>
    <cellStyle name="Normal 25 5 2 3" xfId="5498" xr:uid="{00000000-0005-0000-0000-00007A150000}"/>
    <cellStyle name="Normal 25 5 2 4" xfId="5499" xr:uid="{00000000-0005-0000-0000-00007B150000}"/>
    <cellStyle name="Normal 25 5 3" xfId="5500" xr:uid="{00000000-0005-0000-0000-00007C150000}"/>
    <cellStyle name="Normal 25 5 5" xfId="5501" xr:uid="{00000000-0005-0000-0000-00007D150000}"/>
    <cellStyle name="Normal 25 6" xfId="5502" xr:uid="{00000000-0005-0000-0000-00007E150000}"/>
    <cellStyle name="Normal 25 6 2" xfId="5503" xr:uid="{00000000-0005-0000-0000-00007F150000}"/>
    <cellStyle name="Normal 25 7" xfId="5504" xr:uid="{00000000-0005-0000-0000-000080150000}"/>
    <cellStyle name="Normal 25 7 2" xfId="5505" xr:uid="{00000000-0005-0000-0000-000081150000}"/>
    <cellStyle name="Normal 25 8" xfId="5506" xr:uid="{00000000-0005-0000-0000-000082150000}"/>
    <cellStyle name="Normal 25 8 2" xfId="5507" xr:uid="{00000000-0005-0000-0000-000083150000}"/>
    <cellStyle name="Normal 25 8 2 2" xfId="5508" xr:uid="{00000000-0005-0000-0000-000084150000}"/>
    <cellStyle name="Normal 25 8 3" xfId="5509" xr:uid="{00000000-0005-0000-0000-000085150000}"/>
    <cellStyle name="Normal 25 8 4" xfId="5510" xr:uid="{00000000-0005-0000-0000-000086150000}"/>
    <cellStyle name="Normal 25 9" xfId="5511" xr:uid="{00000000-0005-0000-0000-000087150000}"/>
    <cellStyle name="Normal 26" xfId="5512" xr:uid="{00000000-0005-0000-0000-000088150000}"/>
    <cellStyle name="Normal 26 2" xfId="5513" xr:uid="{00000000-0005-0000-0000-000089150000}"/>
    <cellStyle name="Normal 26 2 2" xfId="5514" xr:uid="{00000000-0005-0000-0000-00008A150000}"/>
    <cellStyle name="Normal 26 2 2 2" xfId="5515" xr:uid="{00000000-0005-0000-0000-00008B150000}"/>
    <cellStyle name="Normal 26 2 2 2 2" xfId="5516" xr:uid="{00000000-0005-0000-0000-00008C150000}"/>
    <cellStyle name="Normal 26 2 2 2 2 2" xfId="5517" xr:uid="{00000000-0005-0000-0000-00008D150000}"/>
    <cellStyle name="Normal 26 2 2 2 3" xfId="5518" xr:uid="{00000000-0005-0000-0000-00008E150000}"/>
    <cellStyle name="Normal 26 2 2 2 4" xfId="5519" xr:uid="{00000000-0005-0000-0000-00008F150000}"/>
    <cellStyle name="Normal 26 2 2 2 5" xfId="5520" xr:uid="{00000000-0005-0000-0000-000090150000}"/>
    <cellStyle name="Normal 26 2 2 3" xfId="5521" xr:uid="{00000000-0005-0000-0000-000091150000}"/>
    <cellStyle name="Normal 26 2 2 3 2" xfId="5522" xr:uid="{00000000-0005-0000-0000-000092150000}"/>
    <cellStyle name="Normal 26 2 2 4" xfId="5523" xr:uid="{00000000-0005-0000-0000-000093150000}"/>
    <cellStyle name="Normal 26 2 3" xfId="5524" xr:uid="{00000000-0005-0000-0000-000094150000}"/>
    <cellStyle name="Normal 26 2 3 2" xfId="5525" xr:uid="{00000000-0005-0000-0000-000095150000}"/>
    <cellStyle name="Normal 26 2 3 2 2" xfId="5526" xr:uid="{00000000-0005-0000-0000-000096150000}"/>
    <cellStyle name="Normal 26 2 3 3" xfId="5527" xr:uid="{00000000-0005-0000-0000-000097150000}"/>
    <cellStyle name="Normal 26 2 3 4" xfId="5528" xr:uid="{00000000-0005-0000-0000-000098150000}"/>
    <cellStyle name="Normal 26 2 4" xfId="5529" xr:uid="{00000000-0005-0000-0000-000099150000}"/>
    <cellStyle name="Normal 26 3" xfId="5530" xr:uid="{00000000-0005-0000-0000-00009A150000}"/>
    <cellStyle name="Normal 26 3 2" xfId="5531" xr:uid="{00000000-0005-0000-0000-00009B150000}"/>
    <cellStyle name="Normal 26 3 2 2" xfId="5532" xr:uid="{00000000-0005-0000-0000-00009C150000}"/>
    <cellStyle name="Normal 26 3 2 2 2" xfId="5533" xr:uid="{00000000-0005-0000-0000-00009D150000}"/>
    <cellStyle name="Normal 26 3 2 3" xfId="5534" xr:uid="{00000000-0005-0000-0000-00009E150000}"/>
    <cellStyle name="Normal 26 3 2 5" xfId="5535" xr:uid="{00000000-0005-0000-0000-00009F150000}"/>
    <cellStyle name="Normal 26 3 3" xfId="5536" xr:uid="{00000000-0005-0000-0000-0000A0150000}"/>
    <cellStyle name="Normal 26 3 3 2" xfId="5537" xr:uid="{00000000-0005-0000-0000-0000A1150000}"/>
    <cellStyle name="Normal 26 3 3 2 2" xfId="5538" xr:uid="{00000000-0005-0000-0000-0000A2150000}"/>
    <cellStyle name="Normal 26 3 3 3" xfId="5539" xr:uid="{00000000-0005-0000-0000-0000A3150000}"/>
    <cellStyle name="Normal 26 3 3 4" xfId="5540" xr:uid="{00000000-0005-0000-0000-0000A4150000}"/>
    <cellStyle name="Normal 26 3 4" xfId="5541" xr:uid="{00000000-0005-0000-0000-0000A5150000}"/>
    <cellStyle name="Normal 26 3 4 2" xfId="5542" xr:uid="{00000000-0005-0000-0000-0000A6150000}"/>
    <cellStyle name="Normal 26 3 5" xfId="5543" xr:uid="{00000000-0005-0000-0000-0000A7150000}"/>
    <cellStyle name="Normal 26 3 6" xfId="5544" xr:uid="{00000000-0005-0000-0000-0000A8150000}"/>
    <cellStyle name="Normal 26 4" xfId="5545" xr:uid="{00000000-0005-0000-0000-0000A9150000}"/>
    <cellStyle name="Normal 26 4 2" xfId="5546" xr:uid="{00000000-0005-0000-0000-0000AA150000}"/>
    <cellStyle name="Normal 26 4 2 2" xfId="5547" xr:uid="{00000000-0005-0000-0000-0000AB150000}"/>
    <cellStyle name="Normal 26 4 3" xfId="5548" xr:uid="{00000000-0005-0000-0000-0000AC150000}"/>
    <cellStyle name="Normal 26 4 5" xfId="5549" xr:uid="{00000000-0005-0000-0000-0000AD150000}"/>
    <cellStyle name="Normal 26 5" xfId="5550" xr:uid="{00000000-0005-0000-0000-0000AE150000}"/>
    <cellStyle name="Normal 26 5 2" xfId="5551" xr:uid="{00000000-0005-0000-0000-0000AF150000}"/>
    <cellStyle name="Normal 26 5 2 2" xfId="5552" xr:uid="{00000000-0005-0000-0000-0000B0150000}"/>
    <cellStyle name="Normal 26 5 2 3" xfId="5553" xr:uid="{00000000-0005-0000-0000-0000B1150000}"/>
    <cellStyle name="Normal 26 5 2 4" xfId="5554" xr:uid="{00000000-0005-0000-0000-0000B2150000}"/>
    <cellStyle name="Normal 26 5 3" xfId="5555" xr:uid="{00000000-0005-0000-0000-0000B3150000}"/>
    <cellStyle name="Normal 26 5 5" xfId="5556" xr:uid="{00000000-0005-0000-0000-0000B4150000}"/>
    <cellStyle name="Normal 26 6" xfId="5557" xr:uid="{00000000-0005-0000-0000-0000B5150000}"/>
    <cellStyle name="Normal 26 6 2" xfId="5558" xr:uid="{00000000-0005-0000-0000-0000B6150000}"/>
    <cellStyle name="Normal 26 7" xfId="5559" xr:uid="{00000000-0005-0000-0000-0000B7150000}"/>
    <cellStyle name="Normal 26 7 2" xfId="5560" xr:uid="{00000000-0005-0000-0000-0000B8150000}"/>
    <cellStyle name="Normal 26 8" xfId="5561" xr:uid="{00000000-0005-0000-0000-0000B9150000}"/>
    <cellStyle name="Normal 26 8 2" xfId="5562" xr:uid="{00000000-0005-0000-0000-0000BA150000}"/>
    <cellStyle name="Normal 26 8 2 2" xfId="5563" xr:uid="{00000000-0005-0000-0000-0000BB150000}"/>
    <cellStyle name="Normal 26 8 3" xfId="5564" xr:uid="{00000000-0005-0000-0000-0000BC150000}"/>
    <cellStyle name="Normal 26 8 4" xfId="5565" xr:uid="{00000000-0005-0000-0000-0000BD150000}"/>
    <cellStyle name="Normal 26 9" xfId="5566" xr:uid="{00000000-0005-0000-0000-0000BE150000}"/>
    <cellStyle name="Normal 27" xfId="5567" xr:uid="{00000000-0005-0000-0000-0000BF150000}"/>
    <cellStyle name="Normal 27 10" xfId="5568" xr:uid="{00000000-0005-0000-0000-0000C0150000}"/>
    <cellStyle name="Normal 27 11" xfId="5569" xr:uid="{00000000-0005-0000-0000-0000C1150000}"/>
    <cellStyle name="Normal 27 2" xfId="5570" xr:uid="{00000000-0005-0000-0000-0000C2150000}"/>
    <cellStyle name="Normal 27 2 2" xfId="5571" xr:uid="{00000000-0005-0000-0000-0000C3150000}"/>
    <cellStyle name="Normal 27 2 2 2" xfId="5572" xr:uid="{00000000-0005-0000-0000-0000C4150000}"/>
    <cellStyle name="Normal 27 2 2 2 2" xfId="5573" xr:uid="{00000000-0005-0000-0000-0000C5150000}"/>
    <cellStyle name="Normal 27 2 2 3" xfId="5574" xr:uid="{00000000-0005-0000-0000-0000C6150000}"/>
    <cellStyle name="Normal 27 2 3" xfId="5575" xr:uid="{00000000-0005-0000-0000-0000C7150000}"/>
    <cellStyle name="Normal 27 2 3 2" xfId="5576" xr:uid="{00000000-0005-0000-0000-0000C8150000}"/>
    <cellStyle name="Normal 27 2 3 2 2" xfId="5577" xr:uid="{00000000-0005-0000-0000-0000C9150000}"/>
    <cellStyle name="Normal 27 2 3 3" xfId="5578" xr:uid="{00000000-0005-0000-0000-0000CA150000}"/>
    <cellStyle name="Normal 27 2 4" xfId="5579" xr:uid="{00000000-0005-0000-0000-0000CB150000}"/>
    <cellStyle name="Normal 27 3" xfId="5580" xr:uid="{00000000-0005-0000-0000-0000CC150000}"/>
    <cellStyle name="Normal 27 3 2" xfId="5581" xr:uid="{00000000-0005-0000-0000-0000CD150000}"/>
    <cellStyle name="Normal 27 3 2 2" xfId="5582" xr:uid="{00000000-0005-0000-0000-0000CE150000}"/>
    <cellStyle name="Normal 27 3 2 2 2" xfId="5583" xr:uid="{00000000-0005-0000-0000-0000CF150000}"/>
    <cellStyle name="Normal 27 3 2 2 3" xfId="5584" xr:uid="{00000000-0005-0000-0000-0000D0150000}"/>
    <cellStyle name="Normal 27 3 2 2 4" xfId="5585" xr:uid="{00000000-0005-0000-0000-0000D1150000}"/>
    <cellStyle name="Normal 27 3 2 3" xfId="5586" xr:uid="{00000000-0005-0000-0000-0000D2150000}"/>
    <cellStyle name="Normal 27 3 2 4" xfId="5587" xr:uid="{00000000-0005-0000-0000-0000D3150000}"/>
    <cellStyle name="Normal 27 3 2 5" xfId="5588" xr:uid="{00000000-0005-0000-0000-0000D4150000}"/>
    <cellStyle name="Normal 27 3 3" xfId="5589" xr:uid="{00000000-0005-0000-0000-0000D5150000}"/>
    <cellStyle name="Normal 27 3 3 2" xfId="5590" xr:uid="{00000000-0005-0000-0000-0000D6150000}"/>
    <cellStyle name="Normal 27 3 3 2 2" xfId="5591" xr:uid="{00000000-0005-0000-0000-0000D7150000}"/>
    <cellStyle name="Normal 27 3 3 3" xfId="5592" xr:uid="{00000000-0005-0000-0000-0000D8150000}"/>
    <cellStyle name="Normal 27 3 3 4" xfId="5593" xr:uid="{00000000-0005-0000-0000-0000D9150000}"/>
    <cellStyle name="Normal 27 3 4" xfId="5594" xr:uid="{00000000-0005-0000-0000-0000DA150000}"/>
    <cellStyle name="Normal 27 3 5" xfId="5595" xr:uid="{00000000-0005-0000-0000-0000DB150000}"/>
    <cellStyle name="Normal 27 3 6" xfId="5596" xr:uid="{00000000-0005-0000-0000-0000DC150000}"/>
    <cellStyle name="Normal 27 4" xfId="5597" xr:uid="{00000000-0005-0000-0000-0000DD150000}"/>
    <cellStyle name="Normal 27 4 2" xfId="5598" xr:uid="{00000000-0005-0000-0000-0000DE150000}"/>
    <cellStyle name="Normal 27 4 2 2" xfId="5599" xr:uid="{00000000-0005-0000-0000-0000DF150000}"/>
    <cellStyle name="Normal 27 4 2 4" xfId="5600" xr:uid="{00000000-0005-0000-0000-0000E0150000}"/>
    <cellStyle name="Normal 27 4 3" xfId="5601" xr:uid="{00000000-0005-0000-0000-0000E1150000}"/>
    <cellStyle name="Normal 27 4 5" xfId="5602" xr:uid="{00000000-0005-0000-0000-0000E2150000}"/>
    <cellStyle name="Normal 27 5" xfId="5603" xr:uid="{00000000-0005-0000-0000-0000E3150000}"/>
    <cellStyle name="Normal 27 5 2" xfId="5604" xr:uid="{00000000-0005-0000-0000-0000E4150000}"/>
    <cellStyle name="Normal 27 5 2 2" xfId="5605" xr:uid="{00000000-0005-0000-0000-0000E5150000}"/>
    <cellStyle name="Normal 27 5 2 3" xfId="5606" xr:uid="{00000000-0005-0000-0000-0000E6150000}"/>
    <cellStyle name="Normal 27 5 2 4" xfId="5607" xr:uid="{00000000-0005-0000-0000-0000E7150000}"/>
    <cellStyle name="Normal 27 5 3" xfId="5608" xr:uid="{00000000-0005-0000-0000-0000E8150000}"/>
    <cellStyle name="Normal 27 6" xfId="5609" xr:uid="{00000000-0005-0000-0000-0000E9150000}"/>
    <cellStyle name="Normal 27 6 2" xfId="5610" xr:uid="{00000000-0005-0000-0000-0000EA150000}"/>
    <cellStyle name="Normal 27 7" xfId="5611" xr:uid="{00000000-0005-0000-0000-0000EB150000}"/>
    <cellStyle name="Normal 27 7 2" xfId="5612" xr:uid="{00000000-0005-0000-0000-0000EC150000}"/>
    <cellStyle name="Normal 27 8" xfId="5613" xr:uid="{00000000-0005-0000-0000-0000ED150000}"/>
    <cellStyle name="Normal 27 8 2" xfId="5614" xr:uid="{00000000-0005-0000-0000-0000EE150000}"/>
    <cellStyle name="Normal 27 8 2 2" xfId="5615" xr:uid="{00000000-0005-0000-0000-0000EF150000}"/>
    <cellStyle name="Normal 27 8 3" xfId="5616" xr:uid="{00000000-0005-0000-0000-0000F0150000}"/>
    <cellStyle name="Normal 27 8 4" xfId="5617" xr:uid="{00000000-0005-0000-0000-0000F1150000}"/>
    <cellStyle name="Normal 27 9" xfId="5618" xr:uid="{00000000-0005-0000-0000-0000F2150000}"/>
    <cellStyle name="Normal 28" xfId="5619" xr:uid="{00000000-0005-0000-0000-0000F3150000}"/>
    <cellStyle name="Normal 28 10" xfId="5620" xr:uid="{00000000-0005-0000-0000-0000F4150000}"/>
    <cellStyle name="Normal 28 11" xfId="5621" xr:uid="{00000000-0005-0000-0000-0000F5150000}"/>
    <cellStyle name="Normal 28 2" xfId="5622" xr:uid="{00000000-0005-0000-0000-0000F6150000}"/>
    <cellStyle name="Normal 28 2 2" xfId="5623" xr:uid="{00000000-0005-0000-0000-0000F7150000}"/>
    <cellStyle name="Normal 28 2 2 2" xfId="5624" xr:uid="{00000000-0005-0000-0000-0000F8150000}"/>
    <cellStyle name="Normal 28 2 2 2 2" xfId="5625" xr:uid="{00000000-0005-0000-0000-0000F9150000}"/>
    <cellStyle name="Normal 28 2 2 2 2 2" xfId="5626" xr:uid="{00000000-0005-0000-0000-0000FA150000}"/>
    <cellStyle name="Normal 28 2 2 2 3" xfId="5627" xr:uid="{00000000-0005-0000-0000-0000FB150000}"/>
    <cellStyle name="Normal 28 2 2 2 4" xfId="5628" xr:uid="{00000000-0005-0000-0000-0000FC150000}"/>
    <cellStyle name="Normal 28 2 2 2 5" xfId="5629" xr:uid="{00000000-0005-0000-0000-0000FD150000}"/>
    <cellStyle name="Normal 28 2 2 3" xfId="5630" xr:uid="{00000000-0005-0000-0000-0000FE150000}"/>
    <cellStyle name="Normal 28 2 2 3 2" xfId="5631" xr:uid="{00000000-0005-0000-0000-0000FF150000}"/>
    <cellStyle name="Normal 28 2 2 4" xfId="5632" xr:uid="{00000000-0005-0000-0000-000000160000}"/>
    <cellStyle name="Normal 28 2 2 5" xfId="5633" xr:uid="{00000000-0005-0000-0000-000001160000}"/>
    <cellStyle name="Normal 28 2 2 6" xfId="5634" xr:uid="{00000000-0005-0000-0000-000002160000}"/>
    <cellStyle name="Normal 28 2 3" xfId="5635" xr:uid="{00000000-0005-0000-0000-000003160000}"/>
    <cellStyle name="Normal 28 2 3 2" xfId="5636" xr:uid="{00000000-0005-0000-0000-000004160000}"/>
    <cellStyle name="Normal 28 2 3 2 2" xfId="5637" xr:uid="{00000000-0005-0000-0000-000005160000}"/>
    <cellStyle name="Normal 28 2 3 3" xfId="5638" xr:uid="{00000000-0005-0000-0000-000006160000}"/>
    <cellStyle name="Normal 28 2 3 4" xfId="5639" xr:uid="{00000000-0005-0000-0000-000007160000}"/>
    <cellStyle name="Normal 28 2 3 5" xfId="5640" xr:uid="{00000000-0005-0000-0000-000008160000}"/>
    <cellStyle name="Normal 28 2 4" xfId="5641" xr:uid="{00000000-0005-0000-0000-000009160000}"/>
    <cellStyle name="Normal 28 2 4 2" xfId="5642" xr:uid="{00000000-0005-0000-0000-00000A160000}"/>
    <cellStyle name="Normal 28 2 5" xfId="5643" xr:uid="{00000000-0005-0000-0000-00000B160000}"/>
    <cellStyle name="Normal 28 2 6" xfId="5644" xr:uid="{00000000-0005-0000-0000-00000C160000}"/>
    <cellStyle name="Normal 28 2 7" xfId="5645" xr:uid="{00000000-0005-0000-0000-00000D160000}"/>
    <cellStyle name="Normal 28 3" xfId="5646" xr:uid="{00000000-0005-0000-0000-00000E160000}"/>
    <cellStyle name="Normal 28 3 2" xfId="5647" xr:uid="{00000000-0005-0000-0000-00000F160000}"/>
    <cellStyle name="Normal 28 3 2 2" xfId="5648" xr:uid="{00000000-0005-0000-0000-000010160000}"/>
    <cellStyle name="Normal 28 3 2 2 2" xfId="5649" xr:uid="{00000000-0005-0000-0000-000011160000}"/>
    <cellStyle name="Normal 28 3 2 2 2 2" xfId="5650" xr:uid="{00000000-0005-0000-0000-000012160000}"/>
    <cellStyle name="Normal 28 3 2 2 3" xfId="5651" xr:uid="{00000000-0005-0000-0000-000013160000}"/>
    <cellStyle name="Normal 28 3 2 2 4" xfId="5652" xr:uid="{00000000-0005-0000-0000-000014160000}"/>
    <cellStyle name="Normal 28 3 2 2 5" xfId="5653" xr:uid="{00000000-0005-0000-0000-000015160000}"/>
    <cellStyle name="Normal 28 3 2 3" xfId="5654" xr:uid="{00000000-0005-0000-0000-000016160000}"/>
    <cellStyle name="Normal 28 3 2 3 2" xfId="5655" xr:uid="{00000000-0005-0000-0000-000017160000}"/>
    <cellStyle name="Normal 28 3 2 4" xfId="5656" xr:uid="{00000000-0005-0000-0000-000018160000}"/>
    <cellStyle name="Normal 28 3 2 5" xfId="5657" xr:uid="{00000000-0005-0000-0000-000019160000}"/>
    <cellStyle name="Normal 28 3 2 6" xfId="5658" xr:uid="{00000000-0005-0000-0000-00001A160000}"/>
    <cellStyle name="Normal 28 3 3" xfId="5659" xr:uid="{00000000-0005-0000-0000-00001B160000}"/>
    <cellStyle name="Normal 28 3 3 2" xfId="5660" xr:uid="{00000000-0005-0000-0000-00001C160000}"/>
    <cellStyle name="Normal 28 3 3 2 2" xfId="5661" xr:uid="{00000000-0005-0000-0000-00001D160000}"/>
    <cellStyle name="Normal 28 3 3 3" xfId="5662" xr:uid="{00000000-0005-0000-0000-00001E160000}"/>
    <cellStyle name="Normal 28 3 3 4" xfId="5663" xr:uid="{00000000-0005-0000-0000-00001F160000}"/>
    <cellStyle name="Normal 28 3 3 5" xfId="5664" xr:uid="{00000000-0005-0000-0000-000020160000}"/>
    <cellStyle name="Normal 28 3 4" xfId="5665" xr:uid="{00000000-0005-0000-0000-000021160000}"/>
    <cellStyle name="Normal 28 3 4 2" xfId="5666" xr:uid="{00000000-0005-0000-0000-000022160000}"/>
    <cellStyle name="Normal 28 3 5" xfId="5667" xr:uid="{00000000-0005-0000-0000-000023160000}"/>
    <cellStyle name="Normal 28 3 6" xfId="5668" xr:uid="{00000000-0005-0000-0000-000024160000}"/>
    <cellStyle name="Normal 28 4" xfId="5669" xr:uid="{00000000-0005-0000-0000-000025160000}"/>
    <cellStyle name="Normal 28 4 2" xfId="5670" xr:uid="{00000000-0005-0000-0000-000026160000}"/>
    <cellStyle name="Normal 28 4 2 2" xfId="5671" xr:uid="{00000000-0005-0000-0000-000027160000}"/>
    <cellStyle name="Normal 28 4 2 2 2" xfId="5672" xr:uid="{00000000-0005-0000-0000-000028160000}"/>
    <cellStyle name="Normal 28 4 2 3" xfId="5673" xr:uid="{00000000-0005-0000-0000-000029160000}"/>
    <cellStyle name="Normal 28 4 2 4" xfId="5674" xr:uid="{00000000-0005-0000-0000-00002A160000}"/>
    <cellStyle name="Normal 28 4 2 5" xfId="5675" xr:uid="{00000000-0005-0000-0000-00002B160000}"/>
    <cellStyle name="Normal 28 4 3" xfId="5676" xr:uid="{00000000-0005-0000-0000-00002C160000}"/>
    <cellStyle name="Normal 28 4 3 2" xfId="5677" xr:uid="{00000000-0005-0000-0000-00002D160000}"/>
    <cellStyle name="Normal 28 4 4" xfId="5678" xr:uid="{00000000-0005-0000-0000-00002E160000}"/>
    <cellStyle name="Normal 28 4 5" xfId="5679" xr:uid="{00000000-0005-0000-0000-00002F160000}"/>
    <cellStyle name="Normal 28 5" xfId="5680" xr:uid="{00000000-0005-0000-0000-000030160000}"/>
    <cellStyle name="Normal 28 5 2" xfId="5681" xr:uid="{00000000-0005-0000-0000-000031160000}"/>
    <cellStyle name="Normal 28 5 2 2" xfId="5682" xr:uid="{00000000-0005-0000-0000-000032160000}"/>
    <cellStyle name="Normal 28 5 2 4" xfId="5683" xr:uid="{00000000-0005-0000-0000-000033160000}"/>
    <cellStyle name="Normal 28 5 3" xfId="5684" xr:uid="{00000000-0005-0000-0000-000034160000}"/>
    <cellStyle name="Normal 28 5 3 2" xfId="5685" xr:uid="{00000000-0005-0000-0000-000035160000}"/>
    <cellStyle name="Normal 28 6" xfId="5686" xr:uid="{00000000-0005-0000-0000-000036160000}"/>
    <cellStyle name="Normal 28 6 2" xfId="5687" xr:uid="{00000000-0005-0000-0000-000037160000}"/>
    <cellStyle name="Normal 28 6 2 2" xfId="5688" xr:uid="{00000000-0005-0000-0000-000038160000}"/>
    <cellStyle name="Normal 28 6 3" xfId="5689" xr:uid="{00000000-0005-0000-0000-000039160000}"/>
    <cellStyle name="Normal 28 6 4" xfId="5690" xr:uid="{00000000-0005-0000-0000-00003A160000}"/>
    <cellStyle name="Normal 28 6 5" xfId="5691" xr:uid="{00000000-0005-0000-0000-00003B160000}"/>
    <cellStyle name="Normal 28 7" xfId="5692" xr:uid="{00000000-0005-0000-0000-00003C160000}"/>
    <cellStyle name="Normal 28 7 2" xfId="5693" xr:uid="{00000000-0005-0000-0000-00003D160000}"/>
    <cellStyle name="Normal 28 8" xfId="5694" xr:uid="{00000000-0005-0000-0000-00003E160000}"/>
    <cellStyle name="Normal 28 8 2" xfId="5695" xr:uid="{00000000-0005-0000-0000-00003F160000}"/>
    <cellStyle name="Normal 28 8 2 2" xfId="5696" xr:uid="{00000000-0005-0000-0000-000040160000}"/>
    <cellStyle name="Normal 28 8 3" xfId="5697" xr:uid="{00000000-0005-0000-0000-000041160000}"/>
    <cellStyle name="Normal 28 8 4" xfId="5698" xr:uid="{00000000-0005-0000-0000-000042160000}"/>
    <cellStyle name="Normal 28 8 5" xfId="5699" xr:uid="{00000000-0005-0000-0000-000043160000}"/>
    <cellStyle name="Normal 28 9" xfId="5700" xr:uid="{00000000-0005-0000-0000-000044160000}"/>
    <cellStyle name="Normal 28 9 2" xfId="5701" xr:uid="{00000000-0005-0000-0000-000045160000}"/>
    <cellStyle name="Normal 29" xfId="5702" xr:uid="{00000000-0005-0000-0000-000046160000}"/>
    <cellStyle name="Normal 29 10" xfId="5703" xr:uid="{00000000-0005-0000-0000-000047160000}"/>
    <cellStyle name="Normal 29 11" xfId="5704" xr:uid="{00000000-0005-0000-0000-000048160000}"/>
    <cellStyle name="Normal 29 2" xfId="5705" xr:uid="{00000000-0005-0000-0000-000049160000}"/>
    <cellStyle name="Normal 29 2 2" xfId="5706" xr:uid="{00000000-0005-0000-0000-00004A160000}"/>
    <cellStyle name="Normal 29 2 2 2" xfId="5707" xr:uid="{00000000-0005-0000-0000-00004B160000}"/>
    <cellStyle name="Normal 29 2 2 2 2" xfId="5708" xr:uid="{00000000-0005-0000-0000-00004C160000}"/>
    <cellStyle name="Normal 29 2 2 2 2 2" xfId="5709" xr:uid="{00000000-0005-0000-0000-00004D160000}"/>
    <cellStyle name="Normal 29 2 2 2 3" xfId="5710" xr:uid="{00000000-0005-0000-0000-00004E160000}"/>
    <cellStyle name="Normal 29 2 2 2 4" xfId="5711" xr:uid="{00000000-0005-0000-0000-00004F160000}"/>
    <cellStyle name="Normal 29 2 2 2 5" xfId="5712" xr:uid="{00000000-0005-0000-0000-000050160000}"/>
    <cellStyle name="Normal 29 2 2 3" xfId="5713" xr:uid="{00000000-0005-0000-0000-000051160000}"/>
    <cellStyle name="Normal 29 2 2 4" xfId="5714" xr:uid="{00000000-0005-0000-0000-000052160000}"/>
    <cellStyle name="Normal 29 2 2 5" xfId="5715" xr:uid="{00000000-0005-0000-0000-000053160000}"/>
    <cellStyle name="Normal 29 2 3" xfId="5716" xr:uid="{00000000-0005-0000-0000-000054160000}"/>
    <cellStyle name="Normal 29 2 3 2" xfId="5717" xr:uid="{00000000-0005-0000-0000-000055160000}"/>
    <cellStyle name="Normal 29 2 3 2 2" xfId="5718" xr:uid="{00000000-0005-0000-0000-000056160000}"/>
    <cellStyle name="Normal 29 2 3 3" xfId="5719" xr:uid="{00000000-0005-0000-0000-000057160000}"/>
    <cellStyle name="Normal 29 2 3 4" xfId="5720" xr:uid="{00000000-0005-0000-0000-000058160000}"/>
    <cellStyle name="Normal 29 2 3 5" xfId="5721" xr:uid="{00000000-0005-0000-0000-000059160000}"/>
    <cellStyle name="Normal 29 2 4" xfId="5722" xr:uid="{00000000-0005-0000-0000-00005A160000}"/>
    <cellStyle name="Normal 29 2 4 2" xfId="5723" xr:uid="{00000000-0005-0000-0000-00005B160000}"/>
    <cellStyle name="Normal 29 3" xfId="5724" xr:uid="{00000000-0005-0000-0000-00005C160000}"/>
    <cellStyle name="Normal 29 3 2" xfId="5725" xr:uid="{00000000-0005-0000-0000-00005D160000}"/>
    <cellStyle name="Normal 29 3 2 2" xfId="5726" xr:uid="{00000000-0005-0000-0000-00005E160000}"/>
    <cellStyle name="Normal 29 3 2 2 2" xfId="5727" xr:uid="{00000000-0005-0000-0000-00005F160000}"/>
    <cellStyle name="Normal 29 3 2 2 2 2" xfId="5728" xr:uid="{00000000-0005-0000-0000-000060160000}"/>
    <cellStyle name="Normal 29 3 2 2 3" xfId="5729" xr:uid="{00000000-0005-0000-0000-000061160000}"/>
    <cellStyle name="Normal 29 3 2 2 4" xfId="5730" xr:uid="{00000000-0005-0000-0000-000062160000}"/>
    <cellStyle name="Normal 29 3 2 3" xfId="5731" xr:uid="{00000000-0005-0000-0000-000063160000}"/>
    <cellStyle name="Normal 29 3 2 4" xfId="5732" xr:uid="{00000000-0005-0000-0000-000064160000}"/>
    <cellStyle name="Normal 29 3 2 5" xfId="5733" xr:uid="{00000000-0005-0000-0000-000065160000}"/>
    <cellStyle name="Normal 29 3 3" xfId="5734" xr:uid="{00000000-0005-0000-0000-000066160000}"/>
    <cellStyle name="Normal 29 3 3 2" xfId="5735" xr:uid="{00000000-0005-0000-0000-000067160000}"/>
    <cellStyle name="Normal 29 3 3 2 2" xfId="5736" xr:uid="{00000000-0005-0000-0000-000068160000}"/>
    <cellStyle name="Normal 29 3 3 3" xfId="5737" xr:uid="{00000000-0005-0000-0000-000069160000}"/>
    <cellStyle name="Normal 29 3 3 4" xfId="5738" xr:uid="{00000000-0005-0000-0000-00006A160000}"/>
    <cellStyle name="Normal 29 3 4" xfId="5739" xr:uid="{00000000-0005-0000-0000-00006B160000}"/>
    <cellStyle name="Normal 29 3 5" xfId="5740" xr:uid="{00000000-0005-0000-0000-00006C160000}"/>
    <cellStyle name="Normal 29 3 6" xfId="5741" xr:uid="{00000000-0005-0000-0000-00006D160000}"/>
    <cellStyle name="Normal 29 4" xfId="5742" xr:uid="{00000000-0005-0000-0000-00006E160000}"/>
    <cellStyle name="Normal 29 4 2" xfId="5743" xr:uid="{00000000-0005-0000-0000-00006F160000}"/>
    <cellStyle name="Normal 29 4 2 2" xfId="5744" xr:uid="{00000000-0005-0000-0000-000070160000}"/>
    <cellStyle name="Normal 29 4 2 2 2" xfId="5745" xr:uid="{00000000-0005-0000-0000-000071160000}"/>
    <cellStyle name="Normal 29 4 2 3" xfId="5746" xr:uid="{00000000-0005-0000-0000-000072160000}"/>
    <cellStyle name="Normal 29 4 2 4" xfId="5747" xr:uid="{00000000-0005-0000-0000-000073160000}"/>
    <cellStyle name="Normal 29 4 2 5" xfId="5748" xr:uid="{00000000-0005-0000-0000-000074160000}"/>
    <cellStyle name="Normal 29 4 3" xfId="5749" xr:uid="{00000000-0005-0000-0000-000075160000}"/>
    <cellStyle name="Normal 29 4 3 2" xfId="5750" xr:uid="{00000000-0005-0000-0000-000076160000}"/>
    <cellStyle name="Normal 29 5" xfId="5751" xr:uid="{00000000-0005-0000-0000-000077160000}"/>
    <cellStyle name="Normal 29 5 2" xfId="5752" xr:uid="{00000000-0005-0000-0000-000078160000}"/>
    <cellStyle name="Normal 29 5 2 2" xfId="5753" xr:uid="{00000000-0005-0000-0000-000079160000}"/>
    <cellStyle name="Normal 29 5 2 4" xfId="5754" xr:uid="{00000000-0005-0000-0000-00007A160000}"/>
    <cellStyle name="Normal 29 5 3" xfId="5755" xr:uid="{00000000-0005-0000-0000-00007B160000}"/>
    <cellStyle name="Normal 29 6" xfId="5756" xr:uid="{00000000-0005-0000-0000-00007C160000}"/>
    <cellStyle name="Normal 29 6 2" xfId="5757" xr:uid="{00000000-0005-0000-0000-00007D160000}"/>
    <cellStyle name="Normal 29 7" xfId="5758" xr:uid="{00000000-0005-0000-0000-00007E160000}"/>
    <cellStyle name="Normal 29 7 2" xfId="5759" xr:uid="{00000000-0005-0000-0000-00007F160000}"/>
    <cellStyle name="Normal 29 8" xfId="5760" xr:uid="{00000000-0005-0000-0000-000080160000}"/>
    <cellStyle name="Normal 29 8 2" xfId="5761" xr:uid="{00000000-0005-0000-0000-000081160000}"/>
    <cellStyle name="Normal 29 9" xfId="5762" xr:uid="{00000000-0005-0000-0000-000082160000}"/>
    <cellStyle name="Normal 3" xfId="5763" xr:uid="{00000000-0005-0000-0000-000083160000}"/>
    <cellStyle name="Normal 3 2" xfId="5764" xr:uid="{00000000-0005-0000-0000-000084160000}"/>
    <cellStyle name="Normal 3 2 10" xfId="5765" xr:uid="{00000000-0005-0000-0000-000085160000}"/>
    <cellStyle name="Normal 3 2 2" xfId="5766" xr:uid="{00000000-0005-0000-0000-000086160000}"/>
    <cellStyle name="Normal 3 2 2 2" xfId="5767" xr:uid="{00000000-0005-0000-0000-000087160000}"/>
    <cellStyle name="Normal 3 2 2 2 2" xfId="5768" xr:uid="{00000000-0005-0000-0000-000088160000}"/>
    <cellStyle name="Normal 3 2 2 2 2 2" xfId="5769" xr:uid="{00000000-0005-0000-0000-000089160000}"/>
    <cellStyle name="Normal 3 2 2 2 2 3" xfId="5770" xr:uid="{00000000-0005-0000-0000-00008A160000}"/>
    <cellStyle name="Normal 3 2 2 2 2 4" xfId="5771" xr:uid="{00000000-0005-0000-0000-00008B160000}"/>
    <cellStyle name="Normal 3 2 2 2 3" xfId="5772" xr:uid="{00000000-0005-0000-0000-00008C160000}"/>
    <cellStyle name="Normal 3 2 2 2 3 2" xfId="5773" xr:uid="{00000000-0005-0000-0000-00008D160000}"/>
    <cellStyle name="Normal 3 2 2 2 4" xfId="5774" xr:uid="{00000000-0005-0000-0000-00008E160000}"/>
    <cellStyle name="Normal 3 2 2 2 5" xfId="5775" xr:uid="{00000000-0005-0000-0000-00008F160000}"/>
    <cellStyle name="Normal 3 2 2 3" xfId="5776" xr:uid="{00000000-0005-0000-0000-000090160000}"/>
    <cellStyle name="Normal 3 2 2 3 2" xfId="5777" xr:uid="{00000000-0005-0000-0000-000091160000}"/>
    <cellStyle name="Normal 3 2 2 3 2 2" xfId="5778" xr:uid="{00000000-0005-0000-0000-000092160000}"/>
    <cellStyle name="Normal 3 2 2 3 3" xfId="5779" xr:uid="{00000000-0005-0000-0000-000093160000}"/>
    <cellStyle name="Normal 3 2 2 3 4" xfId="5780" xr:uid="{00000000-0005-0000-0000-000094160000}"/>
    <cellStyle name="Normal 3 2 2 3 5" xfId="5781" xr:uid="{00000000-0005-0000-0000-000095160000}"/>
    <cellStyle name="Normal 3 2 2 4" xfId="5782" xr:uid="{00000000-0005-0000-0000-000096160000}"/>
    <cellStyle name="Normal 3 2 2 4 2" xfId="5783" xr:uid="{00000000-0005-0000-0000-000097160000}"/>
    <cellStyle name="Normal 3 2 2 5" xfId="5784" xr:uid="{00000000-0005-0000-0000-000098160000}"/>
    <cellStyle name="Normal 3 2 3" xfId="5785" xr:uid="{00000000-0005-0000-0000-000099160000}"/>
    <cellStyle name="Normal 3 2 3 2" xfId="5786" xr:uid="{00000000-0005-0000-0000-00009A160000}"/>
    <cellStyle name="Normal 3 2 3 2 2" xfId="5787" xr:uid="{00000000-0005-0000-0000-00009B160000}"/>
    <cellStyle name="Normal 3 2 3 2 2 2" xfId="5788" xr:uid="{00000000-0005-0000-0000-00009C160000}"/>
    <cellStyle name="Normal 3 2 3 2 2 2 2" xfId="5789" xr:uid="{00000000-0005-0000-0000-00009D160000}"/>
    <cellStyle name="Normal 3 2 3 2 2 3" xfId="5790" xr:uid="{00000000-0005-0000-0000-00009E160000}"/>
    <cellStyle name="Normal 3 2 3 2 3" xfId="5791" xr:uid="{00000000-0005-0000-0000-00009F160000}"/>
    <cellStyle name="Normal 3 2 3 2 3 2" xfId="5792" xr:uid="{00000000-0005-0000-0000-0000A0160000}"/>
    <cellStyle name="Normal 3 2 3 2 4" xfId="5793" xr:uid="{00000000-0005-0000-0000-0000A1160000}"/>
    <cellStyle name="Normal 3 2 3 3" xfId="5794" xr:uid="{00000000-0005-0000-0000-0000A2160000}"/>
    <cellStyle name="Normal 3 2 3 3 2" xfId="5795" xr:uid="{00000000-0005-0000-0000-0000A3160000}"/>
    <cellStyle name="Normal 3 2 3 3 2 2" xfId="5796" xr:uid="{00000000-0005-0000-0000-0000A4160000}"/>
    <cellStyle name="Normal 3 2 3 3 3" xfId="5797" xr:uid="{00000000-0005-0000-0000-0000A5160000}"/>
    <cellStyle name="Normal 3 2 3 4" xfId="5798" xr:uid="{00000000-0005-0000-0000-0000A6160000}"/>
    <cellStyle name="Normal 3 2 4" xfId="5799" xr:uid="{00000000-0005-0000-0000-0000A7160000}"/>
    <cellStyle name="Normal 3 2 4 2" xfId="5800" xr:uid="{00000000-0005-0000-0000-0000A8160000}"/>
    <cellStyle name="Normal 3 2 4 2 2" xfId="5801" xr:uid="{00000000-0005-0000-0000-0000A9160000}"/>
    <cellStyle name="Normal 3 2 4 2 2 2" xfId="5802" xr:uid="{00000000-0005-0000-0000-0000AA160000}"/>
    <cellStyle name="Normal 3 2 4 2 3" xfId="5803" xr:uid="{00000000-0005-0000-0000-0000AB160000}"/>
    <cellStyle name="Normal 3 2 4 2 4" xfId="5804" xr:uid="{00000000-0005-0000-0000-0000AC160000}"/>
    <cellStyle name="Normal 3 2 4 3" xfId="5805" xr:uid="{00000000-0005-0000-0000-0000AD160000}"/>
    <cellStyle name="Normal 3 2 5" xfId="5806" xr:uid="{00000000-0005-0000-0000-0000AE160000}"/>
    <cellStyle name="Normal 3 2 5 2" xfId="5807" xr:uid="{00000000-0005-0000-0000-0000AF160000}"/>
    <cellStyle name="Normal 3 2 5 2 2" xfId="5808" xr:uid="{00000000-0005-0000-0000-0000B0160000}"/>
    <cellStyle name="Normal 3 2 5 3" xfId="5809" xr:uid="{00000000-0005-0000-0000-0000B1160000}"/>
    <cellStyle name="Normal 3 2 5 4" xfId="5810" xr:uid="{00000000-0005-0000-0000-0000B2160000}"/>
    <cellStyle name="Normal 3 2 5 5" xfId="5811" xr:uid="{00000000-0005-0000-0000-0000B3160000}"/>
    <cellStyle name="Normal 3 2 6" xfId="5812" xr:uid="{00000000-0005-0000-0000-0000B4160000}"/>
    <cellStyle name="Normal 3 2 6 2" xfId="5813" xr:uid="{00000000-0005-0000-0000-0000B5160000}"/>
    <cellStyle name="Normal 3 2 6 4" xfId="5814" xr:uid="{00000000-0005-0000-0000-0000B6160000}"/>
    <cellStyle name="Normal 3 2 7" xfId="5815" xr:uid="{00000000-0005-0000-0000-0000B7160000}"/>
    <cellStyle name="Normal 3 2 7 2" xfId="5816" xr:uid="{00000000-0005-0000-0000-0000B8160000}"/>
    <cellStyle name="Normal 3 2 7 4" xfId="5817" xr:uid="{00000000-0005-0000-0000-0000B9160000}"/>
    <cellStyle name="Normal 3 2 8" xfId="5818" xr:uid="{00000000-0005-0000-0000-0000BA160000}"/>
    <cellStyle name="Normal 3 2 8 2" xfId="5819" xr:uid="{00000000-0005-0000-0000-0000BB160000}"/>
    <cellStyle name="Normal 3 2 9" xfId="5820" xr:uid="{00000000-0005-0000-0000-0000BC160000}"/>
    <cellStyle name="Normal 3 2 9 2" xfId="5821" xr:uid="{00000000-0005-0000-0000-0000BD160000}"/>
    <cellStyle name="Normal 3 3" xfId="5822" xr:uid="{00000000-0005-0000-0000-0000BE160000}"/>
    <cellStyle name="Normal 3 3 2" xfId="5823" xr:uid="{00000000-0005-0000-0000-0000BF160000}"/>
    <cellStyle name="Normal 3 3 2 2" xfId="5824" xr:uid="{00000000-0005-0000-0000-0000C0160000}"/>
    <cellStyle name="Normal 3 3 3" xfId="5825" xr:uid="{00000000-0005-0000-0000-0000C1160000}"/>
    <cellStyle name="Normal 3 3 3 2" xfId="5826" xr:uid="{00000000-0005-0000-0000-0000C2160000}"/>
    <cellStyle name="Normal 3 3 4" xfId="5827" xr:uid="{00000000-0005-0000-0000-0000C3160000}"/>
    <cellStyle name="Normal 3 3 5" xfId="5828" xr:uid="{00000000-0005-0000-0000-0000C4160000}"/>
    <cellStyle name="Normal 3 4" xfId="5829" xr:uid="{00000000-0005-0000-0000-0000C5160000}"/>
    <cellStyle name="Normal 3 4 2" xfId="5830" xr:uid="{00000000-0005-0000-0000-0000C6160000}"/>
    <cellStyle name="Normal 3 5" xfId="5831" xr:uid="{00000000-0005-0000-0000-0000C7160000}"/>
    <cellStyle name="Normal 3 5 2" xfId="5832" xr:uid="{00000000-0005-0000-0000-0000C8160000}"/>
    <cellStyle name="Normal 3 5 2 2" xfId="5833" xr:uid="{00000000-0005-0000-0000-0000C9160000}"/>
    <cellStyle name="Normal 3 5 2 2 2" xfId="5834" xr:uid="{00000000-0005-0000-0000-0000CA160000}"/>
    <cellStyle name="Normal 3 5 2 2 2 2" xfId="5835" xr:uid="{00000000-0005-0000-0000-0000CB160000}"/>
    <cellStyle name="Normal 3 5 2 2 2 2 2" xfId="5836" xr:uid="{00000000-0005-0000-0000-0000CC160000}"/>
    <cellStyle name="Normal 3 5 2 2 2 2 2 2" xfId="5837" xr:uid="{00000000-0005-0000-0000-0000CD160000}"/>
    <cellStyle name="Normal 3 5 2 2 2 2 3" xfId="5838" xr:uid="{00000000-0005-0000-0000-0000CE160000}"/>
    <cellStyle name="Normal 3 5 2 2 2 2 4" xfId="5839" xr:uid="{00000000-0005-0000-0000-0000CF160000}"/>
    <cellStyle name="Normal 3 5 2 2 2 2 5" xfId="5840" xr:uid="{00000000-0005-0000-0000-0000D0160000}"/>
    <cellStyle name="Normal 3 5 2 2 2 3" xfId="5841" xr:uid="{00000000-0005-0000-0000-0000D1160000}"/>
    <cellStyle name="Normal 3 5 2 2 2 4" xfId="5842" xr:uid="{00000000-0005-0000-0000-0000D2160000}"/>
    <cellStyle name="Normal 3 5 2 2 2 5" xfId="5843" xr:uid="{00000000-0005-0000-0000-0000D3160000}"/>
    <cellStyle name="Normal 3 6" xfId="5844" xr:uid="{00000000-0005-0000-0000-0000D4160000}"/>
    <cellStyle name="Normal 3 7" xfId="5845" xr:uid="{00000000-0005-0000-0000-0000D5160000}"/>
    <cellStyle name="Normal 3 8" xfId="5846" xr:uid="{00000000-0005-0000-0000-0000D6160000}"/>
    <cellStyle name="Normal 30" xfId="5847" xr:uid="{00000000-0005-0000-0000-0000D7160000}"/>
    <cellStyle name="Normal 30 10" xfId="5848" xr:uid="{00000000-0005-0000-0000-0000D8160000}"/>
    <cellStyle name="Normal 30 11" xfId="5849" xr:uid="{00000000-0005-0000-0000-0000D9160000}"/>
    <cellStyle name="Normal 30 2" xfId="5850" xr:uid="{00000000-0005-0000-0000-0000DA160000}"/>
    <cellStyle name="Normal 30 2 2" xfId="5851" xr:uid="{00000000-0005-0000-0000-0000DB160000}"/>
    <cellStyle name="Normal 30 2 2 2" xfId="5852" xr:uid="{00000000-0005-0000-0000-0000DC160000}"/>
    <cellStyle name="Normal 30 2 2 2 2" xfId="5853" xr:uid="{00000000-0005-0000-0000-0000DD160000}"/>
    <cellStyle name="Normal 30 2 2 2 2 2" xfId="5854" xr:uid="{00000000-0005-0000-0000-0000DE160000}"/>
    <cellStyle name="Normal 30 2 2 2 3" xfId="5855" xr:uid="{00000000-0005-0000-0000-0000DF160000}"/>
    <cellStyle name="Normal 30 2 2 2 4" xfId="5856" xr:uid="{00000000-0005-0000-0000-0000E0160000}"/>
    <cellStyle name="Normal 30 2 2 2 5" xfId="5857" xr:uid="{00000000-0005-0000-0000-0000E1160000}"/>
    <cellStyle name="Normal 30 2 2 3" xfId="5858" xr:uid="{00000000-0005-0000-0000-0000E2160000}"/>
    <cellStyle name="Normal 30 2 2 3 2" xfId="5859" xr:uid="{00000000-0005-0000-0000-0000E3160000}"/>
    <cellStyle name="Normal 30 2 2 4" xfId="5860" xr:uid="{00000000-0005-0000-0000-0000E4160000}"/>
    <cellStyle name="Normal 30 2 2 5" xfId="5861" xr:uid="{00000000-0005-0000-0000-0000E5160000}"/>
    <cellStyle name="Normal 30 2 3" xfId="5862" xr:uid="{00000000-0005-0000-0000-0000E6160000}"/>
    <cellStyle name="Normal 30 2 3 2" xfId="5863" xr:uid="{00000000-0005-0000-0000-0000E7160000}"/>
    <cellStyle name="Normal 30 2 3 2 2" xfId="5864" xr:uid="{00000000-0005-0000-0000-0000E8160000}"/>
    <cellStyle name="Normal 30 2 3 3" xfId="5865" xr:uid="{00000000-0005-0000-0000-0000E9160000}"/>
    <cellStyle name="Normal 30 2 3 4" xfId="5866" xr:uid="{00000000-0005-0000-0000-0000EA160000}"/>
    <cellStyle name="Normal 30 2 4" xfId="5867" xr:uid="{00000000-0005-0000-0000-0000EB160000}"/>
    <cellStyle name="Normal 30 3" xfId="5868" xr:uid="{00000000-0005-0000-0000-0000EC160000}"/>
    <cellStyle name="Normal 30 3 2" xfId="5869" xr:uid="{00000000-0005-0000-0000-0000ED160000}"/>
    <cellStyle name="Normal 30 3 2 2" xfId="5870" xr:uid="{00000000-0005-0000-0000-0000EE160000}"/>
    <cellStyle name="Normal 30 3 2 2 2" xfId="5871" xr:uid="{00000000-0005-0000-0000-0000EF160000}"/>
    <cellStyle name="Normal 30 3 2 2 2 2" xfId="5872" xr:uid="{00000000-0005-0000-0000-0000F0160000}"/>
    <cellStyle name="Normal 30 3 2 2 3" xfId="5873" xr:uid="{00000000-0005-0000-0000-0000F1160000}"/>
    <cellStyle name="Normal 30 3 2 2 4" xfId="5874" xr:uid="{00000000-0005-0000-0000-0000F2160000}"/>
    <cellStyle name="Normal 30 3 2 2 5" xfId="5875" xr:uid="{00000000-0005-0000-0000-0000F3160000}"/>
    <cellStyle name="Normal 30 3 2 3" xfId="5876" xr:uid="{00000000-0005-0000-0000-0000F4160000}"/>
    <cellStyle name="Normal 30 3 2 3 2" xfId="5877" xr:uid="{00000000-0005-0000-0000-0000F5160000}"/>
    <cellStyle name="Normal 30 3 2 4" xfId="5878" xr:uid="{00000000-0005-0000-0000-0000F6160000}"/>
    <cellStyle name="Normal 30 3 2 5" xfId="5879" xr:uid="{00000000-0005-0000-0000-0000F7160000}"/>
    <cellStyle name="Normal 30 3 2 6" xfId="5880" xr:uid="{00000000-0005-0000-0000-0000F8160000}"/>
    <cellStyle name="Normal 30 3 3" xfId="5881" xr:uid="{00000000-0005-0000-0000-0000F9160000}"/>
    <cellStyle name="Normal 30 3 3 2" xfId="5882" xr:uid="{00000000-0005-0000-0000-0000FA160000}"/>
    <cellStyle name="Normal 30 3 3 2 2" xfId="5883" xr:uid="{00000000-0005-0000-0000-0000FB160000}"/>
    <cellStyle name="Normal 30 3 3 3" xfId="5884" xr:uid="{00000000-0005-0000-0000-0000FC160000}"/>
    <cellStyle name="Normal 30 3 4" xfId="5885" xr:uid="{00000000-0005-0000-0000-0000FD160000}"/>
    <cellStyle name="Normal 30 4" xfId="5886" xr:uid="{00000000-0005-0000-0000-0000FE160000}"/>
    <cellStyle name="Normal 30 4 2" xfId="5887" xr:uid="{00000000-0005-0000-0000-0000FF160000}"/>
    <cellStyle name="Normal 30 4 2 2" xfId="5888" xr:uid="{00000000-0005-0000-0000-000000170000}"/>
    <cellStyle name="Normal 30 4 2 2 2" xfId="5889" xr:uid="{00000000-0005-0000-0000-000001170000}"/>
    <cellStyle name="Normal 30 4 2 3" xfId="5890" xr:uid="{00000000-0005-0000-0000-000002170000}"/>
    <cellStyle name="Normal 30 4 2 4" xfId="5891" xr:uid="{00000000-0005-0000-0000-000003170000}"/>
    <cellStyle name="Normal 30 4 3" xfId="5892" xr:uid="{00000000-0005-0000-0000-000004170000}"/>
    <cellStyle name="Normal 30 4 4" xfId="5893" xr:uid="{00000000-0005-0000-0000-000005170000}"/>
    <cellStyle name="Normal 30 4 5" xfId="5894" xr:uid="{00000000-0005-0000-0000-000006170000}"/>
    <cellStyle name="Normal 30 5" xfId="5895" xr:uid="{00000000-0005-0000-0000-000007170000}"/>
    <cellStyle name="Normal 30 5 2" xfId="5896" xr:uid="{00000000-0005-0000-0000-000008170000}"/>
    <cellStyle name="Normal 30 5 2 2" xfId="5897" xr:uid="{00000000-0005-0000-0000-000009170000}"/>
    <cellStyle name="Normal 30 5 2 2 2" xfId="5898" xr:uid="{00000000-0005-0000-0000-00000A170000}"/>
    <cellStyle name="Normal 30 5 2 3" xfId="5899" xr:uid="{00000000-0005-0000-0000-00000B170000}"/>
    <cellStyle name="Normal 30 5 2 4" xfId="5900" xr:uid="{00000000-0005-0000-0000-00000C170000}"/>
    <cellStyle name="Normal 30 5 3" xfId="5901" xr:uid="{00000000-0005-0000-0000-00000D170000}"/>
    <cellStyle name="Normal 30 5 5" xfId="5902" xr:uid="{00000000-0005-0000-0000-00000E170000}"/>
    <cellStyle name="Normal 30 6" xfId="5903" xr:uid="{00000000-0005-0000-0000-00000F170000}"/>
    <cellStyle name="Normal 30 6 2" xfId="5904" xr:uid="{00000000-0005-0000-0000-000010170000}"/>
    <cellStyle name="Normal 30 7" xfId="5905" xr:uid="{00000000-0005-0000-0000-000011170000}"/>
    <cellStyle name="Normal 30 7 2" xfId="5906" xr:uid="{00000000-0005-0000-0000-000012170000}"/>
    <cellStyle name="Normal 30 8" xfId="5907" xr:uid="{00000000-0005-0000-0000-000013170000}"/>
    <cellStyle name="Normal 30 8 2" xfId="5908" xr:uid="{00000000-0005-0000-0000-000014170000}"/>
    <cellStyle name="Normal 30 8 2 2" xfId="5909" xr:uid="{00000000-0005-0000-0000-000015170000}"/>
    <cellStyle name="Normal 30 8 3" xfId="5910" xr:uid="{00000000-0005-0000-0000-000016170000}"/>
    <cellStyle name="Normal 30 8 4" xfId="5911" xr:uid="{00000000-0005-0000-0000-000017170000}"/>
    <cellStyle name="Normal 30 9" xfId="5912" xr:uid="{00000000-0005-0000-0000-000018170000}"/>
    <cellStyle name="Normal 31" xfId="5913" xr:uid="{00000000-0005-0000-0000-000019170000}"/>
    <cellStyle name="Normal 31 2" xfId="5914" xr:uid="{00000000-0005-0000-0000-00001A170000}"/>
    <cellStyle name="Normal 31 2 2" xfId="5915" xr:uid="{00000000-0005-0000-0000-00001B170000}"/>
    <cellStyle name="Normal 31 2 2 2" xfId="5916" xr:uid="{00000000-0005-0000-0000-00001C170000}"/>
    <cellStyle name="Normal 31 2 2 2 2" xfId="5917" xr:uid="{00000000-0005-0000-0000-00001D170000}"/>
    <cellStyle name="Normal 31 2 2 2 2 2" xfId="5918" xr:uid="{00000000-0005-0000-0000-00001E170000}"/>
    <cellStyle name="Normal 31 2 2 2 3" xfId="5919" xr:uid="{00000000-0005-0000-0000-00001F170000}"/>
    <cellStyle name="Normal 31 2 2 2 4" xfId="5920" xr:uid="{00000000-0005-0000-0000-000020170000}"/>
    <cellStyle name="Normal 31 2 2 2 5" xfId="5921" xr:uid="{00000000-0005-0000-0000-000021170000}"/>
    <cellStyle name="Normal 31 2 2 3" xfId="5922" xr:uid="{00000000-0005-0000-0000-000022170000}"/>
    <cellStyle name="Normal 31 2 2 3 2" xfId="5923" xr:uid="{00000000-0005-0000-0000-000023170000}"/>
    <cellStyle name="Normal 31 2 2 4" xfId="5924" xr:uid="{00000000-0005-0000-0000-000024170000}"/>
    <cellStyle name="Normal 31 2 3" xfId="5925" xr:uid="{00000000-0005-0000-0000-000025170000}"/>
    <cellStyle name="Normal 31 2 3 2" xfId="5926" xr:uid="{00000000-0005-0000-0000-000026170000}"/>
    <cellStyle name="Normal 31 2 3 2 2" xfId="5927" xr:uid="{00000000-0005-0000-0000-000027170000}"/>
    <cellStyle name="Normal 31 2 3 3" xfId="5928" xr:uid="{00000000-0005-0000-0000-000028170000}"/>
    <cellStyle name="Normal 31 2 3 4" xfId="5929" xr:uid="{00000000-0005-0000-0000-000029170000}"/>
    <cellStyle name="Normal 31 2 4" xfId="5930" xr:uid="{00000000-0005-0000-0000-00002A170000}"/>
    <cellStyle name="Normal 31 3" xfId="5931" xr:uid="{00000000-0005-0000-0000-00002B170000}"/>
    <cellStyle name="Normal 31 3 2" xfId="5932" xr:uid="{00000000-0005-0000-0000-00002C170000}"/>
    <cellStyle name="Normal 31 3 2 2" xfId="5933" xr:uid="{00000000-0005-0000-0000-00002D170000}"/>
    <cellStyle name="Normal 31 3 2 2 2" xfId="5934" xr:uid="{00000000-0005-0000-0000-00002E170000}"/>
    <cellStyle name="Normal 31 3 2 3" xfId="5935" xr:uid="{00000000-0005-0000-0000-00002F170000}"/>
    <cellStyle name="Normal 31 3 2 5" xfId="5936" xr:uid="{00000000-0005-0000-0000-000030170000}"/>
    <cellStyle name="Normal 31 3 3" xfId="5937" xr:uid="{00000000-0005-0000-0000-000031170000}"/>
    <cellStyle name="Normal 31 3 3 2" xfId="5938" xr:uid="{00000000-0005-0000-0000-000032170000}"/>
    <cellStyle name="Normal 31 3 3 2 2" xfId="5939" xr:uid="{00000000-0005-0000-0000-000033170000}"/>
    <cellStyle name="Normal 31 3 3 3" xfId="5940" xr:uid="{00000000-0005-0000-0000-000034170000}"/>
    <cellStyle name="Normal 31 3 3 4" xfId="5941" xr:uid="{00000000-0005-0000-0000-000035170000}"/>
    <cellStyle name="Normal 31 3 4" xfId="5942" xr:uid="{00000000-0005-0000-0000-000036170000}"/>
    <cellStyle name="Normal 31 3 4 2" xfId="5943" xr:uid="{00000000-0005-0000-0000-000037170000}"/>
    <cellStyle name="Normal 31 3 5" xfId="5944" xr:uid="{00000000-0005-0000-0000-000038170000}"/>
    <cellStyle name="Normal 31 3 6" xfId="5945" xr:uid="{00000000-0005-0000-0000-000039170000}"/>
    <cellStyle name="Normal 31 4" xfId="5946" xr:uid="{00000000-0005-0000-0000-00003A170000}"/>
    <cellStyle name="Normal 31 4 2" xfId="5947" xr:uid="{00000000-0005-0000-0000-00003B170000}"/>
    <cellStyle name="Normal 31 4 2 2" xfId="5948" xr:uid="{00000000-0005-0000-0000-00003C170000}"/>
    <cellStyle name="Normal 31 4 3" xfId="5949" xr:uid="{00000000-0005-0000-0000-00003D170000}"/>
    <cellStyle name="Normal 31 4 5" xfId="5950" xr:uid="{00000000-0005-0000-0000-00003E170000}"/>
    <cellStyle name="Normal 31 5" xfId="5951" xr:uid="{00000000-0005-0000-0000-00003F170000}"/>
    <cellStyle name="Normal 31 5 2" xfId="5952" xr:uid="{00000000-0005-0000-0000-000040170000}"/>
    <cellStyle name="Normal 31 5 2 2" xfId="5953" xr:uid="{00000000-0005-0000-0000-000041170000}"/>
    <cellStyle name="Normal 31 5 2 3" xfId="5954" xr:uid="{00000000-0005-0000-0000-000042170000}"/>
    <cellStyle name="Normal 31 5 2 4" xfId="5955" xr:uid="{00000000-0005-0000-0000-000043170000}"/>
    <cellStyle name="Normal 31 5 3" xfId="5956" xr:uid="{00000000-0005-0000-0000-000044170000}"/>
    <cellStyle name="Normal 31 5 5" xfId="5957" xr:uid="{00000000-0005-0000-0000-000045170000}"/>
    <cellStyle name="Normal 31 6" xfId="5958" xr:uid="{00000000-0005-0000-0000-000046170000}"/>
    <cellStyle name="Normal 31 6 2" xfId="5959" xr:uid="{00000000-0005-0000-0000-000047170000}"/>
    <cellStyle name="Normal 31 7" xfId="5960" xr:uid="{00000000-0005-0000-0000-000048170000}"/>
    <cellStyle name="Normal 31 7 2" xfId="5961" xr:uid="{00000000-0005-0000-0000-000049170000}"/>
    <cellStyle name="Normal 31 8" xfId="5962" xr:uid="{00000000-0005-0000-0000-00004A170000}"/>
    <cellStyle name="Normal 31 8 2" xfId="5963" xr:uid="{00000000-0005-0000-0000-00004B170000}"/>
    <cellStyle name="Normal 31 8 2 2" xfId="5964" xr:uid="{00000000-0005-0000-0000-00004C170000}"/>
    <cellStyle name="Normal 31 8 3" xfId="5965" xr:uid="{00000000-0005-0000-0000-00004D170000}"/>
    <cellStyle name="Normal 31 8 4" xfId="5966" xr:uid="{00000000-0005-0000-0000-00004E170000}"/>
    <cellStyle name="Normal 31 9" xfId="5967" xr:uid="{00000000-0005-0000-0000-00004F170000}"/>
    <cellStyle name="Normal 32" xfId="5968" xr:uid="{00000000-0005-0000-0000-000050170000}"/>
    <cellStyle name="Normal 32 10" xfId="5969" xr:uid="{00000000-0005-0000-0000-000051170000}"/>
    <cellStyle name="Normal 32 11" xfId="5970" xr:uid="{00000000-0005-0000-0000-000052170000}"/>
    <cellStyle name="Normal 32 2" xfId="5971" xr:uid="{00000000-0005-0000-0000-000053170000}"/>
    <cellStyle name="Normal 32 2 2" xfId="5972" xr:uid="{00000000-0005-0000-0000-000054170000}"/>
    <cellStyle name="Normal 32 2 2 2" xfId="5973" xr:uid="{00000000-0005-0000-0000-000055170000}"/>
    <cellStyle name="Normal 32 2 2 2 2" xfId="5974" xr:uid="{00000000-0005-0000-0000-000056170000}"/>
    <cellStyle name="Normal 32 2 2 3" xfId="5975" xr:uid="{00000000-0005-0000-0000-000057170000}"/>
    <cellStyle name="Normal 32 2 3" xfId="5976" xr:uid="{00000000-0005-0000-0000-000058170000}"/>
    <cellStyle name="Normal 32 2 3 2" xfId="5977" xr:uid="{00000000-0005-0000-0000-000059170000}"/>
    <cellStyle name="Normal 32 2 3 2 2" xfId="5978" xr:uid="{00000000-0005-0000-0000-00005A170000}"/>
    <cellStyle name="Normal 32 2 3 3" xfId="5979" xr:uid="{00000000-0005-0000-0000-00005B170000}"/>
    <cellStyle name="Normal 32 2 4" xfId="5980" xr:uid="{00000000-0005-0000-0000-00005C170000}"/>
    <cellStyle name="Normal 32 3" xfId="5981" xr:uid="{00000000-0005-0000-0000-00005D170000}"/>
    <cellStyle name="Normal 32 3 2" xfId="5982" xr:uid="{00000000-0005-0000-0000-00005E170000}"/>
    <cellStyle name="Normal 32 3 2 2" xfId="5983" xr:uid="{00000000-0005-0000-0000-00005F170000}"/>
    <cellStyle name="Normal 32 3 2 2 2" xfId="5984" xr:uid="{00000000-0005-0000-0000-000060170000}"/>
    <cellStyle name="Normal 32 3 2 2 3" xfId="5985" xr:uid="{00000000-0005-0000-0000-000061170000}"/>
    <cellStyle name="Normal 32 3 2 2 4" xfId="5986" xr:uid="{00000000-0005-0000-0000-000062170000}"/>
    <cellStyle name="Normal 32 3 2 3" xfId="5987" xr:uid="{00000000-0005-0000-0000-000063170000}"/>
    <cellStyle name="Normal 32 3 2 4" xfId="5988" xr:uid="{00000000-0005-0000-0000-000064170000}"/>
    <cellStyle name="Normal 32 3 2 5" xfId="5989" xr:uid="{00000000-0005-0000-0000-000065170000}"/>
    <cellStyle name="Normal 32 3 3" xfId="5990" xr:uid="{00000000-0005-0000-0000-000066170000}"/>
    <cellStyle name="Normal 32 3 3 2" xfId="5991" xr:uid="{00000000-0005-0000-0000-000067170000}"/>
    <cellStyle name="Normal 32 3 3 2 2" xfId="5992" xr:uid="{00000000-0005-0000-0000-000068170000}"/>
    <cellStyle name="Normal 32 3 3 3" xfId="5993" xr:uid="{00000000-0005-0000-0000-000069170000}"/>
    <cellStyle name="Normal 32 3 3 4" xfId="5994" xr:uid="{00000000-0005-0000-0000-00006A170000}"/>
    <cellStyle name="Normal 32 3 4" xfId="5995" xr:uid="{00000000-0005-0000-0000-00006B170000}"/>
    <cellStyle name="Normal 32 3 5" xfId="5996" xr:uid="{00000000-0005-0000-0000-00006C170000}"/>
    <cellStyle name="Normal 32 3 6" xfId="5997" xr:uid="{00000000-0005-0000-0000-00006D170000}"/>
    <cellStyle name="Normal 32 4" xfId="5998" xr:uid="{00000000-0005-0000-0000-00006E170000}"/>
    <cellStyle name="Normal 32 4 2" xfId="5999" xr:uid="{00000000-0005-0000-0000-00006F170000}"/>
    <cellStyle name="Normal 32 4 2 2" xfId="6000" xr:uid="{00000000-0005-0000-0000-000070170000}"/>
    <cellStyle name="Normal 32 4 2 4" xfId="6001" xr:uid="{00000000-0005-0000-0000-000071170000}"/>
    <cellStyle name="Normal 32 4 3" xfId="6002" xr:uid="{00000000-0005-0000-0000-000072170000}"/>
    <cellStyle name="Normal 32 4 5" xfId="6003" xr:uid="{00000000-0005-0000-0000-000073170000}"/>
    <cellStyle name="Normal 32 5" xfId="6004" xr:uid="{00000000-0005-0000-0000-000074170000}"/>
    <cellStyle name="Normal 32 5 2" xfId="6005" xr:uid="{00000000-0005-0000-0000-000075170000}"/>
    <cellStyle name="Normal 32 5 2 2" xfId="6006" xr:uid="{00000000-0005-0000-0000-000076170000}"/>
    <cellStyle name="Normal 32 5 2 3" xfId="6007" xr:uid="{00000000-0005-0000-0000-000077170000}"/>
    <cellStyle name="Normal 32 5 2 4" xfId="6008" xr:uid="{00000000-0005-0000-0000-000078170000}"/>
    <cellStyle name="Normal 32 5 3" xfId="6009" xr:uid="{00000000-0005-0000-0000-000079170000}"/>
    <cellStyle name="Normal 32 6" xfId="6010" xr:uid="{00000000-0005-0000-0000-00007A170000}"/>
    <cellStyle name="Normal 32 6 2" xfId="6011" xr:uid="{00000000-0005-0000-0000-00007B170000}"/>
    <cellStyle name="Normal 32 7" xfId="6012" xr:uid="{00000000-0005-0000-0000-00007C170000}"/>
    <cellStyle name="Normal 32 7 2" xfId="6013" xr:uid="{00000000-0005-0000-0000-00007D170000}"/>
    <cellStyle name="Normal 32 8" xfId="6014" xr:uid="{00000000-0005-0000-0000-00007E170000}"/>
    <cellStyle name="Normal 32 8 2" xfId="6015" xr:uid="{00000000-0005-0000-0000-00007F170000}"/>
    <cellStyle name="Normal 32 8 2 2" xfId="6016" xr:uid="{00000000-0005-0000-0000-000080170000}"/>
    <cellStyle name="Normal 32 8 3" xfId="6017" xr:uid="{00000000-0005-0000-0000-000081170000}"/>
    <cellStyle name="Normal 32 8 4" xfId="6018" xr:uid="{00000000-0005-0000-0000-000082170000}"/>
    <cellStyle name="Normal 32 9" xfId="6019" xr:uid="{00000000-0005-0000-0000-000083170000}"/>
    <cellStyle name="Normal 33" xfId="6020" xr:uid="{00000000-0005-0000-0000-000084170000}"/>
    <cellStyle name="Normal 33 10" xfId="6021" xr:uid="{00000000-0005-0000-0000-000085170000}"/>
    <cellStyle name="Normal 33 11" xfId="6022" xr:uid="{00000000-0005-0000-0000-000086170000}"/>
    <cellStyle name="Normal 33 2" xfId="6023" xr:uid="{00000000-0005-0000-0000-000087170000}"/>
    <cellStyle name="Normal 33 2 2" xfId="6024" xr:uid="{00000000-0005-0000-0000-000088170000}"/>
    <cellStyle name="Normal 33 2 2 2" xfId="6025" xr:uid="{00000000-0005-0000-0000-000089170000}"/>
    <cellStyle name="Normal 33 2 2 2 2" xfId="6026" xr:uid="{00000000-0005-0000-0000-00008A170000}"/>
    <cellStyle name="Normal 33 2 2 2 2 2" xfId="6027" xr:uid="{00000000-0005-0000-0000-00008B170000}"/>
    <cellStyle name="Normal 33 2 2 2 3" xfId="6028" xr:uid="{00000000-0005-0000-0000-00008C170000}"/>
    <cellStyle name="Normal 33 2 2 2 4" xfId="6029" xr:uid="{00000000-0005-0000-0000-00008D170000}"/>
    <cellStyle name="Normal 33 2 2 2 5" xfId="6030" xr:uid="{00000000-0005-0000-0000-00008E170000}"/>
    <cellStyle name="Normal 33 2 2 3" xfId="6031" xr:uid="{00000000-0005-0000-0000-00008F170000}"/>
    <cellStyle name="Normal 33 2 2 3 2" xfId="6032" xr:uid="{00000000-0005-0000-0000-000090170000}"/>
    <cellStyle name="Normal 33 2 2 4" xfId="6033" xr:uid="{00000000-0005-0000-0000-000091170000}"/>
    <cellStyle name="Normal 33 2 2 5" xfId="6034" xr:uid="{00000000-0005-0000-0000-000092170000}"/>
    <cellStyle name="Normal 33 2 2 6" xfId="6035" xr:uid="{00000000-0005-0000-0000-000093170000}"/>
    <cellStyle name="Normal 33 2 3" xfId="6036" xr:uid="{00000000-0005-0000-0000-000094170000}"/>
    <cellStyle name="Normal 33 2 3 2" xfId="6037" xr:uid="{00000000-0005-0000-0000-000095170000}"/>
    <cellStyle name="Normal 33 2 3 2 2" xfId="6038" xr:uid="{00000000-0005-0000-0000-000096170000}"/>
    <cellStyle name="Normal 33 2 3 3" xfId="6039" xr:uid="{00000000-0005-0000-0000-000097170000}"/>
    <cellStyle name="Normal 33 2 3 4" xfId="6040" xr:uid="{00000000-0005-0000-0000-000098170000}"/>
    <cellStyle name="Normal 33 2 3 5" xfId="6041" xr:uid="{00000000-0005-0000-0000-000099170000}"/>
    <cellStyle name="Normal 33 2 4" xfId="6042" xr:uid="{00000000-0005-0000-0000-00009A170000}"/>
    <cellStyle name="Normal 33 2 4 2" xfId="6043" xr:uid="{00000000-0005-0000-0000-00009B170000}"/>
    <cellStyle name="Normal 33 2 5" xfId="6044" xr:uid="{00000000-0005-0000-0000-00009C170000}"/>
    <cellStyle name="Normal 33 2 6" xfId="6045" xr:uid="{00000000-0005-0000-0000-00009D170000}"/>
    <cellStyle name="Normal 33 2 7" xfId="6046" xr:uid="{00000000-0005-0000-0000-00009E170000}"/>
    <cellStyle name="Normal 33 3" xfId="6047" xr:uid="{00000000-0005-0000-0000-00009F170000}"/>
    <cellStyle name="Normal 33 3 2" xfId="6048" xr:uid="{00000000-0005-0000-0000-0000A0170000}"/>
    <cellStyle name="Normal 33 3 2 2" xfId="6049" xr:uid="{00000000-0005-0000-0000-0000A1170000}"/>
    <cellStyle name="Normal 33 3 2 2 2" xfId="6050" xr:uid="{00000000-0005-0000-0000-0000A2170000}"/>
    <cellStyle name="Normal 33 3 2 2 2 2" xfId="6051" xr:uid="{00000000-0005-0000-0000-0000A3170000}"/>
    <cellStyle name="Normal 33 3 2 2 3" xfId="6052" xr:uid="{00000000-0005-0000-0000-0000A4170000}"/>
    <cellStyle name="Normal 33 3 2 2 4" xfId="6053" xr:uid="{00000000-0005-0000-0000-0000A5170000}"/>
    <cellStyle name="Normal 33 3 2 2 5" xfId="6054" xr:uid="{00000000-0005-0000-0000-0000A6170000}"/>
    <cellStyle name="Normal 33 3 2 3" xfId="6055" xr:uid="{00000000-0005-0000-0000-0000A7170000}"/>
    <cellStyle name="Normal 33 3 2 3 2" xfId="6056" xr:uid="{00000000-0005-0000-0000-0000A8170000}"/>
    <cellStyle name="Normal 33 3 2 4" xfId="6057" xr:uid="{00000000-0005-0000-0000-0000A9170000}"/>
    <cellStyle name="Normal 33 3 2 5" xfId="6058" xr:uid="{00000000-0005-0000-0000-0000AA170000}"/>
    <cellStyle name="Normal 33 3 2 6" xfId="6059" xr:uid="{00000000-0005-0000-0000-0000AB170000}"/>
    <cellStyle name="Normal 33 3 3" xfId="6060" xr:uid="{00000000-0005-0000-0000-0000AC170000}"/>
    <cellStyle name="Normal 33 3 3 2" xfId="6061" xr:uid="{00000000-0005-0000-0000-0000AD170000}"/>
    <cellStyle name="Normal 33 3 3 2 2" xfId="6062" xr:uid="{00000000-0005-0000-0000-0000AE170000}"/>
    <cellStyle name="Normal 33 3 3 3" xfId="6063" xr:uid="{00000000-0005-0000-0000-0000AF170000}"/>
    <cellStyle name="Normal 33 3 3 4" xfId="6064" xr:uid="{00000000-0005-0000-0000-0000B0170000}"/>
    <cellStyle name="Normal 33 3 3 5" xfId="6065" xr:uid="{00000000-0005-0000-0000-0000B1170000}"/>
    <cellStyle name="Normal 33 3 4" xfId="6066" xr:uid="{00000000-0005-0000-0000-0000B2170000}"/>
    <cellStyle name="Normal 33 3 4 2" xfId="6067" xr:uid="{00000000-0005-0000-0000-0000B3170000}"/>
    <cellStyle name="Normal 33 3 5" xfId="6068" xr:uid="{00000000-0005-0000-0000-0000B4170000}"/>
    <cellStyle name="Normal 33 3 6" xfId="6069" xr:uid="{00000000-0005-0000-0000-0000B5170000}"/>
    <cellStyle name="Normal 33 4" xfId="6070" xr:uid="{00000000-0005-0000-0000-0000B6170000}"/>
    <cellStyle name="Normal 33 4 2" xfId="6071" xr:uid="{00000000-0005-0000-0000-0000B7170000}"/>
    <cellStyle name="Normal 33 4 2 2" xfId="6072" xr:uid="{00000000-0005-0000-0000-0000B8170000}"/>
    <cellStyle name="Normal 33 4 2 2 2" xfId="6073" xr:uid="{00000000-0005-0000-0000-0000B9170000}"/>
    <cellStyle name="Normal 33 4 2 3" xfId="6074" xr:uid="{00000000-0005-0000-0000-0000BA170000}"/>
    <cellStyle name="Normal 33 4 2 4" xfId="6075" xr:uid="{00000000-0005-0000-0000-0000BB170000}"/>
    <cellStyle name="Normal 33 4 2 5" xfId="6076" xr:uid="{00000000-0005-0000-0000-0000BC170000}"/>
    <cellStyle name="Normal 33 4 3" xfId="6077" xr:uid="{00000000-0005-0000-0000-0000BD170000}"/>
    <cellStyle name="Normal 33 4 3 2" xfId="6078" xr:uid="{00000000-0005-0000-0000-0000BE170000}"/>
    <cellStyle name="Normal 33 4 4" xfId="6079" xr:uid="{00000000-0005-0000-0000-0000BF170000}"/>
    <cellStyle name="Normal 33 4 5" xfId="6080" xr:uid="{00000000-0005-0000-0000-0000C0170000}"/>
    <cellStyle name="Normal 33 5" xfId="6081" xr:uid="{00000000-0005-0000-0000-0000C1170000}"/>
    <cellStyle name="Normal 33 5 2" xfId="6082" xr:uid="{00000000-0005-0000-0000-0000C2170000}"/>
    <cellStyle name="Normal 33 5 2 2" xfId="6083" xr:uid="{00000000-0005-0000-0000-0000C3170000}"/>
    <cellStyle name="Normal 33 5 2 4" xfId="6084" xr:uid="{00000000-0005-0000-0000-0000C4170000}"/>
    <cellStyle name="Normal 33 5 3" xfId="6085" xr:uid="{00000000-0005-0000-0000-0000C5170000}"/>
    <cellStyle name="Normal 33 5 3 2" xfId="6086" xr:uid="{00000000-0005-0000-0000-0000C6170000}"/>
    <cellStyle name="Normal 33 6" xfId="6087" xr:uid="{00000000-0005-0000-0000-0000C7170000}"/>
    <cellStyle name="Normal 33 6 2" xfId="6088" xr:uid="{00000000-0005-0000-0000-0000C8170000}"/>
    <cellStyle name="Normal 33 6 2 2" xfId="6089" xr:uid="{00000000-0005-0000-0000-0000C9170000}"/>
    <cellStyle name="Normal 33 6 3" xfId="6090" xr:uid="{00000000-0005-0000-0000-0000CA170000}"/>
    <cellStyle name="Normal 33 6 4" xfId="6091" xr:uid="{00000000-0005-0000-0000-0000CB170000}"/>
    <cellStyle name="Normal 33 6 5" xfId="6092" xr:uid="{00000000-0005-0000-0000-0000CC170000}"/>
    <cellStyle name="Normal 33 7" xfId="6093" xr:uid="{00000000-0005-0000-0000-0000CD170000}"/>
    <cellStyle name="Normal 33 7 2" xfId="6094" xr:uid="{00000000-0005-0000-0000-0000CE170000}"/>
    <cellStyle name="Normal 33 8" xfId="6095" xr:uid="{00000000-0005-0000-0000-0000CF170000}"/>
    <cellStyle name="Normal 33 8 2" xfId="6096" xr:uid="{00000000-0005-0000-0000-0000D0170000}"/>
    <cellStyle name="Normal 33 8 2 2" xfId="6097" xr:uid="{00000000-0005-0000-0000-0000D1170000}"/>
    <cellStyle name="Normal 33 8 3" xfId="6098" xr:uid="{00000000-0005-0000-0000-0000D2170000}"/>
    <cellStyle name="Normal 33 8 4" xfId="6099" xr:uid="{00000000-0005-0000-0000-0000D3170000}"/>
    <cellStyle name="Normal 33 8 5" xfId="6100" xr:uid="{00000000-0005-0000-0000-0000D4170000}"/>
    <cellStyle name="Normal 33 9" xfId="6101" xr:uid="{00000000-0005-0000-0000-0000D5170000}"/>
    <cellStyle name="Normal 33 9 2" xfId="6102" xr:uid="{00000000-0005-0000-0000-0000D6170000}"/>
    <cellStyle name="Normal 34" xfId="6103" xr:uid="{00000000-0005-0000-0000-0000D7170000}"/>
    <cellStyle name="Normal 34 10" xfId="6104" xr:uid="{00000000-0005-0000-0000-0000D8170000}"/>
    <cellStyle name="Normal 34 11" xfId="6105" xr:uid="{00000000-0005-0000-0000-0000D9170000}"/>
    <cellStyle name="Normal 34 2" xfId="6106" xr:uid="{00000000-0005-0000-0000-0000DA170000}"/>
    <cellStyle name="Normal 34 2 2" xfId="6107" xr:uid="{00000000-0005-0000-0000-0000DB170000}"/>
    <cellStyle name="Normal 34 2 2 2" xfId="6108" xr:uid="{00000000-0005-0000-0000-0000DC170000}"/>
    <cellStyle name="Normal 34 2 2 2 2" xfId="6109" xr:uid="{00000000-0005-0000-0000-0000DD170000}"/>
    <cellStyle name="Normal 34 2 2 2 2 2" xfId="6110" xr:uid="{00000000-0005-0000-0000-0000DE170000}"/>
    <cellStyle name="Normal 34 2 2 2 3" xfId="6111" xr:uid="{00000000-0005-0000-0000-0000DF170000}"/>
    <cellStyle name="Normal 34 2 2 2 4" xfId="6112" xr:uid="{00000000-0005-0000-0000-0000E0170000}"/>
    <cellStyle name="Normal 34 2 2 2 5" xfId="6113" xr:uid="{00000000-0005-0000-0000-0000E1170000}"/>
    <cellStyle name="Normal 34 2 2 3" xfId="6114" xr:uid="{00000000-0005-0000-0000-0000E2170000}"/>
    <cellStyle name="Normal 34 2 2 4" xfId="6115" xr:uid="{00000000-0005-0000-0000-0000E3170000}"/>
    <cellStyle name="Normal 34 2 2 5" xfId="6116" xr:uid="{00000000-0005-0000-0000-0000E4170000}"/>
    <cellStyle name="Normal 34 2 3" xfId="6117" xr:uid="{00000000-0005-0000-0000-0000E5170000}"/>
    <cellStyle name="Normal 34 2 3 2" xfId="6118" xr:uid="{00000000-0005-0000-0000-0000E6170000}"/>
    <cellStyle name="Normal 34 2 3 2 2" xfId="6119" xr:uid="{00000000-0005-0000-0000-0000E7170000}"/>
    <cellStyle name="Normal 34 2 3 3" xfId="6120" xr:uid="{00000000-0005-0000-0000-0000E8170000}"/>
    <cellStyle name="Normal 34 2 3 4" xfId="6121" xr:uid="{00000000-0005-0000-0000-0000E9170000}"/>
    <cellStyle name="Normal 34 2 3 5" xfId="6122" xr:uid="{00000000-0005-0000-0000-0000EA170000}"/>
    <cellStyle name="Normal 34 2 4" xfId="6123" xr:uid="{00000000-0005-0000-0000-0000EB170000}"/>
    <cellStyle name="Normal 34 2 4 2" xfId="6124" xr:uid="{00000000-0005-0000-0000-0000EC170000}"/>
    <cellStyle name="Normal 34 3" xfId="6125" xr:uid="{00000000-0005-0000-0000-0000ED170000}"/>
    <cellStyle name="Normal 34 3 2" xfId="6126" xr:uid="{00000000-0005-0000-0000-0000EE170000}"/>
    <cellStyle name="Normal 34 3 2 2" xfId="6127" xr:uid="{00000000-0005-0000-0000-0000EF170000}"/>
    <cellStyle name="Normal 34 3 2 2 2" xfId="6128" xr:uid="{00000000-0005-0000-0000-0000F0170000}"/>
    <cellStyle name="Normal 34 3 2 2 2 2" xfId="6129" xr:uid="{00000000-0005-0000-0000-0000F1170000}"/>
    <cellStyle name="Normal 34 3 2 2 3" xfId="6130" xr:uid="{00000000-0005-0000-0000-0000F2170000}"/>
    <cellStyle name="Normal 34 3 2 2 4" xfId="6131" xr:uid="{00000000-0005-0000-0000-0000F3170000}"/>
    <cellStyle name="Normal 34 3 2 3" xfId="6132" xr:uid="{00000000-0005-0000-0000-0000F4170000}"/>
    <cellStyle name="Normal 34 3 2 4" xfId="6133" xr:uid="{00000000-0005-0000-0000-0000F5170000}"/>
    <cellStyle name="Normal 34 3 2 5" xfId="6134" xr:uid="{00000000-0005-0000-0000-0000F6170000}"/>
    <cellStyle name="Normal 34 3 3" xfId="6135" xr:uid="{00000000-0005-0000-0000-0000F7170000}"/>
    <cellStyle name="Normal 34 3 3 2" xfId="6136" xr:uid="{00000000-0005-0000-0000-0000F8170000}"/>
    <cellStyle name="Normal 34 3 3 2 2" xfId="6137" xr:uid="{00000000-0005-0000-0000-0000F9170000}"/>
    <cellStyle name="Normal 34 3 3 3" xfId="6138" xr:uid="{00000000-0005-0000-0000-0000FA170000}"/>
    <cellStyle name="Normal 34 3 3 4" xfId="6139" xr:uid="{00000000-0005-0000-0000-0000FB170000}"/>
    <cellStyle name="Normal 34 3 3 4 2" xfId="6140" xr:uid="{00000000-0005-0000-0000-0000FC170000}"/>
    <cellStyle name="Normal 34 3 4" xfId="6141" xr:uid="{00000000-0005-0000-0000-0000FD170000}"/>
    <cellStyle name="Normal 34 3 5" xfId="6142" xr:uid="{00000000-0005-0000-0000-0000FE170000}"/>
    <cellStyle name="Normal 34 3 6" xfId="6143" xr:uid="{00000000-0005-0000-0000-0000FF170000}"/>
    <cellStyle name="Normal 34 4" xfId="6144" xr:uid="{00000000-0005-0000-0000-000000180000}"/>
    <cellStyle name="Normal 34 4 2" xfId="6145" xr:uid="{00000000-0005-0000-0000-000001180000}"/>
    <cellStyle name="Normal 34 4 2 2" xfId="6146" xr:uid="{00000000-0005-0000-0000-000002180000}"/>
    <cellStyle name="Normal 34 4 2 2 2" xfId="6147" xr:uid="{00000000-0005-0000-0000-000003180000}"/>
    <cellStyle name="Normal 34 4 2 3" xfId="6148" xr:uid="{00000000-0005-0000-0000-000004180000}"/>
    <cellStyle name="Normal 34 4 2 4" xfId="6149" xr:uid="{00000000-0005-0000-0000-000005180000}"/>
    <cellStyle name="Normal 34 4 2 5" xfId="6150" xr:uid="{00000000-0005-0000-0000-000006180000}"/>
    <cellStyle name="Normal 34 4 3" xfId="6151" xr:uid="{00000000-0005-0000-0000-000007180000}"/>
    <cellStyle name="Normal 34 4 3 2" xfId="6152" xr:uid="{00000000-0005-0000-0000-000008180000}"/>
    <cellStyle name="Normal 34 5" xfId="6153" xr:uid="{00000000-0005-0000-0000-000009180000}"/>
    <cellStyle name="Normal 34 5 2" xfId="6154" xr:uid="{00000000-0005-0000-0000-00000A180000}"/>
    <cellStyle name="Normal 34 5 2 2" xfId="6155" xr:uid="{00000000-0005-0000-0000-00000B180000}"/>
    <cellStyle name="Normal 34 5 2 4" xfId="6156" xr:uid="{00000000-0005-0000-0000-00000C180000}"/>
    <cellStyle name="Normal 34 5 3" xfId="6157" xr:uid="{00000000-0005-0000-0000-00000D180000}"/>
    <cellStyle name="Normal 34 6" xfId="6158" xr:uid="{00000000-0005-0000-0000-00000E180000}"/>
    <cellStyle name="Normal 34 6 2" xfId="6159" xr:uid="{00000000-0005-0000-0000-00000F180000}"/>
    <cellStyle name="Normal 34 7" xfId="6160" xr:uid="{00000000-0005-0000-0000-000010180000}"/>
    <cellStyle name="Normal 34 7 2" xfId="6161" xr:uid="{00000000-0005-0000-0000-000011180000}"/>
    <cellStyle name="Normal 34 8" xfId="6162" xr:uid="{00000000-0005-0000-0000-000012180000}"/>
    <cellStyle name="Normal 34 8 2" xfId="6163" xr:uid="{00000000-0005-0000-0000-000013180000}"/>
    <cellStyle name="Normal 34 9" xfId="6164" xr:uid="{00000000-0005-0000-0000-000014180000}"/>
    <cellStyle name="Normal 35" xfId="6165" xr:uid="{00000000-0005-0000-0000-000015180000}"/>
    <cellStyle name="Normal 35 2" xfId="6166" xr:uid="{00000000-0005-0000-0000-000016180000}"/>
    <cellStyle name="Normal 35 2 2" xfId="6167" xr:uid="{00000000-0005-0000-0000-000017180000}"/>
    <cellStyle name="Normal 35 2 2 2" xfId="6168" xr:uid="{00000000-0005-0000-0000-000018180000}"/>
    <cellStyle name="Normal 35 2 2 2 2" xfId="6169" xr:uid="{00000000-0005-0000-0000-000019180000}"/>
    <cellStyle name="Normal 35 2 2 3" xfId="6170" xr:uid="{00000000-0005-0000-0000-00001A180000}"/>
    <cellStyle name="Normal 35 2 2 4" xfId="6171" xr:uid="{00000000-0005-0000-0000-00001B180000}"/>
    <cellStyle name="Normal 35 2 2 5" xfId="6172" xr:uid="{00000000-0005-0000-0000-00001C180000}"/>
    <cellStyle name="Normal 35 2 3" xfId="6173" xr:uid="{00000000-0005-0000-0000-00001D180000}"/>
    <cellStyle name="Normal 35 2 3 2" xfId="6174" xr:uid="{00000000-0005-0000-0000-00001E180000}"/>
    <cellStyle name="Normal 35 2 3 4" xfId="6175" xr:uid="{00000000-0005-0000-0000-00001F180000}"/>
    <cellStyle name="Normal 35 2 4" xfId="6176" xr:uid="{00000000-0005-0000-0000-000020180000}"/>
    <cellStyle name="Normal 35 3" xfId="6177" xr:uid="{00000000-0005-0000-0000-000021180000}"/>
    <cellStyle name="Normal 35 3 2" xfId="6178" xr:uid="{00000000-0005-0000-0000-000022180000}"/>
    <cellStyle name="Normal 35 3 2 2" xfId="6179" xr:uid="{00000000-0005-0000-0000-000023180000}"/>
    <cellStyle name="Normal 35 3 2 2 2" xfId="6180" xr:uid="{00000000-0005-0000-0000-000024180000}"/>
    <cellStyle name="Normal 35 3 2 3" xfId="6181" xr:uid="{00000000-0005-0000-0000-000025180000}"/>
    <cellStyle name="Normal 35 3 2 4" xfId="6182" xr:uid="{00000000-0005-0000-0000-000026180000}"/>
    <cellStyle name="Normal 35 3 2 5" xfId="6183" xr:uid="{00000000-0005-0000-0000-000027180000}"/>
    <cellStyle name="Normal 35 3 3" xfId="6184" xr:uid="{00000000-0005-0000-0000-000028180000}"/>
    <cellStyle name="Normal 35 3 3 2" xfId="6185" xr:uid="{00000000-0005-0000-0000-000029180000}"/>
    <cellStyle name="Normal 35 3 3 4" xfId="6186" xr:uid="{00000000-0005-0000-0000-00002A180000}"/>
    <cellStyle name="Normal 35 3 4" xfId="6187" xr:uid="{00000000-0005-0000-0000-00002B180000}"/>
    <cellStyle name="Normal 35 4" xfId="6188" xr:uid="{00000000-0005-0000-0000-00002C180000}"/>
    <cellStyle name="Normal 35 4 2" xfId="6189" xr:uid="{00000000-0005-0000-0000-00002D180000}"/>
    <cellStyle name="Normal 35 4 2 2" xfId="6190" xr:uid="{00000000-0005-0000-0000-00002E180000}"/>
    <cellStyle name="Normal 35 4 2 4" xfId="6191" xr:uid="{00000000-0005-0000-0000-00002F180000}"/>
    <cellStyle name="Normal 35 4 3" xfId="6192" xr:uid="{00000000-0005-0000-0000-000030180000}"/>
    <cellStyle name="Normal 35 5" xfId="6193" xr:uid="{00000000-0005-0000-0000-000031180000}"/>
    <cellStyle name="Normal 35 5 2" xfId="6194" xr:uid="{00000000-0005-0000-0000-000032180000}"/>
    <cellStyle name="Normal 35 5 2 2" xfId="6195" xr:uid="{00000000-0005-0000-0000-000033180000}"/>
    <cellStyle name="Normal 35 5 2 4" xfId="6196" xr:uid="{00000000-0005-0000-0000-000034180000}"/>
    <cellStyle name="Normal 35 5 3" xfId="6197" xr:uid="{00000000-0005-0000-0000-000035180000}"/>
    <cellStyle name="Normal 35 6" xfId="6198" xr:uid="{00000000-0005-0000-0000-000036180000}"/>
    <cellStyle name="Normal 35 6 2" xfId="6199" xr:uid="{00000000-0005-0000-0000-000037180000}"/>
    <cellStyle name="Normal 35 7" xfId="6200" xr:uid="{00000000-0005-0000-0000-000038180000}"/>
    <cellStyle name="Normal 35 7 2" xfId="6201" xr:uid="{00000000-0005-0000-0000-000039180000}"/>
    <cellStyle name="Normal 35 8" xfId="6202" xr:uid="{00000000-0005-0000-0000-00003A180000}"/>
    <cellStyle name="Normal 35 8 2" xfId="6203" xr:uid="{00000000-0005-0000-0000-00003B180000}"/>
    <cellStyle name="Normal 35 9" xfId="6204" xr:uid="{00000000-0005-0000-0000-00003C180000}"/>
    <cellStyle name="Normal 36" xfId="6205" xr:uid="{00000000-0005-0000-0000-00003D180000}"/>
    <cellStyle name="Normal 36 2" xfId="6206" xr:uid="{00000000-0005-0000-0000-00003E180000}"/>
    <cellStyle name="Normal 36 2 2" xfId="6207" xr:uid="{00000000-0005-0000-0000-00003F180000}"/>
    <cellStyle name="Normal 36 2 2 2" xfId="6208" xr:uid="{00000000-0005-0000-0000-000040180000}"/>
    <cellStyle name="Normal 36 2 2 2 2" xfId="6209" xr:uid="{00000000-0005-0000-0000-000041180000}"/>
    <cellStyle name="Normal 36 2 2 2 2 2" xfId="6210" xr:uid="{00000000-0005-0000-0000-000042180000}"/>
    <cellStyle name="Normal 36 2 2 3" xfId="6211" xr:uid="{00000000-0005-0000-0000-000043180000}"/>
    <cellStyle name="Normal 36 2 3" xfId="6212" xr:uid="{00000000-0005-0000-0000-000044180000}"/>
    <cellStyle name="Normal 36 2 3 2" xfId="6213" xr:uid="{00000000-0005-0000-0000-000045180000}"/>
    <cellStyle name="Normal 36 2 4" xfId="6214" xr:uid="{00000000-0005-0000-0000-000046180000}"/>
    <cellStyle name="Normal 36 3" xfId="6215" xr:uid="{00000000-0005-0000-0000-000047180000}"/>
    <cellStyle name="Normal 36 3 2" xfId="6216" xr:uid="{00000000-0005-0000-0000-000048180000}"/>
    <cellStyle name="Normal 36 3 2 2" xfId="6217" xr:uid="{00000000-0005-0000-0000-000049180000}"/>
    <cellStyle name="Normal 36 3 2 2 2" xfId="6218" xr:uid="{00000000-0005-0000-0000-00004A180000}"/>
    <cellStyle name="Normal 36 3 2 3" xfId="6219" xr:uid="{00000000-0005-0000-0000-00004B180000}"/>
    <cellStyle name="Normal 36 3 3" xfId="6220" xr:uid="{00000000-0005-0000-0000-00004C180000}"/>
    <cellStyle name="Normal 36 3 3 2" xfId="6221" xr:uid="{00000000-0005-0000-0000-00004D180000}"/>
    <cellStyle name="Normal 36 3 4" xfId="6222" xr:uid="{00000000-0005-0000-0000-00004E180000}"/>
    <cellStyle name="Normal 36 4" xfId="6223" xr:uid="{00000000-0005-0000-0000-00004F180000}"/>
    <cellStyle name="Normal 36 4 2" xfId="6224" xr:uid="{00000000-0005-0000-0000-000050180000}"/>
    <cellStyle name="Normal 36 4 2 2" xfId="6225" xr:uid="{00000000-0005-0000-0000-000051180000}"/>
    <cellStyle name="Normal 36 4 3" xfId="6226" xr:uid="{00000000-0005-0000-0000-000052180000}"/>
    <cellStyle name="Normal 36 5" xfId="6227" xr:uid="{00000000-0005-0000-0000-000053180000}"/>
    <cellStyle name="Normal 36 5 2" xfId="6228" xr:uid="{00000000-0005-0000-0000-000054180000}"/>
    <cellStyle name="Normal 36 5 2 2" xfId="6229" xr:uid="{00000000-0005-0000-0000-000055180000}"/>
    <cellStyle name="Normal 36 5 3" xfId="6230" xr:uid="{00000000-0005-0000-0000-000056180000}"/>
    <cellStyle name="Normal 36 6" xfId="6231" xr:uid="{00000000-0005-0000-0000-000057180000}"/>
    <cellStyle name="Normal 36 6 2" xfId="6232" xr:uid="{00000000-0005-0000-0000-000058180000}"/>
    <cellStyle name="Normal 36 7" xfId="6233" xr:uid="{00000000-0005-0000-0000-000059180000}"/>
    <cellStyle name="Normal 36 7 2" xfId="6234" xr:uid="{00000000-0005-0000-0000-00005A180000}"/>
    <cellStyle name="Normal 36 8" xfId="6235" xr:uid="{00000000-0005-0000-0000-00005B180000}"/>
    <cellStyle name="Normal 36 8 2" xfId="6236" xr:uid="{00000000-0005-0000-0000-00005C180000}"/>
    <cellStyle name="Normal 36 8 2 2" xfId="6237" xr:uid="{00000000-0005-0000-0000-00005D180000}"/>
    <cellStyle name="Normal 36 8 3" xfId="6238" xr:uid="{00000000-0005-0000-0000-00005E180000}"/>
    <cellStyle name="Normal 36 8 4" xfId="6239" xr:uid="{00000000-0005-0000-0000-00005F180000}"/>
    <cellStyle name="Normal 36 8 5" xfId="6240" xr:uid="{00000000-0005-0000-0000-000060180000}"/>
    <cellStyle name="Normal 36 9" xfId="6241" xr:uid="{00000000-0005-0000-0000-000061180000}"/>
    <cellStyle name="Normal 36 9 2" xfId="6242" xr:uid="{00000000-0005-0000-0000-000062180000}"/>
    <cellStyle name="Normal 37" xfId="6243" xr:uid="{00000000-0005-0000-0000-000063180000}"/>
    <cellStyle name="Normal 37 11" xfId="6244" xr:uid="{00000000-0005-0000-0000-000064180000}"/>
    <cellStyle name="Normal 37 2" xfId="6245" xr:uid="{00000000-0005-0000-0000-000065180000}"/>
    <cellStyle name="Normal 37 2 2" xfId="6246" xr:uid="{00000000-0005-0000-0000-000066180000}"/>
    <cellStyle name="Normal 37 2 2 2" xfId="6247" xr:uid="{00000000-0005-0000-0000-000067180000}"/>
    <cellStyle name="Normal 37 2 2 2 2" xfId="6248" xr:uid="{00000000-0005-0000-0000-000068180000}"/>
    <cellStyle name="Normal 37 2 2 3" xfId="6249" xr:uid="{00000000-0005-0000-0000-000069180000}"/>
    <cellStyle name="Normal 37 2 2 4" xfId="6250" xr:uid="{00000000-0005-0000-0000-00006A180000}"/>
    <cellStyle name="Normal 37 2 2 5" xfId="6251" xr:uid="{00000000-0005-0000-0000-00006B180000}"/>
    <cellStyle name="Normal 37 2 3" xfId="6252" xr:uid="{00000000-0005-0000-0000-00006C180000}"/>
    <cellStyle name="Normal 37 2 3 2" xfId="6253" xr:uid="{00000000-0005-0000-0000-00006D180000}"/>
    <cellStyle name="Normal 37 2 4" xfId="6254" xr:uid="{00000000-0005-0000-0000-00006E180000}"/>
    <cellStyle name="Normal 37 3" xfId="6255" xr:uid="{00000000-0005-0000-0000-00006F180000}"/>
    <cellStyle name="Normal 37 3 2" xfId="6256" xr:uid="{00000000-0005-0000-0000-000070180000}"/>
    <cellStyle name="Normal 37 3 2 2" xfId="6257" xr:uid="{00000000-0005-0000-0000-000071180000}"/>
    <cellStyle name="Normal 37 3 2 2 2" xfId="6258" xr:uid="{00000000-0005-0000-0000-000072180000}"/>
    <cellStyle name="Normal 37 3 2 3" xfId="6259" xr:uid="{00000000-0005-0000-0000-000073180000}"/>
    <cellStyle name="Normal 37 3 3" xfId="6260" xr:uid="{00000000-0005-0000-0000-000074180000}"/>
    <cellStyle name="Normal 37 3 3 2" xfId="6261" xr:uid="{00000000-0005-0000-0000-000075180000}"/>
    <cellStyle name="Normal 37 3 4" xfId="6262" xr:uid="{00000000-0005-0000-0000-000076180000}"/>
    <cellStyle name="Normal 37 4" xfId="6263" xr:uid="{00000000-0005-0000-0000-000077180000}"/>
    <cellStyle name="Normal 37 4 2" xfId="6264" xr:uid="{00000000-0005-0000-0000-000078180000}"/>
    <cellStyle name="Normal 37 4 2 2" xfId="6265" xr:uid="{00000000-0005-0000-0000-000079180000}"/>
    <cellStyle name="Normal 37 4 3" xfId="6266" xr:uid="{00000000-0005-0000-0000-00007A180000}"/>
    <cellStyle name="Normal 37 5" xfId="6267" xr:uid="{00000000-0005-0000-0000-00007B180000}"/>
    <cellStyle name="Normal 37 5 2" xfId="6268" xr:uid="{00000000-0005-0000-0000-00007C180000}"/>
    <cellStyle name="Normal 37 5 2 2" xfId="6269" xr:uid="{00000000-0005-0000-0000-00007D180000}"/>
    <cellStyle name="Normal 37 5 3" xfId="6270" xr:uid="{00000000-0005-0000-0000-00007E180000}"/>
    <cellStyle name="Normal 37 6" xfId="6271" xr:uid="{00000000-0005-0000-0000-00007F180000}"/>
    <cellStyle name="Normal 37 6 2" xfId="6272" xr:uid="{00000000-0005-0000-0000-000080180000}"/>
    <cellStyle name="Normal 37 7" xfId="6273" xr:uid="{00000000-0005-0000-0000-000081180000}"/>
    <cellStyle name="Normal 37 7 2" xfId="6274" xr:uid="{00000000-0005-0000-0000-000082180000}"/>
    <cellStyle name="Normal 37 8" xfId="6275" xr:uid="{00000000-0005-0000-0000-000083180000}"/>
    <cellStyle name="Normal 37 8 2" xfId="6276" xr:uid="{00000000-0005-0000-0000-000084180000}"/>
    <cellStyle name="Normal 37 9" xfId="6277" xr:uid="{00000000-0005-0000-0000-000085180000}"/>
    <cellStyle name="Normal 37 9 2" xfId="6278" xr:uid="{00000000-0005-0000-0000-000086180000}"/>
    <cellStyle name="Normal 38" xfId="6279" xr:uid="{00000000-0005-0000-0000-000087180000}"/>
    <cellStyle name="Normal 38 2" xfId="6280" xr:uid="{00000000-0005-0000-0000-000088180000}"/>
    <cellStyle name="Normal 38 2 2" xfId="6281" xr:uid="{00000000-0005-0000-0000-000089180000}"/>
    <cellStyle name="Normal 38 2 2 2" xfId="6282" xr:uid="{00000000-0005-0000-0000-00008A180000}"/>
    <cellStyle name="Normal 38 2 2 2 2" xfId="6283" xr:uid="{00000000-0005-0000-0000-00008B180000}"/>
    <cellStyle name="Normal 38 2 2 3" xfId="6284" xr:uid="{00000000-0005-0000-0000-00008C180000}"/>
    <cellStyle name="Normal 38 2 2 4" xfId="6285" xr:uid="{00000000-0005-0000-0000-00008D180000}"/>
    <cellStyle name="Normal 38 2 2 5" xfId="6286" xr:uid="{00000000-0005-0000-0000-00008E180000}"/>
    <cellStyle name="Normal 38 2 3" xfId="6287" xr:uid="{00000000-0005-0000-0000-00008F180000}"/>
    <cellStyle name="Normal 38 2 3 2" xfId="6288" xr:uid="{00000000-0005-0000-0000-000090180000}"/>
    <cellStyle name="Normal 38 2 4" xfId="6289" xr:uid="{00000000-0005-0000-0000-000091180000}"/>
    <cellStyle name="Normal 38 3" xfId="6290" xr:uid="{00000000-0005-0000-0000-000092180000}"/>
    <cellStyle name="Normal 38 3 2" xfId="6291" xr:uid="{00000000-0005-0000-0000-000093180000}"/>
    <cellStyle name="Normal 38 3 2 2" xfId="6292" xr:uid="{00000000-0005-0000-0000-000094180000}"/>
    <cellStyle name="Normal 38 3 2 2 2" xfId="6293" xr:uid="{00000000-0005-0000-0000-000095180000}"/>
    <cellStyle name="Normal 38 3 2 3" xfId="6294" xr:uid="{00000000-0005-0000-0000-000096180000}"/>
    <cellStyle name="Normal 38 3 3" xfId="6295" xr:uid="{00000000-0005-0000-0000-000097180000}"/>
    <cellStyle name="Normal 38 3 3 2" xfId="6296" xr:uid="{00000000-0005-0000-0000-000098180000}"/>
    <cellStyle name="Normal 38 3 4" xfId="6297" xr:uid="{00000000-0005-0000-0000-000099180000}"/>
    <cellStyle name="Normal 38 4" xfId="6298" xr:uid="{00000000-0005-0000-0000-00009A180000}"/>
    <cellStyle name="Normal 38 4 2" xfId="6299" xr:uid="{00000000-0005-0000-0000-00009B180000}"/>
    <cellStyle name="Normal 38 4 2 2" xfId="6300" xr:uid="{00000000-0005-0000-0000-00009C180000}"/>
    <cellStyle name="Normal 38 4 3" xfId="6301" xr:uid="{00000000-0005-0000-0000-00009D180000}"/>
    <cellStyle name="Normal 38 5" xfId="6302" xr:uid="{00000000-0005-0000-0000-00009E180000}"/>
    <cellStyle name="Normal 38 5 2" xfId="6303" xr:uid="{00000000-0005-0000-0000-00009F180000}"/>
    <cellStyle name="Normal 38 5 2 2" xfId="6304" xr:uid="{00000000-0005-0000-0000-0000A0180000}"/>
    <cellStyle name="Normal 38 5 3" xfId="6305" xr:uid="{00000000-0005-0000-0000-0000A1180000}"/>
    <cellStyle name="Normal 38 6" xfId="6306" xr:uid="{00000000-0005-0000-0000-0000A2180000}"/>
    <cellStyle name="Normal 38 6 2" xfId="6307" xr:uid="{00000000-0005-0000-0000-0000A3180000}"/>
    <cellStyle name="Normal 38 7" xfId="6308" xr:uid="{00000000-0005-0000-0000-0000A4180000}"/>
    <cellStyle name="Normal 38 7 2" xfId="6309" xr:uid="{00000000-0005-0000-0000-0000A5180000}"/>
    <cellStyle name="Normal 38 8" xfId="6310" xr:uid="{00000000-0005-0000-0000-0000A6180000}"/>
    <cellStyle name="Normal 38 8 2" xfId="6311" xr:uid="{00000000-0005-0000-0000-0000A7180000}"/>
    <cellStyle name="Normal 38 9" xfId="6312" xr:uid="{00000000-0005-0000-0000-0000A8180000}"/>
    <cellStyle name="Normal 39" xfId="6313" xr:uid="{00000000-0005-0000-0000-0000A9180000}"/>
    <cellStyle name="Normal 39 2" xfId="6314" xr:uid="{00000000-0005-0000-0000-0000AA180000}"/>
    <cellStyle name="Normal 39 2 2" xfId="6315" xr:uid="{00000000-0005-0000-0000-0000AB180000}"/>
    <cellStyle name="Normal 39 2 2 2" xfId="6316" xr:uid="{00000000-0005-0000-0000-0000AC180000}"/>
    <cellStyle name="Normal 39 2 2 2 2" xfId="6317" xr:uid="{00000000-0005-0000-0000-0000AD180000}"/>
    <cellStyle name="Normal 39 2 2 3" xfId="6318" xr:uid="{00000000-0005-0000-0000-0000AE180000}"/>
    <cellStyle name="Normal 39 2 2 4" xfId="6319" xr:uid="{00000000-0005-0000-0000-0000AF180000}"/>
    <cellStyle name="Normal 39 2 3" xfId="6320" xr:uid="{00000000-0005-0000-0000-0000B0180000}"/>
    <cellStyle name="Normal 39 2 3 2" xfId="6321" xr:uid="{00000000-0005-0000-0000-0000B1180000}"/>
    <cellStyle name="Normal 39 2 4" xfId="6322" xr:uid="{00000000-0005-0000-0000-0000B2180000}"/>
    <cellStyle name="Normal 39 3" xfId="6323" xr:uid="{00000000-0005-0000-0000-0000B3180000}"/>
    <cellStyle name="Normal 39 3 2" xfId="6324" xr:uid="{00000000-0005-0000-0000-0000B4180000}"/>
    <cellStyle name="Normal 39 3 2 2" xfId="6325" xr:uid="{00000000-0005-0000-0000-0000B5180000}"/>
    <cellStyle name="Normal 39 3 2 2 2" xfId="6326" xr:uid="{00000000-0005-0000-0000-0000B6180000}"/>
    <cellStyle name="Normal 39 3 2 3" xfId="6327" xr:uid="{00000000-0005-0000-0000-0000B7180000}"/>
    <cellStyle name="Normal 39 3 3" xfId="6328" xr:uid="{00000000-0005-0000-0000-0000B8180000}"/>
    <cellStyle name="Normal 39 3 3 2" xfId="6329" xr:uid="{00000000-0005-0000-0000-0000B9180000}"/>
    <cellStyle name="Normal 39 3 4" xfId="6330" xr:uid="{00000000-0005-0000-0000-0000BA180000}"/>
    <cellStyle name="Normal 39 4" xfId="6331" xr:uid="{00000000-0005-0000-0000-0000BB180000}"/>
    <cellStyle name="Normal 39 4 2" xfId="6332" xr:uid="{00000000-0005-0000-0000-0000BC180000}"/>
    <cellStyle name="Normal 39 4 2 2" xfId="6333" xr:uid="{00000000-0005-0000-0000-0000BD180000}"/>
    <cellStyle name="Normal 39 4 3" xfId="6334" xr:uid="{00000000-0005-0000-0000-0000BE180000}"/>
    <cellStyle name="Normal 39 5" xfId="6335" xr:uid="{00000000-0005-0000-0000-0000BF180000}"/>
    <cellStyle name="Normal 39 5 2" xfId="6336" xr:uid="{00000000-0005-0000-0000-0000C0180000}"/>
    <cellStyle name="Normal 39 5 2 2" xfId="6337" xr:uid="{00000000-0005-0000-0000-0000C1180000}"/>
    <cellStyle name="Normal 39 5 3" xfId="6338" xr:uid="{00000000-0005-0000-0000-0000C2180000}"/>
    <cellStyle name="Normal 39 6" xfId="6339" xr:uid="{00000000-0005-0000-0000-0000C3180000}"/>
    <cellStyle name="Normal 39 6 2" xfId="6340" xr:uid="{00000000-0005-0000-0000-0000C4180000}"/>
    <cellStyle name="Normal 39 7" xfId="6341" xr:uid="{00000000-0005-0000-0000-0000C5180000}"/>
    <cellStyle name="Normal 39 7 2" xfId="6342" xr:uid="{00000000-0005-0000-0000-0000C6180000}"/>
    <cellStyle name="Normal 39 8" xfId="6343" xr:uid="{00000000-0005-0000-0000-0000C7180000}"/>
    <cellStyle name="Normal 39 8 2" xfId="6344" xr:uid="{00000000-0005-0000-0000-0000C8180000}"/>
    <cellStyle name="Normal 39 9" xfId="6345" xr:uid="{00000000-0005-0000-0000-0000C9180000}"/>
    <cellStyle name="Normal 4" xfId="6346" xr:uid="{00000000-0005-0000-0000-0000CA180000}"/>
    <cellStyle name="Normal 4 2" xfId="6347" xr:uid="{00000000-0005-0000-0000-0000CB180000}"/>
    <cellStyle name="Normal 4 2 2" xfId="6348" xr:uid="{00000000-0005-0000-0000-0000CC180000}"/>
    <cellStyle name="Normal 4 2 2 2" xfId="6349" xr:uid="{00000000-0005-0000-0000-0000CD180000}"/>
    <cellStyle name="Normal 4 2 3" xfId="6350" xr:uid="{00000000-0005-0000-0000-0000CE180000}"/>
    <cellStyle name="Normal 4 3" xfId="6351" xr:uid="{00000000-0005-0000-0000-0000CF180000}"/>
    <cellStyle name="Normal 4 3 2" xfId="6352" xr:uid="{00000000-0005-0000-0000-0000D0180000}"/>
    <cellStyle name="Normal 4 3 2 2" xfId="6353" xr:uid="{00000000-0005-0000-0000-0000D1180000}"/>
    <cellStyle name="Normal 4 4" xfId="6354" xr:uid="{00000000-0005-0000-0000-0000D2180000}"/>
    <cellStyle name="Normal 4 5" xfId="6355" xr:uid="{00000000-0005-0000-0000-0000D3180000}"/>
    <cellStyle name="Normal 40" xfId="6356" xr:uid="{00000000-0005-0000-0000-0000D4180000}"/>
    <cellStyle name="Normal 40 2" xfId="6357" xr:uid="{00000000-0005-0000-0000-0000D5180000}"/>
    <cellStyle name="Normal 40 2 2" xfId="6358" xr:uid="{00000000-0005-0000-0000-0000D6180000}"/>
    <cellStyle name="Normal 40 2 2 2" xfId="6359" xr:uid="{00000000-0005-0000-0000-0000D7180000}"/>
    <cellStyle name="Normal 40 2 2 2 2" xfId="6360" xr:uid="{00000000-0005-0000-0000-0000D8180000}"/>
    <cellStyle name="Normal 40 2 2 3" xfId="6361" xr:uid="{00000000-0005-0000-0000-0000D9180000}"/>
    <cellStyle name="Normal 40 2 2 4" xfId="6362" xr:uid="{00000000-0005-0000-0000-0000DA180000}"/>
    <cellStyle name="Normal 40 2 2 5" xfId="6363" xr:uid="{00000000-0005-0000-0000-0000DB180000}"/>
    <cellStyle name="Normal 40 2 3" xfId="6364" xr:uid="{00000000-0005-0000-0000-0000DC180000}"/>
    <cellStyle name="Normal 40 2 3 2" xfId="6365" xr:uid="{00000000-0005-0000-0000-0000DD180000}"/>
    <cellStyle name="Normal 40 2 3 4" xfId="6366" xr:uid="{00000000-0005-0000-0000-0000DE180000}"/>
    <cellStyle name="Normal 40 2 4" xfId="6367" xr:uid="{00000000-0005-0000-0000-0000DF180000}"/>
    <cellStyle name="Normal 40 3" xfId="6368" xr:uid="{00000000-0005-0000-0000-0000E0180000}"/>
    <cellStyle name="Normal 40 3 2" xfId="6369" xr:uid="{00000000-0005-0000-0000-0000E1180000}"/>
    <cellStyle name="Normal 40 3 2 2" xfId="6370" xr:uid="{00000000-0005-0000-0000-0000E2180000}"/>
    <cellStyle name="Normal 40 3 2 2 2" xfId="6371" xr:uid="{00000000-0005-0000-0000-0000E3180000}"/>
    <cellStyle name="Normal 40 3 2 3" xfId="6372" xr:uid="{00000000-0005-0000-0000-0000E4180000}"/>
    <cellStyle name="Normal 40 3 2 4" xfId="6373" xr:uid="{00000000-0005-0000-0000-0000E5180000}"/>
    <cellStyle name="Normal 40 3 2 5" xfId="6374" xr:uid="{00000000-0005-0000-0000-0000E6180000}"/>
    <cellStyle name="Normal 40 3 3" xfId="6375" xr:uid="{00000000-0005-0000-0000-0000E7180000}"/>
    <cellStyle name="Normal 40 3 3 2" xfId="6376" xr:uid="{00000000-0005-0000-0000-0000E8180000}"/>
    <cellStyle name="Normal 40 3 3 4" xfId="6377" xr:uid="{00000000-0005-0000-0000-0000E9180000}"/>
    <cellStyle name="Normal 40 3 4" xfId="6378" xr:uid="{00000000-0005-0000-0000-0000EA180000}"/>
    <cellStyle name="Normal 40 4" xfId="6379" xr:uid="{00000000-0005-0000-0000-0000EB180000}"/>
    <cellStyle name="Normal 40 4 2" xfId="6380" xr:uid="{00000000-0005-0000-0000-0000EC180000}"/>
    <cellStyle name="Normal 40 4 2 2" xfId="6381" xr:uid="{00000000-0005-0000-0000-0000ED180000}"/>
    <cellStyle name="Normal 40 4 2 4" xfId="6382" xr:uid="{00000000-0005-0000-0000-0000EE180000}"/>
    <cellStyle name="Normal 40 4 3" xfId="6383" xr:uid="{00000000-0005-0000-0000-0000EF180000}"/>
    <cellStyle name="Normal 40 5" xfId="6384" xr:uid="{00000000-0005-0000-0000-0000F0180000}"/>
    <cellStyle name="Normal 40 5 2" xfId="6385" xr:uid="{00000000-0005-0000-0000-0000F1180000}"/>
    <cellStyle name="Normal 40 5 2 2" xfId="6386" xr:uid="{00000000-0005-0000-0000-0000F2180000}"/>
    <cellStyle name="Normal 40 5 2 4" xfId="6387" xr:uid="{00000000-0005-0000-0000-0000F3180000}"/>
    <cellStyle name="Normal 40 5 3" xfId="6388" xr:uid="{00000000-0005-0000-0000-0000F4180000}"/>
    <cellStyle name="Normal 40 6" xfId="6389" xr:uid="{00000000-0005-0000-0000-0000F5180000}"/>
    <cellStyle name="Normal 40 6 2" xfId="6390" xr:uid="{00000000-0005-0000-0000-0000F6180000}"/>
    <cellStyle name="Normal 40 7" xfId="6391" xr:uid="{00000000-0005-0000-0000-0000F7180000}"/>
    <cellStyle name="Normal 40 7 2" xfId="6392" xr:uid="{00000000-0005-0000-0000-0000F8180000}"/>
    <cellStyle name="Normal 40 8" xfId="6393" xr:uid="{00000000-0005-0000-0000-0000F9180000}"/>
    <cellStyle name="Normal 40 8 2" xfId="6394" xr:uid="{00000000-0005-0000-0000-0000FA180000}"/>
    <cellStyle name="Normal 40 9" xfId="6395" xr:uid="{00000000-0005-0000-0000-0000FB180000}"/>
    <cellStyle name="Normal 41" xfId="6396" xr:uid="{00000000-0005-0000-0000-0000FC180000}"/>
    <cellStyle name="Normal 41 2" xfId="6397" xr:uid="{00000000-0005-0000-0000-0000FD180000}"/>
    <cellStyle name="Normal 41 2 2" xfId="6398" xr:uid="{00000000-0005-0000-0000-0000FE180000}"/>
    <cellStyle name="Normal 41 2 2 2" xfId="6399" xr:uid="{00000000-0005-0000-0000-0000FF180000}"/>
    <cellStyle name="Normal 41 2 2 2 2" xfId="6400" xr:uid="{00000000-0005-0000-0000-000000190000}"/>
    <cellStyle name="Normal 41 2 2 2 2 2" xfId="6401" xr:uid="{00000000-0005-0000-0000-000001190000}"/>
    <cellStyle name="Normal 41 2 2 3" xfId="6402" xr:uid="{00000000-0005-0000-0000-000002190000}"/>
    <cellStyle name="Normal 41 2 3" xfId="6403" xr:uid="{00000000-0005-0000-0000-000003190000}"/>
    <cellStyle name="Normal 41 2 3 2" xfId="6404" xr:uid="{00000000-0005-0000-0000-000004190000}"/>
    <cellStyle name="Normal 41 2 4" xfId="6405" xr:uid="{00000000-0005-0000-0000-000005190000}"/>
    <cellStyle name="Normal 41 3" xfId="6406" xr:uid="{00000000-0005-0000-0000-000006190000}"/>
    <cellStyle name="Normal 41 3 2" xfId="6407" xr:uid="{00000000-0005-0000-0000-000007190000}"/>
    <cellStyle name="Normal 41 3 2 2" xfId="6408" xr:uid="{00000000-0005-0000-0000-000008190000}"/>
    <cellStyle name="Normal 41 3 2 2 2" xfId="6409" xr:uid="{00000000-0005-0000-0000-000009190000}"/>
    <cellStyle name="Normal 41 3 2 3" xfId="6410" xr:uid="{00000000-0005-0000-0000-00000A190000}"/>
    <cellStyle name="Normal 41 3 3" xfId="6411" xr:uid="{00000000-0005-0000-0000-00000B190000}"/>
    <cellStyle name="Normal 41 3 3 2" xfId="6412" xr:uid="{00000000-0005-0000-0000-00000C190000}"/>
    <cellStyle name="Normal 41 3 4" xfId="6413" xr:uid="{00000000-0005-0000-0000-00000D190000}"/>
    <cellStyle name="Normal 41 4" xfId="6414" xr:uid="{00000000-0005-0000-0000-00000E190000}"/>
    <cellStyle name="Normal 41 4 2" xfId="6415" xr:uid="{00000000-0005-0000-0000-00000F190000}"/>
    <cellStyle name="Normal 41 4 2 2" xfId="6416" xr:uid="{00000000-0005-0000-0000-000010190000}"/>
    <cellStyle name="Normal 41 4 3" xfId="6417" xr:uid="{00000000-0005-0000-0000-000011190000}"/>
    <cellStyle name="Normal 41 5" xfId="6418" xr:uid="{00000000-0005-0000-0000-000012190000}"/>
    <cellStyle name="Normal 41 5 2" xfId="6419" xr:uid="{00000000-0005-0000-0000-000013190000}"/>
    <cellStyle name="Normal 41 5 2 2" xfId="6420" xr:uid="{00000000-0005-0000-0000-000014190000}"/>
    <cellStyle name="Normal 41 5 3" xfId="6421" xr:uid="{00000000-0005-0000-0000-000015190000}"/>
    <cellStyle name="Normal 41 6" xfId="6422" xr:uid="{00000000-0005-0000-0000-000016190000}"/>
    <cellStyle name="Normal 41 6 2" xfId="6423" xr:uid="{00000000-0005-0000-0000-000017190000}"/>
    <cellStyle name="Normal 41 7" xfId="6424" xr:uid="{00000000-0005-0000-0000-000018190000}"/>
    <cellStyle name="Normal 41 7 2" xfId="6425" xr:uid="{00000000-0005-0000-0000-000019190000}"/>
    <cellStyle name="Normal 41 8" xfId="6426" xr:uid="{00000000-0005-0000-0000-00001A190000}"/>
    <cellStyle name="Normal 41 8 2" xfId="6427" xr:uid="{00000000-0005-0000-0000-00001B190000}"/>
    <cellStyle name="Normal 41 8 2 2" xfId="6428" xr:uid="{00000000-0005-0000-0000-00001C190000}"/>
    <cellStyle name="Normal 41 8 3" xfId="6429" xr:uid="{00000000-0005-0000-0000-00001D190000}"/>
    <cellStyle name="Normal 41 8 4" xfId="6430" xr:uid="{00000000-0005-0000-0000-00001E190000}"/>
    <cellStyle name="Normal 41 8 5" xfId="6431" xr:uid="{00000000-0005-0000-0000-00001F190000}"/>
    <cellStyle name="Normal 41 9" xfId="6432" xr:uid="{00000000-0005-0000-0000-000020190000}"/>
    <cellStyle name="Normal 41 9 2" xfId="6433" xr:uid="{00000000-0005-0000-0000-000021190000}"/>
    <cellStyle name="Normal 42" xfId="6434" xr:uid="{00000000-0005-0000-0000-000022190000}"/>
    <cellStyle name="Normal 42 11" xfId="6435" xr:uid="{00000000-0005-0000-0000-000023190000}"/>
    <cellStyle name="Normal 42 2" xfId="6436" xr:uid="{00000000-0005-0000-0000-000024190000}"/>
    <cellStyle name="Normal 42 2 2" xfId="6437" xr:uid="{00000000-0005-0000-0000-000025190000}"/>
    <cellStyle name="Normal 42 2 2 2" xfId="6438" xr:uid="{00000000-0005-0000-0000-000026190000}"/>
    <cellStyle name="Normal 42 2 2 2 2" xfId="6439" xr:uid="{00000000-0005-0000-0000-000027190000}"/>
    <cellStyle name="Normal 42 2 2 3" xfId="6440" xr:uid="{00000000-0005-0000-0000-000028190000}"/>
    <cellStyle name="Normal 42 2 2 4" xfId="6441" xr:uid="{00000000-0005-0000-0000-000029190000}"/>
    <cellStyle name="Normal 42 2 2 5" xfId="6442" xr:uid="{00000000-0005-0000-0000-00002A190000}"/>
    <cellStyle name="Normal 42 2 3" xfId="6443" xr:uid="{00000000-0005-0000-0000-00002B190000}"/>
    <cellStyle name="Normal 42 2 3 2" xfId="6444" xr:uid="{00000000-0005-0000-0000-00002C190000}"/>
    <cellStyle name="Normal 42 2 4" xfId="6445" xr:uid="{00000000-0005-0000-0000-00002D190000}"/>
    <cellStyle name="Normal 42 3" xfId="6446" xr:uid="{00000000-0005-0000-0000-00002E190000}"/>
    <cellStyle name="Normal 42 3 2" xfId="6447" xr:uid="{00000000-0005-0000-0000-00002F190000}"/>
    <cellStyle name="Normal 42 3 2 2" xfId="6448" xr:uid="{00000000-0005-0000-0000-000030190000}"/>
    <cellStyle name="Normal 42 3 2 2 2" xfId="6449" xr:uid="{00000000-0005-0000-0000-000031190000}"/>
    <cellStyle name="Normal 42 3 2 3" xfId="6450" xr:uid="{00000000-0005-0000-0000-000032190000}"/>
    <cellStyle name="Normal 42 3 3" xfId="6451" xr:uid="{00000000-0005-0000-0000-000033190000}"/>
    <cellStyle name="Normal 42 3 3 2" xfId="6452" xr:uid="{00000000-0005-0000-0000-000034190000}"/>
    <cellStyle name="Normal 42 3 4" xfId="6453" xr:uid="{00000000-0005-0000-0000-000035190000}"/>
    <cellStyle name="Normal 42 4" xfId="6454" xr:uid="{00000000-0005-0000-0000-000036190000}"/>
    <cellStyle name="Normal 42 4 2" xfId="6455" xr:uid="{00000000-0005-0000-0000-000037190000}"/>
    <cellStyle name="Normal 42 4 2 2" xfId="6456" xr:uid="{00000000-0005-0000-0000-000038190000}"/>
    <cellStyle name="Normal 42 4 3" xfId="6457" xr:uid="{00000000-0005-0000-0000-000039190000}"/>
    <cellStyle name="Normal 42 5" xfId="6458" xr:uid="{00000000-0005-0000-0000-00003A190000}"/>
    <cellStyle name="Normal 42 5 2" xfId="6459" xr:uid="{00000000-0005-0000-0000-00003B190000}"/>
    <cellStyle name="Normal 42 5 2 2" xfId="6460" xr:uid="{00000000-0005-0000-0000-00003C190000}"/>
    <cellStyle name="Normal 42 5 3" xfId="6461" xr:uid="{00000000-0005-0000-0000-00003D190000}"/>
    <cellStyle name="Normal 42 6" xfId="6462" xr:uid="{00000000-0005-0000-0000-00003E190000}"/>
    <cellStyle name="Normal 42 6 2" xfId="6463" xr:uid="{00000000-0005-0000-0000-00003F190000}"/>
    <cellStyle name="Normal 42 7" xfId="6464" xr:uid="{00000000-0005-0000-0000-000040190000}"/>
    <cellStyle name="Normal 42 7 2" xfId="6465" xr:uid="{00000000-0005-0000-0000-000041190000}"/>
    <cellStyle name="Normal 42 8" xfId="6466" xr:uid="{00000000-0005-0000-0000-000042190000}"/>
    <cellStyle name="Normal 42 8 2" xfId="6467" xr:uid="{00000000-0005-0000-0000-000043190000}"/>
    <cellStyle name="Normal 42 9" xfId="6468" xr:uid="{00000000-0005-0000-0000-000044190000}"/>
    <cellStyle name="Normal 42 9 2" xfId="6469" xr:uid="{00000000-0005-0000-0000-000045190000}"/>
    <cellStyle name="Normal 43" xfId="6470" xr:uid="{00000000-0005-0000-0000-000046190000}"/>
    <cellStyle name="Normal 43 2" xfId="6471" xr:uid="{00000000-0005-0000-0000-000047190000}"/>
    <cellStyle name="Normal 43 2 2" xfId="6472" xr:uid="{00000000-0005-0000-0000-000048190000}"/>
    <cellStyle name="Normal 43 2 2 2" xfId="6473" xr:uid="{00000000-0005-0000-0000-000049190000}"/>
    <cellStyle name="Normal 43 2 2 2 2" xfId="6474" xr:uid="{00000000-0005-0000-0000-00004A190000}"/>
    <cellStyle name="Normal 43 2 2 3" xfId="6475" xr:uid="{00000000-0005-0000-0000-00004B190000}"/>
    <cellStyle name="Normal 43 2 2 4" xfId="6476" xr:uid="{00000000-0005-0000-0000-00004C190000}"/>
    <cellStyle name="Normal 43 2 2 5" xfId="6477" xr:uid="{00000000-0005-0000-0000-00004D190000}"/>
    <cellStyle name="Normal 43 2 3" xfId="6478" xr:uid="{00000000-0005-0000-0000-00004E190000}"/>
    <cellStyle name="Normal 43 2 3 2" xfId="6479" xr:uid="{00000000-0005-0000-0000-00004F190000}"/>
    <cellStyle name="Normal 43 2 4" xfId="6480" xr:uid="{00000000-0005-0000-0000-000050190000}"/>
    <cellStyle name="Normal 43 3" xfId="6481" xr:uid="{00000000-0005-0000-0000-000051190000}"/>
    <cellStyle name="Normal 43 3 2" xfId="6482" xr:uid="{00000000-0005-0000-0000-000052190000}"/>
    <cellStyle name="Normal 43 3 2 2" xfId="6483" xr:uid="{00000000-0005-0000-0000-000053190000}"/>
    <cellStyle name="Normal 43 3 2 2 2" xfId="6484" xr:uid="{00000000-0005-0000-0000-000054190000}"/>
    <cellStyle name="Normal 43 3 2 3" xfId="6485" xr:uid="{00000000-0005-0000-0000-000055190000}"/>
    <cellStyle name="Normal 43 3 3" xfId="6486" xr:uid="{00000000-0005-0000-0000-000056190000}"/>
    <cellStyle name="Normal 43 3 3 2" xfId="6487" xr:uid="{00000000-0005-0000-0000-000057190000}"/>
    <cellStyle name="Normal 43 3 4" xfId="6488" xr:uid="{00000000-0005-0000-0000-000058190000}"/>
    <cellStyle name="Normal 43 4" xfId="6489" xr:uid="{00000000-0005-0000-0000-000059190000}"/>
    <cellStyle name="Normal 43 4 2" xfId="6490" xr:uid="{00000000-0005-0000-0000-00005A190000}"/>
    <cellStyle name="Normal 43 4 2 2" xfId="6491" xr:uid="{00000000-0005-0000-0000-00005B190000}"/>
    <cellStyle name="Normal 43 4 3" xfId="6492" xr:uid="{00000000-0005-0000-0000-00005C190000}"/>
    <cellStyle name="Normal 43 5" xfId="6493" xr:uid="{00000000-0005-0000-0000-00005D190000}"/>
    <cellStyle name="Normal 43 5 2" xfId="6494" xr:uid="{00000000-0005-0000-0000-00005E190000}"/>
    <cellStyle name="Normal 43 5 2 2" xfId="6495" xr:uid="{00000000-0005-0000-0000-00005F190000}"/>
    <cellStyle name="Normal 43 5 3" xfId="6496" xr:uid="{00000000-0005-0000-0000-000060190000}"/>
    <cellStyle name="Normal 43 6" xfId="6497" xr:uid="{00000000-0005-0000-0000-000061190000}"/>
    <cellStyle name="Normal 43 6 2" xfId="6498" xr:uid="{00000000-0005-0000-0000-000062190000}"/>
    <cellStyle name="Normal 43 7" xfId="6499" xr:uid="{00000000-0005-0000-0000-000063190000}"/>
    <cellStyle name="Normal 43 7 2" xfId="6500" xr:uid="{00000000-0005-0000-0000-000064190000}"/>
    <cellStyle name="Normal 43 8" xfId="6501" xr:uid="{00000000-0005-0000-0000-000065190000}"/>
    <cellStyle name="Normal 43 8 2" xfId="6502" xr:uid="{00000000-0005-0000-0000-000066190000}"/>
    <cellStyle name="Normal 43 9" xfId="6503" xr:uid="{00000000-0005-0000-0000-000067190000}"/>
    <cellStyle name="Normal 44" xfId="6504" xr:uid="{00000000-0005-0000-0000-000068190000}"/>
    <cellStyle name="Normal 44 2" xfId="6505" xr:uid="{00000000-0005-0000-0000-000069190000}"/>
    <cellStyle name="Normal 44 2 2" xfId="6506" xr:uid="{00000000-0005-0000-0000-00006A190000}"/>
    <cellStyle name="Normal 44 2 2 2" xfId="6507" xr:uid="{00000000-0005-0000-0000-00006B190000}"/>
    <cellStyle name="Normal 44 2 2 2 2" xfId="6508" xr:uid="{00000000-0005-0000-0000-00006C190000}"/>
    <cellStyle name="Normal 44 2 2 3" xfId="6509" xr:uid="{00000000-0005-0000-0000-00006D190000}"/>
    <cellStyle name="Normal 44 2 2 4" xfId="6510" xr:uid="{00000000-0005-0000-0000-00006E190000}"/>
    <cellStyle name="Normal 44 2 3" xfId="6511" xr:uid="{00000000-0005-0000-0000-00006F190000}"/>
    <cellStyle name="Normal 44 2 3 2" xfId="6512" xr:uid="{00000000-0005-0000-0000-000070190000}"/>
    <cellStyle name="Normal 44 2 4" xfId="6513" xr:uid="{00000000-0005-0000-0000-000071190000}"/>
    <cellStyle name="Normal 44 3" xfId="6514" xr:uid="{00000000-0005-0000-0000-000072190000}"/>
    <cellStyle name="Normal 44 3 2" xfId="6515" xr:uid="{00000000-0005-0000-0000-000073190000}"/>
    <cellStyle name="Normal 44 3 2 2" xfId="6516" xr:uid="{00000000-0005-0000-0000-000074190000}"/>
    <cellStyle name="Normal 44 3 2 2 2" xfId="6517" xr:uid="{00000000-0005-0000-0000-000075190000}"/>
    <cellStyle name="Normal 44 3 2 3" xfId="6518" xr:uid="{00000000-0005-0000-0000-000076190000}"/>
    <cellStyle name="Normal 44 3 3" xfId="6519" xr:uid="{00000000-0005-0000-0000-000077190000}"/>
    <cellStyle name="Normal 44 3 3 2" xfId="6520" xr:uid="{00000000-0005-0000-0000-000078190000}"/>
    <cellStyle name="Normal 44 3 4" xfId="6521" xr:uid="{00000000-0005-0000-0000-000079190000}"/>
    <cellStyle name="Normal 44 4" xfId="6522" xr:uid="{00000000-0005-0000-0000-00007A190000}"/>
    <cellStyle name="Normal 44 4 2" xfId="6523" xr:uid="{00000000-0005-0000-0000-00007B190000}"/>
    <cellStyle name="Normal 44 4 2 2" xfId="6524" xr:uid="{00000000-0005-0000-0000-00007C190000}"/>
    <cellStyle name="Normal 44 4 3" xfId="6525" xr:uid="{00000000-0005-0000-0000-00007D190000}"/>
    <cellStyle name="Normal 44 5" xfId="6526" xr:uid="{00000000-0005-0000-0000-00007E190000}"/>
    <cellStyle name="Normal 44 5 2" xfId="6527" xr:uid="{00000000-0005-0000-0000-00007F190000}"/>
    <cellStyle name="Normal 44 5 2 2" xfId="6528" xr:uid="{00000000-0005-0000-0000-000080190000}"/>
    <cellStyle name="Normal 44 5 3" xfId="6529" xr:uid="{00000000-0005-0000-0000-000081190000}"/>
    <cellStyle name="Normal 44 6" xfId="6530" xr:uid="{00000000-0005-0000-0000-000082190000}"/>
    <cellStyle name="Normal 44 6 2" xfId="6531" xr:uid="{00000000-0005-0000-0000-000083190000}"/>
    <cellStyle name="Normal 44 7" xfId="6532" xr:uid="{00000000-0005-0000-0000-000084190000}"/>
    <cellStyle name="Normal 44 7 2" xfId="6533" xr:uid="{00000000-0005-0000-0000-000085190000}"/>
    <cellStyle name="Normal 44 8" xfId="6534" xr:uid="{00000000-0005-0000-0000-000086190000}"/>
    <cellStyle name="Normal 44 8 2" xfId="6535" xr:uid="{00000000-0005-0000-0000-000087190000}"/>
    <cellStyle name="Normal 44 9" xfId="6536" xr:uid="{00000000-0005-0000-0000-000088190000}"/>
    <cellStyle name="Normal 45" xfId="6537" xr:uid="{00000000-0005-0000-0000-000089190000}"/>
    <cellStyle name="Normal 45 2" xfId="6538" xr:uid="{00000000-0005-0000-0000-00008A190000}"/>
    <cellStyle name="Normal 45 2 2" xfId="6539" xr:uid="{00000000-0005-0000-0000-00008B190000}"/>
    <cellStyle name="Normal 45 2 2 2" xfId="6540" xr:uid="{00000000-0005-0000-0000-00008C190000}"/>
    <cellStyle name="Normal 45 2 2 2 2" xfId="6541" xr:uid="{00000000-0005-0000-0000-00008D190000}"/>
    <cellStyle name="Normal 45 2 2 3" xfId="6542" xr:uid="{00000000-0005-0000-0000-00008E190000}"/>
    <cellStyle name="Normal 45 2 3" xfId="6543" xr:uid="{00000000-0005-0000-0000-00008F190000}"/>
    <cellStyle name="Normal 45 2 3 2" xfId="6544" xr:uid="{00000000-0005-0000-0000-000090190000}"/>
    <cellStyle name="Normal 45 2 4" xfId="6545" xr:uid="{00000000-0005-0000-0000-000091190000}"/>
    <cellStyle name="Normal 45 3" xfId="6546" xr:uid="{00000000-0005-0000-0000-000092190000}"/>
    <cellStyle name="Normal 45 3 2" xfId="6547" xr:uid="{00000000-0005-0000-0000-000093190000}"/>
    <cellStyle name="Normal 45 3 2 2" xfId="6548" xr:uid="{00000000-0005-0000-0000-000094190000}"/>
    <cellStyle name="Normal 45 3 2 2 2" xfId="6549" xr:uid="{00000000-0005-0000-0000-000095190000}"/>
    <cellStyle name="Normal 45 3 2 3" xfId="6550" xr:uid="{00000000-0005-0000-0000-000096190000}"/>
    <cellStyle name="Normal 45 3 3" xfId="6551" xr:uid="{00000000-0005-0000-0000-000097190000}"/>
    <cellStyle name="Normal 45 3 3 2" xfId="6552" xr:uid="{00000000-0005-0000-0000-000098190000}"/>
    <cellStyle name="Normal 45 3 4" xfId="6553" xr:uid="{00000000-0005-0000-0000-000099190000}"/>
    <cellStyle name="Normal 45 4" xfId="6554" xr:uid="{00000000-0005-0000-0000-00009A190000}"/>
    <cellStyle name="Normal 45 4 2" xfId="6555" xr:uid="{00000000-0005-0000-0000-00009B190000}"/>
    <cellStyle name="Normal 45 4 2 2" xfId="6556" xr:uid="{00000000-0005-0000-0000-00009C190000}"/>
    <cellStyle name="Normal 45 4 3" xfId="6557" xr:uid="{00000000-0005-0000-0000-00009D190000}"/>
    <cellStyle name="Normal 45 5" xfId="6558" xr:uid="{00000000-0005-0000-0000-00009E190000}"/>
    <cellStyle name="Normal 45 5 2" xfId="6559" xr:uid="{00000000-0005-0000-0000-00009F190000}"/>
    <cellStyle name="Normal 45 5 2 2" xfId="6560" xr:uid="{00000000-0005-0000-0000-0000A0190000}"/>
    <cellStyle name="Normal 45 5 3" xfId="6561" xr:uid="{00000000-0005-0000-0000-0000A1190000}"/>
    <cellStyle name="Normal 45 6" xfId="6562" xr:uid="{00000000-0005-0000-0000-0000A2190000}"/>
    <cellStyle name="Normal 45 6 2" xfId="6563" xr:uid="{00000000-0005-0000-0000-0000A3190000}"/>
    <cellStyle name="Normal 45 7" xfId="6564" xr:uid="{00000000-0005-0000-0000-0000A4190000}"/>
    <cellStyle name="Normal 45 7 2" xfId="6565" xr:uid="{00000000-0005-0000-0000-0000A5190000}"/>
    <cellStyle name="Normal 45 8" xfId="6566" xr:uid="{00000000-0005-0000-0000-0000A6190000}"/>
    <cellStyle name="Normal 45 8 2" xfId="6567" xr:uid="{00000000-0005-0000-0000-0000A7190000}"/>
    <cellStyle name="Normal 45 9" xfId="6568" xr:uid="{00000000-0005-0000-0000-0000A8190000}"/>
    <cellStyle name="Normal 45 9 2" xfId="6569" xr:uid="{00000000-0005-0000-0000-0000A9190000}"/>
    <cellStyle name="Normal 46" xfId="6570" xr:uid="{00000000-0005-0000-0000-0000AA190000}"/>
    <cellStyle name="Normal 47" xfId="6571" xr:uid="{00000000-0005-0000-0000-0000AB190000}"/>
    <cellStyle name="Normal 47 2" xfId="6572" xr:uid="{00000000-0005-0000-0000-0000AC190000}"/>
    <cellStyle name="Normal 47 2 2" xfId="6573" xr:uid="{00000000-0005-0000-0000-0000AD190000}"/>
    <cellStyle name="Normal 47 2 2 2" xfId="6574" xr:uid="{00000000-0005-0000-0000-0000AE190000}"/>
    <cellStyle name="Normal 47 2 2 2 2" xfId="6575" xr:uid="{00000000-0005-0000-0000-0000AF190000}"/>
    <cellStyle name="Normal 47 2 2 3" xfId="6576" xr:uid="{00000000-0005-0000-0000-0000B0190000}"/>
    <cellStyle name="Normal 47 2 2 4" xfId="6577" xr:uid="{00000000-0005-0000-0000-0000B1190000}"/>
    <cellStyle name="Normal 47 2 2 5" xfId="6578" xr:uid="{00000000-0005-0000-0000-0000B2190000}"/>
    <cellStyle name="Normal 47 2 3" xfId="6579" xr:uid="{00000000-0005-0000-0000-0000B3190000}"/>
    <cellStyle name="Normal 47 2 3 2" xfId="6580" xr:uid="{00000000-0005-0000-0000-0000B4190000}"/>
    <cellStyle name="Normal 47 2 4" xfId="6581" xr:uid="{00000000-0005-0000-0000-0000B5190000}"/>
    <cellStyle name="Normal 47 3" xfId="6582" xr:uid="{00000000-0005-0000-0000-0000B6190000}"/>
    <cellStyle name="Normal 47 3 2" xfId="6583" xr:uid="{00000000-0005-0000-0000-0000B7190000}"/>
    <cellStyle name="Normal 47 3 2 2" xfId="6584" xr:uid="{00000000-0005-0000-0000-0000B8190000}"/>
    <cellStyle name="Normal 47 3 2 2 2" xfId="6585" xr:uid="{00000000-0005-0000-0000-0000B9190000}"/>
    <cellStyle name="Normal 47 3 2 3" xfId="6586" xr:uid="{00000000-0005-0000-0000-0000BA190000}"/>
    <cellStyle name="Normal 47 3 2 4" xfId="6587" xr:uid="{00000000-0005-0000-0000-0000BB190000}"/>
    <cellStyle name="Normal 47 3 2 5" xfId="6588" xr:uid="{00000000-0005-0000-0000-0000BC190000}"/>
    <cellStyle name="Normal 47 3 3" xfId="6589" xr:uid="{00000000-0005-0000-0000-0000BD190000}"/>
    <cellStyle name="Normal 47 3 3 2" xfId="6590" xr:uid="{00000000-0005-0000-0000-0000BE190000}"/>
    <cellStyle name="Normal 47 3 4" xfId="6591" xr:uid="{00000000-0005-0000-0000-0000BF190000}"/>
    <cellStyle name="Normal 47 4" xfId="6592" xr:uid="{00000000-0005-0000-0000-0000C0190000}"/>
    <cellStyle name="Normal 47 4 2" xfId="6593" xr:uid="{00000000-0005-0000-0000-0000C1190000}"/>
    <cellStyle name="Normal 47 4 2 2" xfId="6594" xr:uid="{00000000-0005-0000-0000-0000C2190000}"/>
    <cellStyle name="Normal 47 4 3" xfId="6595" xr:uid="{00000000-0005-0000-0000-0000C3190000}"/>
    <cellStyle name="Normal 47 5" xfId="6596" xr:uid="{00000000-0005-0000-0000-0000C4190000}"/>
    <cellStyle name="Normal 47 5 2" xfId="6597" xr:uid="{00000000-0005-0000-0000-0000C5190000}"/>
    <cellStyle name="Normal 47 5 2 2" xfId="6598" xr:uid="{00000000-0005-0000-0000-0000C6190000}"/>
    <cellStyle name="Normal 47 5 3" xfId="6599" xr:uid="{00000000-0005-0000-0000-0000C7190000}"/>
    <cellStyle name="Normal 47 6" xfId="6600" xr:uid="{00000000-0005-0000-0000-0000C8190000}"/>
    <cellStyle name="Normal 47 6 2" xfId="6601" xr:uid="{00000000-0005-0000-0000-0000C9190000}"/>
    <cellStyle name="Normal 47 7" xfId="6602" xr:uid="{00000000-0005-0000-0000-0000CA190000}"/>
    <cellStyle name="Normal 47 7 2" xfId="6603" xr:uid="{00000000-0005-0000-0000-0000CB190000}"/>
    <cellStyle name="Normal 47 8" xfId="6604" xr:uid="{00000000-0005-0000-0000-0000CC190000}"/>
    <cellStyle name="Normal 47 8 2" xfId="6605" xr:uid="{00000000-0005-0000-0000-0000CD190000}"/>
    <cellStyle name="Normal 47 9" xfId="6606" xr:uid="{00000000-0005-0000-0000-0000CE190000}"/>
    <cellStyle name="Normal 48" xfId="6607" xr:uid="{00000000-0005-0000-0000-0000CF190000}"/>
    <cellStyle name="Normal 48 2" xfId="6608" xr:uid="{00000000-0005-0000-0000-0000D0190000}"/>
    <cellStyle name="Normal 48 2 2" xfId="6609" xr:uid="{00000000-0005-0000-0000-0000D1190000}"/>
    <cellStyle name="Normal 48 3" xfId="6610" xr:uid="{00000000-0005-0000-0000-0000D2190000}"/>
    <cellStyle name="Normal 48 4" xfId="6611" xr:uid="{00000000-0005-0000-0000-0000D3190000}"/>
    <cellStyle name="Normal 49" xfId="6612" xr:uid="{00000000-0005-0000-0000-0000D4190000}"/>
    <cellStyle name="Normal 49 2" xfId="6613" xr:uid="{00000000-0005-0000-0000-0000D5190000}"/>
    <cellStyle name="Normal 49 2 2" xfId="6614" xr:uid="{00000000-0005-0000-0000-0000D6190000}"/>
    <cellStyle name="Normal 49 3" xfId="6615" xr:uid="{00000000-0005-0000-0000-0000D7190000}"/>
    <cellStyle name="Normal 5" xfId="6616" xr:uid="{00000000-0005-0000-0000-0000D8190000}"/>
    <cellStyle name="Normal 5 2" xfId="6617" xr:uid="{00000000-0005-0000-0000-0000D9190000}"/>
    <cellStyle name="Normal 5 2 2" xfId="6618" xr:uid="{00000000-0005-0000-0000-0000DA190000}"/>
    <cellStyle name="Normal 5 2 2 2" xfId="6619" xr:uid="{00000000-0005-0000-0000-0000DB190000}"/>
    <cellStyle name="Normal 5 2 3" xfId="6620" xr:uid="{00000000-0005-0000-0000-0000DC190000}"/>
    <cellStyle name="Normal 5 5" xfId="6621" xr:uid="{00000000-0005-0000-0000-0000DD190000}"/>
    <cellStyle name="Normal 50" xfId="6622" xr:uid="{00000000-0005-0000-0000-0000DE190000}"/>
    <cellStyle name="Normal 50 2" xfId="6623" xr:uid="{00000000-0005-0000-0000-0000DF190000}"/>
    <cellStyle name="Normal 51" xfId="6624" xr:uid="{00000000-0005-0000-0000-0000E0190000}"/>
    <cellStyle name="Normal 52" xfId="6625" xr:uid="{00000000-0005-0000-0000-0000E1190000}"/>
    <cellStyle name="Normal 52 2" xfId="6626" xr:uid="{00000000-0005-0000-0000-0000E2190000}"/>
    <cellStyle name="Normal 53" xfId="6627" xr:uid="{00000000-0005-0000-0000-0000E3190000}"/>
    <cellStyle name="Normal 53 2" xfId="6628" xr:uid="{00000000-0005-0000-0000-0000E4190000}"/>
    <cellStyle name="Normal 53 2 2" xfId="6629" xr:uid="{00000000-0005-0000-0000-0000E5190000}"/>
    <cellStyle name="Normal 54" xfId="6630" xr:uid="{00000000-0005-0000-0000-0000E6190000}"/>
    <cellStyle name="Normal 54 2" xfId="6631" xr:uid="{00000000-0005-0000-0000-0000E7190000}"/>
    <cellStyle name="Normal 55" xfId="6632" xr:uid="{00000000-0005-0000-0000-0000E8190000}"/>
    <cellStyle name="Normal 55 2" xfId="6633" xr:uid="{00000000-0005-0000-0000-0000E9190000}"/>
    <cellStyle name="Normal 56" xfId="6634" xr:uid="{00000000-0005-0000-0000-0000EA190000}"/>
    <cellStyle name="Normal 57" xfId="6635" xr:uid="{00000000-0005-0000-0000-0000EB190000}"/>
    <cellStyle name="Normal 58" xfId="6636" xr:uid="{00000000-0005-0000-0000-0000EC190000}"/>
    <cellStyle name="Normal 59" xfId="6637" xr:uid="{00000000-0005-0000-0000-0000ED190000}"/>
    <cellStyle name="Normal 6" xfId="6638" xr:uid="{00000000-0005-0000-0000-0000EE190000}"/>
    <cellStyle name="Normal 6 2" xfId="6639" xr:uid="{00000000-0005-0000-0000-0000EF190000}"/>
    <cellStyle name="Normal 6 2 2" xfId="6640" xr:uid="{00000000-0005-0000-0000-0000F0190000}"/>
    <cellStyle name="Normal 6 2 2 2" xfId="6641" xr:uid="{00000000-0005-0000-0000-0000F1190000}"/>
    <cellStyle name="Normal 6 2 2 2 2" xfId="6642" xr:uid="{00000000-0005-0000-0000-0000F2190000}"/>
    <cellStyle name="Normal 6 2 2 2 2 2" xfId="6643" xr:uid="{00000000-0005-0000-0000-0000F3190000}"/>
    <cellStyle name="Normal 6 2 2 2 3" xfId="6644" xr:uid="{00000000-0005-0000-0000-0000F4190000}"/>
    <cellStyle name="Normal 6 2 2 3" xfId="6645" xr:uid="{00000000-0005-0000-0000-0000F5190000}"/>
    <cellStyle name="Normal 6 2 2 3 2" xfId="6646" xr:uid="{00000000-0005-0000-0000-0000F6190000}"/>
    <cellStyle name="Normal 6 2 2 4" xfId="6647" xr:uid="{00000000-0005-0000-0000-0000F7190000}"/>
    <cellStyle name="Normal 6 2 3" xfId="6648" xr:uid="{00000000-0005-0000-0000-0000F8190000}"/>
    <cellStyle name="Normal 6 2 3 2" xfId="6649" xr:uid="{00000000-0005-0000-0000-0000F9190000}"/>
    <cellStyle name="Normal 6 2 3 2 2" xfId="6650" xr:uid="{00000000-0005-0000-0000-0000FA190000}"/>
    <cellStyle name="Normal 6 2 3 2 2 2" xfId="6651" xr:uid="{00000000-0005-0000-0000-0000FB190000}"/>
    <cellStyle name="Normal 6 2 3 2 3" xfId="6652" xr:uid="{00000000-0005-0000-0000-0000FC190000}"/>
    <cellStyle name="Normal 6 2 3 3" xfId="6653" xr:uid="{00000000-0005-0000-0000-0000FD190000}"/>
    <cellStyle name="Normal 6 2 3 3 2" xfId="6654" xr:uid="{00000000-0005-0000-0000-0000FE190000}"/>
    <cellStyle name="Normal 6 2 3 4" xfId="6655" xr:uid="{00000000-0005-0000-0000-0000FF190000}"/>
    <cellStyle name="Normal 6 2 4" xfId="6656" xr:uid="{00000000-0005-0000-0000-0000001A0000}"/>
    <cellStyle name="Normal 6 2 4 2" xfId="6657" xr:uid="{00000000-0005-0000-0000-0000011A0000}"/>
    <cellStyle name="Normal 6 2 4 2 2" xfId="6658" xr:uid="{00000000-0005-0000-0000-0000021A0000}"/>
    <cellStyle name="Normal 6 2 4 3" xfId="6659" xr:uid="{00000000-0005-0000-0000-0000031A0000}"/>
    <cellStyle name="Normal 6 2 5" xfId="6660" xr:uid="{00000000-0005-0000-0000-0000041A0000}"/>
    <cellStyle name="Normal 6 2 5 2" xfId="6661" xr:uid="{00000000-0005-0000-0000-0000051A0000}"/>
    <cellStyle name="Normal 6 2 5 2 2" xfId="6662" xr:uid="{00000000-0005-0000-0000-0000061A0000}"/>
    <cellStyle name="Normal 6 2 5 3" xfId="6663" xr:uid="{00000000-0005-0000-0000-0000071A0000}"/>
    <cellStyle name="Normal 6 2 6" xfId="6664" xr:uid="{00000000-0005-0000-0000-0000081A0000}"/>
    <cellStyle name="Normal 6 2 6 2" xfId="6665" xr:uid="{00000000-0005-0000-0000-0000091A0000}"/>
    <cellStyle name="Normal 6 2 7" xfId="6666" xr:uid="{00000000-0005-0000-0000-00000A1A0000}"/>
    <cellStyle name="Normal 6 2 7 2" xfId="6667" xr:uid="{00000000-0005-0000-0000-00000B1A0000}"/>
    <cellStyle name="Normal 6 2 8" xfId="6668" xr:uid="{00000000-0005-0000-0000-00000C1A0000}"/>
    <cellStyle name="Normal 6 2 8 2" xfId="6669" xr:uid="{00000000-0005-0000-0000-00000D1A0000}"/>
    <cellStyle name="Normal 6 2 9" xfId="6670" xr:uid="{00000000-0005-0000-0000-00000E1A0000}"/>
    <cellStyle name="Normal 6 2 9 2" xfId="6671" xr:uid="{00000000-0005-0000-0000-00000F1A0000}"/>
    <cellStyle name="Normal 6 3" xfId="6672" xr:uid="{00000000-0005-0000-0000-0000101A0000}"/>
    <cellStyle name="Normal 60" xfId="6673" xr:uid="{00000000-0005-0000-0000-0000111A0000}"/>
    <cellStyle name="Normal 61" xfId="6674" xr:uid="{00000000-0005-0000-0000-0000121A0000}"/>
    <cellStyle name="Normal 61 2" xfId="6675" xr:uid="{00000000-0005-0000-0000-0000131A0000}"/>
    <cellStyle name="Normal 62" xfId="6676" xr:uid="{00000000-0005-0000-0000-0000141A0000}"/>
    <cellStyle name="Normal 63" xfId="6677" xr:uid="{00000000-0005-0000-0000-0000151A0000}"/>
    <cellStyle name="Normal 64" xfId="6678" xr:uid="{00000000-0005-0000-0000-0000161A0000}"/>
    <cellStyle name="Normal 65" xfId="6679" xr:uid="{00000000-0005-0000-0000-0000171A0000}"/>
    <cellStyle name="Normal 66" xfId="6680" xr:uid="{00000000-0005-0000-0000-0000181A0000}"/>
    <cellStyle name="Normal 66 2" xfId="6681" xr:uid="{00000000-0005-0000-0000-0000191A0000}"/>
    <cellStyle name="Normal 67" xfId="6682" xr:uid="{00000000-0005-0000-0000-00001A1A0000}"/>
    <cellStyle name="Normal 7" xfId="6683" xr:uid="{00000000-0005-0000-0000-00001B1A0000}"/>
    <cellStyle name="Normal 7 2" xfId="6684" xr:uid="{00000000-0005-0000-0000-00001C1A0000}"/>
    <cellStyle name="Normal 8" xfId="6685" xr:uid="{00000000-0005-0000-0000-00001D1A0000}"/>
    <cellStyle name="Normal 8 10" xfId="6686" xr:uid="{00000000-0005-0000-0000-00001E1A0000}"/>
    <cellStyle name="Normal 8 10 2" xfId="6687" xr:uid="{00000000-0005-0000-0000-00001F1A0000}"/>
    <cellStyle name="Normal 8 10 2 2" xfId="6688" xr:uid="{00000000-0005-0000-0000-0000201A0000}"/>
    <cellStyle name="Normal 8 10 2 2 2" xfId="6689" xr:uid="{00000000-0005-0000-0000-0000211A0000}"/>
    <cellStyle name="Normal 8 10 3" xfId="6690" xr:uid="{00000000-0005-0000-0000-0000221A0000}"/>
    <cellStyle name="Normal 8 11" xfId="6691" xr:uid="{00000000-0005-0000-0000-0000231A0000}"/>
    <cellStyle name="Normal 8 11 2" xfId="6692" xr:uid="{00000000-0005-0000-0000-0000241A0000}"/>
    <cellStyle name="Normal 8 11 2 2" xfId="6693" xr:uid="{00000000-0005-0000-0000-0000251A0000}"/>
    <cellStyle name="Normal 8 11 3" xfId="6694" xr:uid="{00000000-0005-0000-0000-0000261A0000}"/>
    <cellStyle name="Normal 8 12" xfId="6695" xr:uid="{00000000-0005-0000-0000-0000271A0000}"/>
    <cellStyle name="Normal 8 12 2" xfId="6696" xr:uid="{00000000-0005-0000-0000-0000281A0000}"/>
    <cellStyle name="Normal 8 13" xfId="6697" xr:uid="{00000000-0005-0000-0000-0000291A0000}"/>
    <cellStyle name="Normal 8 13 2" xfId="6698" xr:uid="{00000000-0005-0000-0000-00002A1A0000}"/>
    <cellStyle name="Normal 8 13 2 2" xfId="6699" xr:uid="{00000000-0005-0000-0000-00002B1A0000}"/>
    <cellStyle name="Normal 8 13 3" xfId="6700" xr:uid="{00000000-0005-0000-0000-00002C1A0000}"/>
    <cellStyle name="Normal 8 14" xfId="6701" xr:uid="{00000000-0005-0000-0000-00002D1A0000}"/>
    <cellStyle name="Normal 8 2" xfId="6702" xr:uid="{00000000-0005-0000-0000-00002E1A0000}"/>
    <cellStyle name="Normal 8 2 2" xfId="6703" xr:uid="{00000000-0005-0000-0000-00002F1A0000}"/>
    <cellStyle name="Normal 8 2 3" xfId="6704" xr:uid="{00000000-0005-0000-0000-0000301A0000}"/>
    <cellStyle name="Normal 8 2 3 2" xfId="6705" xr:uid="{00000000-0005-0000-0000-0000311A0000}"/>
    <cellStyle name="Normal 8 2 3 2 2" xfId="6706" xr:uid="{00000000-0005-0000-0000-0000321A0000}"/>
    <cellStyle name="Normal 8 2 3 2 2 2" xfId="6707" xr:uid="{00000000-0005-0000-0000-0000331A0000}"/>
    <cellStyle name="Normal 8 2 3 2 3" xfId="6708" xr:uid="{00000000-0005-0000-0000-0000341A0000}"/>
    <cellStyle name="Normal 8 2 3 3" xfId="6709" xr:uid="{00000000-0005-0000-0000-0000351A0000}"/>
    <cellStyle name="Normal 8 2 3 3 2" xfId="6710" xr:uid="{00000000-0005-0000-0000-0000361A0000}"/>
    <cellStyle name="Normal 8 2 3 4" xfId="6711" xr:uid="{00000000-0005-0000-0000-0000371A0000}"/>
    <cellStyle name="Normal 8 2 4" xfId="6712" xr:uid="{00000000-0005-0000-0000-0000381A0000}"/>
    <cellStyle name="Normal 8 2 4 2" xfId="6713" xr:uid="{00000000-0005-0000-0000-0000391A0000}"/>
    <cellStyle name="Normal 8 2 4 2 2" xfId="6714" xr:uid="{00000000-0005-0000-0000-00003A1A0000}"/>
    <cellStyle name="Normal 8 2 4 2 2 2" xfId="6715" xr:uid="{00000000-0005-0000-0000-00003B1A0000}"/>
    <cellStyle name="Normal 8 2 4 2 3" xfId="6716" xr:uid="{00000000-0005-0000-0000-00003C1A0000}"/>
    <cellStyle name="Normal 8 2 4 3" xfId="6717" xr:uid="{00000000-0005-0000-0000-00003D1A0000}"/>
    <cellStyle name="Normal 8 2 4 3 2" xfId="6718" xr:uid="{00000000-0005-0000-0000-00003E1A0000}"/>
    <cellStyle name="Normal 8 2 4 4" xfId="6719" xr:uid="{00000000-0005-0000-0000-00003F1A0000}"/>
    <cellStyle name="Normal 8 2 5" xfId="6720" xr:uid="{00000000-0005-0000-0000-0000401A0000}"/>
    <cellStyle name="Normal 8 2 5 2" xfId="6721" xr:uid="{00000000-0005-0000-0000-0000411A0000}"/>
    <cellStyle name="Normal 8 2 5 2 2" xfId="6722" xr:uid="{00000000-0005-0000-0000-0000421A0000}"/>
    <cellStyle name="Normal 8 2 5 3" xfId="6723" xr:uid="{00000000-0005-0000-0000-0000431A0000}"/>
    <cellStyle name="Normal 8 2 6" xfId="6724" xr:uid="{00000000-0005-0000-0000-0000441A0000}"/>
    <cellStyle name="Normal 8 2 6 2" xfId="6725" xr:uid="{00000000-0005-0000-0000-0000451A0000}"/>
    <cellStyle name="Normal 8 2 6 2 2" xfId="6726" xr:uid="{00000000-0005-0000-0000-0000461A0000}"/>
    <cellStyle name="Normal 8 2 6 3" xfId="6727" xr:uid="{00000000-0005-0000-0000-0000471A0000}"/>
    <cellStyle name="Normal 8 2 7" xfId="6728" xr:uid="{00000000-0005-0000-0000-0000481A0000}"/>
    <cellStyle name="Normal 8 2 7 2" xfId="6729" xr:uid="{00000000-0005-0000-0000-0000491A0000}"/>
    <cellStyle name="Normal 8 2 8" xfId="6730" xr:uid="{00000000-0005-0000-0000-00004A1A0000}"/>
    <cellStyle name="Normal 8 2 8 2" xfId="6731" xr:uid="{00000000-0005-0000-0000-00004B1A0000}"/>
    <cellStyle name="Normal 8 2 9" xfId="6732" xr:uid="{00000000-0005-0000-0000-00004C1A0000}"/>
    <cellStyle name="Normal 8 3" xfId="6733" xr:uid="{00000000-0005-0000-0000-00004D1A0000}"/>
    <cellStyle name="Normal 8 3 2" xfId="6734" xr:uid="{00000000-0005-0000-0000-00004E1A0000}"/>
    <cellStyle name="Normal 8 3 3" xfId="6735" xr:uid="{00000000-0005-0000-0000-00004F1A0000}"/>
    <cellStyle name="Normal 8 3 3 2" xfId="6736" xr:uid="{00000000-0005-0000-0000-0000501A0000}"/>
    <cellStyle name="Normal 8 3 3 2 2" xfId="6737" xr:uid="{00000000-0005-0000-0000-0000511A0000}"/>
    <cellStyle name="Normal 8 3 3 2 2 2" xfId="6738" xr:uid="{00000000-0005-0000-0000-0000521A0000}"/>
    <cellStyle name="Normal 8 3 3 2 3" xfId="6739" xr:uid="{00000000-0005-0000-0000-0000531A0000}"/>
    <cellStyle name="Normal 8 3 3 3" xfId="6740" xr:uid="{00000000-0005-0000-0000-0000541A0000}"/>
    <cellStyle name="Normal 8 3 3 3 2" xfId="6741" xr:uid="{00000000-0005-0000-0000-0000551A0000}"/>
    <cellStyle name="Normal 8 3 3 4" xfId="6742" xr:uid="{00000000-0005-0000-0000-0000561A0000}"/>
    <cellStyle name="Normal 8 3 4" xfId="6743" xr:uid="{00000000-0005-0000-0000-0000571A0000}"/>
    <cellStyle name="Normal 8 3 4 2" xfId="6744" xr:uid="{00000000-0005-0000-0000-0000581A0000}"/>
    <cellStyle name="Normal 8 3 4 2 2" xfId="6745" xr:uid="{00000000-0005-0000-0000-0000591A0000}"/>
    <cellStyle name="Normal 8 3 4 2 2 2" xfId="6746" xr:uid="{00000000-0005-0000-0000-00005A1A0000}"/>
    <cellStyle name="Normal 8 3 4 2 3" xfId="6747" xr:uid="{00000000-0005-0000-0000-00005B1A0000}"/>
    <cellStyle name="Normal 8 3 4 3" xfId="6748" xr:uid="{00000000-0005-0000-0000-00005C1A0000}"/>
    <cellStyle name="Normal 8 3 4 3 2" xfId="6749" xr:uid="{00000000-0005-0000-0000-00005D1A0000}"/>
    <cellStyle name="Normal 8 3 4 4" xfId="6750" xr:uid="{00000000-0005-0000-0000-00005E1A0000}"/>
    <cellStyle name="Normal 8 3 5" xfId="6751" xr:uid="{00000000-0005-0000-0000-00005F1A0000}"/>
    <cellStyle name="Normal 8 3 5 2" xfId="6752" xr:uid="{00000000-0005-0000-0000-0000601A0000}"/>
    <cellStyle name="Normal 8 3 5 2 2" xfId="6753" xr:uid="{00000000-0005-0000-0000-0000611A0000}"/>
    <cellStyle name="Normal 8 3 5 3" xfId="6754" xr:uid="{00000000-0005-0000-0000-0000621A0000}"/>
    <cellStyle name="Normal 8 3 6" xfId="6755" xr:uid="{00000000-0005-0000-0000-0000631A0000}"/>
    <cellStyle name="Normal 8 3 6 2" xfId="6756" xr:uid="{00000000-0005-0000-0000-0000641A0000}"/>
    <cellStyle name="Normal 8 3 6 2 2" xfId="6757" xr:uid="{00000000-0005-0000-0000-0000651A0000}"/>
    <cellStyle name="Normal 8 3 6 3" xfId="6758" xr:uid="{00000000-0005-0000-0000-0000661A0000}"/>
    <cellStyle name="Normal 8 3 7" xfId="6759" xr:uid="{00000000-0005-0000-0000-0000671A0000}"/>
    <cellStyle name="Normal 8 3 7 2" xfId="6760" xr:uid="{00000000-0005-0000-0000-0000681A0000}"/>
    <cellStyle name="Normal 8 3 8" xfId="6761" xr:uid="{00000000-0005-0000-0000-0000691A0000}"/>
    <cellStyle name="Normal 8 3 8 2" xfId="6762" xr:uid="{00000000-0005-0000-0000-00006A1A0000}"/>
    <cellStyle name="Normal 8 3 9" xfId="6763" xr:uid="{00000000-0005-0000-0000-00006B1A0000}"/>
    <cellStyle name="Normal 8 4" xfId="6764" xr:uid="{00000000-0005-0000-0000-00006C1A0000}"/>
    <cellStyle name="Normal 8 4 2" xfId="6765" xr:uid="{00000000-0005-0000-0000-00006D1A0000}"/>
    <cellStyle name="Normal 8 4 2 2" xfId="6766" xr:uid="{00000000-0005-0000-0000-00006E1A0000}"/>
    <cellStyle name="Normal 8 4 2 2 2" xfId="6767" xr:uid="{00000000-0005-0000-0000-00006F1A0000}"/>
    <cellStyle name="Normal 8 4 2 2 2 2" xfId="6768" xr:uid="{00000000-0005-0000-0000-0000701A0000}"/>
    <cellStyle name="Normal 8 4 2 2 3" xfId="6769" xr:uid="{00000000-0005-0000-0000-0000711A0000}"/>
    <cellStyle name="Normal 8 4 2 3" xfId="6770" xr:uid="{00000000-0005-0000-0000-0000721A0000}"/>
    <cellStyle name="Normal 8 4 2 3 2" xfId="6771" xr:uid="{00000000-0005-0000-0000-0000731A0000}"/>
    <cellStyle name="Normal 8 4 2 4" xfId="6772" xr:uid="{00000000-0005-0000-0000-0000741A0000}"/>
    <cellStyle name="Normal 8 4 3" xfId="6773" xr:uid="{00000000-0005-0000-0000-0000751A0000}"/>
    <cellStyle name="Normal 8 4 3 2" xfId="6774" xr:uid="{00000000-0005-0000-0000-0000761A0000}"/>
    <cellStyle name="Normal 8 4 3 2 2" xfId="6775" xr:uid="{00000000-0005-0000-0000-0000771A0000}"/>
    <cellStyle name="Normal 8 4 3 2 2 2" xfId="6776" xr:uid="{00000000-0005-0000-0000-0000781A0000}"/>
    <cellStyle name="Normal 8 4 3 2 3" xfId="6777" xr:uid="{00000000-0005-0000-0000-0000791A0000}"/>
    <cellStyle name="Normal 8 4 3 3" xfId="6778" xr:uid="{00000000-0005-0000-0000-00007A1A0000}"/>
    <cellStyle name="Normal 8 4 3 3 2" xfId="6779" xr:uid="{00000000-0005-0000-0000-00007B1A0000}"/>
    <cellStyle name="Normal 8 4 3 4" xfId="6780" xr:uid="{00000000-0005-0000-0000-00007C1A0000}"/>
    <cellStyle name="Normal 8 4 4" xfId="6781" xr:uid="{00000000-0005-0000-0000-00007D1A0000}"/>
    <cellStyle name="Normal 8 4 4 2" xfId="6782" xr:uid="{00000000-0005-0000-0000-00007E1A0000}"/>
    <cellStyle name="Normal 8 4 4 2 2" xfId="6783" xr:uid="{00000000-0005-0000-0000-00007F1A0000}"/>
    <cellStyle name="Normal 8 4 4 3" xfId="6784" xr:uid="{00000000-0005-0000-0000-0000801A0000}"/>
    <cellStyle name="Normal 8 4 5" xfId="6785" xr:uid="{00000000-0005-0000-0000-0000811A0000}"/>
    <cellStyle name="Normal 8 4 5 2" xfId="6786" xr:uid="{00000000-0005-0000-0000-0000821A0000}"/>
    <cellStyle name="Normal 8 4 5 2 2" xfId="6787" xr:uid="{00000000-0005-0000-0000-0000831A0000}"/>
    <cellStyle name="Normal 8 4 5 2 2 2" xfId="6788" xr:uid="{00000000-0005-0000-0000-0000841A0000}"/>
    <cellStyle name="Normal 8 4 5 3" xfId="6789" xr:uid="{00000000-0005-0000-0000-0000851A0000}"/>
    <cellStyle name="Normal 8 4 6" xfId="6790" xr:uid="{00000000-0005-0000-0000-0000861A0000}"/>
    <cellStyle name="Normal 8 4 6 2" xfId="6791" xr:uid="{00000000-0005-0000-0000-0000871A0000}"/>
    <cellStyle name="Normal 8 4 7" xfId="6792" xr:uid="{00000000-0005-0000-0000-0000881A0000}"/>
    <cellStyle name="Normal 8 4 7 2" xfId="6793" xr:uid="{00000000-0005-0000-0000-0000891A0000}"/>
    <cellStyle name="Normal 8 4 8" xfId="6794" xr:uid="{00000000-0005-0000-0000-00008A1A0000}"/>
    <cellStyle name="Normal 8 5" xfId="6795" xr:uid="{00000000-0005-0000-0000-00008B1A0000}"/>
    <cellStyle name="Normal 8 5 2" xfId="6796" xr:uid="{00000000-0005-0000-0000-00008C1A0000}"/>
    <cellStyle name="Normal 8 5 2 2" xfId="6797" xr:uid="{00000000-0005-0000-0000-00008D1A0000}"/>
    <cellStyle name="Normal 8 5 2 2 2" xfId="6798" xr:uid="{00000000-0005-0000-0000-00008E1A0000}"/>
    <cellStyle name="Normal 8 5 2 2 2 2" xfId="6799" xr:uid="{00000000-0005-0000-0000-00008F1A0000}"/>
    <cellStyle name="Normal 8 5 2 2 3" xfId="6800" xr:uid="{00000000-0005-0000-0000-0000901A0000}"/>
    <cellStyle name="Normal 8 5 2 3" xfId="6801" xr:uid="{00000000-0005-0000-0000-0000911A0000}"/>
    <cellStyle name="Normal 8 5 2 3 2" xfId="6802" xr:uid="{00000000-0005-0000-0000-0000921A0000}"/>
    <cellStyle name="Normal 8 5 2 4" xfId="6803" xr:uid="{00000000-0005-0000-0000-0000931A0000}"/>
    <cellStyle name="Normal 8 5 3" xfId="6804" xr:uid="{00000000-0005-0000-0000-0000941A0000}"/>
    <cellStyle name="Normal 8 5 3 2" xfId="6805" xr:uid="{00000000-0005-0000-0000-0000951A0000}"/>
    <cellStyle name="Normal 8 5 3 2 2" xfId="6806" xr:uid="{00000000-0005-0000-0000-0000961A0000}"/>
    <cellStyle name="Normal 8 5 3 2 2 2" xfId="6807" xr:uid="{00000000-0005-0000-0000-0000971A0000}"/>
    <cellStyle name="Normal 8 5 3 2 3" xfId="6808" xr:uid="{00000000-0005-0000-0000-0000981A0000}"/>
    <cellStyle name="Normal 8 5 3 3" xfId="6809" xr:uid="{00000000-0005-0000-0000-0000991A0000}"/>
    <cellStyle name="Normal 8 5 3 3 2" xfId="6810" xr:uid="{00000000-0005-0000-0000-00009A1A0000}"/>
    <cellStyle name="Normal 8 5 3 4" xfId="6811" xr:uid="{00000000-0005-0000-0000-00009B1A0000}"/>
    <cellStyle name="Normal 8 5 4" xfId="6812" xr:uid="{00000000-0005-0000-0000-00009C1A0000}"/>
    <cellStyle name="Normal 8 5 4 2" xfId="6813" xr:uid="{00000000-0005-0000-0000-00009D1A0000}"/>
    <cellStyle name="Normal 8 5 4 2 2" xfId="6814" xr:uid="{00000000-0005-0000-0000-00009E1A0000}"/>
    <cellStyle name="Normal 8 5 4 2 3" xfId="6815" xr:uid="{00000000-0005-0000-0000-00009F1A0000}"/>
    <cellStyle name="Normal 8 5 4 2 4" xfId="6816" xr:uid="{00000000-0005-0000-0000-0000A01A0000}"/>
    <cellStyle name="Normal 8 5 4 3" xfId="6817" xr:uid="{00000000-0005-0000-0000-0000A11A0000}"/>
    <cellStyle name="Normal 8 5 5" xfId="6818" xr:uid="{00000000-0005-0000-0000-0000A21A0000}"/>
    <cellStyle name="Normal 8 5 5 2" xfId="6819" xr:uid="{00000000-0005-0000-0000-0000A31A0000}"/>
    <cellStyle name="Normal 8 5 5 2 2" xfId="6820" xr:uid="{00000000-0005-0000-0000-0000A41A0000}"/>
    <cellStyle name="Normal 8 5 5 2 3" xfId="6821" xr:uid="{00000000-0005-0000-0000-0000A51A0000}"/>
    <cellStyle name="Normal 8 5 5 2 4" xfId="6822" xr:uid="{00000000-0005-0000-0000-0000A61A0000}"/>
    <cellStyle name="Normal 8 5 5 3" xfId="6823" xr:uid="{00000000-0005-0000-0000-0000A71A0000}"/>
    <cellStyle name="Normal 8 5 6" xfId="6824" xr:uid="{00000000-0005-0000-0000-0000A81A0000}"/>
    <cellStyle name="Normal 8 5 6 2" xfId="6825" xr:uid="{00000000-0005-0000-0000-0000A91A0000}"/>
    <cellStyle name="Normal 8 5 7" xfId="6826" xr:uid="{00000000-0005-0000-0000-0000AA1A0000}"/>
    <cellStyle name="Normal 8 5 7 2" xfId="6827" xr:uid="{00000000-0005-0000-0000-0000AB1A0000}"/>
    <cellStyle name="Normal 8 5 8" xfId="6828" xr:uid="{00000000-0005-0000-0000-0000AC1A0000}"/>
    <cellStyle name="Normal 8 6" xfId="6829" xr:uid="{00000000-0005-0000-0000-0000AD1A0000}"/>
    <cellStyle name="Normal 8 7" xfId="6830" xr:uid="{00000000-0005-0000-0000-0000AE1A0000}"/>
    <cellStyle name="Normal 8 7 2" xfId="6831" xr:uid="{00000000-0005-0000-0000-0000AF1A0000}"/>
    <cellStyle name="Normal 8 7 2 2" xfId="6832" xr:uid="{00000000-0005-0000-0000-0000B01A0000}"/>
    <cellStyle name="Normal 8 7 2 2 2" xfId="6833" xr:uid="{00000000-0005-0000-0000-0000B11A0000}"/>
    <cellStyle name="Normal 8 7 2 3" xfId="6834" xr:uid="{00000000-0005-0000-0000-0000B21A0000}"/>
    <cellStyle name="Normal 8 7 3" xfId="6835" xr:uid="{00000000-0005-0000-0000-0000B31A0000}"/>
    <cellStyle name="Normal 8 7 3 2" xfId="6836" xr:uid="{00000000-0005-0000-0000-0000B41A0000}"/>
    <cellStyle name="Normal 8 7 4" xfId="6837" xr:uid="{00000000-0005-0000-0000-0000B51A0000}"/>
    <cellStyle name="Normal 8 8" xfId="6838" xr:uid="{00000000-0005-0000-0000-0000B61A0000}"/>
    <cellStyle name="Normal 8 8 2" xfId="6839" xr:uid="{00000000-0005-0000-0000-0000B71A0000}"/>
    <cellStyle name="Normal 8 8 2 2" xfId="6840" xr:uid="{00000000-0005-0000-0000-0000B81A0000}"/>
    <cellStyle name="Normal 8 8 2 2 2" xfId="6841" xr:uid="{00000000-0005-0000-0000-0000B91A0000}"/>
    <cellStyle name="Normal 8 8 2 2 2 2" xfId="6842" xr:uid="{00000000-0005-0000-0000-0000BA1A0000}"/>
    <cellStyle name="Normal 8 8 2 3" xfId="6843" xr:uid="{00000000-0005-0000-0000-0000BB1A0000}"/>
    <cellStyle name="Normal 8 8 3" xfId="6844" xr:uid="{00000000-0005-0000-0000-0000BC1A0000}"/>
    <cellStyle name="Normal 8 8 3 2" xfId="6845" xr:uid="{00000000-0005-0000-0000-0000BD1A0000}"/>
    <cellStyle name="Normal 8 8 4" xfId="6846" xr:uid="{00000000-0005-0000-0000-0000BE1A0000}"/>
    <cellStyle name="Normal 8 9" xfId="6847" xr:uid="{00000000-0005-0000-0000-0000BF1A0000}"/>
    <cellStyle name="Normal 8 9 2" xfId="6848" xr:uid="{00000000-0005-0000-0000-0000C01A0000}"/>
    <cellStyle name="Normal 8 9 2 2" xfId="6849" xr:uid="{00000000-0005-0000-0000-0000C11A0000}"/>
    <cellStyle name="Normal 8 9 2 2 2" xfId="6850" xr:uid="{00000000-0005-0000-0000-0000C21A0000}"/>
    <cellStyle name="Normal 8 9 2 3" xfId="6851" xr:uid="{00000000-0005-0000-0000-0000C31A0000}"/>
    <cellStyle name="Normal 8 9 3" xfId="6852" xr:uid="{00000000-0005-0000-0000-0000C41A0000}"/>
    <cellStyle name="Normal 8 9 3 2" xfId="6853" xr:uid="{00000000-0005-0000-0000-0000C51A0000}"/>
    <cellStyle name="Normal 8 9 4" xfId="6854" xr:uid="{00000000-0005-0000-0000-0000C61A0000}"/>
    <cellStyle name="Normal 9" xfId="6855" xr:uid="{00000000-0005-0000-0000-0000C71A0000}"/>
    <cellStyle name="Normal 9 2" xfId="6856" xr:uid="{00000000-0005-0000-0000-0000C81A0000}"/>
    <cellStyle name="Normal 9 2 2" xfId="6857" xr:uid="{00000000-0005-0000-0000-0000C91A0000}"/>
    <cellStyle name="Normal 9 2 2 2" xfId="6858" xr:uid="{00000000-0005-0000-0000-0000CA1A0000}"/>
    <cellStyle name="Normal 9 2 2 2 2" xfId="6859" xr:uid="{00000000-0005-0000-0000-0000CB1A0000}"/>
    <cellStyle name="Normal 9 2 2 3" xfId="6860" xr:uid="{00000000-0005-0000-0000-0000CC1A0000}"/>
    <cellStyle name="Normal 9 2 3" xfId="6861" xr:uid="{00000000-0005-0000-0000-0000CD1A0000}"/>
    <cellStyle name="Normal 9 2 3 2" xfId="6862" xr:uid="{00000000-0005-0000-0000-0000CE1A0000}"/>
    <cellStyle name="Normal 9 2 4" xfId="6863" xr:uid="{00000000-0005-0000-0000-0000CF1A0000}"/>
    <cellStyle name="Normal 9 3" xfId="6864" xr:uid="{00000000-0005-0000-0000-0000D01A0000}"/>
    <cellStyle name="Normal 9 3 2" xfId="6865" xr:uid="{00000000-0005-0000-0000-0000D11A0000}"/>
    <cellStyle name="Normal 9 3 2 2" xfId="6866" xr:uid="{00000000-0005-0000-0000-0000D21A0000}"/>
    <cellStyle name="Normal 9 3 2 2 2" xfId="6867" xr:uid="{00000000-0005-0000-0000-0000D31A0000}"/>
    <cellStyle name="Normal 9 3 2 3" xfId="6868" xr:uid="{00000000-0005-0000-0000-0000D41A0000}"/>
    <cellStyle name="Normal 9 3 3" xfId="6869" xr:uid="{00000000-0005-0000-0000-0000D51A0000}"/>
    <cellStyle name="Normal 9 3 3 2" xfId="6870" xr:uid="{00000000-0005-0000-0000-0000D61A0000}"/>
    <cellStyle name="Normal 9 3 4" xfId="6871" xr:uid="{00000000-0005-0000-0000-0000D71A0000}"/>
    <cellStyle name="Normal 9 4" xfId="6872" xr:uid="{00000000-0005-0000-0000-0000D81A0000}"/>
    <cellStyle name="Normal 9 4 2" xfId="6873" xr:uid="{00000000-0005-0000-0000-0000D91A0000}"/>
    <cellStyle name="Normal 9 4 2 2" xfId="6874" xr:uid="{00000000-0005-0000-0000-0000DA1A0000}"/>
    <cellStyle name="Normal 9 4 3" xfId="6875" xr:uid="{00000000-0005-0000-0000-0000DB1A0000}"/>
    <cellStyle name="Normal 9 5" xfId="6876" xr:uid="{00000000-0005-0000-0000-0000DC1A0000}"/>
    <cellStyle name="Normal 9 5 2" xfId="6877" xr:uid="{00000000-0005-0000-0000-0000DD1A0000}"/>
    <cellStyle name="Normal 9 5 2 2" xfId="6878" xr:uid="{00000000-0005-0000-0000-0000DE1A0000}"/>
    <cellStyle name="Normal 9 5 3" xfId="6879" xr:uid="{00000000-0005-0000-0000-0000DF1A0000}"/>
    <cellStyle name="Normal 9 6" xfId="6880" xr:uid="{00000000-0005-0000-0000-0000E01A0000}"/>
    <cellStyle name="Normal 9 6 2" xfId="6881" xr:uid="{00000000-0005-0000-0000-0000E11A0000}"/>
    <cellStyle name="Normal 9 7" xfId="6882" xr:uid="{00000000-0005-0000-0000-0000E21A0000}"/>
    <cellStyle name="Normal 9 7 2" xfId="6883" xr:uid="{00000000-0005-0000-0000-0000E31A0000}"/>
    <cellStyle name="Normal 9 8" xfId="6884" xr:uid="{00000000-0005-0000-0000-0000E41A0000}"/>
    <cellStyle name="Percent 2" xfId="6885" xr:uid="{00000000-0005-0000-0000-0000E51A0000}"/>
    <cellStyle name="Percent 2 2" xfId="6886" xr:uid="{00000000-0005-0000-0000-0000E61A0000}"/>
    <cellStyle name="Percent 2 2 2 4" xfId="6887" xr:uid="{00000000-0005-0000-0000-0000E71A0000}"/>
    <cellStyle name="Percent 3" xfId="6888" xr:uid="{00000000-0005-0000-0000-0000E81A0000}"/>
    <cellStyle name="Percent 4" xfId="6889" xr:uid="{00000000-0005-0000-0000-0000E91A0000}"/>
    <cellStyle name="Percent 5" xfId="6890" xr:uid="{00000000-0005-0000-0000-0000EA1A0000}"/>
    <cellStyle name="Pivot Table Category" xfId="6891" xr:uid="{00000000-0005-0000-0000-0000EB1A0000}"/>
    <cellStyle name="Pivot Table Corner" xfId="6892" xr:uid="{00000000-0005-0000-0000-0000EC1A0000}"/>
    <cellStyle name="Pivot Table Field" xfId="6893" xr:uid="{00000000-0005-0000-0000-0000ED1A0000}"/>
    <cellStyle name="Pivot Table Result" xfId="6894" xr:uid="{00000000-0005-0000-0000-0000EE1A0000}"/>
    <cellStyle name="Pivot Table Title" xfId="6895" xr:uid="{00000000-0005-0000-0000-0000EF1A0000}"/>
    <cellStyle name="Pivot Table Value" xfId="6896" xr:uid="{00000000-0005-0000-0000-0000F01A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7030A0"/>
  </sheetPr>
  <dimension ref="A1:BG168"/>
  <sheetViews>
    <sheetView tabSelected="1" zoomScale="70" zoomScaleNormal="70" workbookViewId="0">
      <pane xSplit="8" ySplit="9" topLeftCell="I81" activePane="bottomRight" state="frozen"/>
      <selection pane="topRight" activeCell="I1" sqref="I1"/>
      <selection pane="bottomLeft" activeCell="A10" sqref="A10"/>
      <selection pane="bottomRight" activeCell="B94" sqref="B94"/>
    </sheetView>
  </sheetViews>
  <sheetFormatPr defaultRowHeight="15" x14ac:dyDescent="0.25"/>
  <cols>
    <col min="1" max="1" bestFit="1" width="43.85546875" customWidth="1" style="100"/>
    <col min="2" max="2" width="10.42578125" customWidth="1" style="100"/>
    <col min="3" max="3" width="34.28515625" customWidth="1" style="100"/>
    <col min="4" max="4" width="10" customWidth="1" style="100"/>
    <col min="5" max="5" width="8" customWidth="1" style="100"/>
    <col min="6" max="6" bestFit="1" width="7.42578125" customWidth="1" style="100"/>
    <col min="7" max="7" bestFit="1" width="4.5703125" customWidth="1" style="100"/>
    <col min="8" max="8" bestFit="1" width="10.42578125" customWidth="1" style="100"/>
    <col min="9" max="9" bestFit="1" width="5.140625" customWidth="1" style="100"/>
    <col min="10" max="10" width="6" customWidth="1" style="100"/>
    <col min="11" max="11" bestFit="1" width="5.140625" customWidth="1" style="100"/>
    <col min="12" max="12" bestFit="1" width="9.85546875" customWidth="1" style="100"/>
    <col min="13" max="13" bestFit="1" width="15.85546875" customWidth="1" style="107"/>
    <col min="14" max="14" bestFit="1" width="8" customWidth="1" style="107"/>
    <col min="15" max="15" bestFit="1" width="12.140625" customWidth="1" style="107"/>
    <col min="16" max="16" bestFit="1" width="15.28515625" customWidth="1" style="100"/>
    <col min="17" max="17" bestFit="1" width="14.140625" customWidth="1" style="100"/>
    <col min="18" max="18" bestFit="1" width="15.140625" customWidth="1" style="100"/>
    <col min="19" max="19" bestFit="1" width="15.85546875" customWidth="1" style="100"/>
    <col min="20" max="20" bestFit="1" width="12.140625" customWidth="1" style="100"/>
    <col min="21" max="21" bestFit="1" width="14.28515625" customWidth="1" style="107"/>
    <col min="22" max="22" bestFit="1" width="13.42578125" customWidth="1" style="100"/>
    <col min="23" max="24" bestFit="1" width="11.5703125" customWidth="1" style="100"/>
    <col min="25" max="25" width="15" customWidth="1" style="100"/>
    <col min="26" max="26" bestFit="1" width="30.28515625" customWidth="1" style="100"/>
    <col min="27" max="27" bestFit="1" width="10.42578125" customWidth="1" style="100"/>
    <col min="28" max="28" bestFit="1" width="13.42578125" customWidth="1" style="100"/>
    <col min="29" max="29" bestFit="1" width="12.140625" customWidth="1" style="100"/>
    <col min="30" max="31" bestFit="1" width="10.5703125" customWidth="1" style="100"/>
    <col min="32" max="33" bestFit="1" width="13.42578125" customWidth="1" style="100"/>
    <col min="34" max="34" bestFit="1" width="14.140625" customWidth="1" style="100"/>
    <col min="35" max="35" bestFit="1" width="7.7109375" customWidth="1" style="100"/>
    <col min="36" max="36" bestFit="1" width="13.42578125" customWidth="1" style="100"/>
    <col min="37" max="37" bestFit="1" width="15" customWidth="1" style="107"/>
    <col min="38" max="38" bestFit="1" width="8.85546875" customWidth="1" style="107"/>
    <col min="39" max="39" bestFit="1" width="15.28515625" customWidth="1" style="107"/>
    <col min="40" max="40" width="14.7109375" customWidth="1" style="107"/>
    <col min="41" max="42" bestFit="1" width="12.85546875" customWidth="1" style="107"/>
    <col min="43" max="43" bestFit="1" width="12.140625" customWidth="1" style="107"/>
    <col min="44" max="44" width="12.140625" customWidth="1" style="107"/>
    <col min="45" max="45" bestFit="1" width="18.28515625" customWidth="1" style="100"/>
    <col min="46" max="46" hidden="1" width="5.140625" customWidth="1" style="100"/>
    <col min="47" max="47" bestFit="1" width="4.85546875" customWidth="1" style="100"/>
    <col min="48" max="48" bestFit="1" width="34.42578125" customWidth="1" style="102"/>
    <col min="49" max="49" bestFit="1" width="17.28515625" customWidth="1" style="55"/>
    <col min="50" max="50" bestFit="1" width="12" customWidth="1" style="101"/>
    <col min="51" max="52" width="9.7109375" customWidth="1" style="100"/>
    <col min="53" max="53" bestFit="1" width="16" customWidth="1" style="100"/>
    <col min="54" max="54" bestFit="1" width="15" customWidth="1" style="100"/>
    <col min="55" max="55" bestFit="1" width="13.85546875" customWidth="1" style="100"/>
    <col min="56" max="56" bestFit="1" width="11.5703125" customWidth="1" style="100"/>
    <col min="57" max="58" width="9.140625" customWidth="1" style="100"/>
    <col min="59" max="16384" width="9.140625" customWidth="1" style="100"/>
  </cols>
  <sheetData>
    <row r="1">
      <c r="AC1" s="99" t="s">
        <v>0</v>
      </c>
      <c r="AD1" s="99">
        <v>4500000</v>
      </c>
      <c r="AH1" s="119"/>
      <c r="AV1" s="102">
        <f>45+39</f>
        <v>84</v>
      </c>
    </row>
    <row r="2">
      <c r="M2" s="141"/>
      <c r="AC2" s="99" t="s">
        <v>1</v>
      </c>
      <c r="AD2" s="99">
        <v>4875000</v>
      </c>
    </row>
    <row r="3">
      <c r="M3" s="220" t="s">
        <v>2</v>
      </c>
      <c r="N3" s="221" t="s">
        <v>3</v>
      </c>
      <c r="O3" s="141"/>
      <c r="AC3" s="99" t="s">
        <v>4</v>
      </c>
      <c r="AD3" s="99">
        <v>5250000</v>
      </c>
      <c r="AJ3" s="31"/>
      <c r="BA3" s="98"/>
    </row>
    <row r="4">
      <c r="M4" s="216">
        <v>172000</v>
      </c>
      <c r="N4" s="107">
        <f>4498962/25</f>
        <v>179958.48</v>
      </c>
      <c r="O4" s="141"/>
      <c r="AC4" s="99" t="s">
        <v>5</v>
      </c>
      <c r="AD4" s="99">
        <v>5625000</v>
      </c>
      <c r="AT4" s="98"/>
      <c r="BA4" s="192"/>
    </row>
    <row r="5">
      <c r="O5" s="141"/>
      <c r="AC5" s="99" t="s">
        <v>6</v>
      </c>
      <c r="AD5" s="99">
        <v>6000000</v>
      </c>
    </row>
    <row r="6">
      <c r="C6" s="100">
        <v>1</v>
      </c>
      <c r="D6" s="100">
        <v>4</v>
      </c>
      <c r="E6" s="100">
        <v>5</v>
      </c>
      <c r="F6" s="100">
        <v>6</v>
      </c>
      <c r="G6" s="100">
        <v>7</v>
      </c>
      <c r="H6" s="100">
        <v>8</v>
      </c>
      <c r="I6" s="100">
        <v>9</v>
      </c>
      <c r="J6" s="100">
        <v>10</v>
      </c>
      <c r="K6" s="100">
        <v>11</v>
      </c>
      <c r="L6" s="100">
        <v>12</v>
      </c>
      <c r="M6" s="107">
        <v>13</v>
      </c>
      <c r="N6" s="107">
        <v>14</v>
      </c>
      <c r="O6" s="107">
        <v>15</v>
      </c>
      <c r="P6" s="100">
        <v>16</v>
      </c>
      <c r="Q6" s="100">
        <v>17</v>
      </c>
      <c r="R6" s="100">
        <v>18</v>
      </c>
      <c r="S6" s="100">
        <v>19</v>
      </c>
      <c r="T6" s="100">
        <v>18</v>
      </c>
      <c r="U6" s="107">
        <v>21</v>
      </c>
      <c r="V6" s="100">
        <v>22</v>
      </c>
      <c r="W6" s="100">
        <v>23</v>
      </c>
      <c r="X6" s="100">
        <v>24</v>
      </c>
      <c r="Y6" s="100">
        <v>25</v>
      </c>
      <c r="Z6" s="100">
        <v>26</v>
      </c>
      <c r="AA6" s="100">
        <v>27</v>
      </c>
      <c r="AB6" s="100">
        <v>28</v>
      </c>
      <c r="AC6" s="100">
        <v>29</v>
      </c>
      <c r="AD6" s="100">
        <v>30</v>
      </c>
      <c r="AE6" s="100">
        <v>31</v>
      </c>
      <c r="AF6" s="100">
        <v>32</v>
      </c>
      <c r="AG6" s="100">
        <v>33</v>
      </c>
      <c r="AH6" s="100">
        <v>34</v>
      </c>
      <c r="AI6" s="100">
        <v>35</v>
      </c>
      <c r="AJ6" s="100">
        <v>36</v>
      </c>
      <c r="AK6" s="107">
        <v>37</v>
      </c>
      <c r="AL6" s="107">
        <v>38</v>
      </c>
      <c r="AM6" s="107">
        <v>39</v>
      </c>
      <c r="AN6" s="107">
        <v>40</v>
      </c>
      <c r="AO6" s="107">
        <v>41</v>
      </c>
      <c r="AP6" s="107">
        <v>42</v>
      </c>
      <c r="AS6" s="100">
        <v>43</v>
      </c>
    </row>
    <row r="7">
      <c r="A7" s="97" t="s">
        <v>7</v>
      </c>
      <c r="Y7" s="97"/>
      <c r="Z7" s="97" t="s">
        <v>7</v>
      </c>
    </row>
    <row r="8">
      <c r="A8" s="97" t="s">
        <v>8</v>
      </c>
      <c r="Y8" s="97"/>
      <c r="Z8" s="97" t="str">
        <f>+A8</f>
        <v>BULAN JUNI 2021</v>
      </c>
    </row>
    <row r="9" ht="27" customHeight="1" s="90" customFormat="1">
      <c r="A9" s="96" t="s">
        <v>9</v>
      </c>
      <c r="B9" s="96" t="s">
        <v>10</v>
      </c>
      <c r="C9" s="96" t="s">
        <v>11</v>
      </c>
      <c r="D9" s="96" t="s">
        <v>12</v>
      </c>
      <c r="E9" s="96" t="s">
        <v>13</v>
      </c>
      <c r="F9" s="96" t="s">
        <v>14</v>
      </c>
      <c r="G9" s="96" t="s">
        <v>15</v>
      </c>
      <c r="H9" s="96" t="s">
        <v>16</v>
      </c>
      <c r="I9" s="96" t="s">
        <v>17</v>
      </c>
      <c r="J9" s="96" t="s">
        <v>18</v>
      </c>
      <c r="K9" s="96" t="s">
        <v>19</v>
      </c>
      <c r="L9" s="96" t="s">
        <v>20</v>
      </c>
      <c r="M9" s="95" t="s">
        <v>21</v>
      </c>
      <c r="N9" s="95" t="s">
        <v>22</v>
      </c>
      <c r="O9" s="95" t="s">
        <v>23</v>
      </c>
      <c r="P9" s="95" t="s">
        <v>24</v>
      </c>
      <c r="Q9" s="95" t="s">
        <v>25</v>
      </c>
      <c r="R9" s="95" t="s">
        <v>26</v>
      </c>
      <c r="S9" s="95" t="s">
        <v>27</v>
      </c>
      <c r="T9" s="95" t="s">
        <v>28</v>
      </c>
      <c r="U9" s="95" t="s">
        <v>29</v>
      </c>
      <c r="V9" s="95" t="s">
        <v>30</v>
      </c>
      <c r="W9" s="94" t="s">
        <v>31</v>
      </c>
      <c r="X9" s="96" t="s">
        <v>32</v>
      </c>
      <c r="Y9" s="93" t="s">
        <v>33</v>
      </c>
      <c r="Z9" s="92" t="s">
        <v>34</v>
      </c>
      <c r="AA9" s="92" t="s">
        <v>35</v>
      </c>
      <c r="AB9" s="92" t="s">
        <v>36</v>
      </c>
      <c r="AC9" s="92" t="s">
        <v>37</v>
      </c>
      <c r="AD9" s="92" t="s">
        <v>38</v>
      </c>
      <c r="AE9" s="92" t="s">
        <v>39</v>
      </c>
      <c r="AF9" s="92" t="s">
        <v>40</v>
      </c>
      <c r="AG9" s="92" t="s">
        <v>41</v>
      </c>
      <c r="AH9" s="92" t="s">
        <v>42</v>
      </c>
      <c r="AI9" s="92" t="s">
        <v>43</v>
      </c>
      <c r="AJ9" s="91" t="s">
        <v>44</v>
      </c>
      <c r="AK9" s="230" t="s">
        <v>45</v>
      </c>
      <c r="AL9" s="230" t="s">
        <v>46</v>
      </c>
      <c r="AM9" s="230" t="s">
        <v>47</v>
      </c>
      <c r="AN9" s="230" t="s">
        <v>48</v>
      </c>
      <c r="AO9" s="230" t="s">
        <v>49</v>
      </c>
      <c r="AP9" s="230" t="s">
        <v>50</v>
      </c>
      <c r="AQ9" s="230" t="s">
        <v>51</v>
      </c>
      <c r="AR9" s="230" t="s">
        <v>52</v>
      </c>
      <c r="AS9" s="91" t="s">
        <v>44</v>
      </c>
      <c r="AU9" s="89" t="s">
        <v>9</v>
      </c>
      <c r="AV9" s="88" t="str">
        <f>+C9</f>
        <v>Name  </v>
      </c>
      <c r="AW9" s="78" t="s">
        <v>53</v>
      </c>
      <c r="AX9" s="89" t="s">
        <v>54</v>
      </c>
      <c r="AY9" s="89" t="s">
        <v>55</v>
      </c>
      <c r="AZ9" s="89" t="s">
        <v>56</v>
      </c>
    </row>
    <row r="10" ht="21" s="80" customFormat="1">
      <c r="A10" s="87"/>
      <c r="B10" s="87"/>
      <c r="C10" s="86" t="s">
        <v>2</v>
      </c>
      <c r="D10" s="87"/>
      <c r="E10" s="87"/>
      <c r="F10" s="87"/>
      <c r="G10" s="87"/>
      <c r="H10" s="87"/>
      <c r="I10" s="87"/>
      <c r="J10" s="87"/>
      <c r="K10" s="87"/>
      <c r="L10" s="87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4"/>
      <c r="X10" s="87"/>
      <c r="Y10" s="83"/>
      <c r="Z10" s="86" t="s">
        <v>2</v>
      </c>
      <c r="AA10" s="82"/>
      <c r="AB10" s="82"/>
      <c r="AC10" s="82"/>
      <c r="AD10" s="82"/>
      <c r="AE10" s="82"/>
      <c r="AF10" s="82"/>
      <c r="AG10" s="82"/>
      <c r="AH10" s="82"/>
      <c r="AI10" s="82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U10" s="79"/>
      <c r="AV10" s="78"/>
      <c r="AW10" s="78"/>
      <c r="AX10" s="79"/>
      <c r="AY10" s="79"/>
      <c r="AZ10" s="79"/>
    </row>
    <row r="11" s="102" customFormat="1">
      <c r="A11" s="77" t="s">
        <v>57</v>
      </c>
      <c r="B11" s="65" t="s">
        <v>58</v>
      </c>
      <c r="C11" s="126" t="s">
        <v>59</v>
      </c>
      <c r="D11" s="77" t="s">
        <v>60</v>
      </c>
      <c r="E11" s="77" t="s">
        <v>61</v>
      </c>
      <c r="F11" s="77"/>
      <c r="G11" s="77"/>
      <c r="H11" s="135" t="str">
        <f>+IF(G11&gt;=1,"PRORATE",IF(G11=0,"FULL"))</f>
        <v>FULL</v>
      </c>
      <c r="I11" s="76"/>
      <c r="J11" s="76"/>
      <c r="K11" s="76"/>
      <c r="L11" s="76">
        <f ref="L11:L29" t="shared" si="0">SUM(I11:K11)</f>
        <v>0</v>
      </c>
      <c r="M11" s="28">
        <f ref="M11:M23" t="shared" si="1">+IF(G11&gt;=1,$M$4*G11,IF(L11=0,4300000))</f>
        <v>4300000</v>
      </c>
      <c r="N11" s="64">
        <f ref="N11:N29" t="shared" si="2">+F11*100000</f>
        <v>0</v>
      </c>
      <c r="O11" s="62"/>
      <c r="P11" s="63">
        <f ref="P11:P29" t="shared" si="3">0.0489*4498960</f>
        <v>219999.144</v>
      </c>
      <c r="Q11" s="63">
        <f ref="Q11:Q29" t="shared" si="4">0.04*4498962</f>
        <v>179958.48</v>
      </c>
      <c r="R11" s="63">
        <f ref="R11:R29" t="shared" si="5">4498962*2%</f>
        <v>89979.24</v>
      </c>
      <c r="S11" s="62">
        <f ref="S11:S29" t="shared" si="6">SUM(P11:R11)</f>
        <v>489936.864</v>
      </c>
      <c r="T11" s="62">
        <v>374913.5</v>
      </c>
      <c r="U11" s="190"/>
      <c r="V11" s="76">
        <f ref="V11:V30" t="shared" si="7">+M11+N11+O11+U11</f>
        <v>4300000</v>
      </c>
      <c r="W11" s="76"/>
      <c r="X11" s="77"/>
      <c r="Y11" s="77" t="str">
        <f ref="Y11:Y29" t="shared" si="8">+A11</f>
        <v>OK</v>
      </c>
      <c r="Z11" s="73" t="str">
        <f ref="Z11:Z29" t="shared" si="9">+C11</f>
        <v>AGUS SUPRIYADI</v>
      </c>
      <c r="AA11" s="72" t="s">
        <v>4</v>
      </c>
      <c r="AB11" s="71">
        <f ref="AB11:AB29" t="shared" si="10">+M11+N11+O11+U11</f>
        <v>4300000</v>
      </c>
      <c r="AC11" s="71">
        <f>4498962*2%</f>
        <v>89979.24</v>
      </c>
      <c r="AD11" s="71">
        <f>4498962*1%</f>
        <v>44989.62</v>
      </c>
      <c r="AE11" s="71">
        <f>4498962*1%</f>
        <v>44989.62</v>
      </c>
      <c r="AF11" s="71">
        <f ref="AF11:AF29" t="shared" si="11">+AB11-AC11-AD11-AE11</f>
        <v>4120041.5199999996</v>
      </c>
      <c r="AG11" s="71">
        <f ref="AG11:AG29" t="shared" si="12">VLOOKUP(AA11,$AC$1:$AD$5,2,0)</f>
        <v>5250000</v>
      </c>
      <c r="AH11" s="71">
        <f ref="AH11:AH29" t="shared" si="13">+AF11-AG11</f>
        <v>-1129958.4800000004</v>
      </c>
      <c r="AI11" s="71">
        <f ref="AI11:AI29" t="shared" si="14">+IF(AH11&gt;0,AH11*5%,0)</f>
        <v>0</v>
      </c>
      <c r="AJ11" s="70">
        <f ref="AJ11:AJ29" t="shared" si="15">+AB11-AC11-AD11-AE11-AI11</f>
        <v>4120041.5199999996</v>
      </c>
      <c r="AK11" s="59"/>
      <c r="AL11" s="59"/>
      <c r="AM11" s="59"/>
      <c r="AN11" s="59"/>
      <c r="AO11" s="59"/>
      <c r="AP11" s="59"/>
      <c r="AQ11" s="59">
        <f ref="AQ11:AQ29" t="shared" si="16">+J11*150000</f>
        <v>0</v>
      </c>
      <c r="AR11" s="59">
        <f>SUM(AK11:AQ11)</f>
        <v>0</v>
      </c>
      <c r="AS11" s="59">
        <f ref="AS11:AS29" t="shared" si="17">+AJ11-AK11-AL11-AM11-AP11-AO11-AN11-AQ11</f>
        <v>4120041.5199999996</v>
      </c>
      <c r="AT11" s="69"/>
      <c r="AU11" s="68">
        <f ref="AU11:AU23" t="shared" si="18">+AU10+1</f>
        <v>1</v>
      </c>
      <c r="AV11" s="67" t="str">
        <f ref="AV11:AV29" t="shared" si="19">+C11</f>
        <v>AGUS SUPRIYADI</v>
      </c>
      <c r="AW11" s="57">
        <f ref="AW11:AW29" t="shared" si="20">+AS11</f>
        <v>4120041.5199999996</v>
      </c>
      <c r="AX11" s="66"/>
      <c r="AY11" s="77"/>
      <c r="AZ11" s="77"/>
      <c r="BA11" s="69">
        <f>+VLOOKUP(C11,'tanda terima  (2)'!$C$4:$G$106,5,0)</f>
        <v>4120041.5199999996</v>
      </c>
      <c r="BB11" s="69"/>
      <c r="BG11" s="102" t="e">
        <f>+VLOOKUP(C11,#REF!,40,0)</f>
        <v>#REF!</v>
      </c>
    </row>
    <row r="12" s="102" customFormat="1">
      <c r="A12" s="77" t="s">
        <v>57</v>
      </c>
      <c r="B12" s="65" t="s">
        <v>62</v>
      </c>
      <c r="C12" s="126" t="s">
        <v>63</v>
      </c>
      <c r="D12" s="77" t="s">
        <v>60</v>
      </c>
      <c r="E12" s="77" t="s">
        <v>61</v>
      </c>
      <c r="F12" s="77"/>
      <c r="G12" s="77"/>
      <c r="H12" s="135" t="str">
        <f ref="H12:H30" t="shared" si="21">+IF(G12&gt;=1,"PRORATE",IF(G12=0,"FULL"))</f>
        <v>FULL</v>
      </c>
      <c r="I12" s="76"/>
      <c r="J12" s="76"/>
      <c r="K12" s="76"/>
      <c r="L12" s="76">
        <f t="shared" si="0"/>
        <v>0</v>
      </c>
      <c r="M12" s="28">
        <f t="shared" si="1"/>
        <v>4300000</v>
      </c>
      <c r="N12" s="64">
        <f t="shared" si="2"/>
        <v>0</v>
      </c>
      <c r="O12" s="62"/>
      <c r="P12" s="63">
        <f t="shared" si="3"/>
        <v>219999.144</v>
      </c>
      <c r="Q12" s="63">
        <f t="shared" si="4"/>
        <v>179958.48</v>
      </c>
      <c r="R12" s="63">
        <f t="shared" si="5"/>
        <v>89979.24</v>
      </c>
      <c r="S12" s="62">
        <f t="shared" si="6"/>
        <v>489936.864</v>
      </c>
      <c r="T12" s="62">
        <v>374913.5</v>
      </c>
      <c r="U12" s="190"/>
      <c r="V12" s="76">
        <f t="shared" si="7"/>
        <v>4300000</v>
      </c>
      <c r="W12" s="76"/>
      <c r="X12" s="77"/>
      <c r="Y12" s="77" t="str">
        <f t="shared" si="8"/>
        <v>OK</v>
      </c>
      <c r="Z12" s="73" t="str">
        <f t="shared" si="9"/>
        <v>ANDI WARDANI</v>
      </c>
      <c r="AA12" s="72" t="s">
        <v>1</v>
      </c>
      <c r="AB12" s="71">
        <f t="shared" si="10"/>
        <v>4300000</v>
      </c>
      <c r="AC12" s="71">
        <f ref="AC12:AC29" t="shared" si="22">4498962*2%</f>
        <v>89979.24</v>
      </c>
      <c r="AD12" s="71">
        <f ref="AD12:AE29" t="shared" si="23">4498962*1%</f>
        <v>44989.62</v>
      </c>
      <c r="AE12" s="71">
        <f t="shared" si="23"/>
        <v>44989.62</v>
      </c>
      <c r="AF12" s="71">
        <f t="shared" si="11"/>
        <v>4120041.5199999996</v>
      </c>
      <c r="AG12" s="71">
        <f t="shared" si="12"/>
        <v>4875000</v>
      </c>
      <c r="AH12" s="71">
        <f t="shared" si="13"/>
        <v>-754958.4800000004</v>
      </c>
      <c r="AI12" s="71">
        <f t="shared" si="14"/>
        <v>0</v>
      </c>
      <c r="AJ12" s="70">
        <f t="shared" si="15"/>
        <v>4120041.5199999996</v>
      </c>
      <c r="AK12" s="59"/>
      <c r="AL12" s="59"/>
      <c r="AM12" s="59"/>
      <c r="AN12" s="59"/>
      <c r="AO12" s="59"/>
      <c r="AP12" s="59"/>
      <c r="AQ12" s="59">
        <f t="shared" si="16"/>
        <v>0</v>
      </c>
      <c r="AR12" s="59">
        <f ref="AR12:AR30" t="shared" si="24">SUM(AK12:AQ12)</f>
        <v>0</v>
      </c>
      <c r="AS12" s="59">
        <f t="shared" si="17"/>
        <v>4120041.5199999996</v>
      </c>
      <c r="AT12" s="69"/>
      <c r="AU12" s="68">
        <f t="shared" si="18"/>
        <v>2</v>
      </c>
      <c r="AV12" s="67" t="str">
        <f t="shared" si="19"/>
        <v>ANDI WARDANI</v>
      </c>
      <c r="AW12" s="57">
        <f t="shared" si="20"/>
        <v>4120041.5199999996</v>
      </c>
      <c r="AX12" s="66"/>
      <c r="AY12" s="77"/>
      <c r="AZ12" s="77"/>
      <c r="BA12" s="69">
        <f>+VLOOKUP(C12,'tanda terima  (2)'!$C$4:$G$106,5,0)</f>
        <v>4120041.5199999996</v>
      </c>
      <c r="BB12" s="69"/>
      <c r="BG12" s="102" t="e">
        <f>+VLOOKUP(C12,#REF!,40,0)</f>
        <v>#REF!</v>
      </c>
    </row>
    <row r="13" s="102" customFormat="1">
      <c r="A13" s="77" t="s">
        <v>57</v>
      </c>
      <c r="B13" s="77" t="s">
        <v>64</v>
      </c>
      <c r="C13" s="126" t="s">
        <v>65</v>
      </c>
      <c r="D13" s="77" t="s">
        <v>60</v>
      </c>
      <c r="E13" s="77" t="s">
        <v>61</v>
      </c>
      <c r="F13" s="77"/>
      <c r="G13" s="77"/>
      <c r="H13" s="135" t="str">
        <f t="shared" si="21"/>
        <v>FULL</v>
      </c>
      <c r="I13" s="76"/>
      <c r="J13" s="76"/>
      <c r="K13" s="76"/>
      <c r="L13" s="64">
        <f t="shared" si="0"/>
        <v>0</v>
      </c>
      <c r="M13" s="28">
        <f t="shared" si="1"/>
        <v>4300000</v>
      </c>
      <c r="N13" s="64">
        <f t="shared" si="2"/>
        <v>0</v>
      </c>
      <c r="O13" s="62"/>
      <c r="P13" s="63">
        <f t="shared" si="3"/>
        <v>219999.144</v>
      </c>
      <c r="Q13" s="63">
        <f t="shared" si="4"/>
        <v>179958.48</v>
      </c>
      <c r="R13" s="63">
        <f t="shared" si="5"/>
        <v>89979.24</v>
      </c>
      <c r="S13" s="62">
        <f t="shared" si="6"/>
        <v>489936.864</v>
      </c>
      <c r="T13" s="62">
        <v>374913.5</v>
      </c>
      <c r="U13" s="190"/>
      <c r="V13" s="64">
        <f t="shared" si="7"/>
        <v>4300000</v>
      </c>
      <c r="W13" s="64"/>
      <c r="X13" s="65"/>
      <c r="Y13" s="65" t="str">
        <f t="shared" si="8"/>
        <v>OK</v>
      </c>
      <c r="Z13" s="193" t="str">
        <f t="shared" si="9"/>
        <v>DANI SAMBAS</v>
      </c>
      <c r="AA13" s="61" t="s">
        <v>1</v>
      </c>
      <c r="AB13" s="60">
        <f t="shared" si="10"/>
        <v>4300000</v>
      </c>
      <c r="AC13" s="71">
        <f t="shared" si="22"/>
        <v>89979.24</v>
      </c>
      <c r="AD13" s="71">
        <f t="shared" si="23"/>
        <v>44989.62</v>
      </c>
      <c r="AE13" s="71">
        <f t="shared" si="23"/>
        <v>44989.62</v>
      </c>
      <c r="AF13" s="60">
        <f t="shared" si="11"/>
        <v>4120041.5199999996</v>
      </c>
      <c r="AG13" s="60">
        <f t="shared" si="12"/>
        <v>4875000</v>
      </c>
      <c r="AH13" s="60">
        <f t="shared" si="13"/>
        <v>-754958.4800000004</v>
      </c>
      <c r="AI13" s="60">
        <f t="shared" si="14"/>
        <v>0</v>
      </c>
      <c r="AJ13" s="59">
        <f t="shared" si="15"/>
        <v>4120041.5199999996</v>
      </c>
      <c r="AK13" s="59"/>
      <c r="AL13" s="59"/>
      <c r="AM13" s="59"/>
      <c r="AN13" s="59"/>
      <c r="AO13" s="59"/>
      <c r="AP13" s="59"/>
      <c r="AQ13" s="59">
        <f t="shared" si="16"/>
        <v>0</v>
      </c>
      <c r="AR13" s="59">
        <f t="shared" si="24"/>
        <v>0</v>
      </c>
      <c r="AS13" s="59">
        <f t="shared" si="17"/>
        <v>4120041.5199999996</v>
      </c>
      <c r="AT13" s="56"/>
      <c r="AU13" s="194">
        <f t="shared" si="18"/>
        <v>3</v>
      </c>
      <c r="AV13" s="58" t="str">
        <f t="shared" si="19"/>
        <v>DANI SAMBAS</v>
      </c>
      <c r="AW13" s="57">
        <f t="shared" si="20"/>
        <v>4120041.5199999996</v>
      </c>
      <c r="AX13" s="61"/>
      <c r="AY13" s="65"/>
      <c r="AZ13" s="65"/>
      <c r="BA13" s="69">
        <f>+VLOOKUP(C13,'tanda terima  (2)'!$C$4:$G$106,5,0)</f>
        <v>4120041.5199999996</v>
      </c>
      <c r="BB13" s="69"/>
      <c r="BG13" s="102" t="e">
        <f>+VLOOKUP(C13,#REF!,40,0)</f>
        <v>#REF!</v>
      </c>
    </row>
    <row r="14" s="102" customFormat="1">
      <c r="A14" s="77" t="s">
        <v>57</v>
      </c>
      <c r="B14" s="77" t="s">
        <v>66</v>
      </c>
      <c r="C14" s="126" t="s">
        <v>67</v>
      </c>
      <c r="D14" s="77" t="s">
        <v>60</v>
      </c>
      <c r="E14" s="77" t="s">
        <v>61</v>
      </c>
      <c r="F14" s="77"/>
      <c r="G14" s="77">
        <v>20</v>
      </c>
      <c r="H14" s="135" t="str">
        <f t="shared" si="21"/>
        <v>PRORATE</v>
      </c>
      <c r="I14" s="76"/>
      <c r="J14" s="76"/>
      <c r="K14" s="76"/>
      <c r="L14" s="64">
        <f t="shared" si="0"/>
        <v>0</v>
      </c>
      <c r="M14" s="28">
        <f t="shared" si="1"/>
        <v>3440000</v>
      </c>
      <c r="N14" s="64">
        <f t="shared" si="2"/>
        <v>0</v>
      </c>
      <c r="O14" s="62"/>
      <c r="P14" s="63">
        <f t="shared" si="3"/>
        <v>219999.144</v>
      </c>
      <c r="Q14" s="63">
        <f t="shared" si="4"/>
        <v>179958.48</v>
      </c>
      <c r="R14" s="63">
        <f t="shared" si="5"/>
        <v>89979.24</v>
      </c>
      <c r="S14" s="62">
        <f t="shared" si="6"/>
        <v>489936.864</v>
      </c>
      <c r="T14" s="62">
        <v>374913.5</v>
      </c>
      <c r="U14" s="190"/>
      <c r="V14" s="272">
        <f t="shared" si="7"/>
        <v>3440000</v>
      </c>
      <c r="W14" s="64"/>
      <c r="X14" s="65"/>
      <c r="Y14" s="65" t="str">
        <f t="shared" si="8"/>
        <v>Perhitungan Keliru, silahkan periksa kembali</v>
      </c>
      <c r="Z14" s="193" t="str">
        <f t="shared" si="9"/>
        <v>DEDI MAULANA</v>
      </c>
      <c r="AA14" s="61" t="s">
        <v>1</v>
      </c>
      <c r="AB14" s="60">
        <f t="shared" si="10"/>
        <v>3440000</v>
      </c>
      <c r="AC14" s="71">
        <f t="shared" si="22"/>
        <v>89979.24</v>
      </c>
      <c r="AD14" s="71">
        <f t="shared" si="23"/>
        <v>44989.62</v>
      </c>
      <c r="AE14" s="71">
        <f t="shared" si="23"/>
        <v>44989.62</v>
      </c>
      <c r="AF14" s="60">
        <f t="shared" si="11"/>
        <v>3260041.5199999996</v>
      </c>
      <c r="AG14" s="60">
        <f t="shared" si="12"/>
        <v>4875000</v>
      </c>
      <c r="AH14" s="60">
        <f t="shared" si="13"/>
        <v>-1614958.4800000004</v>
      </c>
      <c r="AI14" s="60">
        <f t="shared" si="14"/>
        <v>0</v>
      </c>
      <c r="AJ14" s="59">
        <f t="shared" si="15"/>
        <v>3260041.5199999996</v>
      </c>
      <c r="AK14" s="59"/>
      <c r="AL14" s="59"/>
      <c r="AM14" s="59"/>
      <c r="AN14" s="59"/>
      <c r="AO14" s="59"/>
      <c r="AP14" s="59"/>
      <c r="AQ14" s="59">
        <f t="shared" si="16"/>
        <v>0</v>
      </c>
      <c r="AR14" s="59">
        <f t="shared" si="24"/>
        <v>0</v>
      </c>
      <c r="AS14" s="59">
        <f t="shared" si="17"/>
        <v>3260041.5199999996</v>
      </c>
      <c r="AT14" s="56"/>
      <c r="AU14" s="194">
        <f t="shared" si="18"/>
        <v>4</v>
      </c>
      <c r="AV14" s="58" t="str">
        <f t="shared" si="19"/>
        <v>DEDI MAULANA</v>
      </c>
      <c r="AW14" s="57">
        <f t="shared" si="20"/>
        <v>3260041.5199999996</v>
      </c>
      <c r="AX14" s="61"/>
      <c r="AY14" s="65"/>
      <c r="AZ14" s="65"/>
      <c r="BA14" s="69">
        <f>+VLOOKUP(C14,'tanda terima  (2)'!$C$4:$G$106,5,0)</f>
        <v>3260041.5199999996</v>
      </c>
      <c r="BB14" s="69"/>
      <c r="BG14" s="102" t="e">
        <f>+VLOOKUP(C14,#REF!,40,0)</f>
        <v>#REF!</v>
      </c>
    </row>
    <row r="15" s="102" customFormat="1">
      <c r="A15" s="77" t="s">
        <v>57</v>
      </c>
      <c r="B15" s="77" t="s">
        <v>68</v>
      </c>
      <c r="C15" s="126" t="s">
        <v>69</v>
      </c>
      <c r="D15" s="77" t="s">
        <v>60</v>
      </c>
      <c r="E15" s="77" t="s">
        <v>61</v>
      </c>
      <c r="F15" s="77"/>
      <c r="G15" s="77"/>
      <c r="H15" s="135" t="str">
        <f t="shared" si="21"/>
        <v>FULL</v>
      </c>
      <c r="I15" s="76"/>
      <c r="J15" s="76"/>
      <c r="K15" s="76"/>
      <c r="L15" s="76">
        <f t="shared" si="0"/>
        <v>0</v>
      </c>
      <c r="M15" s="28">
        <f t="shared" si="1"/>
        <v>4300000</v>
      </c>
      <c r="N15" s="64">
        <f t="shared" si="2"/>
        <v>0</v>
      </c>
      <c r="O15" s="62"/>
      <c r="P15" s="63">
        <f t="shared" si="3"/>
        <v>219999.144</v>
      </c>
      <c r="Q15" s="63">
        <f t="shared" si="4"/>
        <v>179958.48</v>
      </c>
      <c r="R15" s="63">
        <f t="shared" si="5"/>
        <v>89979.24</v>
      </c>
      <c r="S15" s="62">
        <f t="shared" si="6"/>
        <v>489936.864</v>
      </c>
      <c r="T15" s="62">
        <v>374913.5</v>
      </c>
      <c r="U15" s="190"/>
      <c r="V15" s="76">
        <f t="shared" si="7"/>
        <v>4300000</v>
      </c>
      <c r="W15" s="76"/>
      <c r="X15" s="77"/>
      <c r="Y15" s="77" t="str">
        <f t="shared" si="8"/>
        <v>OK</v>
      </c>
      <c r="Z15" s="73" t="str">
        <f t="shared" si="9"/>
        <v>ADE HIDAYAT</v>
      </c>
      <c r="AA15" s="72" t="s">
        <v>4</v>
      </c>
      <c r="AB15" s="71">
        <f t="shared" si="10"/>
        <v>4300000</v>
      </c>
      <c r="AC15" s="71">
        <f t="shared" si="22"/>
        <v>89979.24</v>
      </c>
      <c r="AD15" s="71">
        <f t="shared" si="23"/>
        <v>44989.62</v>
      </c>
      <c r="AE15" s="71">
        <f t="shared" si="23"/>
        <v>44989.62</v>
      </c>
      <c r="AF15" s="71">
        <f t="shared" si="11"/>
        <v>4120041.5199999996</v>
      </c>
      <c r="AG15" s="71">
        <f t="shared" si="12"/>
        <v>5250000</v>
      </c>
      <c r="AH15" s="71">
        <f t="shared" si="13"/>
        <v>-1129958.4800000004</v>
      </c>
      <c r="AI15" s="71">
        <f t="shared" si="14"/>
        <v>0</v>
      </c>
      <c r="AJ15" s="70">
        <f t="shared" si="15"/>
        <v>4120041.5199999996</v>
      </c>
      <c r="AK15" s="59"/>
      <c r="AL15" s="59"/>
      <c r="AM15" s="59"/>
      <c r="AN15" s="59"/>
      <c r="AO15" s="59"/>
      <c r="AP15" s="59"/>
      <c r="AQ15" s="59">
        <f t="shared" si="16"/>
        <v>0</v>
      </c>
      <c r="AR15" s="59">
        <f t="shared" si="24"/>
        <v>0</v>
      </c>
      <c r="AS15" s="59">
        <f t="shared" si="17"/>
        <v>4120041.5199999996</v>
      </c>
      <c r="AT15" s="69"/>
      <c r="AU15" s="68">
        <f t="shared" si="18"/>
        <v>5</v>
      </c>
      <c r="AV15" s="67" t="str">
        <f t="shared" si="19"/>
        <v>ADE HIDAYAT</v>
      </c>
      <c r="AW15" s="57">
        <f t="shared" si="20"/>
        <v>4120041.5199999996</v>
      </c>
      <c r="AX15" s="66"/>
      <c r="AY15" s="77"/>
      <c r="AZ15" s="77"/>
      <c r="BA15" s="69">
        <f>+VLOOKUP(C15,'tanda terima  (2)'!$C$4:$G$106,5,0)</f>
        <v>4120041.5199999996</v>
      </c>
      <c r="BB15" s="69"/>
      <c r="BG15" s="102" t="e">
        <f>+VLOOKUP(C15,#REF!,40,0)</f>
        <v>#REF!</v>
      </c>
    </row>
    <row r="16" s="102" customFormat="1">
      <c r="A16" s="77" t="s">
        <v>57</v>
      </c>
      <c r="B16" s="77" t="s">
        <v>70</v>
      </c>
      <c r="C16" s="126" t="s">
        <v>71</v>
      </c>
      <c r="D16" s="77" t="s">
        <v>60</v>
      </c>
      <c r="E16" s="77" t="s">
        <v>61</v>
      </c>
      <c r="F16" s="77"/>
      <c r="G16" s="77"/>
      <c r="H16" s="135" t="str">
        <f t="shared" si="21"/>
        <v>FULL</v>
      </c>
      <c r="I16" s="76"/>
      <c r="J16" s="76"/>
      <c r="K16" s="76"/>
      <c r="L16" s="64">
        <f t="shared" si="0"/>
        <v>0</v>
      </c>
      <c r="M16" s="28">
        <f t="shared" si="1"/>
        <v>4300000</v>
      </c>
      <c r="N16" s="64">
        <f t="shared" si="2"/>
        <v>0</v>
      </c>
      <c r="O16" s="62"/>
      <c r="P16" s="63">
        <f t="shared" si="3"/>
        <v>219999.144</v>
      </c>
      <c r="Q16" s="63">
        <f t="shared" si="4"/>
        <v>179958.48</v>
      </c>
      <c r="R16" s="63">
        <f t="shared" si="5"/>
        <v>89979.24</v>
      </c>
      <c r="S16" s="62">
        <f t="shared" si="6"/>
        <v>489936.864</v>
      </c>
      <c r="T16" s="62">
        <v>374913.5</v>
      </c>
      <c r="U16" s="190"/>
      <c r="V16" s="64">
        <f t="shared" si="7"/>
        <v>4300000</v>
      </c>
      <c r="W16" s="64"/>
      <c r="X16" s="65"/>
      <c r="Y16" s="65" t="str">
        <f t="shared" si="8"/>
        <v>OK</v>
      </c>
      <c r="Z16" s="193" t="str">
        <f t="shared" si="9"/>
        <v>DWI HARYANTO</v>
      </c>
      <c r="AA16" s="61" t="s">
        <v>1</v>
      </c>
      <c r="AB16" s="60">
        <f t="shared" si="10"/>
        <v>4300000</v>
      </c>
      <c r="AC16" s="71">
        <f t="shared" si="22"/>
        <v>89979.24</v>
      </c>
      <c r="AD16" s="71">
        <f t="shared" si="23"/>
        <v>44989.62</v>
      </c>
      <c r="AE16" s="71">
        <f t="shared" si="23"/>
        <v>44989.62</v>
      </c>
      <c r="AF16" s="60">
        <f t="shared" si="11"/>
        <v>4120041.5199999996</v>
      </c>
      <c r="AG16" s="60">
        <f t="shared" si="12"/>
        <v>4875000</v>
      </c>
      <c r="AH16" s="60">
        <f t="shared" si="13"/>
        <v>-754958.4800000004</v>
      </c>
      <c r="AI16" s="60">
        <f t="shared" si="14"/>
        <v>0</v>
      </c>
      <c r="AJ16" s="59">
        <f t="shared" si="15"/>
        <v>4120041.5199999996</v>
      </c>
      <c r="AK16" s="59"/>
      <c r="AL16" s="59"/>
      <c r="AM16" s="59"/>
      <c r="AN16" s="59"/>
      <c r="AO16" s="59"/>
      <c r="AP16" s="59"/>
      <c r="AQ16" s="59">
        <f t="shared" si="16"/>
        <v>0</v>
      </c>
      <c r="AR16" s="59">
        <f t="shared" si="24"/>
        <v>0</v>
      </c>
      <c r="AS16" s="59">
        <f t="shared" si="17"/>
        <v>4120041.5199999996</v>
      </c>
      <c r="AT16" s="56"/>
      <c r="AU16" s="194">
        <f t="shared" si="18"/>
        <v>6</v>
      </c>
      <c r="AV16" s="58" t="str">
        <f t="shared" si="19"/>
        <v>DWI HARYANTO</v>
      </c>
      <c r="AW16" s="57">
        <f t="shared" si="20"/>
        <v>4120041.5199999996</v>
      </c>
      <c r="AX16" s="61"/>
      <c r="AY16" s="65"/>
      <c r="AZ16" s="65"/>
      <c r="BA16" s="69">
        <f>+VLOOKUP(C16,'tanda terima  (2)'!$C$4:$G$106,5,0)</f>
        <v>4120041.5199999996</v>
      </c>
      <c r="BB16" s="69"/>
      <c r="BG16" s="102" t="s">
        <v>72</v>
      </c>
    </row>
    <row r="17" s="102" customFormat="1">
      <c r="A17" s="77" t="s">
        <v>57</v>
      </c>
      <c r="B17" s="65" t="s">
        <v>73</v>
      </c>
      <c r="C17" s="126" t="s">
        <v>74</v>
      </c>
      <c r="D17" s="77" t="s">
        <v>60</v>
      </c>
      <c r="E17" s="77" t="s">
        <v>61</v>
      </c>
      <c r="F17" s="77"/>
      <c r="G17" s="77"/>
      <c r="H17" s="135" t="str">
        <f t="shared" si="21"/>
        <v>FULL</v>
      </c>
      <c r="I17" s="76"/>
      <c r="J17" s="76"/>
      <c r="K17" s="76"/>
      <c r="L17" s="76">
        <f t="shared" si="0"/>
        <v>0</v>
      </c>
      <c r="M17" s="28">
        <f t="shared" si="1"/>
        <v>4300000</v>
      </c>
      <c r="N17" s="64">
        <f t="shared" si="2"/>
        <v>0</v>
      </c>
      <c r="O17" s="62"/>
      <c r="P17" s="63">
        <f t="shared" si="3"/>
        <v>219999.144</v>
      </c>
      <c r="Q17" s="63">
        <f t="shared" si="4"/>
        <v>179958.48</v>
      </c>
      <c r="R17" s="63">
        <f t="shared" si="5"/>
        <v>89979.24</v>
      </c>
      <c r="S17" s="62">
        <f t="shared" si="6"/>
        <v>489936.864</v>
      </c>
      <c r="T17" s="62">
        <v>374913.5</v>
      </c>
      <c r="U17" s="190"/>
      <c r="V17" s="76">
        <f t="shared" si="7"/>
        <v>4300000</v>
      </c>
      <c r="W17" s="76"/>
      <c r="X17" s="77"/>
      <c r="Y17" s="77" t="str">
        <f t="shared" si="8"/>
        <v>OK</v>
      </c>
      <c r="Z17" s="73" t="str">
        <f t="shared" si="9"/>
        <v>SUHENDRA</v>
      </c>
      <c r="AA17" s="72" t="s">
        <v>1</v>
      </c>
      <c r="AB17" s="71">
        <f t="shared" si="10"/>
        <v>4300000</v>
      </c>
      <c r="AC17" s="71">
        <f t="shared" si="22"/>
        <v>89979.24</v>
      </c>
      <c r="AD17" s="71">
        <f t="shared" si="23"/>
        <v>44989.62</v>
      </c>
      <c r="AE17" s="71">
        <f t="shared" si="23"/>
        <v>44989.62</v>
      </c>
      <c r="AF17" s="71">
        <f t="shared" si="11"/>
        <v>4120041.5199999996</v>
      </c>
      <c r="AG17" s="71">
        <f t="shared" si="12"/>
        <v>4875000</v>
      </c>
      <c r="AH17" s="71">
        <f t="shared" si="13"/>
        <v>-754958.4800000004</v>
      </c>
      <c r="AI17" s="71">
        <f t="shared" si="14"/>
        <v>0</v>
      </c>
      <c r="AJ17" s="70">
        <f t="shared" si="15"/>
        <v>4120041.5199999996</v>
      </c>
      <c r="AK17" s="59"/>
      <c r="AL17" s="59"/>
      <c r="AM17" s="59"/>
      <c r="AN17" s="59"/>
      <c r="AO17" s="59"/>
      <c r="AP17" s="59"/>
      <c r="AQ17" s="59">
        <f t="shared" si="16"/>
        <v>0</v>
      </c>
      <c r="AR17" s="59">
        <f t="shared" si="24"/>
        <v>0</v>
      </c>
      <c r="AS17" s="59">
        <f t="shared" si="17"/>
        <v>4120041.5199999996</v>
      </c>
      <c r="AT17" s="69"/>
      <c r="AU17" s="68">
        <f t="shared" si="18"/>
        <v>7</v>
      </c>
      <c r="AV17" s="67" t="str">
        <f t="shared" si="19"/>
        <v>SUHENDRA</v>
      </c>
      <c r="AW17" s="57">
        <f t="shared" si="20"/>
        <v>4120041.5199999996</v>
      </c>
      <c r="AX17" s="66"/>
      <c r="AY17" s="77"/>
      <c r="AZ17" s="77"/>
      <c r="BA17" s="69">
        <f>+VLOOKUP(C17,'tanda terima  (2)'!$C$4:$G$106,5,0)</f>
        <v>4120041.5199999996</v>
      </c>
      <c r="BB17" s="69"/>
      <c r="BG17" s="102" t="s">
        <v>75</v>
      </c>
    </row>
    <row r="18" s="102" customFormat="1">
      <c r="A18" s="77" t="s">
        <v>57</v>
      </c>
      <c r="B18" s="65" t="s">
        <v>76</v>
      </c>
      <c r="C18" s="126" t="s">
        <v>77</v>
      </c>
      <c r="D18" s="77" t="s">
        <v>60</v>
      </c>
      <c r="E18" s="77" t="s">
        <v>61</v>
      </c>
      <c r="F18" s="77"/>
      <c r="G18" s="77"/>
      <c r="H18" s="135" t="str">
        <f t="shared" si="21"/>
        <v>FULL</v>
      </c>
      <c r="I18" s="76"/>
      <c r="J18" s="76"/>
      <c r="K18" s="76"/>
      <c r="L18" s="76">
        <f t="shared" si="0"/>
        <v>0</v>
      </c>
      <c r="M18" s="28">
        <f t="shared" si="1"/>
        <v>4300000</v>
      </c>
      <c r="N18" s="64">
        <f t="shared" si="2"/>
        <v>0</v>
      </c>
      <c r="O18" s="62"/>
      <c r="P18" s="63">
        <f t="shared" si="3"/>
        <v>219999.144</v>
      </c>
      <c r="Q18" s="63">
        <f t="shared" si="4"/>
        <v>179958.48</v>
      </c>
      <c r="R18" s="63">
        <f t="shared" si="5"/>
        <v>89979.24</v>
      </c>
      <c r="S18" s="62">
        <f t="shared" si="6"/>
        <v>489936.864</v>
      </c>
      <c r="T18" s="62">
        <v>374913.5</v>
      </c>
      <c r="U18" s="190"/>
      <c r="V18" s="76">
        <f t="shared" si="7"/>
        <v>4300000</v>
      </c>
      <c r="W18" s="76"/>
      <c r="X18" s="77"/>
      <c r="Y18" s="77" t="str">
        <f t="shared" si="8"/>
        <v>OK</v>
      </c>
      <c r="Z18" s="73" t="str">
        <f t="shared" si="9"/>
        <v>WAWAN GUNAWAN</v>
      </c>
      <c r="AA18" s="72" t="s">
        <v>4</v>
      </c>
      <c r="AB18" s="71">
        <f t="shared" si="10"/>
        <v>4300000</v>
      </c>
      <c r="AC18" s="71">
        <f t="shared" si="22"/>
        <v>89979.24</v>
      </c>
      <c r="AD18" s="71">
        <f t="shared" si="23"/>
        <v>44989.62</v>
      </c>
      <c r="AE18" s="71">
        <f t="shared" si="23"/>
        <v>44989.62</v>
      </c>
      <c r="AF18" s="71">
        <f t="shared" si="11"/>
        <v>4120041.5199999996</v>
      </c>
      <c r="AG18" s="71">
        <f t="shared" si="12"/>
        <v>5250000</v>
      </c>
      <c r="AH18" s="71">
        <f t="shared" si="13"/>
        <v>-1129958.4800000004</v>
      </c>
      <c r="AI18" s="71">
        <f t="shared" si="14"/>
        <v>0</v>
      </c>
      <c r="AJ18" s="70">
        <f t="shared" si="15"/>
        <v>4120041.5199999996</v>
      </c>
      <c r="AK18" s="59"/>
      <c r="AL18" s="59"/>
      <c r="AM18" s="59"/>
      <c r="AN18" s="59"/>
      <c r="AO18" s="59"/>
      <c r="AP18" s="59"/>
      <c r="AQ18" s="59">
        <f t="shared" si="16"/>
        <v>0</v>
      </c>
      <c r="AR18" s="59">
        <f t="shared" si="24"/>
        <v>0</v>
      </c>
      <c r="AS18" s="59">
        <f t="shared" si="17"/>
        <v>4120041.5199999996</v>
      </c>
      <c r="AT18" s="69"/>
      <c r="AU18" s="68">
        <f t="shared" si="18"/>
        <v>8</v>
      </c>
      <c r="AV18" s="67" t="str">
        <f t="shared" si="19"/>
        <v>WAWAN GUNAWAN</v>
      </c>
      <c r="AW18" s="57">
        <f t="shared" si="20"/>
        <v>4120041.5199999996</v>
      </c>
      <c r="AX18" s="66"/>
      <c r="AY18" s="77"/>
      <c r="AZ18" s="77"/>
      <c r="BA18" s="69">
        <f>+VLOOKUP(C18,'tanda terima  (2)'!$C$4:$G$106,5,0)</f>
        <v>4120041.5199999996</v>
      </c>
      <c r="BB18" s="69"/>
      <c r="BG18" s="102" t="s">
        <v>78</v>
      </c>
    </row>
    <row r="19" s="55" customFormat="1">
      <c r="A19" s="77" t="s">
        <v>57</v>
      </c>
      <c r="B19" s="65" t="s">
        <v>72</v>
      </c>
      <c r="C19" s="126" t="s">
        <v>79</v>
      </c>
      <c r="D19" s="65" t="s">
        <v>60</v>
      </c>
      <c r="E19" s="65" t="s">
        <v>61</v>
      </c>
      <c r="F19" s="65"/>
      <c r="G19" s="65"/>
      <c r="H19" s="135" t="str">
        <f t="shared" si="21"/>
        <v>FULL</v>
      </c>
      <c r="I19" s="64"/>
      <c r="J19" s="64"/>
      <c r="K19" s="64"/>
      <c r="L19" s="64">
        <f t="shared" si="0"/>
        <v>0</v>
      </c>
      <c r="M19" s="28">
        <f t="shared" si="1"/>
        <v>4300000</v>
      </c>
      <c r="N19" s="64">
        <f t="shared" si="2"/>
        <v>0</v>
      </c>
      <c r="O19" s="62"/>
      <c r="P19" s="63">
        <f t="shared" si="3"/>
        <v>219999.144</v>
      </c>
      <c r="Q19" s="63">
        <f t="shared" si="4"/>
        <v>179958.48</v>
      </c>
      <c r="R19" s="63">
        <f t="shared" si="5"/>
        <v>89979.24</v>
      </c>
      <c r="S19" s="62">
        <f t="shared" si="6"/>
        <v>489936.864</v>
      </c>
      <c r="T19" s="62">
        <v>374913.5</v>
      </c>
      <c r="U19" s="190"/>
      <c r="V19" s="64">
        <f t="shared" si="7"/>
        <v>4300000</v>
      </c>
      <c r="W19" s="64"/>
      <c r="X19" s="65"/>
      <c r="Y19" s="65" t="str">
        <f t="shared" si="8"/>
        <v>OK</v>
      </c>
      <c r="Z19" s="193" t="str">
        <f t="shared" si="9"/>
        <v>SUPIYARTO</v>
      </c>
      <c r="AA19" s="61" t="s">
        <v>1</v>
      </c>
      <c r="AB19" s="60">
        <f t="shared" si="10"/>
        <v>4300000</v>
      </c>
      <c r="AC19" s="71">
        <f t="shared" si="22"/>
        <v>89979.24</v>
      </c>
      <c r="AD19" s="71">
        <f t="shared" si="23"/>
        <v>44989.62</v>
      </c>
      <c r="AE19" s="71">
        <f t="shared" si="23"/>
        <v>44989.62</v>
      </c>
      <c r="AF19" s="60">
        <f t="shared" si="11"/>
        <v>4120041.5199999996</v>
      </c>
      <c r="AG19" s="60">
        <f t="shared" si="12"/>
        <v>4875000</v>
      </c>
      <c r="AH19" s="60">
        <f t="shared" si="13"/>
        <v>-754958.4800000004</v>
      </c>
      <c r="AI19" s="60">
        <f t="shared" si="14"/>
        <v>0</v>
      </c>
      <c r="AJ19" s="59">
        <f t="shared" si="15"/>
        <v>4120041.5199999996</v>
      </c>
      <c r="AK19" s="59"/>
      <c r="AL19" s="59"/>
      <c r="AM19" s="59"/>
      <c r="AN19" s="59"/>
      <c r="AO19" s="59"/>
      <c r="AP19" s="191">
        <v>20000</v>
      </c>
      <c r="AQ19" s="59">
        <f t="shared" si="16"/>
        <v>0</v>
      </c>
      <c r="AR19" s="59">
        <f t="shared" si="24"/>
        <v>20000</v>
      </c>
      <c r="AS19" s="59">
        <f t="shared" si="17"/>
        <v>4100041.5199999996</v>
      </c>
      <c r="AT19" s="56"/>
      <c r="AU19" s="194">
        <f t="shared" si="18"/>
        <v>9</v>
      </c>
      <c r="AV19" s="58" t="str">
        <f t="shared" si="19"/>
        <v>SUPIYARTO</v>
      </c>
      <c r="AW19" s="57">
        <f t="shared" si="20"/>
        <v>4100041.5199999996</v>
      </c>
      <c r="AX19" s="61"/>
      <c r="AY19" s="65"/>
      <c r="AZ19" s="65"/>
      <c r="BA19" s="69">
        <f>+VLOOKUP(C19,'tanda terima  (2)'!$C$4:$G$106,5,0)</f>
        <v>4100041.5199999996</v>
      </c>
      <c r="BB19" s="56"/>
      <c r="BG19" s="102" t="e">
        <f>+VLOOKUP(C19,#REF!,40,0)</f>
        <v>#REF!</v>
      </c>
    </row>
    <row r="20" s="55" customFormat="1">
      <c r="A20" s="77" t="s">
        <v>57</v>
      </c>
      <c r="B20" s="65" t="s">
        <v>80</v>
      </c>
      <c r="C20" s="126" t="s">
        <v>81</v>
      </c>
      <c r="D20" s="65" t="s">
        <v>60</v>
      </c>
      <c r="E20" s="65" t="s">
        <v>61</v>
      </c>
      <c r="F20" s="65"/>
      <c r="G20" s="65"/>
      <c r="H20" s="135" t="str">
        <f t="shared" si="21"/>
        <v>FULL</v>
      </c>
      <c r="I20" s="64"/>
      <c r="J20" s="64"/>
      <c r="K20" s="64"/>
      <c r="L20" s="64">
        <f t="shared" si="0"/>
        <v>0</v>
      </c>
      <c r="M20" s="28">
        <f t="shared" si="1"/>
        <v>4300000</v>
      </c>
      <c r="N20" s="64">
        <f t="shared" si="2"/>
        <v>0</v>
      </c>
      <c r="O20" s="62"/>
      <c r="P20" s="63">
        <f t="shared" si="3"/>
        <v>219999.144</v>
      </c>
      <c r="Q20" s="63">
        <f t="shared" si="4"/>
        <v>179958.48</v>
      </c>
      <c r="R20" s="63">
        <f t="shared" si="5"/>
        <v>89979.24</v>
      </c>
      <c r="S20" s="62">
        <f t="shared" si="6"/>
        <v>489936.864</v>
      </c>
      <c r="T20" s="62">
        <v>374913.5</v>
      </c>
      <c r="U20" s="190">
        <v>200000</v>
      </c>
      <c r="V20" s="64">
        <f t="shared" si="7"/>
        <v>4500000</v>
      </c>
      <c r="W20" s="64"/>
      <c r="X20" s="65"/>
      <c r="Y20" s="65" t="str">
        <f t="shared" si="8"/>
        <v>OK</v>
      </c>
      <c r="Z20" s="193" t="str">
        <f t="shared" si="9"/>
        <v>M FIKRI ALFIYANSAH</v>
      </c>
      <c r="AA20" s="61" t="s">
        <v>1</v>
      </c>
      <c r="AB20" s="60">
        <f t="shared" si="10"/>
        <v>4500000</v>
      </c>
      <c r="AC20" s="71">
        <f t="shared" si="22"/>
        <v>89979.24</v>
      </c>
      <c r="AD20" s="71">
        <f t="shared" si="23"/>
        <v>44989.62</v>
      </c>
      <c r="AE20" s="71">
        <f t="shared" si="23"/>
        <v>44989.62</v>
      </c>
      <c r="AF20" s="60">
        <f t="shared" si="11"/>
        <v>4320041.52</v>
      </c>
      <c r="AG20" s="60">
        <f t="shared" si="12"/>
        <v>4875000</v>
      </c>
      <c r="AH20" s="60">
        <f t="shared" si="13"/>
        <v>-554958.4800000004</v>
      </c>
      <c r="AI20" s="60">
        <f t="shared" si="14"/>
        <v>0</v>
      </c>
      <c r="AJ20" s="59">
        <f t="shared" si="15"/>
        <v>4320041.52</v>
      </c>
      <c r="AK20" s="59"/>
      <c r="AL20" s="59"/>
      <c r="AM20" s="59"/>
      <c r="AN20" s="59"/>
      <c r="AO20" s="59"/>
      <c r="AP20" s="191">
        <v>20000</v>
      </c>
      <c r="AQ20" s="59">
        <v>0</v>
      </c>
      <c r="AR20" s="59">
        <f t="shared" si="24"/>
        <v>20000</v>
      </c>
      <c r="AS20" s="59">
        <f t="shared" si="17"/>
        <v>4300041.52</v>
      </c>
      <c r="AT20" s="56"/>
      <c r="AU20" s="194">
        <f t="shared" si="18"/>
        <v>10</v>
      </c>
      <c r="AV20" s="58" t="str">
        <f t="shared" si="19"/>
        <v>M FIKRI ALFIYANSAH</v>
      </c>
      <c r="AW20" s="57">
        <f t="shared" si="20"/>
        <v>4300041.52</v>
      </c>
      <c r="AX20" s="61"/>
      <c r="AY20" s="65"/>
      <c r="AZ20" s="65"/>
      <c r="BA20" s="69">
        <f>+VLOOKUP(C20,'tanda terima  (2)'!$C$4:$G$106,5,0)</f>
        <v>4300041.52</v>
      </c>
      <c r="BB20" s="56"/>
      <c r="BG20" s="102" t="s">
        <v>82</v>
      </c>
    </row>
    <row r="21" s="55" customFormat="1">
      <c r="A21" s="77" t="s">
        <v>57</v>
      </c>
      <c r="B21" s="65" t="s">
        <v>83</v>
      </c>
      <c r="C21" s="126" t="s">
        <v>84</v>
      </c>
      <c r="D21" s="65" t="s">
        <v>60</v>
      </c>
      <c r="E21" s="65" t="s">
        <v>61</v>
      </c>
      <c r="F21" s="65"/>
      <c r="G21" s="65"/>
      <c r="H21" s="135" t="str">
        <f t="shared" si="21"/>
        <v>FULL</v>
      </c>
      <c r="I21" s="64"/>
      <c r="J21" s="64"/>
      <c r="K21" s="64"/>
      <c r="L21" s="64">
        <f t="shared" si="0"/>
        <v>0</v>
      </c>
      <c r="M21" s="28">
        <f t="shared" si="1"/>
        <v>4300000</v>
      </c>
      <c r="N21" s="64">
        <f t="shared" si="2"/>
        <v>0</v>
      </c>
      <c r="O21" s="62"/>
      <c r="P21" s="63">
        <f t="shared" si="3"/>
        <v>219999.144</v>
      </c>
      <c r="Q21" s="63">
        <f t="shared" si="4"/>
        <v>179958.48</v>
      </c>
      <c r="R21" s="63">
        <f t="shared" si="5"/>
        <v>89979.24</v>
      </c>
      <c r="S21" s="62">
        <f t="shared" si="6"/>
        <v>489936.864</v>
      </c>
      <c r="T21" s="62">
        <v>374913.5</v>
      </c>
      <c r="U21" s="190"/>
      <c r="V21" s="64">
        <f t="shared" si="7"/>
        <v>4300000</v>
      </c>
      <c r="W21" s="64"/>
      <c r="X21" s="65"/>
      <c r="Y21" s="65" t="str">
        <f t="shared" si="8"/>
        <v>OK</v>
      </c>
      <c r="Z21" s="193" t="str">
        <f t="shared" si="9"/>
        <v>BUDIYANTO</v>
      </c>
      <c r="AA21" s="61" t="s">
        <v>1</v>
      </c>
      <c r="AB21" s="60">
        <f t="shared" si="10"/>
        <v>4300000</v>
      </c>
      <c r="AC21" s="71">
        <f t="shared" si="22"/>
        <v>89979.24</v>
      </c>
      <c r="AD21" s="71">
        <f t="shared" si="23"/>
        <v>44989.62</v>
      </c>
      <c r="AE21" s="71">
        <f t="shared" si="23"/>
        <v>44989.62</v>
      </c>
      <c r="AF21" s="60">
        <f t="shared" si="11"/>
        <v>4120041.5199999996</v>
      </c>
      <c r="AG21" s="60">
        <f t="shared" si="12"/>
        <v>4875000</v>
      </c>
      <c r="AH21" s="60">
        <f t="shared" si="13"/>
        <v>-754958.4800000004</v>
      </c>
      <c r="AI21" s="60">
        <f t="shared" si="14"/>
        <v>0</v>
      </c>
      <c r="AJ21" s="59">
        <f t="shared" si="15"/>
        <v>4120041.5199999996</v>
      </c>
      <c r="AK21" s="59"/>
      <c r="AL21" s="59"/>
      <c r="AM21" s="59"/>
      <c r="AN21" s="59"/>
      <c r="AO21" s="59"/>
      <c r="AP21" s="59"/>
      <c r="AQ21" s="59">
        <v>0</v>
      </c>
      <c r="AR21" s="59">
        <f t="shared" si="24"/>
        <v>0</v>
      </c>
      <c r="AS21" s="59">
        <f t="shared" si="17"/>
        <v>4120041.5199999996</v>
      </c>
      <c r="AT21" s="56"/>
      <c r="AU21" s="194">
        <f t="shared" si="18"/>
        <v>11</v>
      </c>
      <c r="AV21" s="58" t="str">
        <f t="shared" si="19"/>
        <v>BUDIYANTO</v>
      </c>
      <c r="AW21" s="57">
        <f t="shared" si="20"/>
        <v>4120041.5199999996</v>
      </c>
      <c r="AX21" s="61"/>
      <c r="AY21" s="65"/>
      <c r="AZ21" s="65"/>
      <c r="BA21" s="69">
        <f>+VLOOKUP(C21,'tanda terima  (2)'!$C$4:$G$106,5,0)</f>
        <v>4120041.5199999996</v>
      </c>
      <c r="BB21" s="56"/>
      <c r="BG21" s="102" t="e">
        <f>+VLOOKUP(C21,#REF!,40,0)</f>
        <v>#REF!</v>
      </c>
    </row>
    <row r="22" s="55" customFormat="1">
      <c r="A22" s="77" t="s">
        <v>57</v>
      </c>
      <c r="B22" s="65" t="s">
        <v>82</v>
      </c>
      <c r="C22" s="126" t="s">
        <v>85</v>
      </c>
      <c r="D22" s="65" t="s">
        <v>60</v>
      </c>
      <c r="E22" s="65" t="s">
        <v>61</v>
      </c>
      <c r="F22" s="65"/>
      <c r="G22" s="65"/>
      <c r="H22" s="135" t="str">
        <f t="shared" si="21"/>
        <v>FULL</v>
      </c>
      <c r="I22" s="64"/>
      <c r="J22" s="64"/>
      <c r="K22" s="64"/>
      <c r="L22" s="64">
        <f t="shared" si="0"/>
        <v>0</v>
      </c>
      <c r="M22" s="28">
        <f t="shared" si="1"/>
        <v>4300000</v>
      </c>
      <c r="N22" s="64">
        <f t="shared" si="2"/>
        <v>0</v>
      </c>
      <c r="O22" s="62"/>
      <c r="P22" s="63">
        <f t="shared" si="3"/>
        <v>219999.144</v>
      </c>
      <c r="Q22" s="63">
        <f t="shared" si="4"/>
        <v>179958.48</v>
      </c>
      <c r="R22" s="63">
        <f t="shared" si="5"/>
        <v>89979.24</v>
      </c>
      <c r="S22" s="62">
        <f t="shared" si="6"/>
        <v>489936.864</v>
      </c>
      <c r="T22" s="62">
        <v>374913.5</v>
      </c>
      <c r="U22" s="190"/>
      <c r="V22" s="64">
        <f t="shared" si="7"/>
        <v>4300000</v>
      </c>
      <c r="W22" s="64"/>
      <c r="X22" s="65"/>
      <c r="Y22" s="65" t="str">
        <f t="shared" si="8"/>
        <v>OK</v>
      </c>
      <c r="Z22" s="193" t="str">
        <f t="shared" si="9"/>
        <v>MUHAMAD MUHTADI</v>
      </c>
      <c r="AA22" s="61" t="s">
        <v>1</v>
      </c>
      <c r="AB22" s="60">
        <f t="shared" si="10"/>
        <v>4300000</v>
      </c>
      <c r="AC22" s="71">
        <f t="shared" si="22"/>
        <v>89979.24</v>
      </c>
      <c r="AD22" s="71">
        <f t="shared" si="23"/>
        <v>44989.62</v>
      </c>
      <c r="AE22" s="71">
        <f t="shared" si="23"/>
        <v>44989.62</v>
      </c>
      <c r="AF22" s="60">
        <f t="shared" si="11"/>
        <v>4120041.5199999996</v>
      </c>
      <c r="AG22" s="60">
        <f t="shared" si="12"/>
        <v>4875000</v>
      </c>
      <c r="AH22" s="60">
        <f t="shared" si="13"/>
        <v>-754958.4800000004</v>
      </c>
      <c r="AI22" s="60">
        <f t="shared" si="14"/>
        <v>0</v>
      </c>
      <c r="AJ22" s="59">
        <f t="shared" si="15"/>
        <v>4120041.5199999996</v>
      </c>
      <c r="AK22" s="59"/>
      <c r="AL22" s="59"/>
      <c r="AM22" s="59"/>
      <c r="AN22" s="59"/>
      <c r="AO22" s="59"/>
      <c r="AP22" s="59"/>
      <c r="AQ22" s="59">
        <v>150000</v>
      </c>
      <c r="AR22" s="59">
        <f t="shared" si="24"/>
        <v>150000</v>
      </c>
      <c r="AS22" s="59">
        <f t="shared" si="17"/>
        <v>3970041.5199999996</v>
      </c>
      <c r="AT22" s="56"/>
      <c r="AU22" s="194">
        <f t="shared" si="18"/>
        <v>12</v>
      </c>
      <c r="AV22" s="58" t="str">
        <f t="shared" si="19"/>
        <v>MUHAMAD MUHTADI</v>
      </c>
      <c r="AW22" s="57">
        <f t="shared" si="20"/>
        <v>3970041.5199999996</v>
      </c>
      <c r="AX22" s="211"/>
      <c r="AY22" s="65"/>
      <c r="AZ22" s="65"/>
      <c r="BA22" s="69">
        <f>+VLOOKUP(C22,'tanda terima  (2)'!$C$4:$G$106,5,0)</f>
        <v>3970041.5199999996</v>
      </c>
      <c r="BB22" s="56"/>
      <c r="BG22" s="102" t="e">
        <f>+VLOOKUP(C22,#REF!,40,0)</f>
        <v>#REF!</v>
      </c>
    </row>
    <row r="23" s="55" customFormat="1">
      <c r="A23" s="77" t="s">
        <v>57</v>
      </c>
      <c r="B23" s="65" t="s">
        <v>86</v>
      </c>
      <c r="C23" s="126" t="s">
        <v>87</v>
      </c>
      <c r="D23" s="77" t="s">
        <v>60</v>
      </c>
      <c r="E23" s="77" t="s">
        <v>61</v>
      </c>
      <c r="F23" s="77"/>
      <c r="G23" s="77">
        <v>17</v>
      </c>
      <c r="H23" s="135" t="str">
        <f t="shared" si="21"/>
        <v>PRORATE</v>
      </c>
      <c r="I23" s="76"/>
      <c r="J23" s="76"/>
      <c r="K23" s="76"/>
      <c r="L23" s="76">
        <f t="shared" si="0"/>
        <v>0</v>
      </c>
      <c r="M23" s="28">
        <f t="shared" si="1"/>
        <v>2924000</v>
      </c>
      <c r="N23" s="64">
        <f t="shared" si="2"/>
        <v>0</v>
      </c>
      <c r="O23" s="62"/>
      <c r="P23" s="63">
        <f t="shared" si="3"/>
        <v>219999.144</v>
      </c>
      <c r="Q23" s="63">
        <f t="shared" si="4"/>
        <v>179958.48</v>
      </c>
      <c r="R23" s="63">
        <f t="shared" si="5"/>
        <v>89979.24</v>
      </c>
      <c r="S23" s="62">
        <f t="shared" si="6"/>
        <v>489936.864</v>
      </c>
      <c r="T23" s="62">
        <v>374913.5</v>
      </c>
      <c r="U23" s="190"/>
      <c r="V23" s="272">
        <f t="shared" si="7"/>
        <v>2924000</v>
      </c>
      <c r="W23" s="76"/>
      <c r="X23" s="77"/>
      <c r="Y23" s="77" t="str">
        <f t="shared" si="8"/>
        <v>Perhitungan Keliru, silahkan periksa kembali</v>
      </c>
      <c r="Z23" s="73" t="str">
        <f t="shared" si="9"/>
        <v>HENDRIK PURNAMA</v>
      </c>
      <c r="AA23" s="72" t="s">
        <v>1</v>
      </c>
      <c r="AB23" s="71">
        <f t="shared" si="10"/>
        <v>2924000</v>
      </c>
      <c r="AC23" s="71">
        <f t="shared" si="22"/>
        <v>89979.24</v>
      </c>
      <c r="AD23" s="71">
        <f t="shared" si="23"/>
        <v>44989.62</v>
      </c>
      <c r="AE23" s="71">
        <f t="shared" si="23"/>
        <v>44989.62</v>
      </c>
      <c r="AF23" s="71">
        <f t="shared" si="11"/>
        <v>2744041.5199999996</v>
      </c>
      <c r="AG23" s="71">
        <f t="shared" si="12"/>
        <v>4875000</v>
      </c>
      <c r="AH23" s="71">
        <f t="shared" si="13"/>
        <v>-2130958.4800000004</v>
      </c>
      <c r="AI23" s="71">
        <f t="shared" si="14"/>
        <v>0</v>
      </c>
      <c r="AJ23" s="70">
        <f t="shared" si="15"/>
        <v>2744041.5199999996</v>
      </c>
      <c r="AK23" s="59"/>
      <c r="AL23" s="59"/>
      <c r="AM23" s="59"/>
      <c r="AN23" s="59"/>
      <c r="AO23" s="59"/>
      <c r="AP23" s="59"/>
      <c r="AQ23" s="59">
        <f t="shared" si="16"/>
        <v>0</v>
      </c>
      <c r="AR23" s="59">
        <f t="shared" si="24"/>
        <v>0</v>
      </c>
      <c r="AS23" s="59">
        <f t="shared" si="17"/>
        <v>2744041.5199999996</v>
      </c>
      <c r="AT23" s="69"/>
      <c r="AU23" s="68">
        <f t="shared" si="18"/>
        <v>13</v>
      </c>
      <c r="AV23" s="67" t="str">
        <f t="shared" si="19"/>
        <v>HENDRIK PURNAMA</v>
      </c>
      <c r="AW23" s="57">
        <f t="shared" si="20"/>
        <v>2744041.5199999996</v>
      </c>
      <c r="AX23" s="66"/>
      <c r="AY23" s="77"/>
      <c r="AZ23" s="77"/>
      <c r="BA23" s="69">
        <f>+VLOOKUP(C23,'tanda terima  (2)'!$C$4:$G$106,5,0)</f>
        <v>2744041.5199999996</v>
      </c>
      <c r="BB23" s="69"/>
      <c r="BC23" s="102"/>
      <c r="BD23" s="102"/>
      <c r="BE23" s="102"/>
      <c r="BF23" s="102"/>
      <c r="BG23" s="102" t="s">
        <v>83</v>
      </c>
    </row>
    <row r="24" s="102" customFormat="1">
      <c r="A24" s="77" t="s">
        <v>57</v>
      </c>
      <c r="B24" s="235" t="s">
        <v>88</v>
      </c>
      <c r="C24" s="214" t="s">
        <v>89</v>
      </c>
      <c r="D24" s="77" t="s">
        <v>60</v>
      </c>
      <c r="E24" s="77" t="s">
        <v>61</v>
      </c>
      <c r="F24" s="77"/>
      <c r="G24" s="77"/>
      <c r="H24" s="135" t="str">
        <f t="shared" si="21"/>
        <v>FULL</v>
      </c>
      <c r="I24" s="76"/>
      <c r="J24" s="76"/>
      <c r="K24" s="76"/>
      <c r="L24" s="64">
        <f t="shared" si="0"/>
        <v>0</v>
      </c>
      <c r="M24" s="28">
        <f>+IF(G24&gt;=1,$M$4*G24,IF(L24=0,4300000))</f>
        <v>4300000</v>
      </c>
      <c r="N24" s="64">
        <f t="shared" si="2"/>
        <v>0</v>
      </c>
      <c r="O24" s="62"/>
      <c r="P24" s="63">
        <f t="shared" si="3"/>
        <v>219999.144</v>
      </c>
      <c r="Q24" s="63">
        <f t="shared" si="4"/>
        <v>179958.48</v>
      </c>
      <c r="R24" s="63">
        <f t="shared" si="5"/>
        <v>89979.24</v>
      </c>
      <c r="S24" s="62">
        <f t="shared" si="6"/>
        <v>489936.864</v>
      </c>
      <c r="T24" s="62">
        <v>374913.5</v>
      </c>
      <c r="U24" s="190"/>
      <c r="V24" s="64">
        <f t="shared" si="7"/>
        <v>4300000</v>
      </c>
      <c r="W24" s="64"/>
      <c r="X24" s="65"/>
      <c r="Y24" s="65" t="str">
        <f t="shared" si="8"/>
        <v>OK</v>
      </c>
      <c r="Z24" s="193" t="str">
        <f t="shared" si="9"/>
        <v>AHMAD KUSAERI</v>
      </c>
      <c r="AA24" s="61" t="s">
        <v>1</v>
      </c>
      <c r="AB24" s="60">
        <f t="shared" si="10"/>
        <v>4300000</v>
      </c>
      <c r="AC24" s="71">
        <f t="shared" si="22"/>
        <v>89979.24</v>
      </c>
      <c r="AD24" s="71">
        <f t="shared" si="23"/>
        <v>44989.62</v>
      </c>
      <c r="AE24" s="71">
        <f t="shared" si="23"/>
        <v>44989.62</v>
      </c>
      <c r="AF24" s="60">
        <f t="shared" si="11"/>
        <v>4120041.5199999996</v>
      </c>
      <c r="AG24" s="60">
        <f t="shared" si="12"/>
        <v>4875000</v>
      </c>
      <c r="AH24" s="60">
        <f t="shared" si="13"/>
        <v>-754958.4800000004</v>
      </c>
      <c r="AI24" s="60">
        <f t="shared" si="14"/>
        <v>0</v>
      </c>
      <c r="AJ24" s="59">
        <f t="shared" si="15"/>
        <v>4120041.5199999996</v>
      </c>
      <c r="AK24" s="59"/>
      <c r="AL24" s="59"/>
      <c r="AM24" s="59">
        <v>250000</v>
      </c>
      <c r="AN24" s="59"/>
      <c r="AO24" s="59"/>
      <c r="AP24" s="59"/>
      <c r="AQ24" s="59">
        <f t="shared" si="16"/>
        <v>0</v>
      </c>
      <c r="AR24" s="59">
        <f t="shared" si="24"/>
        <v>250000</v>
      </c>
      <c r="AS24" s="59">
        <f t="shared" si="17"/>
        <v>3870041.5199999996</v>
      </c>
      <c r="AT24" s="56"/>
      <c r="AU24" s="194">
        <f>+AU23+1</f>
        <v>14</v>
      </c>
      <c r="AV24" s="58" t="str">
        <f t="shared" si="19"/>
        <v>AHMAD KUSAERI</v>
      </c>
      <c r="AW24" s="57">
        <f t="shared" si="20"/>
        <v>3870041.5199999996</v>
      </c>
      <c r="AX24" s="61"/>
      <c r="AY24" s="65"/>
      <c r="AZ24" s="65"/>
      <c r="BA24" s="69">
        <f>+VLOOKUP(C24,'tanda terima  (2)'!$C$4:$G$106,5,0)</f>
        <v>3870041.5199999996</v>
      </c>
      <c r="BB24" s="69"/>
      <c r="BG24" s="102" t="e">
        <f>+VLOOKUP(C24,#REF!,40,0)</f>
        <v>#REF!</v>
      </c>
    </row>
    <row r="25" s="102" customFormat="1">
      <c r="A25" s="77" t="s">
        <v>57</v>
      </c>
      <c r="B25" s="273" t="s">
        <v>75</v>
      </c>
      <c r="C25" s="274" t="s">
        <v>90</v>
      </c>
      <c r="D25" s="77" t="s">
        <v>60</v>
      </c>
      <c r="E25" s="77" t="s">
        <v>61</v>
      </c>
      <c r="F25" s="77"/>
      <c r="G25" s="77">
        <v>21</v>
      </c>
      <c r="H25" s="135" t="str">
        <f t="shared" si="21"/>
        <v>PRORATE</v>
      </c>
      <c r="I25" s="76"/>
      <c r="J25" s="76"/>
      <c r="K25" s="76"/>
      <c r="L25" s="76">
        <f t="shared" si="0"/>
        <v>0</v>
      </c>
      <c r="M25" s="28">
        <f ref="M25:M29" t="shared" si="25">+IF(G25&gt;=1,$M$4*G25,IF(L25=0,4300000))</f>
        <v>3612000</v>
      </c>
      <c r="N25" s="64">
        <f t="shared" si="2"/>
        <v>0</v>
      </c>
      <c r="O25" s="62"/>
      <c r="P25" s="63">
        <f t="shared" si="3"/>
        <v>219999.144</v>
      </c>
      <c r="Q25" s="63">
        <f t="shared" si="4"/>
        <v>179958.48</v>
      </c>
      <c r="R25" s="63">
        <f t="shared" si="5"/>
        <v>89979.24</v>
      </c>
      <c r="S25" s="62">
        <f t="shared" si="6"/>
        <v>489936.864</v>
      </c>
      <c r="T25" s="62">
        <v>374913.5</v>
      </c>
      <c r="U25" s="190"/>
      <c r="V25" s="76">
        <f t="shared" si="7"/>
        <v>3612000</v>
      </c>
      <c r="W25" s="76"/>
      <c r="X25" s="77"/>
      <c r="Y25" s="77" t="str">
        <f t="shared" si="8"/>
        <v>Pekerja tidak terdaftar</v>
      </c>
      <c r="Z25" s="73" t="str">
        <f t="shared" si="9"/>
        <v>ASEP KURNIA</v>
      </c>
      <c r="AA25" s="72" t="s">
        <v>4</v>
      </c>
      <c r="AB25" s="71">
        <f t="shared" si="10"/>
        <v>3612000</v>
      </c>
      <c r="AC25" s="71">
        <f t="shared" si="22"/>
        <v>89979.24</v>
      </c>
      <c r="AD25" s="71">
        <f t="shared" si="23"/>
        <v>44989.62</v>
      </c>
      <c r="AE25" s="71">
        <f t="shared" si="23"/>
        <v>44989.62</v>
      </c>
      <c r="AF25" s="71">
        <f t="shared" si="11"/>
        <v>3432041.5199999996</v>
      </c>
      <c r="AG25" s="71">
        <f t="shared" si="12"/>
        <v>5250000</v>
      </c>
      <c r="AH25" s="71">
        <f t="shared" si="13"/>
        <v>-1817958.4800000004</v>
      </c>
      <c r="AI25" s="71">
        <f t="shared" si="14"/>
        <v>0</v>
      </c>
      <c r="AJ25" s="70">
        <f t="shared" si="15"/>
        <v>3432041.5199999996</v>
      </c>
      <c r="AK25" s="59"/>
      <c r="AL25" s="59"/>
      <c r="AM25" s="59"/>
      <c r="AN25" s="59">
        <v>500000</v>
      </c>
      <c r="AO25" s="59"/>
      <c r="AP25" s="59"/>
      <c r="AQ25" s="59">
        <f t="shared" si="16"/>
        <v>0</v>
      </c>
      <c r="AR25" s="59">
        <f t="shared" si="24"/>
        <v>500000</v>
      </c>
      <c r="AS25" s="59">
        <f t="shared" si="17"/>
        <v>2932041.5199999996</v>
      </c>
      <c r="AT25" s="69"/>
      <c r="AU25" s="68">
        <v>1</v>
      </c>
      <c r="AV25" s="67" t="str">
        <f t="shared" si="19"/>
        <v>ASEP KURNIA</v>
      </c>
      <c r="AW25" s="57">
        <f t="shared" si="20"/>
        <v>2932041.5199999996</v>
      </c>
      <c r="AX25" s="66"/>
      <c r="AY25" s="77"/>
      <c r="AZ25" s="77"/>
      <c r="BA25" s="69">
        <f>+VLOOKUP(C25,'tanda terima  (2)'!$C$4:$G$106,5,0)</f>
        <v>2932041.5199999996</v>
      </c>
      <c r="BB25" s="69"/>
      <c r="BG25" s="102" t="e">
        <f>+VLOOKUP(C25,#REF!,40,0)</f>
        <v>#REF!</v>
      </c>
    </row>
    <row r="26" s="102" customFormat="1">
      <c r="A26" s="77" t="s">
        <v>57</v>
      </c>
      <c r="B26" s="65" t="s">
        <v>91</v>
      </c>
      <c r="C26" s="126" t="s">
        <v>92</v>
      </c>
      <c r="D26" s="65" t="s">
        <v>60</v>
      </c>
      <c r="E26" s="65" t="s">
        <v>61</v>
      </c>
      <c r="F26" s="65"/>
      <c r="G26" s="65"/>
      <c r="H26" s="135" t="str">
        <f t="shared" si="21"/>
        <v>FULL</v>
      </c>
      <c r="I26" s="64"/>
      <c r="J26" s="64"/>
      <c r="K26" s="64"/>
      <c r="L26" s="64">
        <f t="shared" si="0"/>
        <v>0</v>
      </c>
      <c r="M26" s="28">
        <f t="shared" si="25"/>
        <v>4300000</v>
      </c>
      <c r="N26" s="64">
        <f t="shared" si="2"/>
        <v>0</v>
      </c>
      <c r="O26" s="62"/>
      <c r="P26" s="63">
        <f t="shared" si="3"/>
        <v>219999.144</v>
      </c>
      <c r="Q26" s="63">
        <f t="shared" si="4"/>
        <v>179958.48</v>
      </c>
      <c r="R26" s="63">
        <f t="shared" si="5"/>
        <v>89979.24</v>
      </c>
      <c r="S26" s="62">
        <f t="shared" si="6"/>
        <v>489936.864</v>
      </c>
      <c r="T26" s="62">
        <v>374913.5</v>
      </c>
      <c r="U26" s="190"/>
      <c r="V26" s="64">
        <f t="shared" si="7"/>
        <v>4300000</v>
      </c>
      <c r="W26" s="64"/>
      <c r="X26" s="65"/>
      <c r="Y26" s="65" t="str">
        <f t="shared" si="8"/>
        <v>OK</v>
      </c>
      <c r="Z26" s="193" t="str">
        <f t="shared" si="9"/>
        <v>FATHUROHMAN</v>
      </c>
      <c r="AA26" s="61" t="s">
        <v>1</v>
      </c>
      <c r="AB26" s="60">
        <f t="shared" si="10"/>
        <v>4300000</v>
      </c>
      <c r="AC26" s="71">
        <f t="shared" si="22"/>
        <v>89979.24</v>
      </c>
      <c r="AD26" s="71">
        <f t="shared" si="23"/>
        <v>44989.62</v>
      </c>
      <c r="AE26" s="71">
        <f t="shared" si="23"/>
        <v>44989.62</v>
      </c>
      <c r="AF26" s="60">
        <f t="shared" si="11"/>
        <v>4120041.5199999996</v>
      </c>
      <c r="AG26" s="60">
        <f t="shared" si="12"/>
        <v>4875000</v>
      </c>
      <c r="AH26" s="60">
        <f t="shared" si="13"/>
        <v>-754958.4800000004</v>
      </c>
      <c r="AI26" s="60">
        <f t="shared" si="14"/>
        <v>0</v>
      </c>
      <c r="AJ26" s="59">
        <f t="shared" si="15"/>
        <v>4120041.5199999996</v>
      </c>
      <c r="AK26" s="59"/>
      <c r="AL26" s="59"/>
      <c r="AM26" s="59">
        <v>250000</v>
      </c>
      <c r="AN26" s="59"/>
      <c r="AO26" s="59"/>
      <c r="AP26" s="59"/>
      <c r="AQ26" s="59">
        <v>150000</v>
      </c>
      <c r="AR26" s="59">
        <f t="shared" si="24"/>
        <v>400000</v>
      </c>
      <c r="AS26" s="59">
        <f t="shared" si="17"/>
        <v>3720041.5199999996</v>
      </c>
      <c r="AT26" s="56"/>
      <c r="AU26" s="194">
        <f>+AU25+1</f>
        <v>2</v>
      </c>
      <c r="AV26" s="58" t="str">
        <f t="shared" si="19"/>
        <v>FATHUROHMAN</v>
      </c>
      <c r="AW26" s="57">
        <f t="shared" si="20"/>
        <v>3720041.5199999996</v>
      </c>
      <c r="AX26" s="61"/>
      <c r="AY26" s="65"/>
      <c r="AZ26" s="65"/>
      <c r="BA26" s="69">
        <f>+VLOOKUP(C26,'tanda terima  (2)'!$C$4:$G$106,5,0)</f>
        <v>3720041.5199999996</v>
      </c>
      <c r="BB26" s="56"/>
      <c r="BC26" s="55"/>
      <c r="BD26" s="55"/>
      <c r="BE26" s="55"/>
      <c r="BF26" s="55"/>
      <c r="BG26" s="102" t="s">
        <v>80</v>
      </c>
    </row>
    <row r="27" s="102" customFormat="1">
      <c r="A27" s="77" t="s">
        <v>57</v>
      </c>
      <c r="B27" s="77" t="s">
        <v>93</v>
      </c>
      <c r="C27" s="126" t="s">
        <v>94</v>
      </c>
      <c r="D27" s="77" t="s">
        <v>60</v>
      </c>
      <c r="E27" s="77" t="s">
        <v>61</v>
      </c>
      <c r="F27" s="77"/>
      <c r="G27" s="77"/>
      <c r="H27" s="135" t="str">
        <f t="shared" si="21"/>
        <v>FULL</v>
      </c>
      <c r="I27" s="76"/>
      <c r="J27" s="76"/>
      <c r="K27" s="76"/>
      <c r="L27" s="64">
        <f t="shared" si="0"/>
        <v>0</v>
      </c>
      <c r="M27" s="28">
        <f t="shared" si="25"/>
        <v>4300000</v>
      </c>
      <c r="N27" s="64">
        <f t="shared" si="2"/>
        <v>0</v>
      </c>
      <c r="O27" s="62"/>
      <c r="P27" s="63">
        <f t="shared" si="3"/>
        <v>219999.144</v>
      </c>
      <c r="Q27" s="63">
        <f t="shared" si="4"/>
        <v>179958.48</v>
      </c>
      <c r="R27" s="63">
        <f t="shared" si="5"/>
        <v>89979.24</v>
      </c>
      <c r="S27" s="62">
        <f t="shared" si="6"/>
        <v>489936.864</v>
      </c>
      <c r="T27" s="62">
        <v>374913.5</v>
      </c>
      <c r="U27" s="190">
        <v>179958</v>
      </c>
      <c r="V27" s="64">
        <f t="shared" si="7"/>
        <v>4479958</v>
      </c>
      <c r="W27" s="64"/>
      <c r="X27" s="65"/>
      <c r="Y27" s="65" t="str">
        <f t="shared" si="8"/>
        <v>OK</v>
      </c>
      <c r="Z27" s="193" t="str">
        <f t="shared" si="9"/>
        <v>WAKHIDIN</v>
      </c>
      <c r="AA27" s="61" t="s">
        <v>1</v>
      </c>
      <c r="AB27" s="60">
        <f t="shared" si="10"/>
        <v>4479958</v>
      </c>
      <c r="AC27" s="71">
        <f t="shared" si="22"/>
        <v>89979.24</v>
      </c>
      <c r="AD27" s="71">
        <f t="shared" si="23"/>
        <v>44989.62</v>
      </c>
      <c r="AE27" s="71">
        <f t="shared" si="23"/>
        <v>44989.62</v>
      </c>
      <c r="AF27" s="60">
        <f t="shared" si="11"/>
        <v>4299999.52</v>
      </c>
      <c r="AG27" s="60">
        <f t="shared" si="12"/>
        <v>4875000</v>
      </c>
      <c r="AH27" s="60">
        <f t="shared" si="13"/>
        <v>-575000.4800000004</v>
      </c>
      <c r="AI27" s="60">
        <f t="shared" si="14"/>
        <v>0</v>
      </c>
      <c r="AJ27" s="59">
        <f t="shared" si="15"/>
        <v>4299999.52</v>
      </c>
      <c r="AK27" s="59"/>
      <c r="AL27" s="59"/>
      <c r="AM27" s="59"/>
      <c r="AN27" s="59"/>
      <c r="AO27" s="59"/>
      <c r="AP27" s="59"/>
      <c r="AQ27" s="59">
        <f t="shared" si="16"/>
        <v>0</v>
      </c>
      <c r="AR27" s="59">
        <f t="shared" si="24"/>
        <v>0</v>
      </c>
      <c r="AS27" s="59">
        <f t="shared" si="17"/>
        <v>4299999.52</v>
      </c>
      <c r="AT27" s="56"/>
      <c r="AU27" s="194">
        <f>+AU26+1</f>
        <v>3</v>
      </c>
      <c r="AV27" s="58" t="str">
        <f t="shared" si="19"/>
        <v>WAKHIDIN</v>
      </c>
      <c r="AW27" s="57">
        <f t="shared" si="20"/>
        <v>4299999.52</v>
      </c>
      <c r="AX27" s="61"/>
      <c r="AY27" s="65"/>
      <c r="AZ27" s="65"/>
      <c r="BA27" s="69">
        <f>+VLOOKUP(C27,'tanda terima  (2)'!$C$4:$G$106,5,0)</f>
        <v>4299999.52</v>
      </c>
      <c r="BB27" s="69"/>
      <c r="BG27" s="102" t="e">
        <f>+VLOOKUP(C27,#REF!,40,0)</f>
        <v>#REF!</v>
      </c>
    </row>
    <row r="28" s="102" customFormat="1">
      <c r="A28" s="77" t="s">
        <v>57</v>
      </c>
      <c r="B28" s="77" t="s">
        <v>95</v>
      </c>
      <c r="C28" s="126" t="s">
        <v>96</v>
      </c>
      <c r="D28" s="77" t="s">
        <v>60</v>
      </c>
      <c r="E28" s="77" t="s">
        <v>61</v>
      </c>
      <c r="F28" s="77"/>
      <c r="G28" s="77"/>
      <c r="H28" s="135" t="str">
        <f t="shared" si="21"/>
        <v>FULL</v>
      </c>
      <c r="I28" s="76"/>
      <c r="J28" s="76"/>
      <c r="K28" s="76"/>
      <c r="L28" s="64">
        <f t="shared" si="0"/>
        <v>0</v>
      </c>
      <c r="M28" s="28">
        <f t="shared" si="25"/>
        <v>4300000</v>
      </c>
      <c r="N28" s="64">
        <f t="shared" si="2"/>
        <v>0</v>
      </c>
      <c r="O28" s="62"/>
      <c r="P28" s="63">
        <f t="shared" si="3"/>
        <v>219999.144</v>
      </c>
      <c r="Q28" s="63">
        <f t="shared" si="4"/>
        <v>179958.48</v>
      </c>
      <c r="R28" s="63">
        <f t="shared" si="5"/>
        <v>89979.24</v>
      </c>
      <c r="S28" s="62">
        <f t="shared" si="6"/>
        <v>489936.864</v>
      </c>
      <c r="T28" s="62">
        <v>374913.5</v>
      </c>
      <c r="U28" s="190"/>
      <c r="V28" s="64">
        <f t="shared" si="7"/>
        <v>4300000</v>
      </c>
      <c r="W28" s="64"/>
      <c r="X28" s="65"/>
      <c r="Y28" s="65" t="str">
        <f t="shared" si="8"/>
        <v>OK</v>
      </c>
      <c r="Z28" s="193" t="str">
        <f t="shared" si="9"/>
        <v>SYAMSUL MUHARAM</v>
      </c>
      <c r="AA28" s="61" t="s">
        <v>1</v>
      </c>
      <c r="AB28" s="60">
        <f t="shared" si="10"/>
        <v>4300000</v>
      </c>
      <c r="AC28" s="71">
        <f t="shared" si="22"/>
        <v>89979.24</v>
      </c>
      <c r="AD28" s="71">
        <f t="shared" si="23"/>
        <v>44989.62</v>
      </c>
      <c r="AE28" s="71">
        <f t="shared" si="23"/>
        <v>44989.62</v>
      </c>
      <c r="AF28" s="60">
        <f t="shared" si="11"/>
        <v>4120041.5199999996</v>
      </c>
      <c r="AG28" s="60">
        <f t="shared" si="12"/>
        <v>4875000</v>
      </c>
      <c r="AH28" s="60">
        <f t="shared" si="13"/>
        <v>-754958.4800000004</v>
      </c>
      <c r="AI28" s="60">
        <f t="shared" si="14"/>
        <v>0</v>
      </c>
      <c r="AJ28" s="59">
        <f t="shared" si="15"/>
        <v>4120041.5199999996</v>
      </c>
      <c r="AK28" s="59"/>
      <c r="AL28" s="59"/>
      <c r="AM28" s="59"/>
      <c r="AN28" s="59"/>
      <c r="AO28" s="59"/>
      <c r="AP28" s="59"/>
      <c r="AQ28" s="59">
        <v>150000</v>
      </c>
      <c r="AR28" s="59">
        <f t="shared" si="24"/>
        <v>150000</v>
      </c>
      <c r="AS28" s="59">
        <f t="shared" si="17"/>
        <v>3970041.5199999996</v>
      </c>
      <c r="AT28" s="56"/>
      <c r="AU28" s="194">
        <f>+AU27+1</f>
        <v>4</v>
      </c>
      <c r="AV28" s="58" t="str">
        <f t="shared" si="19"/>
        <v>SYAMSUL MUHARAM</v>
      </c>
      <c r="AW28" s="57">
        <f t="shared" si="20"/>
        <v>3970041.5199999996</v>
      </c>
      <c r="AX28" s="211"/>
      <c r="AY28" s="65"/>
      <c r="AZ28" s="65"/>
      <c r="BA28" s="69">
        <f>+VLOOKUP(C28,'tanda terima  (2)'!$C$4:$G$106,5,0)</f>
        <v>3970041.5199999996</v>
      </c>
      <c r="BB28" s="69"/>
      <c r="BG28" s="102" t="s">
        <v>97</v>
      </c>
    </row>
    <row r="29" s="102" customFormat="1">
      <c r="A29" s="77" t="s">
        <v>57</v>
      </c>
      <c r="B29" s="65" t="s">
        <v>98</v>
      </c>
      <c r="C29" s="214" t="s">
        <v>99</v>
      </c>
      <c r="D29" s="77" t="s">
        <v>60</v>
      </c>
      <c r="E29" s="77" t="s">
        <v>61</v>
      </c>
      <c r="F29" s="77"/>
      <c r="G29" s="77"/>
      <c r="H29" s="135" t="str">
        <f t="shared" si="21"/>
        <v>FULL</v>
      </c>
      <c r="I29" s="76"/>
      <c r="J29" s="76"/>
      <c r="K29" s="76"/>
      <c r="L29" s="76">
        <f t="shared" si="0"/>
        <v>0</v>
      </c>
      <c r="M29" s="28">
        <f t="shared" si="25"/>
        <v>4300000</v>
      </c>
      <c r="N29" s="64">
        <f t="shared" si="2"/>
        <v>0</v>
      </c>
      <c r="O29" s="62"/>
      <c r="P29" s="63">
        <f t="shared" si="3"/>
        <v>219999.144</v>
      </c>
      <c r="Q29" s="63">
        <f t="shared" si="4"/>
        <v>179958.48</v>
      </c>
      <c r="R29" s="63">
        <f t="shared" si="5"/>
        <v>89979.24</v>
      </c>
      <c r="S29" s="62">
        <f t="shared" si="6"/>
        <v>489936.864</v>
      </c>
      <c r="T29" s="62">
        <v>374913.5</v>
      </c>
      <c r="U29" s="190"/>
      <c r="V29" s="76">
        <f t="shared" si="7"/>
        <v>4300000</v>
      </c>
      <c r="W29" s="76"/>
      <c r="X29" s="77"/>
      <c r="Y29" s="77" t="str">
        <f t="shared" si="8"/>
        <v>OK</v>
      </c>
      <c r="Z29" s="73" t="str">
        <f t="shared" si="9"/>
        <v>AHMAD TATA</v>
      </c>
      <c r="AA29" s="72" t="s">
        <v>1</v>
      </c>
      <c r="AB29" s="71">
        <f t="shared" si="10"/>
        <v>4300000</v>
      </c>
      <c r="AC29" s="71">
        <f t="shared" si="22"/>
        <v>89979.24</v>
      </c>
      <c r="AD29" s="71">
        <f t="shared" si="23"/>
        <v>44989.62</v>
      </c>
      <c r="AE29" s="71">
        <f t="shared" si="23"/>
        <v>44989.62</v>
      </c>
      <c r="AF29" s="71">
        <f t="shared" si="11"/>
        <v>4120041.5199999996</v>
      </c>
      <c r="AG29" s="71">
        <f t="shared" si="12"/>
        <v>4875000</v>
      </c>
      <c r="AH29" s="71">
        <f t="shared" si="13"/>
        <v>-754958.4800000004</v>
      </c>
      <c r="AI29" s="71">
        <f t="shared" si="14"/>
        <v>0</v>
      </c>
      <c r="AJ29" s="70">
        <f t="shared" si="15"/>
        <v>4120041.5199999996</v>
      </c>
      <c r="AK29" s="59"/>
      <c r="AL29" s="59"/>
      <c r="AM29" s="59"/>
      <c r="AN29" s="59"/>
      <c r="AO29" s="59"/>
      <c r="AP29" s="59"/>
      <c r="AQ29" s="59">
        <f t="shared" si="16"/>
        <v>0</v>
      </c>
      <c r="AR29" s="59">
        <f t="shared" si="24"/>
        <v>0</v>
      </c>
      <c r="AS29" s="59">
        <f t="shared" si="17"/>
        <v>4120041.5199999996</v>
      </c>
      <c r="AT29" s="69"/>
      <c r="AU29" s="68">
        <f>+AU28+1</f>
        <v>5</v>
      </c>
      <c r="AV29" s="67" t="str">
        <f t="shared" si="19"/>
        <v>AHMAD TATA</v>
      </c>
      <c r="AW29" s="57">
        <f t="shared" si="20"/>
        <v>4120041.5199999996</v>
      </c>
      <c r="AX29" s="66"/>
      <c r="AY29" s="77"/>
      <c r="AZ29" s="77"/>
      <c r="BA29" s="69">
        <f>+VLOOKUP(C29,'tanda terima  (2)'!$C$4:$G$106,5,0)</f>
        <v>4120041.5199999996</v>
      </c>
      <c r="BB29" s="69"/>
      <c r="BG29" s="102" t="e">
        <f>+VLOOKUP(C29,#REF!,40,0)</f>
        <v>#REF!</v>
      </c>
    </row>
    <row r="30" s="102" customFormat="1">
      <c r="A30" s="77" t="e">
        <f>A29+1</f>
        <v>#VALUE!</v>
      </c>
      <c r="B30" s="77"/>
      <c r="C30" s="126" t="s">
        <v>100</v>
      </c>
      <c r="D30" s="77"/>
      <c r="E30" s="77"/>
      <c r="F30" s="77"/>
      <c r="G30" s="77">
        <v>16</v>
      </c>
      <c r="H30" s="135" t="str">
        <f t="shared" si="21"/>
        <v>PRORATE</v>
      </c>
      <c r="I30" s="76"/>
      <c r="J30" s="76"/>
      <c r="K30" s="76"/>
      <c r="L30" s="64"/>
      <c r="M30" s="64">
        <f>+G30*150000</f>
        <v>2400000</v>
      </c>
      <c r="N30" s="64"/>
      <c r="O30" s="62"/>
      <c r="P30" s="63"/>
      <c r="Q30" s="63"/>
      <c r="R30" s="63"/>
      <c r="S30" s="62"/>
      <c r="T30" s="62"/>
      <c r="U30" s="64"/>
      <c r="V30" s="76">
        <f t="shared" si="7"/>
        <v>2400000</v>
      </c>
      <c r="W30" s="64"/>
      <c r="X30" s="65"/>
      <c r="Y30" s="65"/>
      <c r="Z30" s="193" t="str">
        <f>+C30</f>
        <v>BACKUP </v>
      </c>
      <c r="AA30" s="61"/>
      <c r="AB30" s="207">
        <f>+M30+N30+O30+U30</f>
        <v>2400000</v>
      </c>
      <c r="AC30" s="71"/>
      <c r="AD30" s="71"/>
      <c r="AE30" s="71"/>
      <c r="AF30" s="60"/>
      <c r="AG30" s="60"/>
      <c r="AH30" s="60"/>
      <c r="AI30" s="60"/>
      <c r="AJ30" s="70">
        <f>+AB30-AC30-AD30-AE30-AI30</f>
        <v>2400000</v>
      </c>
      <c r="AK30" s="59"/>
      <c r="AL30" s="59"/>
      <c r="AM30" s="59"/>
      <c r="AN30" s="59"/>
      <c r="AO30" s="59"/>
      <c r="AP30" s="59"/>
      <c r="AQ30" s="59">
        <f>+J30*150000</f>
        <v>0</v>
      </c>
      <c r="AR30" s="59">
        <f t="shared" si="24"/>
        <v>0</v>
      </c>
      <c r="AS30" s="208">
        <f>+AJ30-AK30-AL30-AM30-AP30-AO30-AN30-AQ30</f>
        <v>2400000</v>
      </c>
      <c r="AT30" s="56"/>
      <c r="AU30" s="194"/>
      <c r="AV30" s="58" t="str">
        <f>+C30</f>
        <v>BACKUP </v>
      </c>
      <c r="AW30" s="209">
        <f>+AS30</f>
        <v>2400000</v>
      </c>
      <c r="AX30" s="61"/>
      <c r="AY30" s="65"/>
      <c r="AZ30" s="65"/>
      <c r="BA30" s="69"/>
      <c r="BB30" s="69"/>
    </row>
    <row r="31" s="102" customFormat="1">
      <c r="A31" s="77"/>
      <c r="B31" s="77"/>
      <c r="C31" s="126"/>
      <c r="D31" s="77"/>
      <c r="E31" s="77"/>
      <c r="F31" s="77"/>
      <c r="G31" s="77"/>
      <c r="H31" s="135"/>
      <c r="I31" s="76"/>
      <c r="J31" s="76"/>
      <c r="K31" s="76"/>
      <c r="L31" s="76"/>
      <c r="M31" s="64"/>
      <c r="N31" s="64"/>
      <c r="O31" s="62"/>
      <c r="P31" s="75"/>
      <c r="Q31" s="75"/>
      <c r="R31" s="75"/>
      <c r="S31" s="74"/>
      <c r="T31" s="74"/>
      <c r="U31" s="64"/>
      <c r="V31" s="76"/>
      <c r="W31" s="76"/>
      <c r="X31" s="77"/>
      <c r="Y31" s="77"/>
      <c r="Z31" s="73"/>
      <c r="AA31" s="72"/>
      <c r="AB31" s="71"/>
      <c r="AC31" s="71"/>
      <c r="AD31" s="71"/>
      <c r="AE31" s="71"/>
      <c r="AF31" s="71"/>
      <c r="AG31" s="71"/>
      <c r="AH31" s="71"/>
      <c r="AI31" s="71"/>
      <c r="AJ31" s="70"/>
      <c r="AK31" s="59"/>
      <c r="AL31" s="59"/>
      <c r="AM31" s="59"/>
      <c r="AN31" s="59"/>
      <c r="AO31" s="59"/>
      <c r="AP31" s="59"/>
      <c r="AQ31" s="59"/>
      <c r="AR31" s="59"/>
      <c r="AS31" s="59"/>
      <c r="AT31" s="69"/>
      <c r="AU31" s="68"/>
      <c r="AV31" s="67"/>
      <c r="AW31" s="57"/>
      <c r="AX31" s="66"/>
      <c r="AY31" s="77"/>
      <c r="AZ31" s="77"/>
      <c r="BA31" s="69"/>
      <c r="BB31" s="69"/>
    </row>
    <row r="32" ht="23.25" customHeight="1" s="156" customFormat="1">
      <c r="A32" s="238"/>
      <c r="B32" s="238"/>
      <c r="C32" s="239"/>
      <c r="D32" s="238"/>
      <c r="E32" s="238"/>
      <c r="F32" s="240"/>
      <c r="G32" s="240"/>
      <c r="H32" s="241"/>
      <c r="I32" s="241"/>
      <c r="J32" s="241">
        <f>SUM(J11:J29)</f>
        <v>0</v>
      </c>
      <c r="K32" s="241"/>
      <c r="L32" s="241">
        <f>SUM(L11:L29)</f>
        <v>0</v>
      </c>
      <c r="M32" s="241">
        <f ref="M32:V32" t="shared" si="26">SUM(M11:M31)</f>
        <v>81176000</v>
      </c>
      <c r="N32" s="241">
        <f t="shared" si="26"/>
        <v>0</v>
      </c>
      <c r="O32" s="241">
        <f t="shared" si="26"/>
        <v>0</v>
      </c>
      <c r="P32" s="241">
        <f t="shared" si="26"/>
        <v>4179983.735999999</v>
      </c>
      <c r="Q32" s="241">
        <f t="shared" si="26"/>
        <v>3419211.12</v>
      </c>
      <c r="R32" s="241">
        <f t="shared" si="26"/>
        <v>1709605.56</v>
      </c>
      <c r="S32" s="241">
        <f t="shared" si="26"/>
        <v>9308800.416</v>
      </c>
      <c r="T32" s="241">
        <f t="shared" si="26"/>
        <v>7123356.5</v>
      </c>
      <c r="U32" s="241">
        <f t="shared" si="26"/>
        <v>379958</v>
      </c>
      <c r="V32" s="241">
        <f t="shared" si="26"/>
        <v>81555958</v>
      </c>
      <c r="W32" s="241"/>
      <c r="X32" s="238"/>
      <c r="Y32" s="238"/>
      <c r="Z32" s="242"/>
      <c r="AA32" s="240"/>
      <c r="AB32" s="241">
        <f ref="AB32:AS32" t="shared" si="27">SUM(AB11:AB31)</f>
        <v>81555958</v>
      </c>
      <c r="AC32" s="241">
        <f t="shared" si="27"/>
        <v>1709605.56</v>
      </c>
      <c r="AD32" s="241">
        <f t="shared" si="27"/>
        <v>854802.78</v>
      </c>
      <c r="AE32" s="241">
        <f t="shared" si="27"/>
        <v>854802.78</v>
      </c>
      <c r="AF32" s="241">
        <f t="shared" si="27"/>
        <v>75736746.87999995</v>
      </c>
      <c r="AG32" s="241">
        <f t="shared" si="27"/>
        <v>94125000</v>
      </c>
      <c r="AH32" s="241">
        <f t="shared" si="27"/>
        <v>-18388253.12000001</v>
      </c>
      <c r="AI32" s="241">
        <f t="shared" si="27"/>
        <v>0</v>
      </c>
      <c r="AJ32" s="241">
        <f t="shared" si="27"/>
        <v>78136746.87999995</v>
      </c>
      <c r="AK32" s="241">
        <f t="shared" si="27"/>
        <v>0</v>
      </c>
      <c r="AL32" s="241">
        <f t="shared" si="27"/>
        <v>0</v>
      </c>
      <c r="AM32" s="241">
        <f t="shared" si="27"/>
        <v>500000</v>
      </c>
      <c r="AN32" s="241">
        <f t="shared" si="27"/>
        <v>500000</v>
      </c>
      <c r="AO32" s="241">
        <f t="shared" si="27"/>
        <v>0</v>
      </c>
      <c r="AP32" s="241">
        <f t="shared" si="27"/>
        <v>40000</v>
      </c>
      <c r="AQ32" s="241">
        <f t="shared" si="27"/>
        <v>450000</v>
      </c>
      <c r="AR32" s="241"/>
      <c r="AS32" s="241">
        <f t="shared" si="27"/>
        <v>76646746.87999995</v>
      </c>
      <c r="AT32" s="243"/>
      <c r="AU32" s="244"/>
      <c r="AV32" s="245"/>
      <c r="AW32" s="246">
        <f>SUM(AW11:AW31)</f>
        <v>76646746.87999995</v>
      </c>
      <c r="AX32" s="240"/>
      <c r="AY32" s="238"/>
      <c r="AZ32" s="238"/>
      <c r="BA32" s="155"/>
      <c r="BB32" s="155"/>
    </row>
    <row r="33" ht="21" s="102" customFormat="1">
      <c r="A33" s="77"/>
      <c r="B33" s="77"/>
      <c r="C33" s="86" t="s">
        <v>3</v>
      </c>
      <c r="D33" s="77"/>
      <c r="E33" s="77"/>
      <c r="F33" s="77"/>
      <c r="G33" s="77"/>
      <c r="H33" s="76"/>
      <c r="I33" s="76"/>
      <c r="J33" s="76"/>
      <c r="K33" s="76"/>
      <c r="L33" s="76"/>
      <c r="M33" s="64"/>
      <c r="N33" s="64"/>
      <c r="O33" s="62"/>
      <c r="P33" s="75"/>
      <c r="Q33" s="75"/>
      <c r="R33" s="75"/>
      <c r="S33" s="74"/>
      <c r="T33" s="74"/>
      <c r="U33" s="64"/>
      <c r="V33" s="76"/>
      <c r="W33" s="76"/>
      <c r="X33" s="77"/>
      <c r="Y33" s="77"/>
      <c r="Z33" s="86" t="s">
        <v>3</v>
      </c>
      <c r="AA33" s="72"/>
      <c r="AB33" s="71"/>
      <c r="AC33" s="71"/>
      <c r="AD33" s="71"/>
      <c r="AE33" s="71"/>
      <c r="AF33" s="71"/>
      <c r="AG33" s="71"/>
      <c r="AH33" s="71"/>
      <c r="AI33" s="71"/>
      <c r="AJ33" s="70"/>
      <c r="AK33" s="59"/>
      <c r="AL33" s="59"/>
      <c r="AM33" s="59"/>
      <c r="AN33" s="59"/>
      <c r="AO33" s="59"/>
      <c r="AP33" s="59"/>
      <c r="AQ33" s="59"/>
      <c r="AR33" s="59"/>
      <c r="AS33" s="59"/>
      <c r="AT33" s="69"/>
      <c r="AU33" s="68"/>
      <c r="AV33" s="67"/>
      <c r="AW33" s="57"/>
      <c r="AX33" s="66"/>
      <c r="AY33" s="77"/>
      <c r="AZ33" s="53"/>
      <c r="BA33" s="69"/>
      <c r="BB33" s="69"/>
      <c r="BC33" s="69"/>
      <c r="BD33" s="69"/>
    </row>
    <row r="34" s="102" customFormat="1">
      <c r="A34" s="77" t="s">
        <v>57</v>
      </c>
      <c r="B34" s="52" t="s">
        <v>101</v>
      </c>
      <c r="C34" s="17" t="s">
        <v>102</v>
      </c>
      <c r="D34" s="52" t="s">
        <v>60</v>
      </c>
      <c r="E34" s="52" t="s">
        <v>61</v>
      </c>
      <c r="F34" s="52"/>
      <c r="G34" s="52"/>
      <c r="H34" s="135" t="str">
        <f ref="H34:H65" t="shared" si="28">+IF(G34&gt;=1,"PRORATE",IF(G34=0,"FULL"))</f>
        <v>FULL</v>
      </c>
      <c r="I34" s="123"/>
      <c r="J34" s="123"/>
      <c r="K34" s="123"/>
      <c r="L34" s="76">
        <f ref="L34:L43" t="shared" si="29">SUM(I34:K34)</f>
        <v>0</v>
      </c>
      <c r="M34" s="28">
        <f ref="M34:M65" t="shared" si="30">+IF(G34&gt;=1,$N$4*G34,IF(L34=0,4498962))</f>
        <v>4498962</v>
      </c>
      <c r="N34" s="37">
        <f ref="N34:N65" t="shared" si="31">+F34*100000</f>
        <v>0</v>
      </c>
      <c r="O34" s="62"/>
      <c r="P34" s="75">
        <f ref="P34:P65" t="shared" si="32">0.0489*4791844</f>
        <v>234321.1716</v>
      </c>
      <c r="Q34" s="75">
        <f ref="Q34:Q65" t="shared" si="33">0.04*4791844</f>
        <v>191673.76</v>
      </c>
      <c r="R34" s="75">
        <f ref="R34:R65" t="shared" si="34">4791844*2%</f>
        <v>95836.88</v>
      </c>
      <c r="S34" s="74">
        <f ref="S34:S65" t="shared" si="35">SUM(P34:R34)</f>
        <v>521831.8116</v>
      </c>
      <c r="T34" s="74">
        <v>374913.5</v>
      </c>
      <c r="U34" s="64"/>
      <c r="V34" s="76">
        <f ref="V34:V65" t="shared" si="36">+M34+N34+O34+U34</f>
        <v>4498962</v>
      </c>
      <c r="W34" s="51"/>
      <c r="X34" s="52"/>
      <c r="Y34" s="77" t="str">
        <f ref="Y34:Y65" t="shared" si="37">+A34</f>
        <v>OK</v>
      </c>
      <c r="Z34" s="73" t="str">
        <f ref="Z34:Z65" t="shared" si="38">+C34</f>
        <v>IRWAN SATYANTO SIMATUPANG</v>
      </c>
      <c r="AA34" s="72" t="e">
        <f>+VLOOKUP(C34,#REF!,16,0)</f>
        <v>#REF!</v>
      </c>
      <c r="AB34" s="71">
        <f ref="AB34:AB65" t="shared" si="39">+M34+N34+O34+U34</f>
        <v>4498962</v>
      </c>
      <c r="AC34" s="71">
        <f ref="AC34:AC65" t="shared" si="40">4791844*2%</f>
        <v>95836.88</v>
      </c>
      <c r="AD34" s="71">
        <f ref="AD34:AE53" t="shared" si="41">4791844*1%</f>
        <v>47918.44</v>
      </c>
      <c r="AE34" s="71">
        <f t="shared" si="41"/>
        <v>47918.44</v>
      </c>
      <c r="AF34" s="71">
        <f ref="AF34:AF65" t="shared" si="42">+AB34-AC34-AD34-AE34</f>
        <v>4307288.239999999</v>
      </c>
      <c r="AG34" s="71" t="e">
        <f ref="AG34:AG65" t="shared" si="43">VLOOKUP(AA34,$AC$1:$AD$5,2,0)</f>
        <v>#REF!</v>
      </c>
      <c r="AH34" s="71" t="e">
        <f ref="AH34:AH65" t="shared" si="44">+AF34-AG34</f>
        <v>#REF!</v>
      </c>
      <c r="AI34" s="71" t="e">
        <f ref="AI34:AI43" t="shared" si="45">+IF(AH34&gt;0,AH34*5%,0)</f>
        <v>#REF!</v>
      </c>
      <c r="AJ34" s="70" t="e">
        <f ref="AJ34:AJ65" t="shared" si="46">+AB34-AC34-AD34-AE34-AI34</f>
        <v>#REF!</v>
      </c>
      <c r="AK34" s="59"/>
      <c r="AL34" s="59"/>
      <c r="AM34" s="59"/>
      <c r="AN34" s="59"/>
      <c r="AO34" s="59"/>
      <c r="AP34" s="59"/>
      <c r="AQ34" s="59">
        <f ref="AQ34:AQ65" t="shared" si="47">+J34*150000</f>
        <v>0</v>
      </c>
      <c r="AR34" s="59">
        <f ref="AR34:AR65" t="shared" si="48">SUM(AK34:AQ34)</f>
        <v>0</v>
      </c>
      <c r="AS34" s="59" t="e">
        <f ref="AS34:AS65" t="shared" si="49">+AJ34-AK34-AL34-AM34-AP34-AO34-AN34-AQ34</f>
        <v>#REF!</v>
      </c>
      <c r="AT34" s="69"/>
      <c r="AU34" s="68" t="str">
        <f ref="AU34:AU43" t="shared" si="50">+A34</f>
        <v>OK</v>
      </c>
      <c r="AV34" s="50" t="str">
        <f ref="AV34:AV65" t="shared" si="51">+C34</f>
        <v>IRWAN SATYANTO SIMATUPANG</v>
      </c>
      <c r="AW34" s="57" t="e">
        <f ref="AW34:AW65" t="shared" si="52">+AS34</f>
        <v>#REF!</v>
      </c>
      <c r="AX34" s="66"/>
      <c r="AY34" s="52"/>
      <c r="AZ34" s="52"/>
      <c r="BA34" s="69" t="e">
        <f>+VLOOKUP(C34,'tanda terima  (2)'!$C$4:$G$106,5,0)</f>
        <v>#REF!</v>
      </c>
      <c r="BB34" s="69"/>
      <c r="BC34" s="49"/>
      <c r="BD34" s="49"/>
      <c r="BE34" s="49"/>
      <c r="BF34" s="49"/>
      <c r="BG34" s="102" t="e">
        <f>+VLOOKUP(C34,#REF!,40,0)</f>
        <v>#REF!</v>
      </c>
    </row>
    <row r="35" s="102" customFormat="1">
      <c r="A35" s="77" t="s">
        <v>57</v>
      </c>
      <c r="B35" s="77" t="s">
        <v>103</v>
      </c>
      <c r="C35" s="17" t="s">
        <v>104</v>
      </c>
      <c r="D35" s="77" t="s">
        <v>60</v>
      </c>
      <c r="E35" s="77" t="s">
        <v>61</v>
      </c>
      <c r="F35" s="77"/>
      <c r="G35" s="77"/>
      <c r="H35" s="135" t="str">
        <f t="shared" si="28"/>
        <v>FULL</v>
      </c>
      <c r="I35" s="16"/>
      <c r="J35" s="16"/>
      <c r="K35" s="16"/>
      <c r="L35" s="76">
        <f t="shared" si="29"/>
        <v>0</v>
      </c>
      <c r="M35" s="28">
        <f t="shared" si="30"/>
        <v>4498962</v>
      </c>
      <c r="N35" s="37">
        <f t="shared" si="31"/>
        <v>0</v>
      </c>
      <c r="O35" s="62"/>
      <c r="P35" s="75">
        <f t="shared" si="32"/>
        <v>234321.1716</v>
      </c>
      <c r="Q35" s="75">
        <f t="shared" si="33"/>
        <v>191673.76</v>
      </c>
      <c r="R35" s="75">
        <f t="shared" si="34"/>
        <v>95836.88</v>
      </c>
      <c r="S35" s="74">
        <f t="shared" si="35"/>
        <v>521831.8116</v>
      </c>
      <c r="T35" s="74">
        <v>374913.5</v>
      </c>
      <c r="U35" s="64"/>
      <c r="V35" s="76">
        <f t="shared" si="36"/>
        <v>4498962</v>
      </c>
      <c r="W35" s="76"/>
      <c r="X35" s="77"/>
      <c r="Y35" s="77" t="str">
        <f t="shared" si="37"/>
        <v>OK</v>
      </c>
      <c r="Z35" s="73" t="str">
        <f t="shared" si="38"/>
        <v>MUHAMAD ILYAS</v>
      </c>
      <c r="AA35" s="72" t="e">
        <f>+VLOOKUP(C35,#REF!,16,0)</f>
        <v>#REF!</v>
      </c>
      <c r="AB35" s="71">
        <f t="shared" si="39"/>
        <v>4498962</v>
      </c>
      <c r="AC35" s="71">
        <f t="shared" si="40"/>
        <v>95836.88</v>
      </c>
      <c r="AD35" s="71">
        <f t="shared" si="41"/>
        <v>47918.44</v>
      </c>
      <c r="AE35" s="71">
        <f t="shared" si="41"/>
        <v>47918.44</v>
      </c>
      <c r="AF35" s="71">
        <f t="shared" si="42"/>
        <v>4307288.239999999</v>
      </c>
      <c r="AG35" s="71" t="e">
        <f t="shared" si="43"/>
        <v>#REF!</v>
      </c>
      <c r="AH35" s="71" t="e">
        <f t="shared" si="44"/>
        <v>#REF!</v>
      </c>
      <c r="AI35" s="71" t="e">
        <f t="shared" si="45"/>
        <v>#REF!</v>
      </c>
      <c r="AJ35" s="70" t="e">
        <f t="shared" si="46"/>
        <v>#REF!</v>
      </c>
      <c r="AK35" s="59"/>
      <c r="AL35" s="59"/>
      <c r="AM35" s="59"/>
      <c r="AN35" s="59"/>
      <c r="AO35" s="59"/>
      <c r="AP35" s="59"/>
      <c r="AQ35" s="59">
        <f t="shared" si="47"/>
        <v>0</v>
      </c>
      <c r="AR35" s="59">
        <f t="shared" si="48"/>
        <v>0</v>
      </c>
      <c r="AS35" s="59" t="e">
        <f t="shared" si="49"/>
        <v>#REF!</v>
      </c>
      <c r="AT35" s="69"/>
      <c r="AU35" s="68" t="str">
        <f t="shared" si="50"/>
        <v>OK</v>
      </c>
      <c r="AV35" s="67" t="str">
        <f t="shared" si="51"/>
        <v>MUHAMAD ILYAS</v>
      </c>
      <c r="AW35" s="57" t="e">
        <f t="shared" si="52"/>
        <v>#REF!</v>
      </c>
      <c r="AX35" s="66"/>
      <c r="AY35" s="77"/>
      <c r="AZ35" s="77"/>
      <c r="BA35" s="69" t="e">
        <f>+VLOOKUP(C35,'tanda terima  (2)'!$C$4:$G$106,5,0)</f>
        <v>#REF!</v>
      </c>
      <c r="BB35" s="69"/>
      <c r="BG35" s="102" t="s">
        <v>105</v>
      </c>
    </row>
    <row r="36" s="102" customFormat="1">
      <c r="A36" s="77" t="s">
        <v>106</v>
      </c>
      <c r="B36" s="284" t="s">
        <v>107</v>
      </c>
      <c r="C36" s="276" t="s">
        <v>108</v>
      </c>
      <c r="D36" s="52" t="s">
        <v>60</v>
      </c>
      <c r="E36" s="52" t="s">
        <v>61</v>
      </c>
      <c r="F36" s="52"/>
      <c r="G36" s="52"/>
      <c r="H36" s="135" t="str">
        <f t="shared" si="28"/>
        <v>FULL</v>
      </c>
      <c r="I36" s="123"/>
      <c r="J36" s="123"/>
      <c r="K36" s="123"/>
      <c r="L36" s="76">
        <f t="shared" si="29"/>
        <v>0</v>
      </c>
      <c r="M36" s="28">
        <f t="shared" si="30"/>
        <v>4498962</v>
      </c>
      <c r="N36" s="37">
        <f t="shared" si="31"/>
        <v>0</v>
      </c>
      <c r="O36" s="62"/>
      <c r="P36" s="75">
        <f t="shared" si="32"/>
        <v>234321.1716</v>
      </c>
      <c r="Q36" s="75">
        <f t="shared" si="33"/>
        <v>191673.76</v>
      </c>
      <c r="R36" s="75">
        <f t="shared" si="34"/>
        <v>95836.88</v>
      </c>
      <c r="S36" s="74">
        <f t="shared" si="35"/>
        <v>521831.8116</v>
      </c>
      <c r="T36" s="74">
        <v>374913.5</v>
      </c>
      <c r="U36" s="64"/>
      <c r="V36" s="76">
        <f t="shared" si="36"/>
        <v>4498962</v>
      </c>
      <c r="W36" s="51"/>
      <c r="X36" s="52"/>
      <c r="Y36" s="77" t="str">
        <f t="shared" si="37"/>
        <v>OK</v>
      </c>
      <c r="Z36" s="73" t="str">
        <f t="shared" si="38"/>
        <v>ANDRI YANTO</v>
      </c>
      <c r="AA36" s="72" t="s">
        <v>1</v>
      </c>
      <c r="AB36" s="71">
        <f t="shared" si="39"/>
        <v>4498962</v>
      </c>
      <c r="AC36" s="71">
        <f t="shared" si="40"/>
        <v>95836.88</v>
      </c>
      <c r="AD36" s="71">
        <f t="shared" si="41"/>
        <v>47918.44</v>
      </c>
      <c r="AE36" s="71">
        <f t="shared" si="41"/>
        <v>47918.44</v>
      </c>
      <c r="AF36" s="71">
        <f t="shared" si="42"/>
        <v>4307288.239999999</v>
      </c>
      <c r="AG36" s="71">
        <f t="shared" si="43"/>
        <v>4875000</v>
      </c>
      <c r="AH36" s="71">
        <f t="shared" si="44"/>
        <v>-567711.7600000007</v>
      </c>
      <c r="AI36" s="71">
        <f t="shared" si="45"/>
        <v>0</v>
      </c>
      <c r="AJ36" s="70">
        <f t="shared" si="46"/>
        <v>4307288.239999999</v>
      </c>
      <c r="AK36" s="59"/>
      <c r="AL36" s="59"/>
      <c r="AM36" s="59"/>
      <c r="AN36" s="59"/>
      <c r="AO36" s="59"/>
      <c r="AP36" s="59"/>
      <c r="AQ36" s="59">
        <f t="shared" si="47"/>
        <v>0</v>
      </c>
      <c r="AR36" s="59">
        <f t="shared" si="48"/>
        <v>0</v>
      </c>
      <c r="AS36" s="59">
        <f t="shared" si="49"/>
        <v>4307288.239999999</v>
      </c>
      <c r="AT36" s="69"/>
      <c r="AU36" s="68" t="str">
        <f t="shared" si="50"/>
        <v>OK</v>
      </c>
      <c r="AV36" s="50" t="str">
        <f t="shared" si="51"/>
        <v>ANDRI YANTO</v>
      </c>
      <c r="AW36" s="57">
        <f t="shared" si="52"/>
        <v>4307288.239999999</v>
      </c>
      <c r="AX36" s="66"/>
      <c r="AY36" s="52"/>
      <c r="AZ36" s="52"/>
      <c r="BA36" s="69">
        <f>+VLOOKUP(C36,'tanda terima  (2)'!$C$4:$G$106,5,0)</f>
        <v>4307288.239999999</v>
      </c>
      <c r="BB36" s="69"/>
      <c r="BC36" s="49"/>
      <c r="BD36" s="49"/>
      <c r="BE36" s="49"/>
      <c r="BF36" s="49"/>
      <c r="BG36" s="102" t="e">
        <f>+VLOOKUP(C36,#REF!,40,0)</f>
        <v>#REF!</v>
      </c>
    </row>
    <row r="37" s="102" customFormat="1">
      <c r="A37" s="77" t="s">
        <v>57</v>
      </c>
      <c r="B37" s="52" t="s">
        <v>109</v>
      </c>
      <c r="C37" s="17" t="s">
        <v>110</v>
      </c>
      <c r="D37" s="52" t="s">
        <v>60</v>
      </c>
      <c r="E37" s="52" t="s">
        <v>61</v>
      </c>
      <c r="F37" s="40"/>
      <c r="G37" s="40">
        <v>23</v>
      </c>
      <c r="H37" s="135" t="str">
        <f t="shared" si="28"/>
        <v>PRORATE</v>
      </c>
      <c r="I37" s="123"/>
      <c r="J37" s="123"/>
      <c r="K37" s="123"/>
      <c r="L37" s="76">
        <f t="shared" si="29"/>
        <v>0</v>
      </c>
      <c r="M37" s="28">
        <f t="shared" si="30"/>
        <v>4139045.04</v>
      </c>
      <c r="N37" s="37">
        <f t="shared" si="31"/>
        <v>0</v>
      </c>
      <c r="O37" s="62"/>
      <c r="P37" s="75">
        <f t="shared" si="32"/>
        <v>234321.1716</v>
      </c>
      <c r="Q37" s="75">
        <f t="shared" si="33"/>
        <v>191673.76</v>
      </c>
      <c r="R37" s="75">
        <f t="shared" si="34"/>
        <v>95836.88</v>
      </c>
      <c r="S37" s="74">
        <f t="shared" si="35"/>
        <v>521831.8116</v>
      </c>
      <c r="T37" s="74">
        <v>374913.5</v>
      </c>
      <c r="U37" s="64"/>
      <c r="V37" s="272">
        <f t="shared" si="36"/>
        <v>4139045.04</v>
      </c>
      <c r="W37" s="51"/>
      <c r="X37" s="52"/>
      <c r="Y37" s="77" t="str">
        <f t="shared" si="37"/>
        <v>Perhitungan Keliru, silahkan periksa kembali</v>
      </c>
      <c r="Z37" s="73" t="str">
        <f t="shared" si="38"/>
        <v>KARYANA</v>
      </c>
      <c r="AA37" s="72" t="s">
        <v>1</v>
      </c>
      <c r="AB37" s="71">
        <f t="shared" si="39"/>
        <v>4139045.04</v>
      </c>
      <c r="AC37" s="71">
        <f t="shared" si="40"/>
        <v>95836.88</v>
      </c>
      <c r="AD37" s="71">
        <f t="shared" si="41"/>
        <v>47918.44</v>
      </c>
      <c r="AE37" s="71">
        <f t="shared" si="41"/>
        <v>47918.44</v>
      </c>
      <c r="AF37" s="71">
        <f t="shared" si="42"/>
        <v>3947371.2800000003</v>
      </c>
      <c r="AG37" s="71">
        <f t="shared" si="43"/>
        <v>4875000</v>
      </c>
      <c r="AH37" s="71">
        <f t="shared" si="44"/>
        <v>-927628.7199999997</v>
      </c>
      <c r="AI37" s="71">
        <f t="shared" si="45"/>
        <v>0</v>
      </c>
      <c r="AJ37" s="70">
        <f t="shared" si="46"/>
        <v>3947371.2800000003</v>
      </c>
      <c r="AK37" s="59"/>
      <c r="AL37" s="59"/>
      <c r="AM37" s="59"/>
      <c r="AN37" s="59"/>
      <c r="AO37" s="59"/>
      <c r="AP37" s="59"/>
      <c r="AQ37" s="59">
        <f t="shared" si="47"/>
        <v>0</v>
      </c>
      <c r="AR37" s="59">
        <f t="shared" si="48"/>
        <v>0</v>
      </c>
      <c r="AS37" s="59">
        <f t="shared" si="49"/>
        <v>3947371.2800000003</v>
      </c>
      <c r="AT37" s="69"/>
      <c r="AU37" s="68" t="str">
        <f t="shared" si="50"/>
        <v>Perhitungan Keliru, silahkan periksa kembali</v>
      </c>
      <c r="AV37" s="50" t="str">
        <f t="shared" si="51"/>
        <v>KARYANA</v>
      </c>
      <c r="AW37" s="57">
        <f t="shared" si="52"/>
        <v>3947371.2800000003</v>
      </c>
      <c r="AX37" s="66"/>
      <c r="AY37" s="52"/>
      <c r="AZ37" s="52"/>
      <c r="BA37" s="69">
        <f>+VLOOKUP(C37,'tanda terima  (2)'!$C$4:$G$106,5,0)</f>
        <v>3947371.2800000003</v>
      </c>
      <c r="BB37" s="69"/>
      <c r="BC37" s="49"/>
      <c r="BD37" s="49"/>
      <c r="BE37" s="49"/>
      <c r="BF37" s="49"/>
      <c r="BG37" s="102" t="s">
        <v>111</v>
      </c>
    </row>
    <row r="38" s="102" customFormat="1">
      <c r="A38" s="77" t="s">
        <v>57</v>
      </c>
      <c r="B38" s="52" t="s">
        <v>112</v>
      </c>
      <c r="C38" s="17" t="s">
        <v>113</v>
      </c>
      <c r="D38" s="52" t="s">
        <v>60</v>
      </c>
      <c r="E38" s="52" t="s">
        <v>61</v>
      </c>
      <c r="F38" s="52"/>
      <c r="G38" s="52"/>
      <c r="H38" s="135" t="str">
        <f t="shared" si="28"/>
        <v>FULL</v>
      </c>
      <c r="I38" s="123"/>
      <c r="J38" s="123"/>
      <c r="K38" s="123"/>
      <c r="L38" s="76">
        <f t="shared" si="29"/>
        <v>0</v>
      </c>
      <c r="M38" s="28">
        <f t="shared" si="30"/>
        <v>4498962</v>
      </c>
      <c r="N38" s="37">
        <f t="shared" si="31"/>
        <v>0</v>
      </c>
      <c r="O38" s="62"/>
      <c r="P38" s="75">
        <f t="shared" si="32"/>
        <v>234321.1716</v>
      </c>
      <c r="Q38" s="75">
        <f t="shared" si="33"/>
        <v>191673.76</v>
      </c>
      <c r="R38" s="75">
        <f t="shared" si="34"/>
        <v>95836.88</v>
      </c>
      <c r="S38" s="74">
        <f t="shared" si="35"/>
        <v>521831.8116</v>
      </c>
      <c r="T38" s="74">
        <v>374913.5</v>
      </c>
      <c r="U38" s="64"/>
      <c r="V38" s="76">
        <f t="shared" si="36"/>
        <v>4498962</v>
      </c>
      <c r="W38" s="51"/>
      <c r="X38" s="52"/>
      <c r="Y38" s="77" t="str">
        <f t="shared" si="37"/>
        <v>OK</v>
      </c>
      <c r="Z38" s="73" t="str">
        <f t="shared" si="38"/>
        <v>GURUH ADI PUTRA</v>
      </c>
      <c r="AA38" s="72" t="e">
        <f>+VLOOKUP(C38,#REF!,16,0)</f>
        <v>#REF!</v>
      </c>
      <c r="AB38" s="71">
        <f t="shared" si="39"/>
        <v>4498962</v>
      </c>
      <c r="AC38" s="71">
        <f t="shared" si="40"/>
        <v>95836.88</v>
      </c>
      <c r="AD38" s="71">
        <f t="shared" si="41"/>
        <v>47918.44</v>
      </c>
      <c r="AE38" s="71">
        <f t="shared" si="41"/>
        <v>47918.44</v>
      </c>
      <c r="AF38" s="71">
        <f t="shared" si="42"/>
        <v>4307288.239999999</v>
      </c>
      <c r="AG38" s="71" t="e">
        <f t="shared" si="43"/>
        <v>#REF!</v>
      </c>
      <c r="AH38" s="71" t="e">
        <f t="shared" si="44"/>
        <v>#REF!</v>
      </c>
      <c r="AI38" s="71" t="e">
        <f t="shared" si="45"/>
        <v>#REF!</v>
      </c>
      <c r="AJ38" s="70" t="e">
        <f t="shared" si="46"/>
        <v>#REF!</v>
      </c>
      <c r="AK38" s="59"/>
      <c r="AL38" s="59"/>
      <c r="AM38" s="59"/>
      <c r="AN38" s="59"/>
      <c r="AO38" s="59"/>
      <c r="AP38" s="59"/>
      <c r="AQ38" s="59">
        <f t="shared" si="47"/>
        <v>0</v>
      </c>
      <c r="AR38" s="59">
        <f t="shared" si="48"/>
        <v>0</v>
      </c>
      <c r="AS38" s="59" t="e">
        <f t="shared" si="49"/>
        <v>#REF!</v>
      </c>
      <c r="AT38" s="69"/>
      <c r="AU38" s="68" t="str">
        <f t="shared" si="50"/>
        <v>OK</v>
      </c>
      <c r="AV38" s="50" t="str">
        <f t="shared" si="51"/>
        <v>GURUH ADI PUTRA</v>
      </c>
      <c r="AW38" s="57" t="e">
        <f t="shared" si="52"/>
        <v>#REF!</v>
      </c>
      <c r="AX38" s="66"/>
      <c r="AY38" s="52"/>
      <c r="AZ38" s="52"/>
      <c r="BA38" s="69" t="e">
        <f>+VLOOKUP(C38,'tanda terima  (2)'!$C$4:$G$106,5,0)</f>
        <v>#REF!</v>
      </c>
      <c r="BB38" s="69"/>
      <c r="BC38" s="49"/>
      <c r="BD38" s="49"/>
      <c r="BE38" s="49"/>
      <c r="BF38" s="49"/>
      <c r="BG38" s="102" t="s">
        <v>114</v>
      </c>
    </row>
    <row r="39" s="49" customFormat="1">
      <c r="A39" s="77" t="s">
        <v>57</v>
      </c>
      <c r="B39" s="52" t="s">
        <v>115</v>
      </c>
      <c r="C39" s="17" t="s">
        <v>116</v>
      </c>
      <c r="D39" s="52" t="s">
        <v>60</v>
      </c>
      <c r="E39" s="52" t="s">
        <v>61</v>
      </c>
      <c r="F39" s="52"/>
      <c r="G39" s="52"/>
      <c r="H39" s="135" t="str">
        <f t="shared" si="28"/>
        <v>FULL</v>
      </c>
      <c r="I39" s="123"/>
      <c r="J39" s="123"/>
      <c r="K39" s="123"/>
      <c r="L39" s="76">
        <f t="shared" si="29"/>
        <v>0</v>
      </c>
      <c r="M39" s="28">
        <f t="shared" si="30"/>
        <v>4498962</v>
      </c>
      <c r="N39" s="37">
        <f t="shared" si="31"/>
        <v>0</v>
      </c>
      <c r="O39" s="62"/>
      <c r="P39" s="75">
        <f t="shared" si="32"/>
        <v>234321.1716</v>
      </c>
      <c r="Q39" s="75">
        <f t="shared" si="33"/>
        <v>191673.76</v>
      </c>
      <c r="R39" s="75">
        <f t="shared" si="34"/>
        <v>95836.88</v>
      </c>
      <c r="S39" s="74">
        <f t="shared" si="35"/>
        <v>521831.8116</v>
      </c>
      <c r="T39" s="74">
        <v>374913.5</v>
      </c>
      <c r="U39" s="64"/>
      <c r="V39" s="76">
        <f t="shared" si="36"/>
        <v>4498962</v>
      </c>
      <c r="W39" s="51"/>
      <c r="X39" s="52"/>
      <c r="Y39" s="77" t="str">
        <f t="shared" si="37"/>
        <v>OK</v>
      </c>
      <c r="Z39" s="73" t="str">
        <f t="shared" si="38"/>
        <v>SUKIYAT</v>
      </c>
      <c r="AA39" s="72" t="e">
        <f>+VLOOKUP(C39,#REF!,16,0)</f>
        <v>#REF!</v>
      </c>
      <c r="AB39" s="71">
        <f t="shared" si="39"/>
        <v>4498962</v>
      </c>
      <c r="AC39" s="71">
        <f t="shared" si="40"/>
        <v>95836.88</v>
      </c>
      <c r="AD39" s="71">
        <f t="shared" si="41"/>
        <v>47918.44</v>
      </c>
      <c r="AE39" s="71">
        <f t="shared" si="41"/>
        <v>47918.44</v>
      </c>
      <c r="AF39" s="71">
        <f t="shared" si="42"/>
        <v>4307288.239999999</v>
      </c>
      <c r="AG39" s="71" t="e">
        <f t="shared" si="43"/>
        <v>#REF!</v>
      </c>
      <c r="AH39" s="71" t="e">
        <f t="shared" si="44"/>
        <v>#REF!</v>
      </c>
      <c r="AI39" s="71" t="e">
        <f t="shared" si="45"/>
        <v>#REF!</v>
      </c>
      <c r="AJ39" s="70" t="e">
        <f t="shared" si="46"/>
        <v>#REF!</v>
      </c>
      <c r="AK39" s="59"/>
      <c r="AL39" s="59"/>
      <c r="AM39" s="59"/>
      <c r="AN39" s="59"/>
      <c r="AO39" s="59"/>
      <c r="AP39" s="59"/>
      <c r="AQ39" s="59">
        <f t="shared" si="47"/>
        <v>0</v>
      </c>
      <c r="AR39" s="59">
        <f t="shared" si="48"/>
        <v>0</v>
      </c>
      <c r="AS39" s="59" t="e">
        <f t="shared" si="49"/>
        <v>#REF!</v>
      </c>
      <c r="AT39" s="69"/>
      <c r="AU39" s="68" t="str">
        <f t="shared" si="50"/>
        <v>OK</v>
      </c>
      <c r="AV39" s="50" t="str">
        <f t="shared" si="51"/>
        <v>SUKIYAT</v>
      </c>
      <c r="AW39" s="57" t="e">
        <f t="shared" si="52"/>
        <v>#REF!</v>
      </c>
      <c r="AX39" s="66"/>
      <c r="AY39" s="52"/>
      <c r="AZ39" s="52"/>
      <c r="BA39" s="69" t="e">
        <f>+VLOOKUP(C39,'tanda terima  (2)'!$C$4:$G$106,5,0)</f>
        <v>#REF!</v>
      </c>
      <c r="BB39" s="69"/>
      <c r="BG39" s="102" t="e">
        <f>+VLOOKUP(C39,#REF!,40,0)</f>
        <v>#REF!</v>
      </c>
    </row>
    <row r="40" s="49" customFormat="1">
      <c r="A40" s="77" t="s">
        <v>57</v>
      </c>
      <c r="B40" s="52" t="s">
        <v>117</v>
      </c>
      <c r="C40" s="17" t="s">
        <v>118</v>
      </c>
      <c r="D40" s="52" t="s">
        <v>60</v>
      </c>
      <c r="E40" s="52" t="s">
        <v>61</v>
      </c>
      <c r="F40" s="52"/>
      <c r="G40" s="52"/>
      <c r="H40" s="135" t="str">
        <f t="shared" si="28"/>
        <v>FULL</v>
      </c>
      <c r="I40" s="123"/>
      <c r="J40" s="123"/>
      <c r="K40" s="123"/>
      <c r="L40" s="76">
        <f t="shared" si="29"/>
        <v>0</v>
      </c>
      <c r="M40" s="28">
        <f t="shared" si="30"/>
        <v>4498962</v>
      </c>
      <c r="N40" s="37">
        <f t="shared" si="31"/>
        <v>0</v>
      </c>
      <c r="O40" s="62"/>
      <c r="P40" s="75">
        <f t="shared" si="32"/>
        <v>234321.1716</v>
      </c>
      <c r="Q40" s="75">
        <f t="shared" si="33"/>
        <v>191673.76</v>
      </c>
      <c r="R40" s="75">
        <f t="shared" si="34"/>
        <v>95836.88</v>
      </c>
      <c r="S40" s="74">
        <f t="shared" si="35"/>
        <v>521831.8116</v>
      </c>
      <c r="T40" s="74">
        <v>374913.5</v>
      </c>
      <c r="U40" s="64"/>
      <c r="V40" s="76">
        <f t="shared" si="36"/>
        <v>4498962</v>
      </c>
      <c r="W40" s="51"/>
      <c r="X40" s="52"/>
      <c r="Y40" s="77" t="str">
        <f t="shared" si="37"/>
        <v>OK</v>
      </c>
      <c r="Z40" s="73" t="str">
        <f t="shared" si="38"/>
        <v>HERUDIN</v>
      </c>
      <c r="AA40" s="72" t="s">
        <v>1</v>
      </c>
      <c r="AB40" s="71">
        <f t="shared" si="39"/>
        <v>4498962</v>
      </c>
      <c r="AC40" s="71">
        <f t="shared" si="40"/>
        <v>95836.88</v>
      </c>
      <c r="AD40" s="71">
        <f t="shared" si="41"/>
        <v>47918.44</v>
      </c>
      <c r="AE40" s="71">
        <f t="shared" si="41"/>
        <v>47918.44</v>
      </c>
      <c r="AF40" s="71">
        <f t="shared" si="42"/>
        <v>4307288.239999999</v>
      </c>
      <c r="AG40" s="71">
        <f t="shared" si="43"/>
        <v>4875000</v>
      </c>
      <c r="AH40" s="71">
        <f t="shared" si="44"/>
        <v>-567711.7600000007</v>
      </c>
      <c r="AI40" s="71">
        <f t="shared" si="45"/>
        <v>0</v>
      </c>
      <c r="AJ40" s="70">
        <f t="shared" si="46"/>
        <v>4307288.239999999</v>
      </c>
      <c r="AK40" s="59"/>
      <c r="AL40" s="59"/>
      <c r="AM40" s="59"/>
      <c r="AN40" s="59"/>
      <c r="AO40" s="59"/>
      <c r="AP40" s="59"/>
      <c r="AQ40" s="59">
        <f t="shared" si="47"/>
        <v>0</v>
      </c>
      <c r="AR40" s="59">
        <f t="shared" si="48"/>
        <v>0</v>
      </c>
      <c r="AS40" s="59">
        <f t="shared" si="49"/>
        <v>4307288.239999999</v>
      </c>
      <c r="AT40" s="69"/>
      <c r="AU40" s="68" t="str">
        <f t="shared" si="50"/>
        <v>OK</v>
      </c>
      <c r="AV40" s="50" t="str">
        <f t="shared" si="51"/>
        <v>HERUDIN</v>
      </c>
      <c r="AW40" s="57">
        <f t="shared" si="52"/>
        <v>4307288.239999999</v>
      </c>
      <c r="AX40" s="66"/>
      <c r="AY40" s="52"/>
      <c r="AZ40" s="52"/>
      <c r="BA40" s="69">
        <f>+VLOOKUP(C40,'tanda terima  (2)'!$C$4:$G$106,5,0)</f>
        <v>4307288.239999999</v>
      </c>
      <c r="BB40" s="69"/>
      <c r="BG40" s="102" t="e">
        <f>+VLOOKUP(C40,#REF!,40,0)</f>
        <v>#REF!</v>
      </c>
    </row>
    <row r="41" s="49" customFormat="1">
      <c r="A41" s="77" t="s">
        <v>57</v>
      </c>
      <c r="B41" s="77" t="s">
        <v>119</v>
      </c>
      <c r="C41" s="19" t="s">
        <v>120</v>
      </c>
      <c r="D41" s="77" t="s">
        <v>60</v>
      </c>
      <c r="E41" s="77" t="s">
        <v>61</v>
      </c>
      <c r="F41" s="77"/>
      <c r="G41" s="77"/>
      <c r="H41" s="135" t="str">
        <f t="shared" si="28"/>
        <v>FULL</v>
      </c>
      <c r="I41" s="16"/>
      <c r="J41" s="16"/>
      <c r="K41" s="16"/>
      <c r="L41" s="76">
        <f t="shared" si="29"/>
        <v>0</v>
      </c>
      <c r="M41" s="28">
        <f t="shared" si="30"/>
        <v>4498962</v>
      </c>
      <c r="N41" s="37">
        <f t="shared" si="31"/>
        <v>0</v>
      </c>
      <c r="O41" s="62"/>
      <c r="P41" s="75">
        <f t="shared" si="32"/>
        <v>234321.1716</v>
      </c>
      <c r="Q41" s="75">
        <f t="shared" si="33"/>
        <v>191673.76</v>
      </c>
      <c r="R41" s="75">
        <f t="shared" si="34"/>
        <v>95836.88</v>
      </c>
      <c r="S41" s="74">
        <f t="shared" si="35"/>
        <v>521831.8116</v>
      </c>
      <c r="T41" s="74">
        <v>374913.5</v>
      </c>
      <c r="U41" s="64"/>
      <c r="V41" s="76">
        <f t="shared" si="36"/>
        <v>4498962</v>
      </c>
      <c r="W41" s="76"/>
      <c r="X41" s="77"/>
      <c r="Y41" s="77" t="str">
        <f t="shared" si="37"/>
        <v>OK</v>
      </c>
      <c r="Z41" s="73" t="str">
        <f t="shared" si="38"/>
        <v>DEDE WAHYU</v>
      </c>
      <c r="AA41" s="72" t="e">
        <f>+VLOOKUP(C41,#REF!,16,0)</f>
        <v>#REF!</v>
      </c>
      <c r="AB41" s="71">
        <f t="shared" si="39"/>
        <v>4498962</v>
      </c>
      <c r="AC41" s="71">
        <f t="shared" si="40"/>
        <v>95836.88</v>
      </c>
      <c r="AD41" s="71">
        <f t="shared" si="41"/>
        <v>47918.44</v>
      </c>
      <c r="AE41" s="71">
        <f t="shared" si="41"/>
        <v>47918.44</v>
      </c>
      <c r="AF41" s="71">
        <f t="shared" si="42"/>
        <v>4307288.239999999</v>
      </c>
      <c r="AG41" s="71" t="e">
        <f t="shared" si="43"/>
        <v>#REF!</v>
      </c>
      <c r="AH41" s="71" t="e">
        <f t="shared" si="44"/>
        <v>#REF!</v>
      </c>
      <c r="AI41" s="71" t="e">
        <f t="shared" si="45"/>
        <v>#REF!</v>
      </c>
      <c r="AJ41" s="70" t="e">
        <f t="shared" si="46"/>
        <v>#REF!</v>
      </c>
      <c r="AK41" s="59"/>
      <c r="AL41" s="59"/>
      <c r="AM41" s="59">
        <v>500000</v>
      </c>
      <c r="AN41" s="59"/>
      <c r="AO41" s="59"/>
      <c r="AP41" s="59"/>
      <c r="AQ41" s="59">
        <f t="shared" si="47"/>
        <v>0</v>
      </c>
      <c r="AR41" s="59">
        <f t="shared" si="48"/>
        <v>500000</v>
      </c>
      <c r="AS41" s="59" t="e">
        <f t="shared" si="49"/>
        <v>#REF!</v>
      </c>
      <c r="AT41" s="69"/>
      <c r="AU41" s="68" t="str">
        <f t="shared" si="50"/>
        <v>OK</v>
      </c>
      <c r="AV41" s="67" t="str">
        <f t="shared" si="51"/>
        <v>DEDE WAHYU</v>
      </c>
      <c r="AW41" s="57" t="e">
        <f t="shared" si="52"/>
        <v>#REF!</v>
      </c>
      <c r="AX41" s="66"/>
      <c r="AY41" s="77"/>
      <c r="AZ41" s="77"/>
      <c r="BA41" s="69" t="e">
        <f>+VLOOKUP(C41,'tanda terima  (2)'!$C$4:$G$106,5,0)</f>
        <v>#REF!</v>
      </c>
      <c r="BB41" s="69"/>
      <c r="BC41" s="102"/>
      <c r="BD41" s="102"/>
      <c r="BE41" s="102"/>
      <c r="BF41" s="102"/>
      <c r="BG41" s="102" t="s">
        <v>121</v>
      </c>
    </row>
    <row r="42" s="49" customFormat="1">
      <c r="A42" s="77" t="s">
        <v>57</v>
      </c>
      <c r="B42" s="52" t="s">
        <v>122</v>
      </c>
      <c r="C42" s="17" t="s">
        <v>123</v>
      </c>
      <c r="D42" s="52" t="s">
        <v>60</v>
      </c>
      <c r="E42" s="52" t="s">
        <v>61</v>
      </c>
      <c r="F42" s="52"/>
      <c r="G42" s="52"/>
      <c r="H42" s="135" t="str">
        <f t="shared" si="28"/>
        <v>FULL</v>
      </c>
      <c r="I42" s="123"/>
      <c r="J42" s="123"/>
      <c r="K42" s="123"/>
      <c r="L42" s="76">
        <f t="shared" si="29"/>
        <v>0</v>
      </c>
      <c r="M42" s="28">
        <f t="shared" si="30"/>
        <v>4498962</v>
      </c>
      <c r="N42" s="37">
        <f t="shared" si="31"/>
        <v>0</v>
      </c>
      <c r="O42" s="62"/>
      <c r="P42" s="75">
        <f t="shared" si="32"/>
        <v>234321.1716</v>
      </c>
      <c r="Q42" s="75">
        <f t="shared" si="33"/>
        <v>191673.76</v>
      </c>
      <c r="R42" s="75">
        <f t="shared" si="34"/>
        <v>95836.88</v>
      </c>
      <c r="S42" s="74">
        <f t="shared" si="35"/>
        <v>521831.8116</v>
      </c>
      <c r="T42" s="74">
        <v>374913.5</v>
      </c>
      <c r="U42" s="64"/>
      <c r="V42" s="76">
        <f t="shared" si="36"/>
        <v>4498962</v>
      </c>
      <c r="W42" s="51"/>
      <c r="X42" s="52"/>
      <c r="Y42" s="77" t="str">
        <f t="shared" si="37"/>
        <v>OK</v>
      </c>
      <c r="Z42" s="73" t="str">
        <f t="shared" si="38"/>
        <v>IWAN WIJAYA</v>
      </c>
      <c r="AA42" s="72" t="e">
        <f>+VLOOKUP(C42,#REF!,16,0)</f>
        <v>#REF!</v>
      </c>
      <c r="AB42" s="71">
        <f t="shared" si="39"/>
        <v>4498962</v>
      </c>
      <c r="AC42" s="71">
        <f t="shared" si="40"/>
        <v>95836.88</v>
      </c>
      <c r="AD42" s="71">
        <f t="shared" si="41"/>
        <v>47918.44</v>
      </c>
      <c r="AE42" s="71">
        <f t="shared" si="41"/>
        <v>47918.44</v>
      </c>
      <c r="AF42" s="71">
        <f t="shared" si="42"/>
        <v>4307288.239999999</v>
      </c>
      <c r="AG42" s="71" t="e">
        <f t="shared" si="43"/>
        <v>#REF!</v>
      </c>
      <c r="AH42" s="71" t="e">
        <f t="shared" si="44"/>
        <v>#REF!</v>
      </c>
      <c r="AI42" s="71" t="e">
        <f t="shared" si="45"/>
        <v>#REF!</v>
      </c>
      <c r="AJ42" s="70" t="e">
        <f t="shared" si="46"/>
        <v>#REF!</v>
      </c>
      <c r="AK42" s="59"/>
      <c r="AL42" s="59"/>
      <c r="AM42" s="59"/>
      <c r="AN42" s="59"/>
      <c r="AO42" s="59"/>
      <c r="AP42" s="59"/>
      <c r="AQ42" s="59">
        <f t="shared" si="47"/>
        <v>0</v>
      </c>
      <c r="AR42" s="59">
        <f t="shared" si="48"/>
        <v>0</v>
      </c>
      <c r="AS42" s="59" t="e">
        <f t="shared" si="49"/>
        <v>#REF!</v>
      </c>
      <c r="AT42" s="69"/>
      <c r="AU42" s="68" t="str">
        <f t="shared" si="50"/>
        <v>OK</v>
      </c>
      <c r="AV42" s="50" t="str">
        <f t="shared" si="51"/>
        <v>IWAN WIJAYA</v>
      </c>
      <c r="AW42" s="57" t="e">
        <f t="shared" si="52"/>
        <v>#REF!</v>
      </c>
      <c r="AX42" s="66"/>
      <c r="AY42" s="52"/>
      <c r="AZ42" s="52"/>
      <c r="BA42" s="69" t="e">
        <f>+VLOOKUP(C42,'tanda terima  (2)'!$C$4:$G$106,5,0)</f>
        <v>#REF!</v>
      </c>
      <c r="BB42" s="69"/>
      <c r="BG42" s="102" t="e">
        <f>+VLOOKUP(C42,#REF!,40,0)</f>
        <v>#REF!</v>
      </c>
    </row>
    <row r="43" ht="15.75" customHeight="1" s="49" customFormat="1">
      <c r="A43" s="77" t="s">
        <v>57</v>
      </c>
      <c r="B43" s="52" t="s">
        <v>124</v>
      </c>
      <c r="C43" s="17" t="s">
        <v>125</v>
      </c>
      <c r="D43" s="52" t="s">
        <v>60</v>
      </c>
      <c r="E43" s="52" t="s">
        <v>61</v>
      </c>
      <c r="F43" s="52"/>
      <c r="G43" s="52"/>
      <c r="H43" s="135" t="str">
        <f t="shared" si="28"/>
        <v>FULL</v>
      </c>
      <c r="I43" s="123"/>
      <c r="J43" s="123"/>
      <c r="K43" s="123"/>
      <c r="L43" s="76">
        <f t="shared" si="29"/>
        <v>0</v>
      </c>
      <c r="M43" s="28">
        <f t="shared" si="30"/>
        <v>4498962</v>
      </c>
      <c r="N43" s="37">
        <f t="shared" si="31"/>
        <v>0</v>
      </c>
      <c r="O43" s="62"/>
      <c r="P43" s="75">
        <f t="shared" si="32"/>
        <v>234321.1716</v>
      </c>
      <c r="Q43" s="75">
        <f t="shared" si="33"/>
        <v>191673.76</v>
      </c>
      <c r="R43" s="75">
        <f t="shared" si="34"/>
        <v>95836.88</v>
      </c>
      <c r="S43" s="74">
        <f t="shared" si="35"/>
        <v>521831.8116</v>
      </c>
      <c r="T43" s="74">
        <v>374913.5</v>
      </c>
      <c r="U43" s="64"/>
      <c r="V43" s="76">
        <f t="shared" si="36"/>
        <v>4498962</v>
      </c>
      <c r="W43" s="51"/>
      <c r="X43" s="52"/>
      <c r="Y43" s="77" t="str">
        <f t="shared" si="37"/>
        <v>OK</v>
      </c>
      <c r="Z43" s="73" t="str">
        <f t="shared" si="38"/>
        <v>SAEPUL HAMAMI</v>
      </c>
      <c r="AA43" s="72" t="s">
        <v>1</v>
      </c>
      <c r="AB43" s="71">
        <f t="shared" si="39"/>
        <v>4498962</v>
      </c>
      <c r="AC43" s="71">
        <f t="shared" si="40"/>
        <v>95836.88</v>
      </c>
      <c r="AD43" s="71">
        <f t="shared" si="41"/>
        <v>47918.44</v>
      </c>
      <c r="AE43" s="71">
        <f t="shared" si="41"/>
        <v>47918.44</v>
      </c>
      <c r="AF43" s="71">
        <f t="shared" si="42"/>
        <v>4307288.239999999</v>
      </c>
      <c r="AG43" s="71">
        <f t="shared" si="43"/>
        <v>4875000</v>
      </c>
      <c r="AH43" s="71">
        <f t="shared" si="44"/>
        <v>-567711.7600000007</v>
      </c>
      <c r="AI43" s="71">
        <f t="shared" si="45"/>
        <v>0</v>
      </c>
      <c r="AJ43" s="70">
        <f t="shared" si="46"/>
        <v>4307288.239999999</v>
      </c>
      <c r="AK43" s="59"/>
      <c r="AL43" s="59"/>
      <c r="AM43" s="59"/>
      <c r="AN43" s="59"/>
      <c r="AO43" s="59"/>
      <c r="AP43" s="59"/>
      <c r="AQ43" s="59">
        <f t="shared" si="47"/>
        <v>0</v>
      </c>
      <c r="AR43" s="59">
        <f t="shared" si="48"/>
        <v>0</v>
      </c>
      <c r="AS43" s="59">
        <f t="shared" si="49"/>
        <v>4307288.239999999</v>
      </c>
      <c r="AT43" s="69"/>
      <c r="AU43" s="68" t="str">
        <f t="shared" si="50"/>
        <v>OK</v>
      </c>
      <c r="AV43" s="50" t="str">
        <f t="shared" si="51"/>
        <v>SAEPUL HAMAMI</v>
      </c>
      <c r="AW43" s="57">
        <f t="shared" si="52"/>
        <v>4307288.239999999</v>
      </c>
      <c r="AX43" s="66"/>
      <c r="AY43" s="52"/>
      <c r="AZ43" s="52"/>
      <c r="BA43" s="69">
        <f>+VLOOKUP(C43,'tanda terima  (2)'!$C$4:$G$106,5,0)</f>
        <v>4307288.239999999</v>
      </c>
      <c r="BB43" s="69"/>
      <c r="BG43" s="102" t="e">
        <f>+VLOOKUP(C43,#REF!,40,0)</f>
        <v>#REF!</v>
      </c>
    </row>
    <row r="44" ht="15.75" customHeight="1" s="46" customFormat="1">
      <c r="A44" s="77" t="s">
        <v>57</v>
      </c>
      <c r="B44" s="224" t="s">
        <v>126</v>
      </c>
      <c r="C44" s="17" t="s">
        <v>127</v>
      </c>
      <c r="D44" s="52" t="s">
        <v>60</v>
      </c>
      <c r="E44" s="52" t="s">
        <v>61</v>
      </c>
      <c r="F44" s="52"/>
      <c r="G44" s="52"/>
      <c r="H44" s="135" t="str">
        <f t="shared" si="28"/>
        <v>FULL</v>
      </c>
      <c r="I44" s="123"/>
      <c r="J44" s="123"/>
      <c r="K44" s="123"/>
      <c r="L44" s="76"/>
      <c r="M44" s="28">
        <f t="shared" si="30"/>
        <v>4498962</v>
      </c>
      <c r="N44" s="37">
        <f t="shared" si="31"/>
        <v>0</v>
      </c>
      <c r="O44" s="62"/>
      <c r="P44" s="75">
        <f t="shared" si="32"/>
        <v>234321.1716</v>
      </c>
      <c r="Q44" s="75">
        <f t="shared" si="33"/>
        <v>191673.76</v>
      </c>
      <c r="R44" s="75">
        <f t="shared" si="34"/>
        <v>95836.88</v>
      </c>
      <c r="S44" s="74">
        <f t="shared" si="35"/>
        <v>521831.8116</v>
      </c>
      <c r="T44" s="74">
        <v>374913.5</v>
      </c>
      <c r="U44" s="64"/>
      <c r="V44" s="76">
        <f t="shared" si="36"/>
        <v>4498962</v>
      </c>
      <c r="W44" s="51"/>
      <c r="X44" s="52"/>
      <c r="Y44" s="77" t="str">
        <f t="shared" si="37"/>
        <v>OK</v>
      </c>
      <c r="Z44" s="73" t="str">
        <f t="shared" si="38"/>
        <v>HENDRA</v>
      </c>
      <c r="AA44" s="236" t="s">
        <v>5</v>
      </c>
      <c r="AB44" s="71">
        <f t="shared" si="39"/>
        <v>4498962</v>
      </c>
      <c r="AC44" s="71">
        <f t="shared" si="40"/>
        <v>95836.88</v>
      </c>
      <c r="AD44" s="71">
        <f t="shared" si="41"/>
        <v>47918.44</v>
      </c>
      <c r="AE44" s="71">
        <f t="shared" si="41"/>
        <v>47918.44</v>
      </c>
      <c r="AF44" s="71">
        <f t="shared" si="42"/>
        <v>4307288.239999999</v>
      </c>
      <c r="AG44" s="71">
        <f t="shared" si="43"/>
        <v>5625000</v>
      </c>
      <c r="AH44" s="71">
        <f t="shared" si="44"/>
        <v>-1317711.7600000007</v>
      </c>
      <c r="AI44" s="71"/>
      <c r="AJ44" s="70">
        <f t="shared" si="46"/>
        <v>4307288.239999999</v>
      </c>
      <c r="AK44" s="59"/>
      <c r="AL44" s="59"/>
      <c r="AM44" s="59"/>
      <c r="AN44" s="59"/>
      <c r="AO44" s="59"/>
      <c r="AP44" s="59"/>
      <c r="AQ44" s="59">
        <f t="shared" si="47"/>
        <v>0</v>
      </c>
      <c r="AR44" s="59">
        <f t="shared" si="48"/>
        <v>0</v>
      </c>
      <c r="AS44" s="59">
        <f t="shared" si="49"/>
        <v>4307288.239999999</v>
      </c>
      <c r="AT44" s="69"/>
      <c r="AU44" s="68"/>
      <c r="AV44" s="50" t="str">
        <f t="shared" si="51"/>
        <v>HENDRA</v>
      </c>
      <c r="AW44" s="57">
        <f t="shared" si="52"/>
        <v>4307288.239999999</v>
      </c>
      <c r="AX44" s="66"/>
      <c r="AY44" s="52"/>
      <c r="AZ44" s="52"/>
      <c r="BA44" s="69">
        <f>+VLOOKUP(C44,'tanda terima  (2)'!$C$4:$G$106,5,0)</f>
        <v>4307288.239999999</v>
      </c>
      <c r="BB44" s="69"/>
      <c r="BC44" s="49"/>
      <c r="BD44" s="49"/>
      <c r="BE44" s="49"/>
      <c r="BF44" s="49"/>
      <c r="BG44" s="102"/>
    </row>
    <row r="45" ht="15.75" customHeight="1" s="49" customFormat="1">
      <c r="A45" s="77" t="s">
        <v>57</v>
      </c>
      <c r="B45" s="52" t="s">
        <v>121</v>
      </c>
      <c r="C45" s="17" t="s">
        <v>128</v>
      </c>
      <c r="D45" s="52" t="s">
        <v>60</v>
      </c>
      <c r="E45" s="52" t="s">
        <v>61</v>
      </c>
      <c r="F45" s="52"/>
      <c r="G45" s="52"/>
      <c r="H45" s="135" t="str">
        <f t="shared" si="28"/>
        <v>FULL</v>
      </c>
      <c r="I45" s="123"/>
      <c r="J45" s="123"/>
      <c r="K45" s="123"/>
      <c r="L45" s="76">
        <f ref="L45:L76" t="shared" si="53">SUM(I45:K45)</f>
        <v>0</v>
      </c>
      <c r="M45" s="28">
        <f t="shared" si="30"/>
        <v>4498962</v>
      </c>
      <c r="N45" s="37">
        <f t="shared" si="31"/>
        <v>0</v>
      </c>
      <c r="O45" s="62"/>
      <c r="P45" s="75">
        <f t="shared" si="32"/>
        <v>234321.1716</v>
      </c>
      <c r="Q45" s="75">
        <f t="shared" si="33"/>
        <v>191673.76</v>
      </c>
      <c r="R45" s="75">
        <f t="shared" si="34"/>
        <v>95836.88</v>
      </c>
      <c r="S45" s="74">
        <f t="shared" si="35"/>
        <v>521831.8116</v>
      </c>
      <c r="T45" s="74">
        <v>374913.5</v>
      </c>
      <c r="U45" s="64"/>
      <c r="V45" s="76">
        <f t="shared" si="36"/>
        <v>4498962</v>
      </c>
      <c r="W45" s="51"/>
      <c r="X45" s="52"/>
      <c r="Y45" s="77" t="str">
        <f t="shared" si="37"/>
        <v>OK</v>
      </c>
      <c r="Z45" s="73" t="str">
        <f t="shared" si="38"/>
        <v>ACEP TARUNA </v>
      </c>
      <c r="AA45" s="72" t="e">
        <f>+VLOOKUP(C45,#REF!,16,0)</f>
        <v>#REF!</v>
      </c>
      <c r="AB45" s="71">
        <f t="shared" si="39"/>
        <v>4498962</v>
      </c>
      <c r="AC45" s="71">
        <f t="shared" si="40"/>
        <v>95836.88</v>
      </c>
      <c r="AD45" s="71">
        <f t="shared" si="41"/>
        <v>47918.44</v>
      </c>
      <c r="AE45" s="71">
        <f t="shared" si="41"/>
        <v>47918.44</v>
      </c>
      <c r="AF45" s="71">
        <f t="shared" si="42"/>
        <v>4307288.239999999</v>
      </c>
      <c r="AG45" s="71" t="e">
        <f t="shared" si="43"/>
        <v>#REF!</v>
      </c>
      <c r="AH45" s="71" t="e">
        <f t="shared" si="44"/>
        <v>#REF!</v>
      </c>
      <c r="AI45" s="71" t="e">
        <f ref="AI45:AI76" t="shared" si="54">+IF(AH45&gt;0,AH45*5%,0)</f>
        <v>#REF!</v>
      </c>
      <c r="AJ45" s="70" t="e">
        <f t="shared" si="46"/>
        <v>#REF!</v>
      </c>
      <c r="AK45" s="59"/>
      <c r="AL45" s="59"/>
      <c r="AM45" s="59"/>
      <c r="AN45" s="59"/>
      <c r="AO45" s="59"/>
      <c r="AP45" s="59"/>
      <c r="AQ45" s="59">
        <f t="shared" si="47"/>
        <v>0</v>
      </c>
      <c r="AR45" s="59">
        <f t="shared" si="48"/>
        <v>0</v>
      </c>
      <c r="AS45" s="59" t="e">
        <f t="shared" si="49"/>
        <v>#REF!</v>
      </c>
      <c r="AT45" s="69"/>
      <c r="AU45" s="68" t="str">
        <f ref="AU45:AU76" t="shared" si="55">+A45</f>
        <v>OK</v>
      </c>
      <c r="AV45" s="50" t="str">
        <f t="shared" si="51"/>
        <v>ACEP TARUNA </v>
      </c>
      <c r="AW45" s="57" t="e">
        <f t="shared" si="52"/>
        <v>#REF!</v>
      </c>
      <c r="AX45" s="66"/>
      <c r="AY45" s="52"/>
      <c r="AZ45" s="52"/>
      <c r="BA45" s="69" t="e">
        <f>+VLOOKUP(C45,'tanda terima  (2)'!$C$4:$G$106,5,0)</f>
        <v>#REF!</v>
      </c>
      <c r="BB45" s="69"/>
      <c r="BG45" s="102" t="e">
        <f>+VLOOKUP(C45,#REF!,40,0)</f>
        <v>#REF!</v>
      </c>
    </row>
    <row r="46" ht="15.75" customHeight="1" s="49" customFormat="1">
      <c r="A46" s="77" t="s">
        <v>57</v>
      </c>
      <c r="B46" s="39" t="s">
        <v>129</v>
      </c>
      <c r="C46" s="17" t="s">
        <v>130</v>
      </c>
      <c r="D46" s="39" t="s">
        <v>60</v>
      </c>
      <c r="E46" s="39" t="s">
        <v>61</v>
      </c>
      <c r="F46" s="39"/>
      <c r="G46" s="39"/>
      <c r="H46" s="135" t="str">
        <f t="shared" si="28"/>
        <v>FULL</v>
      </c>
      <c r="I46" s="226"/>
      <c r="J46" s="226"/>
      <c r="K46" s="226"/>
      <c r="L46" s="64">
        <f t="shared" si="53"/>
        <v>0</v>
      </c>
      <c r="M46" s="28">
        <f t="shared" si="30"/>
        <v>4498962</v>
      </c>
      <c r="N46" s="37">
        <f t="shared" si="31"/>
        <v>0</v>
      </c>
      <c r="O46" s="62"/>
      <c r="P46" s="63">
        <f t="shared" si="32"/>
        <v>234321.1716</v>
      </c>
      <c r="Q46" s="63">
        <f t="shared" si="33"/>
        <v>191673.76</v>
      </c>
      <c r="R46" s="63">
        <f t="shared" si="34"/>
        <v>95836.88</v>
      </c>
      <c r="S46" s="62">
        <f t="shared" si="35"/>
        <v>521831.8116</v>
      </c>
      <c r="T46" s="74">
        <v>374913.5</v>
      </c>
      <c r="U46" s="64"/>
      <c r="V46" s="64">
        <f t="shared" si="36"/>
        <v>4498962</v>
      </c>
      <c r="W46" s="38"/>
      <c r="X46" s="39"/>
      <c r="Y46" s="65" t="str">
        <f t="shared" si="37"/>
        <v>OK</v>
      </c>
      <c r="Z46" s="36" t="str">
        <f t="shared" si="38"/>
        <v>SUWANDI </v>
      </c>
      <c r="AA46" s="72" t="e">
        <f>+VLOOKUP(C46,#REF!,16,0)</f>
        <v>#REF!</v>
      </c>
      <c r="AB46" s="60">
        <f t="shared" si="39"/>
        <v>4498962</v>
      </c>
      <c r="AC46" s="60">
        <f t="shared" si="40"/>
        <v>95836.88</v>
      </c>
      <c r="AD46" s="71">
        <f t="shared" si="41"/>
        <v>47918.44</v>
      </c>
      <c r="AE46" s="60">
        <f t="shared" si="41"/>
        <v>47918.44</v>
      </c>
      <c r="AF46" s="60">
        <f t="shared" si="42"/>
        <v>4307288.239999999</v>
      </c>
      <c r="AG46" s="34" t="e">
        <f t="shared" si="43"/>
        <v>#REF!</v>
      </c>
      <c r="AH46" s="34" t="e">
        <f t="shared" si="44"/>
        <v>#REF!</v>
      </c>
      <c r="AI46" s="60" t="e">
        <f t="shared" si="54"/>
        <v>#REF!</v>
      </c>
      <c r="AJ46" s="33" t="e">
        <f t="shared" si="46"/>
        <v>#REF!</v>
      </c>
      <c r="AK46" s="59"/>
      <c r="AL46" s="59"/>
      <c r="AM46" s="59"/>
      <c r="AN46" s="59"/>
      <c r="AO46" s="59"/>
      <c r="AP46" s="59"/>
      <c r="AQ46" s="59">
        <f t="shared" si="47"/>
        <v>0</v>
      </c>
      <c r="AR46" s="59">
        <f t="shared" si="48"/>
        <v>0</v>
      </c>
      <c r="AS46" s="59" t="e">
        <f t="shared" si="49"/>
        <v>#REF!</v>
      </c>
      <c r="AT46" s="56"/>
      <c r="AU46" s="194" t="str">
        <f t="shared" si="55"/>
        <v>OK</v>
      </c>
      <c r="AV46" s="58" t="str">
        <f t="shared" si="51"/>
        <v>SUWANDI </v>
      </c>
      <c r="AW46" s="57" t="e">
        <f t="shared" si="52"/>
        <v>#REF!</v>
      </c>
      <c r="AX46" s="61"/>
      <c r="AY46" s="65"/>
      <c r="AZ46" s="65"/>
      <c r="BA46" s="69" t="e">
        <f>+VLOOKUP(C46,'tanda terima  (2)'!$C$4:$G$106,5,0)</f>
        <v>#REF!</v>
      </c>
      <c r="BB46" s="56"/>
      <c r="BC46" s="55"/>
      <c r="BD46" s="55"/>
      <c r="BE46" s="55"/>
      <c r="BF46" s="55"/>
      <c r="BG46" s="102" t="e">
        <f>+VLOOKUP(C46,#REF!,40,0)</f>
        <v>#REF!</v>
      </c>
    </row>
    <row r="47" ht="15.75" customHeight="1" s="49" customFormat="1">
      <c r="A47" s="77" t="s">
        <v>57</v>
      </c>
      <c r="B47" s="45" t="s">
        <v>131</v>
      </c>
      <c r="C47" s="17" t="s">
        <v>132</v>
      </c>
      <c r="D47" s="45" t="s">
        <v>60</v>
      </c>
      <c r="E47" s="45" t="s">
        <v>61</v>
      </c>
      <c r="F47" s="45"/>
      <c r="G47" s="45"/>
      <c r="H47" s="135" t="str">
        <f t="shared" si="28"/>
        <v>FULL</v>
      </c>
      <c r="I47" s="122"/>
      <c r="J47" s="122"/>
      <c r="K47" s="122"/>
      <c r="L47" s="76">
        <f t="shared" si="53"/>
        <v>0</v>
      </c>
      <c r="M47" s="28">
        <f t="shared" si="30"/>
        <v>4498962</v>
      </c>
      <c r="N47" s="37">
        <f t="shared" si="31"/>
        <v>0</v>
      </c>
      <c r="O47" s="62"/>
      <c r="P47" s="75">
        <f t="shared" si="32"/>
        <v>234321.1716</v>
      </c>
      <c r="Q47" s="75">
        <f t="shared" si="33"/>
        <v>191673.76</v>
      </c>
      <c r="R47" s="75">
        <f t="shared" si="34"/>
        <v>95836.88</v>
      </c>
      <c r="S47" s="74">
        <f t="shared" si="35"/>
        <v>521831.8116</v>
      </c>
      <c r="T47" s="74">
        <v>374913.5</v>
      </c>
      <c r="U47" s="64"/>
      <c r="V47" s="76">
        <f t="shared" si="36"/>
        <v>4498962</v>
      </c>
      <c r="W47" s="44"/>
      <c r="X47" s="45"/>
      <c r="Y47" s="77" t="str">
        <f t="shared" si="37"/>
        <v>OK</v>
      </c>
      <c r="Z47" s="43" t="str">
        <f t="shared" si="38"/>
        <v>CAWAN KURNIAWAN </v>
      </c>
      <c r="AA47" s="72" t="s">
        <v>1</v>
      </c>
      <c r="AB47" s="71">
        <f t="shared" si="39"/>
        <v>4498962</v>
      </c>
      <c r="AC47" s="71">
        <f t="shared" si="40"/>
        <v>95836.88</v>
      </c>
      <c r="AD47" s="71">
        <f t="shared" si="41"/>
        <v>47918.44</v>
      </c>
      <c r="AE47" s="71">
        <f t="shared" si="41"/>
        <v>47918.44</v>
      </c>
      <c r="AF47" s="71">
        <f t="shared" si="42"/>
        <v>4307288.239999999</v>
      </c>
      <c r="AG47" s="41">
        <f t="shared" si="43"/>
        <v>4875000</v>
      </c>
      <c r="AH47" s="41">
        <f t="shared" si="44"/>
        <v>-567711.7600000007</v>
      </c>
      <c r="AI47" s="71">
        <f t="shared" si="54"/>
        <v>0</v>
      </c>
      <c r="AJ47" s="54">
        <f t="shared" si="46"/>
        <v>4307288.239999999</v>
      </c>
      <c r="AK47" s="59"/>
      <c r="AL47" s="59"/>
      <c r="AM47" s="59"/>
      <c r="AN47" s="59"/>
      <c r="AO47" s="59"/>
      <c r="AP47" s="59"/>
      <c r="AQ47" s="59">
        <f t="shared" si="47"/>
        <v>0</v>
      </c>
      <c r="AR47" s="59">
        <f t="shared" si="48"/>
        <v>0</v>
      </c>
      <c r="AS47" s="59">
        <f t="shared" si="49"/>
        <v>4307288.239999999</v>
      </c>
      <c r="AT47" s="69"/>
      <c r="AU47" s="68" t="str">
        <f t="shared" si="55"/>
        <v>OK</v>
      </c>
      <c r="AV47" s="50" t="str">
        <f t="shared" si="51"/>
        <v>CAWAN KURNIAWAN </v>
      </c>
      <c r="AW47" s="57">
        <f t="shared" si="52"/>
        <v>4307288.239999999</v>
      </c>
      <c r="AX47" s="66"/>
      <c r="AY47" s="52"/>
      <c r="AZ47" s="52"/>
      <c r="BA47" s="69">
        <f>+VLOOKUP(C47,'tanda terima  (2)'!$C$4:$G$106,5,0)</f>
        <v>4307288.239999999</v>
      </c>
      <c r="BB47" s="69"/>
      <c r="BG47" s="102" t="e">
        <f>+VLOOKUP(C47,#REF!,40,0)</f>
        <v>#REF!</v>
      </c>
    </row>
    <row r="48" s="49" customFormat="1">
      <c r="A48" s="77" t="s">
        <v>57</v>
      </c>
      <c r="B48" s="52" t="s">
        <v>133</v>
      </c>
      <c r="C48" s="17" t="s">
        <v>134</v>
      </c>
      <c r="D48" s="52" t="s">
        <v>60</v>
      </c>
      <c r="E48" s="52" t="s">
        <v>61</v>
      </c>
      <c r="F48" s="52"/>
      <c r="G48" s="52"/>
      <c r="H48" s="135" t="str">
        <f t="shared" si="28"/>
        <v>FULL</v>
      </c>
      <c r="I48" s="123"/>
      <c r="J48" s="123"/>
      <c r="K48" s="123"/>
      <c r="L48" s="76">
        <f t="shared" si="53"/>
        <v>0</v>
      </c>
      <c r="M48" s="28">
        <f t="shared" si="30"/>
        <v>4498962</v>
      </c>
      <c r="N48" s="37">
        <f t="shared" si="31"/>
        <v>0</v>
      </c>
      <c r="O48" s="62"/>
      <c r="P48" s="75">
        <f t="shared" si="32"/>
        <v>234321.1716</v>
      </c>
      <c r="Q48" s="75">
        <f t="shared" si="33"/>
        <v>191673.76</v>
      </c>
      <c r="R48" s="75">
        <f t="shared" si="34"/>
        <v>95836.88</v>
      </c>
      <c r="S48" s="74">
        <f t="shared" si="35"/>
        <v>521831.8116</v>
      </c>
      <c r="T48" s="74">
        <v>374913.5</v>
      </c>
      <c r="U48" s="64"/>
      <c r="V48" s="76">
        <f t="shared" si="36"/>
        <v>4498962</v>
      </c>
      <c r="W48" s="51"/>
      <c r="X48" s="52"/>
      <c r="Y48" s="77" t="str">
        <f t="shared" si="37"/>
        <v>OK</v>
      </c>
      <c r="Z48" s="73" t="str">
        <f t="shared" si="38"/>
        <v>AHDI </v>
      </c>
      <c r="AA48" s="72" t="e">
        <f>+VLOOKUP(C48,#REF!,16,0)</f>
        <v>#REF!</v>
      </c>
      <c r="AB48" s="71">
        <f t="shared" si="39"/>
        <v>4498962</v>
      </c>
      <c r="AC48" s="71">
        <f t="shared" si="40"/>
        <v>95836.88</v>
      </c>
      <c r="AD48" s="71">
        <f t="shared" si="41"/>
        <v>47918.44</v>
      </c>
      <c r="AE48" s="71">
        <f t="shared" si="41"/>
        <v>47918.44</v>
      </c>
      <c r="AF48" s="71">
        <f t="shared" si="42"/>
        <v>4307288.239999999</v>
      </c>
      <c r="AG48" s="71" t="e">
        <f t="shared" si="43"/>
        <v>#REF!</v>
      </c>
      <c r="AH48" s="71" t="e">
        <f t="shared" si="44"/>
        <v>#REF!</v>
      </c>
      <c r="AI48" s="71" t="e">
        <f t="shared" si="54"/>
        <v>#REF!</v>
      </c>
      <c r="AJ48" s="70" t="e">
        <f t="shared" si="46"/>
        <v>#REF!</v>
      </c>
      <c r="AK48" s="59"/>
      <c r="AL48" s="59"/>
      <c r="AM48" s="59"/>
      <c r="AN48" s="59"/>
      <c r="AO48" s="59"/>
      <c r="AP48" s="59"/>
      <c r="AQ48" s="59">
        <f t="shared" si="47"/>
        <v>0</v>
      </c>
      <c r="AR48" s="59">
        <f t="shared" si="48"/>
        <v>0</v>
      </c>
      <c r="AS48" s="59" t="e">
        <f t="shared" si="49"/>
        <v>#REF!</v>
      </c>
      <c r="AT48" s="69"/>
      <c r="AU48" s="68" t="str">
        <f t="shared" si="55"/>
        <v>OK</v>
      </c>
      <c r="AV48" s="50" t="str">
        <f t="shared" si="51"/>
        <v>AHDI </v>
      </c>
      <c r="AW48" s="57" t="e">
        <f t="shared" si="52"/>
        <v>#REF!</v>
      </c>
      <c r="AX48" s="66"/>
      <c r="AY48" s="52"/>
      <c r="AZ48" s="52"/>
      <c r="BA48" s="69" t="e">
        <f>+VLOOKUP(C48,'tanda terima  (2)'!$C$4:$G$106,5,0)</f>
        <v>#REF!</v>
      </c>
      <c r="BB48" s="69"/>
      <c r="BG48" s="102" t="e">
        <f>+VLOOKUP(C48,#REF!,40,0)</f>
        <v>#REF!</v>
      </c>
    </row>
    <row r="49" s="49" customFormat="1">
      <c r="A49" s="77" t="s">
        <v>57</v>
      </c>
      <c r="B49" s="45" t="s">
        <v>114</v>
      </c>
      <c r="C49" s="212" t="s">
        <v>135</v>
      </c>
      <c r="D49" s="45" t="s">
        <v>60</v>
      </c>
      <c r="E49" s="45" t="s">
        <v>61</v>
      </c>
      <c r="F49" s="45"/>
      <c r="G49" s="45"/>
      <c r="H49" s="135" t="str">
        <f t="shared" si="28"/>
        <v>FULL</v>
      </c>
      <c r="I49" s="122"/>
      <c r="J49" s="122"/>
      <c r="K49" s="122"/>
      <c r="L49" s="76">
        <f t="shared" si="53"/>
        <v>0</v>
      </c>
      <c r="M49" s="28">
        <f t="shared" si="30"/>
        <v>4498962</v>
      </c>
      <c r="N49" s="37">
        <f t="shared" si="31"/>
        <v>0</v>
      </c>
      <c r="O49" s="62"/>
      <c r="P49" s="75">
        <f t="shared" si="32"/>
        <v>234321.1716</v>
      </c>
      <c r="Q49" s="75">
        <f t="shared" si="33"/>
        <v>191673.76</v>
      </c>
      <c r="R49" s="75">
        <f t="shared" si="34"/>
        <v>95836.88</v>
      </c>
      <c r="S49" s="74">
        <f t="shared" si="35"/>
        <v>521831.8116</v>
      </c>
      <c r="T49" s="74">
        <v>374913.5</v>
      </c>
      <c r="U49" s="64"/>
      <c r="V49" s="76">
        <f t="shared" si="36"/>
        <v>4498962</v>
      </c>
      <c r="W49" s="44"/>
      <c r="X49" s="45"/>
      <c r="Y49" s="77" t="str">
        <f t="shared" si="37"/>
        <v>OK</v>
      </c>
      <c r="Z49" s="43" t="str">
        <f t="shared" si="38"/>
        <v>RAMDANI MANAON PAKPAHAN </v>
      </c>
      <c r="AA49" s="72" t="e">
        <f>+VLOOKUP(C49,#REF!,16,0)</f>
        <v>#REF!</v>
      </c>
      <c r="AB49" s="71">
        <f t="shared" si="39"/>
        <v>4498962</v>
      </c>
      <c r="AC49" s="71">
        <f t="shared" si="40"/>
        <v>95836.88</v>
      </c>
      <c r="AD49" s="71">
        <f t="shared" si="41"/>
        <v>47918.44</v>
      </c>
      <c r="AE49" s="71">
        <f t="shared" si="41"/>
        <v>47918.44</v>
      </c>
      <c r="AF49" s="71">
        <f t="shared" si="42"/>
        <v>4307288.239999999</v>
      </c>
      <c r="AG49" s="41" t="e">
        <f t="shared" si="43"/>
        <v>#REF!</v>
      </c>
      <c r="AH49" s="41" t="e">
        <f t="shared" si="44"/>
        <v>#REF!</v>
      </c>
      <c r="AI49" s="41" t="e">
        <f t="shared" si="54"/>
        <v>#REF!</v>
      </c>
      <c r="AJ49" s="54" t="e">
        <f t="shared" si="46"/>
        <v>#REF!</v>
      </c>
      <c r="AK49" s="59"/>
      <c r="AL49" s="59"/>
      <c r="AM49" s="59">
        <v>500000</v>
      </c>
      <c r="AN49" s="59"/>
      <c r="AO49" s="59"/>
      <c r="AP49" s="59"/>
      <c r="AQ49" s="59">
        <f t="shared" si="47"/>
        <v>0</v>
      </c>
      <c r="AR49" s="59">
        <f t="shared" si="48"/>
        <v>500000</v>
      </c>
      <c r="AS49" s="59" t="e">
        <f t="shared" si="49"/>
        <v>#REF!</v>
      </c>
      <c r="AT49" s="69"/>
      <c r="AU49" s="68" t="str">
        <f t="shared" si="55"/>
        <v>OK</v>
      </c>
      <c r="AV49" s="50" t="str">
        <f t="shared" si="51"/>
        <v>RAMDANI MANAON PAKPAHAN </v>
      </c>
      <c r="AW49" s="57" t="e">
        <f t="shared" si="52"/>
        <v>#REF!</v>
      </c>
      <c r="AX49" s="66"/>
      <c r="AY49" s="52"/>
      <c r="AZ49" s="52"/>
      <c r="BA49" s="69" t="e">
        <f>+VLOOKUP(C49,'tanda terima  (2)'!$C$4:$G$106,5,0)</f>
        <v>#REF!</v>
      </c>
      <c r="BB49" s="69"/>
      <c r="BG49" s="102" t="e">
        <f>+VLOOKUP(C49,#REF!,40,0)</f>
        <v>#REF!</v>
      </c>
    </row>
    <row r="50" s="49" customFormat="1">
      <c r="A50" s="77" t="s">
        <v>57</v>
      </c>
      <c r="B50" s="52" t="s">
        <v>136</v>
      </c>
      <c r="C50" s="17" t="s">
        <v>137</v>
      </c>
      <c r="D50" s="45" t="s">
        <v>60</v>
      </c>
      <c r="E50" s="45" t="s">
        <v>61</v>
      </c>
      <c r="F50" s="52"/>
      <c r="G50" s="52"/>
      <c r="H50" s="135" t="str">
        <f t="shared" si="28"/>
        <v>FULL</v>
      </c>
      <c r="I50" s="122"/>
      <c r="J50" s="122"/>
      <c r="K50" s="122"/>
      <c r="L50" s="76">
        <f t="shared" si="53"/>
        <v>0</v>
      </c>
      <c r="M50" s="28">
        <f t="shared" si="30"/>
        <v>4498962</v>
      </c>
      <c r="N50" s="37">
        <f t="shared" si="31"/>
        <v>0</v>
      </c>
      <c r="O50" s="62"/>
      <c r="P50" s="75">
        <f t="shared" si="32"/>
        <v>234321.1716</v>
      </c>
      <c r="Q50" s="75">
        <f t="shared" si="33"/>
        <v>191673.76</v>
      </c>
      <c r="R50" s="75">
        <f t="shared" si="34"/>
        <v>95836.88</v>
      </c>
      <c r="S50" s="74">
        <f t="shared" si="35"/>
        <v>521831.8116</v>
      </c>
      <c r="T50" s="74">
        <v>374913.5</v>
      </c>
      <c r="U50" s="64"/>
      <c r="V50" s="76">
        <f t="shared" si="36"/>
        <v>4498962</v>
      </c>
      <c r="W50" s="51"/>
      <c r="X50" s="52"/>
      <c r="Y50" s="77" t="str">
        <f t="shared" si="37"/>
        <v>OK</v>
      </c>
      <c r="Z50" s="43" t="str">
        <f t="shared" si="38"/>
        <v>YUSUF AKHAMDI</v>
      </c>
      <c r="AA50" s="72" t="e">
        <f>+VLOOKUP(C50,#REF!,16,0)</f>
        <v>#REF!</v>
      </c>
      <c r="AB50" s="71">
        <f t="shared" si="39"/>
        <v>4498962</v>
      </c>
      <c r="AC50" s="71">
        <f t="shared" si="40"/>
        <v>95836.88</v>
      </c>
      <c r="AD50" s="71">
        <f t="shared" si="41"/>
        <v>47918.44</v>
      </c>
      <c r="AE50" s="71">
        <f t="shared" si="41"/>
        <v>47918.44</v>
      </c>
      <c r="AF50" s="71">
        <f t="shared" si="42"/>
        <v>4307288.239999999</v>
      </c>
      <c r="AG50" s="41" t="e">
        <f t="shared" si="43"/>
        <v>#REF!</v>
      </c>
      <c r="AH50" s="41" t="e">
        <f t="shared" si="44"/>
        <v>#REF!</v>
      </c>
      <c r="AI50" s="71" t="e">
        <f t="shared" si="54"/>
        <v>#REF!</v>
      </c>
      <c r="AJ50" s="54" t="e">
        <f t="shared" si="46"/>
        <v>#REF!</v>
      </c>
      <c r="AK50" s="59"/>
      <c r="AL50" s="59"/>
      <c r="AM50" s="59"/>
      <c r="AN50" s="59"/>
      <c r="AO50" s="59"/>
      <c r="AP50" s="59"/>
      <c r="AQ50" s="59">
        <f t="shared" si="47"/>
        <v>0</v>
      </c>
      <c r="AR50" s="59">
        <f t="shared" si="48"/>
        <v>0</v>
      </c>
      <c r="AS50" s="59" t="e">
        <f t="shared" si="49"/>
        <v>#REF!</v>
      </c>
      <c r="AT50" s="69"/>
      <c r="AU50" s="68" t="str">
        <f t="shared" si="55"/>
        <v>OK</v>
      </c>
      <c r="AV50" s="50" t="str">
        <f t="shared" si="51"/>
        <v>YUSUF AKHAMDI</v>
      </c>
      <c r="AW50" s="57" t="e">
        <f t="shared" si="52"/>
        <v>#REF!</v>
      </c>
      <c r="AX50" s="66"/>
      <c r="AY50" s="52"/>
      <c r="AZ50" s="52"/>
      <c r="BA50" s="69" t="e">
        <f>+VLOOKUP(C50,'tanda terima  (2)'!$C$4:$G$106,5,0)</f>
        <v>#REF!</v>
      </c>
      <c r="BB50" s="69"/>
      <c r="BG50" s="102" t="e">
        <f>+VLOOKUP(C50,#REF!,40,0)</f>
        <v>#REF!</v>
      </c>
    </row>
    <row r="51" s="49" customFormat="1">
      <c r="A51" s="77" t="s">
        <v>57</v>
      </c>
      <c r="B51" s="45" t="s">
        <v>138</v>
      </c>
      <c r="C51" s="17" t="s">
        <v>139</v>
      </c>
      <c r="D51" s="45" t="s">
        <v>60</v>
      </c>
      <c r="E51" s="45" t="s">
        <v>61</v>
      </c>
      <c r="F51" s="45"/>
      <c r="G51" s="45"/>
      <c r="H51" s="135" t="str">
        <f t="shared" si="28"/>
        <v>FULL</v>
      </c>
      <c r="I51" s="122"/>
      <c r="J51" s="122"/>
      <c r="K51" s="122"/>
      <c r="L51" s="76">
        <f t="shared" si="53"/>
        <v>0</v>
      </c>
      <c r="M51" s="28">
        <f t="shared" si="30"/>
        <v>4498962</v>
      </c>
      <c r="N51" s="37">
        <f t="shared" si="31"/>
        <v>0</v>
      </c>
      <c r="O51" s="62"/>
      <c r="P51" s="75">
        <f t="shared" si="32"/>
        <v>234321.1716</v>
      </c>
      <c r="Q51" s="75">
        <f t="shared" si="33"/>
        <v>191673.76</v>
      </c>
      <c r="R51" s="75">
        <f t="shared" si="34"/>
        <v>95836.88</v>
      </c>
      <c r="S51" s="74">
        <f t="shared" si="35"/>
        <v>521831.8116</v>
      </c>
      <c r="T51" s="74">
        <v>374913.5</v>
      </c>
      <c r="U51" s="64"/>
      <c r="V51" s="76">
        <f t="shared" si="36"/>
        <v>4498962</v>
      </c>
      <c r="W51" s="51"/>
      <c r="X51" s="52"/>
      <c r="Y51" s="77" t="str">
        <f t="shared" si="37"/>
        <v>OK</v>
      </c>
      <c r="Z51" s="73" t="str">
        <f t="shared" si="38"/>
        <v>JAYA PERMANA </v>
      </c>
      <c r="AA51" s="72" t="e">
        <f>+VLOOKUP(C51,#REF!,16,0)</f>
        <v>#REF!</v>
      </c>
      <c r="AB51" s="71">
        <f t="shared" si="39"/>
        <v>4498962</v>
      </c>
      <c r="AC51" s="71">
        <f t="shared" si="40"/>
        <v>95836.88</v>
      </c>
      <c r="AD51" s="71">
        <f t="shared" si="41"/>
        <v>47918.44</v>
      </c>
      <c r="AE51" s="71">
        <f t="shared" si="41"/>
        <v>47918.44</v>
      </c>
      <c r="AF51" s="71">
        <f t="shared" si="42"/>
        <v>4307288.239999999</v>
      </c>
      <c r="AG51" s="71" t="e">
        <f t="shared" si="43"/>
        <v>#REF!</v>
      </c>
      <c r="AH51" s="71" t="e">
        <f t="shared" si="44"/>
        <v>#REF!</v>
      </c>
      <c r="AI51" s="71" t="e">
        <f t="shared" si="54"/>
        <v>#REF!</v>
      </c>
      <c r="AJ51" s="70" t="e">
        <f t="shared" si="46"/>
        <v>#REF!</v>
      </c>
      <c r="AK51" s="59"/>
      <c r="AL51" s="59"/>
      <c r="AM51" s="59"/>
      <c r="AN51" s="59"/>
      <c r="AO51" s="59"/>
      <c r="AP51" s="59"/>
      <c r="AQ51" s="59">
        <f t="shared" si="47"/>
        <v>0</v>
      </c>
      <c r="AR51" s="59">
        <f t="shared" si="48"/>
        <v>0</v>
      </c>
      <c r="AS51" s="59" t="e">
        <f t="shared" si="49"/>
        <v>#REF!</v>
      </c>
      <c r="AT51" s="69"/>
      <c r="AU51" s="68" t="str">
        <f t="shared" si="55"/>
        <v>OK</v>
      </c>
      <c r="AV51" s="50" t="str">
        <f t="shared" si="51"/>
        <v>JAYA PERMANA </v>
      </c>
      <c r="AW51" s="57" t="e">
        <f t="shared" si="52"/>
        <v>#REF!</v>
      </c>
      <c r="AX51" s="66"/>
      <c r="AY51" s="52"/>
      <c r="AZ51" s="52"/>
      <c r="BA51" s="69" t="e">
        <f>+VLOOKUP(C51,'tanda terima  (2)'!$C$4:$G$106,5,0)</f>
        <v>#REF!</v>
      </c>
      <c r="BB51" s="69"/>
      <c r="BG51" s="102" t="s">
        <v>140</v>
      </c>
    </row>
    <row r="52" s="49" customFormat="1">
      <c r="A52" s="77" t="s">
        <v>57</v>
      </c>
      <c r="B52" s="284" t="s">
        <v>141</v>
      </c>
      <c r="C52" s="277" t="s">
        <v>142</v>
      </c>
      <c r="D52" s="45" t="s">
        <v>60</v>
      </c>
      <c r="E52" s="45" t="s">
        <v>61</v>
      </c>
      <c r="F52" s="52"/>
      <c r="G52" s="52"/>
      <c r="H52" s="135" t="str">
        <f t="shared" si="28"/>
        <v>FULL</v>
      </c>
      <c r="I52" s="122"/>
      <c r="J52" s="122"/>
      <c r="K52" s="122"/>
      <c r="L52" s="76">
        <f t="shared" si="53"/>
        <v>0</v>
      </c>
      <c r="M52" s="28">
        <f t="shared" si="30"/>
        <v>4498962</v>
      </c>
      <c r="N52" s="37">
        <f t="shared" si="31"/>
        <v>0</v>
      </c>
      <c r="O52" s="62"/>
      <c r="P52" s="75">
        <f t="shared" si="32"/>
        <v>234321.1716</v>
      </c>
      <c r="Q52" s="75">
        <f t="shared" si="33"/>
        <v>191673.76</v>
      </c>
      <c r="R52" s="75">
        <f t="shared" si="34"/>
        <v>95836.88</v>
      </c>
      <c r="S52" s="74">
        <f t="shared" si="35"/>
        <v>521831.8116</v>
      </c>
      <c r="T52" s="74">
        <v>374913.5</v>
      </c>
      <c r="U52" s="64"/>
      <c r="V52" s="76">
        <f t="shared" si="36"/>
        <v>4498962</v>
      </c>
      <c r="W52" s="51"/>
      <c r="X52" s="52"/>
      <c r="Y52" s="77" t="str">
        <f t="shared" si="37"/>
        <v>Pekerja tidak terdaftar</v>
      </c>
      <c r="Z52" s="43" t="str">
        <f t="shared" si="38"/>
        <v>ABDUL RAHMAN </v>
      </c>
      <c r="AA52" s="72" t="s">
        <v>1</v>
      </c>
      <c r="AB52" s="71">
        <f t="shared" si="39"/>
        <v>4498962</v>
      </c>
      <c r="AC52" s="71">
        <f t="shared" si="40"/>
        <v>95836.88</v>
      </c>
      <c r="AD52" s="71">
        <f t="shared" si="41"/>
        <v>47918.44</v>
      </c>
      <c r="AE52" s="71">
        <f t="shared" si="41"/>
        <v>47918.44</v>
      </c>
      <c r="AF52" s="71">
        <f t="shared" si="42"/>
        <v>4307288.239999999</v>
      </c>
      <c r="AG52" s="41">
        <f t="shared" si="43"/>
        <v>4875000</v>
      </c>
      <c r="AH52" s="41">
        <f t="shared" si="44"/>
        <v>-567711.7600000007</v>
      </c>
      <c r="AI52" s="71">
        <f t="shared" si="54"/>
        <v>0</v>
      </c>
      <c r="AJ52" s="54">
        <f t="shared" si="46"/>
        <v>4307288.239999999</v>
      </c>
      <c r="AK52" s="59"/>
      <c r="AL52" s="59"/>
      <c r="AM52" s="59"/>
      <c r="AN52" s="59"/>
      <c r="AO52" s="59"/>
      <c r="AP52" s="59"/>
      <c r="AQ52" s="59">
        <f t="shared" si="47"/>
        <v>0</v>
      </c>
      <c r="AR52" s="59">
        <f t="shared" si="48"/>
        <v>0</v>
      </c>
      <c r="AS52" s="59">
        <f t="shared" si="49"/>
        <v>4307288.239999999</v>
      </c>
      <c r="AT52" s="69"/>
      <c r="AU52" s="68" t="str">
        <f t="shared" si="55"/>
        <v>Pekerja tidak terdaftar</v>
      </c>
      <c r="AV52" s="50" t="str">
        <f t="shared" si="51"/>
        <v>ABDUL RAHMAN </v>
      </c>
      <c r="AW52" s="57">
        <f t="shared" si="52"/>
        <v>4307288.239999999</v>
      </c>
      <c r="AX52" s="66"/>
      <c r="AY52" s="52"/>
      <c r="AZ52" s="52"/>
      <c r="BA52" s="69">
        <f>+VLOOKUP(C52,'tanda terima  (2)'!$C$4:$G$106,5,0)</f>
        <v>4307288.239999999</v>
      </c>
      <c r="BB52" s="69"/>
      <c r="BG52" s="102" t="e">
        <f>+VLOOKUP(C52,#REF!,40,0)</f>
        <v>#REF!</v>
      </c>
    </row>
    <row r="53" s="49" customFormat="1">
      <c r="A53" s="77" t="s">
        <v>57</v>
      </c>
      <c r="B53" s="52" t="s">
        <v>143</v>
      </c>
      <c r="C53" s="26" t="s">
        <v>144</v>
      </c>
      <c r="D53" s="45" t="s">
        <v>60</v>
      </c>
      <c r="E53" s="45" t="s">
        <v>61</v>
      </c>
      <c r="F53" s="52"/>
      <c r="G53" s="52"/>
      <c r="H53" s="135" t="str">
        <f t="shared" si="28"/>
        <v>FULL</v>
      </c>
      <c r="I53" s="122"/>
      <c r="J53" s="122"/>
      <c r="K53" s="122"/>
      <c r="L53" s="76">
        <f t="shared" si="53"/>
        <v>0</v>
      </c>
      <c r="M53" s="28">
        <f t="shared" si="30"/>
        <v>4498962</v>
      </c>
      <c r="N53" s="37">
        <f t="shared" si="31"/>
        <v>0</v>
      </c>
      <c r="O53" s="62"/>
      <c r="P53" s="75">
        <f t="shared" si="32"/>
        <v>234321.1716</v>
      </c>
      <c r="Q53" s="75">
        <f t="shared" si="33"/>
        <v>191673.76</v>
      </c>
      <c r="R53" s="75">
        <f t="shared" si="34"/>
        <v>95836.88</v>
      </c>
      <c r="S53" s="74">
        <f t="shared" si="35"/>
        <v>521831.8116</v>
      </c>
      <c r="T53" s="74">
        <v>374913.5</v>
      </c>
      <c r="U53" s="64"/>
      <c r="V53" s="76">
        <f t="shared" si="36"/>
        <v>4498962</v>
      </c>
      <c r="W53" s="51"/>
      <c r="X53" s="52"/>
      <c r="Y53" s="77" t="str">
        <f t="shared" si="37"/>
        <v>OK</v>
      </c>
      <c r="Z53" s="43" t="str">
        <f t="shared" si="38"/>
        <v>SE SURYADI</v>
      </c>
      <c r="AA53" s="72" t="e">
        <f>+VLOOKUP(C53,#REF!,16,0)</f>
        <v>#REF!</v>
      </c>
      <c r="AB53" s="71">
        <f t="shared" si="39"/>
        <v>4498962</v>
      </c>
      <c r="AC53" s="71">
        <f t="shared" si="40"/>
        <v>95836.88</v>
      </c>
      <c r="AD53" s="71">
        <f t="shared" si="41"/>
        <v>47918.44</v>
      </c>
      <c r="AE53" s="71">
        <f t="shared" si="41"/>
        <v>47918.44</v>
      </c>
      <c r="AF53" s="71">
        <f t="shared" si="42"/>
        <v>4307288.239999999</v>
      </c>
      <c r="AG53" s="41" t="e">
        <f t="shared" si="43"/>
        <v>#REF!</v>
      </c>
      <c r="AH53" s="41" t="e">
        <f t="shared" si="44"/>
        <v>#REF!</v>
      </c>
      <c r="AI53" s="71" t="e">
        <f t="shared" si="54"/>
        <v>#REF!</v>
      </c>
      <c r="AJ53" s="54" t="e">
        <f t="shared" si="46"/>
        <v>#REF!</v>
      </c>
      <c r="AK53" s="59"/>
      <c r="AL53" s="59"/>
      <c r="AM53" s="33"/>
      <c r="AN53" s="59"/>
      <c r="AO53" s="59"/>
      <c r="AP53" s="59"/>
      <c r="AQ53" s="59">
        <f t="shared" si="47"/>
        <v>0</v>
      </c>
      <c r="AR53" s="59">
        <f t="shared" si="48"/>
        <v>0</v>
      </c>
      <c r="AS53" s="59" t="e">
        <f t="shared" si="49"/>
        <v>#REF!</v>
      </c>
      <c r="AT53" s="69"/>
      <c r="AU53" s="68" t="str">
        <f t="shared" si="55"/>
        <v>OK</v>
      </c>
      <c r="AV53" s="50" t="str">
        <f t="shared" si="51"/>
        <v>SE SURYADI</v>
      </c>
      <c r="AW53" s="57" t="e">
        <f t="shared" si="52"/>
        <v>#REF!</v>
      </c>
      <c r="AX53" s="66"/>
      <c r="AY53" s="52"/>
      <c r="AZ53" s="52"/>
      <c r="BA53" s="69" t="e">
        <f>+VLOOKUP(C53,'tanda terima  (2)'!$C$4:$G$106,5,0)</f>
        <v>#REF!</v>
      </c>
      <c r="BB53" s="69"/>
      <c r="BG53" s="102" t="e">
        <f>+VLOOKUP(C53,#REF!,40,0)</f>
        <v>#REF!</v>
      </c>
    </row>
    <row r="54" ht="15.75" customHeight="1" s="49" customFormat="1">
      <c r="A54" s="77" t="s">
        <v>57</v>
      </c>
      <c r="B54" s="45" t="s">
        <v>145</v>
      </c>
      <c r="C54" s="17" t="s">
        <v>146</v>
      </c>
      <c r="D54" s="45" t="s">
        <v>60</v>
      </c>
      <c r="E54" s="45" t="s">
        <v>61</v>
      </c>
      <c r="F54" s="45"/>
      <c r="G54" s="45"/>
      <c r="H54" s="135" t="str">
        <f t="shared" si="28"/>
        <v>FULL</v>
      </c>
      <c r="I54" s="122"/>
      <c r="J54" s="122"/>
      <c r="K54" s="122"/>
      <c r="L54" s="76">
        <f t="shared" si="53"/>
        <v>0</v>
      </c>
      <c r="M54" s="28">
        <f t="shared" si="30"/>
        <v>4498962</v>
      </c>
      <c r="N54" s="37">
        <f t="shared" si="31"/>
        <v>0</v>
      </c>
      <c r="O54" s="62"/>
      <c r="P54" s="75">
        <f t="shared" si="32"/>
        <v>234321.1716</v>
      </c>
      <c r="Q54" s="75">
        <f t="shared" si="33"/>
        <v>191673.76</v>
      </c>
      <c r="R54" s="75">
        <f t="shared" si="34"/>
        <v>95836.88</v>
      </c>
      <c r="S54" s="74">
        <f t="shared" si="35"/>
        <v>521831.8116</v>
      </c>
      <c r="T54" s="74">
        <v>374913.5</v>
      </c>
      <c r="U54" s="64"/>
      <c r="V54" s="76">
        <f t="shared" si="36"/>
        <v>4498962</v>
      </c>
      <c r="W54" s="51"/>
      <c r="X54" s="52"/>
      <c r="Y54" s="77" t="str">
        <f t="shared" si="37"/>
        <v>OK</v>
      </c>
      <c r="Z54" s="43" t="str">
        <f t="shared" si="38"/>
        <v>DIAN JUHYANDI</v>
      </c>
      <c r="AA54" s="72" t="e">
        <f>+VLOOKUP(C54,#REF!,16,0)</f>
        <v>#REF!</v>
      </c>
      <c r="AB54" s="71">
        <f t="shared" si="39"/>
        <v>4498962</v>
      </c>
      <c r="AC54" s="71">
        <f t="shared" si="40"/>
        <v>95836.88</v>
      </c>
      <c r="AD54" s="71">
        <f ref="AD54:AE73" t="shared" si="56">4791844*1%</f>
        <v>47918.44</v>
      </c>
      <c r="AE54" s="71">
        <f t="shared" si="56"/>
        <v>47918.44</v>
      </c>
      <c r="AF54" s="71">
        <f t="shared" si="42"/>
        <v>4307288.239999999</v>
      </c>
      <c r="AG54" s="41" t="e">
        <f t="shared" si="43"/>
        <v>#REF!</v>
      </c>
      <c r="AH54" s="41" t="e">
        <f t="shared" si="44"/>
        <v>#REF!</v>
      </c>
      <c r="AI54" s="71" t="e">
        <f t="shared" si="54"/>
        <v>#REF!</v>
      </c>
      <c r="AJ54" s="54" t="e">
        <f t="shared" si="46"/>
        <v>#REF!</v>
      </c>
      <c r="AK54" s="59"/>
      <c r="AL54" s="59"/>
      <c r="AM54" s="59"/>
      <c r="AN54" s="59"/>
      <c r="AO54" s="59"/>
      <c r="AP54" s="59"/>
      <c r="AQ54" s="59">
        <f t="shared" si="47"/>
        <v>0</v>
      </c>
      <c r="AR54" s="59">
        <f t="shared" si="48"/>
        <v>0</v>
      </c>
      <c r="AS54" s="59" t="e">
        <f t="shared" si="49"/>
        <v>#REF!</v>
      </c>
      <c r="AT54" s="69"/>
      <c r="AU54" s="68" t="str">
        <f t="shared" si="55"/>
        <v>OK</v>
      </c>
      <c r="AV54" s="50" t="str">
        <f t="shared" si="51"/>
        <v>DIAN JUHYANDI</v>
      </c>
      <c r="AW54" s="57" t="e">
        <f t="shared" si="52"/>
        <v>#REF!</v>
      </c>
      <c r="AX54" s="66"/>
      <c r="AY54" s="52"/>
      <c r="AZ54" s="52"/>
      <c r="BA54" s="69" t="e">
        <f>+VLOOKUP(C54,'tanda terima  (2)'!$C$4:$G$106,5,0)</f>
        <v>#REF!</v>
      </c>
      <c r="BB54" s="69"/>
      <c r="BG54" s="102" t="s">
        <v>131</v>
      </c>
    </row>
    <row r="55" ht="15.75" customHeight="1" s="49" customFormat="1">
      <c r="A55" s="77" t="s">
        <v>57</v>
      </c>
      <c r="B55" s="39" t="s">
        <v>147</v>
      </c>
      <c r="C55" s="17" t="s">
        <v>148</v>
      </c>
      <c r="D55" s="45" t="s">
        <v>60</v>
      </c>
      <c r="E55" s="45" t="s">
        <v>61</v>
      </c>
      <c r="F55" s="45"/>
      <c r="G55" s="45"/>
      <c r="H55" s="135" t="str">
        <f t="shared" si="28"/>
        <v>FULL</v>
      </c>
      <c r="I55" s="122"/>
      <c r="J55" s="122"/>
      <c r="K55" s="122"/>
      <c r="L55" s="76">
        <f t="shared" si="53"/>
        <v>0</v>
      </c>
      <c r="M55" s="28">
        <f t="shared" si="30"/>
        <v>4498962</v>
      </c>
      <c r="N55" s="37">
        <f t="shared" si="31"/>
        <v>0</v>
      </c>
      <c r="O55" s="62"/>
      <c r="P55" s="75">
        <f t="shared" si="32"/>
        <v>234321.1716</v>
      </c>
      <c r="Q55" s="75">
        <f t="shared" si="33"/>
        <v>191673.76</v>
      </c>
      <c r="R55" s="75">
        <f t="shared" si="34"/>
        <v>95836.88</v>
      </c>
      <c r="S55" s="74">
        <f t="shared" si="35"/>
        <v>521831.8116</v>
      </c>
      <c r="T55" s="74">
        <v>374913.5</v>
      </c>
      <c r="U55" s="64"/>
      <c r="V55" s="76">
        <f t="shared" si="36"/>
        <v>4498962</v>
      </c>
      <c r="W55" s="51"/>
      <c r="X55" s="52"/>
      <c r="Y55" s="77" t="str">
        <f t="shared" si="37"/>
        <v>OK</v>
      </c>
      <c r="Z55" s="43" t="str">
        <f t="shared" si="38"/>
        <v>SAMSUL MUARIPIN</v>
      </c>
      <c r="AA55" s="72" t="s">
        <v>1</v>
      </c>
      <c r="AB55" s="71">
        <f t="shared" si="39"/>
        <v>4498962</v>
      </c>
      <c r="AC55" s="71">
        <f t="shared" si="40"/>
        <v>95836.88</v>
      </c>
      <c r="AD55" s="71">
        <f t="shared" si="56"/>
        <v>47918.44</v>
      </c>
      <c r="AE55" s="71">
        <f t="shared" si="56"/>
        <v>47918.44</v>
      </c>
      <c r="AF55" s="71">
        <f t="shared" si="42"/>
        <v>4307288.239999999</v>
      </c>
      <c r="AG55" s="41">
        <f t="shared" si="43"/>
        <v>4875000</v>
      </c>
      <c r="AH55" s="41">
        <f t="shared" si="44"/>
        <v>-567711.7600000007</v>
      </c>
      <c r="AI55" s="71">
        <f t="shared" si="54"/>
        <v>0</v>
      </c>
      <c r="AJ55" s="54">
        <f t="shared" si="46"/>
        <v>4307288.239999999</v>
      </c>
      <c r="AK55" s="59"/>
      <c r="AL55" s="59"/>
      <c r="AM55" s="59"/>
      <c r="AN55" s="59"/>
      <c r="AO55" s="59"/>
      <c r="AP55" s="59"/>
      <c r="AQ55" s="59">
        <f t="shared" si="47"/>
        <v>0</v>
      </c>
      <c r="AR55" s="59">
        <f t="shared" si="48"/>
        <v>0</v>
      </c>
      <c r="AS55" s="59">
        <f t="shared" si="49"/>
        <v>4307288.239999999</v>
      </c>
      <c r="AT55" s="69"/>
      <c r="AU55" s="68" t="str">
        <f t="shared" si="55"/>
        <v>OK</v>
      </c>
      <c r="AV55" s="50" t="str">
        <f t="shared" si="51"/>
        <v>SAMSUL MUARIPIN</v>
      </c>
      <c r="AW55" s="57">
        <f t="shared" si="52"/>
        <v>4307288.239999999</v>
      </c>
      <c r="AX55" s="66"/>
      <c r="AY55" s="52"/>
      <c r="AZ55" s="52"/>
      <c r="BA55" s="69">
        <f>+VLOOKUP(C55,'tanda terima  (2)'!$C$4:$G$106,5,0)</f>
        <v>4307288.239999999</v>
      </c>
      <c r="BB55" s="69"/>
      <c r="BC55" s="102"/>
      <c r="BG55" s="102" t="e">
        <f>+VLOOKUP(C55,#REF!,40,0)</f>
        <v>#REF!</v>
      </c>
    </row>
    <row r="56" s="49" customFormat="1">
      <c r="A56" s="77" t="s">
        <v>57</v>
      </c>
      <c r="B56" s="273" t="s">
        <v>149</v>
      </c>
      <c r="C56" s="276" t="s">
        <v>150</v>
      </c>
      <c r="D56" s="65" t="s">
        <v>60</v>
      </c>
      <c r="E56" s="65" t="s">
        <v>61</v>
      </c>
      <c r="F56" s="65"/>
      <c r="G56" s="65"/>
      <c r="H56" s="135" t="str">
        <f t="shared" si="28"/>
        <v>FULL</v>
      </c>
      <c r="I56" s="28"/>
      <c r="J56" s="28"/>
      <c r="K56" s="28"/>
      <c r="L56" s="64">
        <f t="shared" si="53"/>
        <v>0</v>
      </c>
      <c r="M56" s="28">
        <f t="shared" si="30"/>
        <v>4498962</v>
      </c>
      <c r="N56" s="37">
        <f t="shared" si="31"/>
        <v>0</v>
      </c>
      <c r="O56" s="62"/>
      <c r="P56" s="63">
        <f t="shared" si="32"/>
        <v>234321.1716</v>
      </c>
      <c r="Q56" s="63">
        <f t="shared" si="33"/>
        <v>191673.76</v>
      </c>
      <c r="R56" s="63">
        <f t="shared" si="34"/>
        <v>95836.88</v>
      </c>
      <c r="S56" s="62">
        <f t="shared" si="35"/>
        <v>521831.8116</v>
      </c>
      <c r="T56" s="74">
        <v>374913.5</v>
      </c>
      <c r="U56" s="64"/>
      <c r="V56" s="64">
        <f t="shared" si="36"/>
        <v>4498962</v>
      </c>
      <c r="W56" s="64"/>
      <c r="X56" s="65"/>
      <c r="Y56" s="65" t="str">
        <f t="shared" si="37"/>
        <v>OK</v>
      </c>
      <c r="Z56" s="193" t="str">
        <f t="shared" si="38"/>
        <v>YAKUB</v>
      </c>
      <c r="AA56" s="72" t="s">
        <v>1</v>
      </c>
      <c r="AB56" s="60">
        <f t="shared" si="39"/>
        <v>4498962</v>
      </c>
      <c r="AC56" s="60">
        <f t="shared" si="40"/>
        <v>95836.88</v>
      </c>
      <c r="AD56" s="71">
        <f t="shared" si="56"/>
        <v>47918.44</v>
      </c>
      <c r="AE56" s="60">
        <f t="shared" si="56"/>
        <v>47918.44</v>
      </c>
      <c r="AF56" s="60">
        <f t="shared" si="42"/>
        <v>4307288.239999999</v>
      </c>
      <c r="AG56" s="60">
        <f t="shared" si="43"/>
        <v>4875000</v>
      </c>
      <c r="AH56" s="60">
        <f t="shared" si="44"/>
        <v>-567711.7600000007</v>
      </c>
      <c r="AI56" s="60">
        <f t="shared" si="54"/>
        <v>0</v>
      </c>
      <c r="AJ56" s="59">
        <f t="shared" si="46"/>
        <v>4307288.239999999</v>
      </c>
      <c r="AK56" s="59"/>
      <c r="AL56" s="59"/>
      <c r="AM56" s="59"/>
      <c r="AN56" s="59"/>
      <c r="AO56" s="59"/>
      <c r="AP56" s="59"/>
      <c r="AQ56" s="59">
        <f t="shared" si="47"/>
        <v>0</v>
      </c>
      <c r="AR56" s="59">
        <f t="shared" si="48"/>
        <v>0</v>
      </c>
      <c r="AS56" s="59">
        <f t="shared" si="49"/>
        <v>4307288.239999999</v>
      </c>
      <c r="AT56" s="56"/>
      <c r="AU56" s="194" t="str">
        <f t="shared" si="55"/>
        <v>OK</v>
      </c>
      <c r="AV56" s="58" t="str">
        <f t="shared" si="51"/>
        <v>YAKUB</v>
      </c>
      <c r="AW56" s="57">
        <f t="shared" si="52"/>
        <v>4307288.239999999</v>
      </c>
      <c r="AX56" s="61"/>
      <c r="AY56" s="65"/>
      <c r="AZ56" s="65"/>
      <c r="BA56" s="69">
        <f>+VLOOKUP(C56,'tanda terima  (2)'!$C$4:$G$106,5,0)</f>
        <v>4307288.239999999</v>
      </c>
      <c r="BB56" s="56"/>
      <c r="BC56" s="55"/>
      <c r="BD56" s="55"/>
      <c r="BE56" s="55"/>
      <c r="BF56" s="55"/>
      <c r="BG56" s="102" t="e">
        <f>+VLOOKUP(C56,#REF!,40,0)</f>
        <v>#REF!</v>
      </c>
    </row>
    <row r="57" s="49" customFormat="1">
      <c r="A57" s="77" t="s">
        <v>57</v>
      </c>
      <c r="B57" s="52" t="s">
        <v>151</v>
      </c>
      <c r="C57" s="17" t="s">
        <v>152</v>
      </c>
      <c r="D57" s="52" t="s">
        <v>60</v>
      </c>
      <c r="E57" s="52" t="s">
        <v>61</v>
      </c>
      <c r="F57" s="52"/>
      <c r="G57" s="52">
        <v>23</v>
      </c>
      <c r="H57" s="135" t="str">
        <f t="shared" si="28"/>
        <v>PRORATE</v>
      </c>
      <c r="I57" s="123"/>
      <c r="J57" s="123"/>
      <c r="K57" s="123"/>
      <c r="L57" s="76">
        <f t="shared" si="53"/>
        <v>0</v>
      </c>
      <c r="M57" s="28">
        <f t="shared" si="30"/>
        <v>4139045.04</v>
      </c>
      <c r="N57" s="37">
        <f t="shared" si="31"/>
        <v>0</v>
      </c>
      <c r="O57" s="62"/>
      <c r="P57" s="75">
        <f t="shared" si="32"/>
        <v>234321.1716</v>
      </c>
      <c r="Q57" s="75">
        <f t="shared" si="33"/>
        <v>191673.76</v>
      </c>
      <c r="R57" s="75">
        <f t="shared" si="34"/>
        <v>95836.88</v>
      </c>
      <c r="S57" s="74">
        <f t="shared" si="35"/>
        <v>521831.8116</v>
      </c>
      <c r="T57" s="74">
        <v>374913.5</v>
      </c>
      <c r="U57" s="64"/>
      <c r="V57" s="272">
        <f t="shared" si="36"/>
        <v>4139045.04</v>
      </c>
      <c r="W57" s="51"/>
      <c r="X57" s="52"/>
      <c r="Y57" s="77" t="str">
        <f t="shared" si="37"/>
        <v>Perhitungan Keliru, silahkan periksa kembali</v>
      </c>
      <c r="Z57" s="73" t="str">
        <f t="shared" si="38"/>
        <v>MUHAMAD AMINNULLAH</v>
      </c>
      <c r="AA57" s="72" t="e">
        <f>+VLOOKUP(C57,#REF!,16,0)</f>
        <v>#REF!</v>
      </c>
      <c r="AB57" s="71">
        <f t="shared" si="39"/>
        <v>4139045.04</v>
      </c>
      <c r="AC57" s="71">
        <f t="shared" si="40"/>
        <v>95836.88</v>
      </c>
      <c r="AD57" s="71">
        <f t="shared" si="56"/>
        <v>47918.44</v>
      </c>
      <c r="AE57" s="71">
        <f t="shared" si="56"/>
        <v>47918.44</v>
      </c>
      <c r="AF57" s="71">
        <f t="shared" si="42"/>
        <v>3947371.2800000003</v>
      </c>
      <c r="AG57" s="71" t="e">
        <f t="shared" si="43"/>
        <v>#REF!</v>
      </c>
      <c r="AH57" s="71" t="e">
        <f t="shared" si="44"/>
        <v>#REF!</v>
      </c>
      <c r="AI57" s="71" t="e">
        <f t="shared" si="54"/>
        <v>#REF!</v>
      </c>
      <c r="AJ57" s="70" t="e">
        <f t="shared" si="46"/>
        <v>#REF!</v>
      </c>
      <c r="AK57" s="59"/>
      <c r="AL57" s="59"/>
      <c r="AM57" s="59"/>
      <c r="AN57" s="59"/>
      <c r="AO57" s="59"/>
      <c r="AP57" s="59"/>
      <c r="AQ57" s="59">
        <f t="shared" si="47"/>
        <v>0</v>
      </c>
      <c r="AR57" s="59">
        <f t="shared" si="48"/>
        <v>0</v>
      </c>
      <c r="AS57" s="59" t="e">
        <f t="shared" si="49"/>
        <v>#REF!</v>
      </c>
      <c r="AT57" s="69"/>
      <c r="AU57" s="68" t="str">
        <f t="shared" si="55"/>
        <v>Perhitungan Keliru, silahkan periksa kembali</v>
      </c>
      <c r="AV57" s="50" t="str">
        <f t="shared" si="51"/>
        <v>MUHAMAD AMINNULLAH</v>
      </c>
      <c r="AW57" s="57" t="e">
        <f t="shared" si="52"/>
        <v>#REF!</v>
      </c>
      <c r="AX57" s="66"/>
      <c r="AY57" s="52"/>
      <c r="AZ57" s="52"/>
      <c r="BA57" s="69" t="e">
        <f>+VLOOKUP(C57,'tanda terima  (2)'!$C$4:$G$106,5,0)</f>
        <v>#REF!</v>
      </c>
      <c r="BB57" s="69"/>
      <c r="BG57" s="102" t="e">
        <f>+VLOOKUP(C57,#REF!,40,0)</f>
        <v>#REF!</v>
      </c>
    </row>
    <row r="58" s="49" customFormat="1">
      <c r="A58" s="77" t="s">
        <v>57</v>
      </c>
      <c r="B58" s="52" t="s">
        <v>153</v>
      </c>
      <c r="C58" s="17" t="s">
        <v>154</v>
      </c>
      <c r="D58" s="52" t="s">
        <v>60</v>
      </c>
      <c r="E58" s="52" t="s">
        <v>61</v>
      </c>
      <c r="F58" s="52"/>
      <c r="G58" s="52"/>
      <c r="H58" s="135" t="str">
        <f t="shared" si="28"/>
        <v>FULL</v>
      </c>
      <c r="I58" s="123"/>
      <c r="J58" s="123"/>
      <c r="K58" s="123"/>
      <c r="L58" s="76">
        <f t="shared" si="53"/>
        <v>0</v>
      </c>
      <c r="M58" s="28">
        <f t="shared" si="30"/>
        <v>4498962</v>
      </c>
      <c r="N58" s="37">
        <f t="shared" si="31"/>
        <v>0</v>
      </c>
      <c r="O58" s="62"/>
      <c r="P58" s="75">
        <f t="shared" si="32"/>
        <v>234321.1716</v>
      </c>
      <c r="Q58" s="75">
        <f t="shared" si="33"/>
        <v>191673.76</v>
      </c>
      <c r="R58" s="75">
        <f t="shared" si="34"/>
        <v>95836.88</v>
      </c>
      <c r="S58" s="74">
        <f t="shared" si="35"/>
        <v>521831.8116</v>
      </c>
      <c r="T58" s="74">
        <v>374913.5</v>
      </c>
      <c r="U58" s="64"/>
      <c r="V58" s="76">
        <f t="shared" si="36"/>
        <v>4498962</v>
      </c>
      <c r="W58" s="51"/>
      <c r="X58" s="52"/>
      <c r="Y58" s="77" t="str">
        <f t="shared" si="37"/>
        <v>OK</v>
      </c>
      <c r="Z58" s="73" t="str">
        <f t="shared" si="38"/>
        <v>ATDI YUSHADI</v>
      </c>
      <c r="AA58" s="72" t="s">
        <v>1</v>
      </c>
      <c r="AB58" s="71">
        <f t="shared" si="39"/>
        <v>4498962</v>
      </c>
      <c r="AC58" s="71">
        <f t="shared" si="40"/>
        <v>95836.88</v>
      </c>
      <c r="AD58" s="71">
        <f t="shared" si="56"/>
        <v>47918.44</v>
      </c>
      <c r="AE58" s="71">
        <f t="shared" si="56"/>
        <v>47918.44</v>
      </c>
      <c r="AF58" s="71">
        <f t="shared" si="42"/>
        <v>4307288.239999999</v>
      </c>
      <c r="AG58" s="71">
        <f t="shared" si="43"/>
        <v>4875000</v>
      </c>
      <c r="AH58" s="71">
        <f t="shared" si="44"/>
        <v>-567711.7600000007</v>
      </c>
      <c r="AI58" s="71">
        <f t="shared" si="54"/>
        <v>0</v>
      </c>
      <c r="AJ58" s="70">
        <f t="shared" si="46"/>
        <v>4307288.239999999</v>
      </c>
      <c r="AK58" s="59"/>
      <c r="AL58" s="59"/>
      <c r="AM58" s="59"/>
      <c r="AN58" s="59"/>
      <c r="AO58" s="59"/>
      <c r="AP58" s="59"/>
      <c r="AQ58" s="59">
        <f t="shared" si="47"/>
        <v>0</v>
      </c>
      <c r="AR58" s="59">
        <f t="shared" si="48"/>
        <v>0</v>
      </c>
      <c r="AS58" s="59">
        <f t="shared" si="49"/>
        <v>4307288.239999999</v>
      </c>
      <c r="AT58" s="69"/>
      <c r="AU58" s="68" t="str">
        <f t="shared" si="55"/>
        <v>OK</v>
      </c>
      <c r="AV58" s="50" t="str">
        <f t="shared" si="51"/>
        <v>ATDI YUSHADI</v>
      </c>
      <c r="AW58" s="57">
        <f t="shared" si="52"/>
        <v>4307288.239999999</v>
      </c>
      <c r="AX58" s="66"/>
      <c r="AY58" s="52"/>
      <c r="AZ58" s="52"/>
      <c r="BA58" s="69">
        <f>+VLOOKUP(C58,'tanda terima  (2)'!$C$4:$G$106,5,0)</f>
        <v>4307288.239999999</v>
      </c>
      <c r="BB58" s="69"/>
      <c r="BG58" s="102" t="e">
        <f>+VLOOKUP(C58,#REF!,40,0)</f>
        <v>#REF!</v>
      </c>
    </row>
    <row r="59" s="49" customFormat="1">
      <c r="A59" s="77" t="s">
        <v>57</v>
      </c>
      <c r="B59" s="52" t="s">
        <v>155</v>
      </c>
      <c r="C59" s="17" t="s">
        <v>156</v>
      </c>
      <c r="D59" s="52" t="s">
        <v>60</v>
      </c>
      <c r="E59" s="52" t="s">
        <v>61</v>
      </c>
      <c r="F59" s="52"/>
      <c r="G59" s="52"/>
      <c r="H59" s="135" t="str">
        <f t="shared" si="28"/>
        <v>FULL</v>
      </c>
      <c r="I59" s="123"/>
      <c r="J59" s="123"/>
      <c r="K59" s="123"/>
      <c r="L59" s="76">
        <f t="shared" si="53"/>
        <v>0</v>
      </c>
      <c r="M59" s="28">
        <f t="shared" si="30"/>
        <v>4498962</v>
      </c>
      <c r="N59" s="37">
        <f t="shared" si="31"/>
        <v>0</v>
      </c>
      <c r="O59" s="62"/>
      <c r="P59" s="75">
        <f t="shared" si="32"/>
        <v>234321.1716</v>
      </c>
      <c r="Q59" s="75">
        <f t="shared" si="33"/>
        <v>191673.76</v>
      </c>
      <c r="R59" s="75">
        <f t="shared" si="34"/>
        <v>95836.88</v>
      </c>
      <c r="S59" s="74">
        <f t="shared" si="35"/>
        <v>521831.8116</v>
      </c>
      <c r="T59" s="74">
        <v>374913.5</v>
      </c>
      <c r="U59" s="64"/>
      <c r="V59" s="76">
        <f t="shared" si="36"/>
        <v>4498962</v>
      </c>
      <c r="W59" s="51"/>
      <c r="X59" s="52"/>
      <c r="Y59" s="77" t="str">
        <f t="shared" si="37"/>
        <v>OK</v>
      </c>
      <c r="Z59" s="73" t="str">
        <f t="shared" si="38"/>
        <v>RASDI SUMASDI </v>
      </c>
      <c r="AA59" s="72" t="e">
        <f>+VLOOKUP(C59,#REF!,16,0)</f>
        <v>#REF!</v>
      </c>
      <c r="AB59" s="71">
        <f t="shared" si="39"/>
        <v>4498962</v>
      </c>
      <c r="AC59" s="71">
        <f t="shared" si="40"/>
        <v>95836.88</v>
      </c>
      <c r="AD59" s="71">
        <f t="shared" si="56"/>
        <v>47918.44</v>
      </c>
      <c r="AE59" s="71">
        <f t="shared" si="56"/>
        <v>47918.44</v>
      </c>
      <c r="AF59" s="71">
        <f t="shared" si="42"/>
        <v>4307288.239999999</v>
      </c>
      <c r="AG59" s="71" t="e">
        <f t="shared" si="43"/>
        <v>#REF!</v>
      </c>
      <c r="AH59" s="71" t="e">
        <f t="shared" si="44"/>
        <v>#REF!</v>
      </c>
      <c r="AI59" s="71" t="e">
        <f t="shared" si="54"/>
        <v>#REF!</v>
      </c>
      <c r="AJ59" s="70" t="e">
        <f t="shared" si="46"/>
        <v>#REF!</v>
      </c>
      <c r="AK59" s="59"/>
      <c r="AL59" s="59"/>
      <c r="AM59" s="59"/>
      <c r="AN59" s="59"/>
      <c r="AO59" s="59"/>
      <c r="AP59" s="59"/>
      <c r="AQ59" s="59">
        <f t="shared" si="47"/>
        <v>0</v>
      </c>
      <c r="AR59" s="59">
        <f t="shared" si="48"/>
        <v>0</v>
      </c>
      <c r="AS59" s="59" t="e">
        <f t="shared" si="49"/>
        <v>#REF!</v>
      </c>
      <c r="AT59" s="69"/>
      <c r="AU59" s="68" t="str">
        <f t="shared" si="55"/>
        <v>OK</v>
      </c>
      <c r="AV59" s="50" t="str">
        <f t="shared" si="51"/>
        <v>RASDI SUMASDI </v>
      </c>
      <c r="AW59" s="57" t="e">
        <f t="shared" si="52"/>
        <v>#REF!</v>
      </c>
      <c r="AX59" s="66"/>
      <c r="AY59" s="52"/>
      <c r="AZ59" s="52"/>
      <c r="BA59" s="69" t="e">
        <f>+VLOOKUP(C59,'tanda terima  (2)'!$C$4:$G$106,5,0)</f>
        <v>#REF!</v>
      </c>
      <c r="BB59" s="69"/>
      <c r="BG59" s="102" t="e">
        <f>+VLOOKUP(C59,#REF!,40,0)</f>
        <v>#REF!</v>
      </c>
    </row>
    <row r="60" s="49" customFormat="1">
      <c r="A60" s="77" t="s">
        <v>57</v>
      </c>
      <c r="B60" s="52" t="s">
        <v>140</v>
      </c>
      <c r="C60" s="17" t="s">
        <v>157</v>
      </c>
      <c r="D60" s="52" t="s">
        <v>60</v>
      </c>
      <c r="E60" s="52" t="s">
        <v>61</v>
      </c>
      <c r="F60" s="52"/>
      <c r="G60" s="52">
        <v>23</v>
      </c>
      <c r="H60" s="135" t="str">
        <f t="shared" si="28"/>
        <v>PRORATE</v>
      </c>
      <c r="I60" s="123"/>
      <c r="J60" s="123"/>
      <c r="K60" s="123"/>
      <c r="L60" s="76">
        <f t="shared" si="53"/>
        <v>0</v>
      </c>
      <c r="M60" s="28">
        <f t="shared" si="30"/>
        <v>4139045.04</v>
      </c>
      <c r="N60" s="37">
        <f t="shared" si="31"/>
        <v>0</v>
      </c>
      <c r="O60" s="62"/>
      <c r="P60" s="75">
        <f t="shared" si="32"/>
        <v>234321.1716</v>
      </c>
      <c r="Q60" s="75">
        <f t="shared" si="33"/>
        <v>191673.76</v>
      </c>
      <c r="R60" s="75">
        <f t="shared" si="34"/>
        <v>95836.88</v>
      </c>
      <c r="S60" s="74">
        <f t="shared" si="35"/>
        <v>521831.8116</v>
      </c>
      <c r="T60" s="74">
        <v>374913.5</v>
      </c>
      <c r="U60" s="64"/>
      <c r="V60" s="272">
        <f t="shared" si="36"/>
        <v>4139045.04</v>
      </c>
      <c r="W60" s="51"/>
      <c r="X60" s="52"/>
      <c r="Y60" s="77" t="str">
        <f t="shared" si="37"/>
        <v>Perhitungan Keliru, silahkan periksa kembali</v>
      </c>
      <c r="Z60" s="73" t="str">
        <f t="shared" si="38"/>
        <v>RANO KARNO </v>
      </c>
      <c r="AA60" s="72" t="e">
        <f>+VLOOKUP(C60,#REF!,16,0)</f>
        <v>#REF!</v>
      </c>
      <c r="AB60" s="71">
        <f t="shared" si="39"/>
        <v>4139045.04</v>
      </c>
      <c r="AC60" s="71">
        <f t="shared" si="40"/>
        <v>95836.88</v>
      </c>
      <c r="AD60" s="71">
        <f t="shared" si="56"/>
        <v>47918.44</v>
      </c>
      <c r="AE60" s="71">
        <f t="shared" si="56"/>
        <v>47918.44</v>
      </c>
      <c r="AF60" s="71">
        <f t="shared" si="42"/>
        <v>3947371.2800000003</v>
      </c>
      <c r="AG60" s="71" t="e">
        <f t="shared" si="43"/>
        <v>#REF!</v>
      </c>
      <c r="AH60" s="71" t="e">
        <f t="shared" si="44"/>
        <v>#REF!</v>
      </c>
      <c r="AI60" s="71" t="e">
        <f t="shared" si="54"/>
        <v>#REF!</v>
      </c>
      <c r="AJ60" s="70" t="e">
        <f t="shared" si="46"/>
        <v>#REF!</v>
      </c>
      <c r="AK60" s="59"/>
      <c r="AL60" s="59"/>
      <c r="AM60" s="59"/>
      <c r="AN60" s="59"/>
      <c r="AO60" s="59"/>
      <c r="AP60" s="59"/>
      <c r="AQ60" s="59">
        <f t="shared" si="47"/>
        <v>0</v>
      </c>
      <c r="AR60" s="59">
        <f t="shared" si="48"/>
        <v>0</v>
      </c>
      <c r="AS60" s="59" t="e">
        <f t="shared" si="49"/>
        <v>#REF!</v>
      </c>
      <c r="AT60" s="69"/>
      <c r="AU60" s="68" t="str">
        <f t="shared" si="55"/>
        <v>Perhitungan Keliru, silahkan periksa kembali</v>
      </c>
      <c r="AV60" s="50" t="str">
        <f t="shared" si="51"/>
        <v>RANO KARNO </v>
      </c>
      <c r="AW60" s="57" t="e">
        <f t="shared" si="52"/>
        <v>#REF!</v>
      </c>
      <c r="AX60" s="66"/>
      <c r="AY60" s="52"/>
      <c r="AZ60" s="52"/>
      <c r="BA60" s="69" t="e">
        <f>+VLOOKUP(C60,'tanda terima  (2)'!$C$4:$G$106,5,0)</f>
        <v>#REF!</v>
      </c>
      <c r="BB60" s="69"/>
      <c r="BG60" s="102" t="s">
        <v>158</v>
      </c>
    </row>
    <row r="61" s="49" customFormat="1">
      <c r="A61" s="77" t="s">
        <v>57</v>
      </c>
      <c r="B61" s="77" t="s">
        <v>159</v>
      </c>
      <c r="C61" s="17" t="s">
        <v>160</v>
      </c>
      <c r="D61" s="77" t="s">
        <v>60</v>
      </c>
      <c r="E61" s="77" t="s">
        <v>61</v>
      </c>
      <c r="F61" s="77"/>
      <c r="G61" s="77"/>
      <c r="H61" s="135" t="str">
        <f t="shared" si="28"/>
        <v>FULL</v>
      </c>
      <c r="I61" s="16"/>
      <c r="J61" s="16"/>
      <c r="K61" s="16"/>
      <c r="L61" s="76">
        <f t="shared" si="53"/>
        <v>0</v>
      </c>
      <c r="M61" s="28">
        <f t="shared" si="30"/>
        <v>4498962</v>
      </c>
      <c r="N61" s="37">
        <f t="shared" si="31"/>
        <v>0</v>
      </c>
      <c r="O61" s="62"/>
      <c r="P61" s="75">
        <f t="shared" si="32"/>
        <v>234321.1716</v>
      </c>
      <c r="Q61" s="75">
        <f t="shared" si="33"/>
        <v>191673.76</v>
      </c>
      <c r="R61" s="75">
        <f t="shared" si="34"/>
        <v>95836.88</v>
      </c>
      <c r="S61" s="74">
        <f t="shared" si="35"/>
        <v>521831.8116</v>
      </c>
      <c r="T61" s="74">
        <v>374913.5</v>
      </c>
      <c r="U61" s="64"/>
      <c r="V61" s="76">
        <f t="shared" si="36"/>
        <v>4498962</v>
      </c>
      <c r="W61" s="76"/>
      <c r="X61" s="77"/>
      <c r="Y61" s="77" t="str">
        <f t="shared" si="37"/>
        <v>OK</v>
      </c>
      <c r="Z61" s="73" t="str">
        <f t="shared" si="38"/>
        <v>FAHMI MATROTIN</v>
      </c>
      <c r="AA61" s="72" t="s">
        <v>1</v>
      </c>
      <c r="AB61" s="71">
        <f t="shared" si="39"/>
        <v>4498962</v>
      </c>
      <c r="AC61" s="71">
        <f t="shared" si="40"/>
        <v>95836.88</v>
      </c>
      <c r="AD61" s="71">
        <f t="shared" si="56"/>
        <v>47918.44</v>
      </c>
      <c r="AE61" s="71">
        <f t="shared" si="56"/>
        <v>47918.44</v>
      </c>
      <c r="AF61" s="71">
        <f t="shared" si="42"/>
        <v>4307288.239999999</v>
      </c>
      <c r="AG61" s="71">
        <f t="shared" si="43"/>
        <v>4875000</v>
      </c>
      <c r="AH61" s="71">
        <f t="shared" si="44"/>
        <v>-567711.7600000007</v>
      </c>
      <c r="AI61" s="71">
        <f t="shared" si="54"/>
        <v>0</v>
      </c>
      <c r="AJ61" s="70">
        <f t="shared" si="46"/>
        <v>4307288.239999999</v>
      </c>
      <c r="AK61" s="59"/>
      <c r="AL61" s="59"/>
      <c r="AM61" s="59"/>
      <c r="AN61" s="59"/>
      <c r="AO61" s="59"/>
      <c r="AP61" s="59"/>
      <c r="AQ61" s="59">
        <f t="shared" si="47"/>
        <v>0</v>
      </c>
      <c r="AR61" s="59">
        <f t="shared" si="48"/>
        <v>0</v>
      </c>
      <c r="AS61" s="59">
        <f t="shared" si="49"/>
        <v>4307288.239999999</v>
      </c>
      <c r="AT61" s="69"/>
      <c r="AU61" s="68" t="str">
        <f t="shared" si="55"/>
        <v>OK</v>
      </c>
      <c r="AV61" s="67" t="str">
        <f t="shared" si="51"/>
        <v>FAHMI MATROTIN</v>
      </c>
      <c r="AW61" s="57">
        <f t="shared" si="52"/>
        <v>4307288.239999999</v>
      </c>
      <c r="AX61" s="66"/>
      <c r="AY61" s="77"/>
      <c r="AZ61" s="77"/>
      <c r="BA61" s="69">
        <f>+VLOOKUP(C61,'tanda terima  (2)'!$C$4:$G$106,5,0)</f>
        <v>4307288.239999999</v>
      </c>
      <c r="BB61" s="69"/>
      <c r="BC61" s="102"/>
      <c r="BD61" s="102"/>
      <c r="BE61" s="102"/>
      <c r="BF61" s="102"/>
      <c r="BG61" s="102" t="s">
        <v>133</v>
      </c>
    </row>
    <row r="62" s="49" customFormat="1">
      <c r="A62" s="77" t="s">
        <v>57</v>
      </c>
      <c r="B62" s="52" t="s">
        <v>111</v>
      </c>
      <c r="C62" s="17" t="s">
        <v>161</v>
      </c>
      <c r="D62" s="52" t="s">
        <v>60</v>
      </c>
      <c r="E62" s="52" t="s">
        <v>61</v>
      </c>
      <c r="F62" s="52"/>
      <c r="G62" s="52"/>
      <c r="H62" s="135" t="str">
        <f t="shared" si="28"/>
        <v>FULL</v>
      </c>
      <c r="I62" s="123"/>
      <c r="J62" s="123"/>
      <c r="K62" s="123"/>
      <c r="L62" s="76">
        <f t="shared" si="53"/>
        <v>0</v>
      </c>
      <c r="M62" s="28">
        <f t="shared" si="30"/>
        <v>4498962</v>
      </c>
      <c r="N62" s="37">
        <f t="shared" si="31"/>
        <v>0</v>
      </c>
      <c r="O62" s="62"/>
      <c r="P62" s="75">
        <f t="shared" si="32"/>
        <v>234321.1716</v>
      </c>
      <c r="Q62" s="75">
        <f t="shared" si="33"/>
        <v>191673.76</v>
      </c>
      <c r="R62" s="75">
        <f t="shared" si="34"/>
        <v>95836.88</v>
      </c>
      <c r="S62" s="74">
        <f t="shared" si="35"/>
        <v>521831.8116</v>
      </c>
      <c r="T62" s="74">
        <v>374913.5</v>
      </c>
      <c r="U62" s="64"/>
      <c r="V62" s="76">
        <f t="shared" si="36"/>
        <v>4498962</v>
      </c>
      <c r="W62" s="51"/>
      <c r="X62" s="52"/>
      <c r="Y62" s="77" t="str">
        <f t="shared" si="37"/>
        <v>OK</v>
      </c>
      <c r="Z62" s="73" t="str">
        <f t="shared" si="38"/>
        <v>HERI PRASETIO </v>
      </c>
      <c r="AA62" s="72" t="s">
        <v>1</v>
      </c>
      <c r="AB62" s="71">
        <f t="shared" si="39"/>
        <v>4498962</v>
      </c>
      <c r="AC62" s="71">
        <f t="shared" si="40"/>
        <v>95836.88</v>
      </c>
      <c r="AD62" s="71">
        <f t="shared" si="56"/>
        <v>47918.44</v>
      </c>
      <c r="AE62" s="71">
        <f t="shared" si="56"/>
        <v>47918.44</v>
      </c>
      <c r="AF62" s="71">
        <f t="shared" si="42"/>
        <v>4307288.239999999</v>
      </c>
      <c r="AG62" s="71">
        <f t="shared" si="43"/>
        <v>4875000</v>
      </c>
      <c r="AH62" s="71">
        <f t="shared" si="44"/>
        <v>-567711.7600000007</v>
      </c>
      <c r="AI62" s="71">
        <f t="shared" si="54"/>
        <v>0</v>
      </c>
      <c r="AJ62" s="70">
        <f t="shared" si="46"/>
        <v>4307288.239999999</v>
      </c>
      <c r="AK62" s="59"/>
      <c r="AL62" s="59"/>
      <c r="AM62" s="59"/>
      <c r="AN62" s="59"/>
      <c r="AO62" s="59"/>
      <c r="AP62" s="191">
        <v>97000</v>
      </c>
      <c r="AQ62" s="59">
        <f t="shared" si="47"/>
        <v>0</v>
      </c>
      <c r="AR62" s="59">
        <f t="shared" si="48"/>
        <v>97000</v>
      </c>
      <c r="AS62" s="59">
        <f t="shared" si="49"/>
        <v>4210288.239999999</v>
      </c>
      <c r="AT62" s="69"/>
      <c r="AU62" s="68" t="str">
        <f t="shared" si="55"/>
        <v>OK</v>
      </c>
      <c r="AV62" s="50" t="str">
        <f t="shared" si="51"/>
        <v>HERI PRASETIO </v>
      </c>
      <c r="AW62" s="57">
        <f t="shared" si="52"/>
        <v>4210288.239999999</v>
      </c>
      <c r="AX62" s="66"/>
      <c r="AY62" s="52"/>
      <c r="AZ62" s="52"/>
      <c r="BA62" s="69">
        <f>+VLOOKUP(C62,'tanda terima  (2)'!$C$4:$G$106,5,0)</f>
        <v>4210288.239999999</v>
      </c>
      <c r="BB62" s="69"/>
      <c r="BG62" s="102" t="s">
        <v>138</v>
      </c>
    </row>
    <row r="63" s="49" customFormat="1">
      <c r="A63" s="77" t="s">
        <v>57</v>
      </c>
      <c r="B63" s="52" t="s">
        <v>162</v>
      </c>
      <c r="C63" s="17" t="s">
        <v>163</v>
      </c>
      <c r="D63" s="52" t="s">
        <v>60</v>
      </c>
      <c r="E63" s="52" t="s">
        <v>61</v>
      </c>
      <c r="F63" s="52"/>
      <c r="G63" s="52"/>
      <c r="H63" s="135" t="str">
        <f t="shared" si="28"/>
        <v>FULL</v>
      </c>
      <c r="I63" s="123"/>
      <c r="J63" s="123"/>
      <c r="K63" s="123"/>
      <c r="L63" s="76">
        <f t="shared" si="53"/>
        <v>0</v>
      </c>
      <c r="M63" s="28">
        <f t="shared" si="30"/>
        <v>4498962</v>
      </c>
      <c r="N63" s="37">
        <f t="shared" si="31"/>
        <v>0</v>
      </c>
      <c r="O63" s="62"/>
      <c r="P63" s="75">
        <f t="shared" si="32"/>
        <v>234321.1716</v>
      </c>
      <c r="Q63" s="75">
        <f t="shared" si="33"/>
        <v>191673.76</v>
      </c>
      <c r="R63" s="75">
        <f t="shared" si="34"/>
        <v>95836.88</v>
      </c>
      <c r="S63" s="74">
        <f t="shared" si="35"/>
        <v>521831.8116</v>
      </c>
      <c r="T63" s="74">
        <v>374913.5</v>
      </c>
      <c r="U63" s="64"/>
      <c r="V63" s="76">
        <f t="shared" si="36"/>
        <v>4498962</v>
      </c>
      <c r="W63" s="51"/>
      <c r="X63" s="52"/>
      <c r="Y63" s="77" t="str">
        <f t="shared" si="37"/>
        <v>OK</v>
      </c>
      <c r="Z63" s="73" t="str">
        <f t="shared" si="38"/>
        <v>SURYANA</v>
      </c>
      <c r="AA63" s="72" t="e">
        <f>+VLOOKUP(C63,#REF!,16,0)</f>
        <v>#REF!</v>
      </c>
      <c r="AB63" s="71">
        <f t="shared" si="39"/>
        <v>4498962</v>
      </c>
      <c r="AC63" s="71">
        <f t="shared" si="40"/>
        <v>95836.88</v>
      </c>
      <c r="AD63" s="71">
        <f t="shared" si="56"/>
        <v>47918.44</v>
      </c>
      <c r="AE63" s="71">
        <f t="shared" si="56"/>
        <v>47918.44</v>
      </c>
      <c r="AF63" s="71">
        <f t="shared" si="42"/>
        <v>4307288.239999999</v>
      </c>
      <c r="AG63" s="71" t="e">
        <f t="shared" si="43"/>
        <v>#REF!</v>
      </c>
      <c r="AH63" s="71" t="e">
        <f t="shared" si="44"/>
        <v>#REF!</v>
      </c>
      <c r="AI63" s="71" t="e">
        <f t="shared" si="54"/>
        <v>#REF!</v>
      </c>
      <c r="AJ63" s="70" t="e">
        <f t="shared" si="46"/>
        <v>#REF!</v>
      </c>
      <c r="AK63" s="59"/>
      <c r="AL63" s="59"/>
      <c r="AM63" s="59"/>
      <c r="AN63" s="59"/>
      <c r="AO63" s="59"/>
      <c r="AP63" s="59"/>
      <c r="AQ63" s="59">
        <f t="shared" si="47"/>
        <v>0</v>
      </c>
      <c r="AR63" s="59">
        <f t="shared" si="48"/>
        <v>0</v>
      </c>
      <c r="AS63" s="59" t="e">
        <f t="shared" si="49"/>
        <v>#REF!</v>
      </c>
      <c r="AT63" s="69"/>
      <c r="AU63" s="68" t="str">
        <f t="shared" si="55"/>
        <v>OK</v>
      </c>
      <c r="AV63" s="50" t="str">
        <f t="shared" si="51"/>
        <v>SURYANA</v>
      </c>
      <c r="AW63" s="57" t="e">
        <f t="shared" si="52"/>
        <v>#REF!</v>
      </c>
      <c r="AX63" s="66"/>
      <c r="AY63" s="52"/>
      <c r="AZ63" s="52"/>
      <c r="BA63" s="69" t="e">
        <f>+VLOOKUP(C63,'tanda terima  (2)'!$C$4:$G$106,5,0)</f>
        <v>#REF!</v>
      </c>
      <c r="BB63" s="69"/>
      <c r="BG63" s="102" t="e">
        <f>+VLOOKUP(C63,#REF!,40,0)</f>
        <v>#REF!</v>
      </c>
    </row>
    <row r="64" s="49" customFormat="1">
      <c r="A64" s="77" t="s">
        <v>57</v>
      </c>
      <c r="B64" s="65" t="s">
        <v>164</v>
      </c>
      <c r="C64" s="17" t="s">
        <v>165</v>
      </c>
      <c r="D64" s="65" t="s">
        <v>60</v>
      </c>
      <c r="E64" s="65" t="s">
        <v>61</v>
      </c>
      <c r="F64" s="65"/>
      <c r="G64" s="65"/>
      <c r="H64" s="135" t="str">
        <f t="shared" si="28"/>
        <v>FULL</v>
      </c>
      <c r="I64" s="28"/>
      <c r="J64" s="28"/>
      <c r="K64" s="28"/>
      <c r="L64" s="64">
        <f t="shared" si="53"/>
        <v>0</v>
      </c>
      <c r="M64" s="28">
        <f t="shared" si="30"/>
        <v>4498962</v>
      </c>
      <c r="N64" s="37">
        <f t="shared" si="31"/>
        <v>0</v>
      </c>
      <c r="O64" s="62"/>
      <c r="P64" s="63">
        <f t="shared" si="32"/>
        <v>234321.1716</v>
      </c>
      <c r="Q64" s="63">
        <f t="shared" si="33"/>
        <v>191673.76</v>
      </c>
      <c r="R64" s="63">
        <f t="shared" si="34"/>
        <v>95836.88</v>
      </c>
      <c r="S64" s="62">
        <f t="shared" si="35"/>
        <v>521831.8116</v>
      </c>
      <c r="T64" s="74">
        <v>374913.5</v>
      </c>
      <c r="U64" s="64"/>
      <c r="V64" s="64">
        <f t="shared" si="36"/>
        <v>4498962</v>
      </c>
      <c r="W64" s="64"/>
      <c r="X64" s="65"/>
      <c r="Y64" s="65" t="str">
        <f t="shared" si="37"/>
        <v>OK</v>
      </c>
      <c r="Z64" s="193" t="str">
        <f t="shared" si="38"/>
        <v>TANTOSO </v>
      </c>
      <c r="AA64" s="72" t="s">
        <v>1</v>
      </c>
      <c r="AB64" s="60">
        <f t="shared" si="39"/>
        <v>4498962</v>
      </c>
      <c r="AC64" s="60">
        <f t="shared" si="40"/>
        <v>95836.88</v>
      </c>
      <c r="AD64" s="71">
        <f t="shared" si="56"/>
        <v>47918.44</v>
      </c>
      <c r="AE64" s="60">
        <f t="shared" si="56"/>
        <v>47918.44</v>
      </c>
      <c r="AF64" s="60">
        <f t="shared" si="42"/>
        <v>4307288.239999999</v>
      </c>
      <c r="AG64" s="60">
        <f t="shared" si="43"/>
        <v>4875000</v>
      </c>
      <c r="AH64" s="60">
        <f t="shared" si="44"/>
        <v>-567711.7600000007</v>
      </c>
      <c r="AI64" s="60">
        <f t="shared" si="54"/>
        <v>0</v>
      </c>
      <c r="AJ64" s="59">
        <f t="shared" si="46"/>
        <v>4307288.239999999</v>
      </c>
      <c r="AK64" s="59"/>
      <c r="AL64" s="59"/>
      <c r="AM64" s="59"/>
      <c r="AN64" s="59"/>
      <c r="AO64" s="59"/>
      <c r="AP64" s="59"/>
      <c r="AQ64" s="59">
        <f t="shared" si="47"/>
        <v>0</v>
      </c>
      <c r="AR64" s="59">
        <f t="shared" si="48"/>
        <v>0</v>
      </c>
      <c r="AS64" s="59">
        <f t="shared" si="49"/>
        <v>4307288.239999999</v>
      </c>
      <c r="AT64" s="56"/>
      <c r="AU64" s="194" t="str">
        <f t="shared" si="55"/>
        <v>OK</v>
      </c>
      <c r="AV64" s="58" t="str">
        <f t="shared" si="51"/>
        <v>TANTOSO </v>
      </c>
      <c r="AW64" s="57">
        <f t="shared" si="52"/>
        <v>4307288.239999999</v>
      </c>
      <c r="AX64" s="61"/>
      <c r="AY64" s="65"/>
      <c r="AZ64" s="65"/>
      <c r="BA64" s="69">
        <f>+VLOOKUP(C64,'tanda terima  (2)'!$C$4:$G$106,5,0)</f>
        <v>4307288.239999999</v>
      </c>
      <c r="BB64" s="56"/>
      <c r="BC64" s="55"/>
      <c r="BD64" s="55"/>
      <c r="BE64" s="55"/>
      <c r="BF64" s="55"/>
      <c r="BG64" s="102" t="e">
        <f>+VLOOKUP(C64,#REF!,40,0)</f>
        <v>#REF!</v>
      </c>
    </row>
    <row r="65" s="49" customFormat="1">
      <c r="A65" s="77" t="s">
        <v>57</v>
      </c>
      <c r="B65" s="52" t="s">
        <v>166</v>
      </c>
      <c r="C65" s="17" t="s">
        <v>167</v>
      </c>
      <c r="D65" s="52" t="s">
        <v>60</v>
      </c>
      <c r="E65" s="52" t="s">
        <v>61</v>
      </c>
      <c r="F65" s="52"/>
      <c r="G65" s="52"/>
      <c r="H65" s="135" t="str">
        <f t="shared" si="28"/>
        <v>FULL</v>
      </c>
      <c r="I65" s="123"/>
      <c r="J65" s="123"/>
      <c r="K65" s="123"/>
      <c r="L65" s="76">
        <f t="shared" si="53"/>
        <v>0</v>
      </c>
      <c r="M65" s="28">
        <f t="shared" si="30"/>
        <v>4498962</v>
      </c>
      <c r="N65" s="37">
        <f t="shared" si="31"/>
        <v>0</v>
      </c>
      <c r="O65" s="62"/>
      <c r="P65" s="75">
        <f t="shared" si="32"/>
        <v>234321.1716</v>
      </c>
      <c r="Q65" s="75">
        <f t="shared" si="33"/>
        <v>191673.76</v>
      </c>
      <c r="R65" s="75">
        <f t="shared" si="34"/>
        <v>95836.88</v>
      </c>
      <c r="S65" s="74">
        <f t="shared" si="35"/>
        <v>521831.8116</v>
      </c>
      <c r="T65" s="74">
        <v>374913.5</v>
      </c>
      <c r="U65" s="64"/>
      <c r="V65" s="76">
        <f t="shared" si="36"/>
        <v>4498962</v>
      </c>
      <c r="W65" s="51"/>
      <c r="X65" s="52"/>
      <c r="Y65" s="77" t="str">
        <f t="shared" si="37"/>
        <v>OK</v>
      </c>
      <c r="Z65" s="73" t="str">
        <f t="shared" si="38"/>
        <v>IRFAN SEPTIAN </v>
      </c>
      <c r="AA65" s="72" t="s">
        <v>1</v>
      </c>
      <c r="AB65" s="71">
        <f t="shared" si="39"/>
        <v>4498962</v>
      </c>
      <c r="AC65" s="71">
        <f t="shared" si="40"/>
        <v>95836.88</v>
      </c>
      <c r="AD65" s="71">
        <f t="shared" si="56"/>
        <v>47918.44</v>
      </c>
      <c r="AE65" s="71">
        <f t="shared" si="56"/>
        <v>47918.44</v>
      </c>
      <c r="AF65" s="71">
        <f t="shared" si="42"/>
        <v>4307288.239999999</v>
      </c>
      <c r="AG65" s="71">
        <f t="shared" si="43"/>
        <v>4875000</v>
      </c>
      <c r="AH65" s="71">
        <f t="shared" si="44"/>
        <v>-567711.7600000007</v>
      </c>
      <c r="AI65" s="71">
        <f t="shared" si="54"/>
        <v>0</v>
      </c>
      <c r="AJ65" s="70">
        <f t="shared" si="46"/>
        <v>4307288.239999999</v>
      </c>
      <c r="AK65" s="59"/>
      <c r="AL65" s="59"/>
      <c r="AM65" s="33"/>
      <c r="AN65" s="59"/>
      <c r="AO65" s="59"/>
      <c r="AP65" s="59"/>
      <c r="AQ65" s="59">
        <f t="shared" si="47"/>
        <v>0</v>
      </c>
      <c r="AR65" s="59">
        <f t="shared" si="48"/>
        <v>0</v>
      </c>
      <c r="AS65" s="59">
        <f t="shared" si="49"/>
        <v>4307288.239999999</v>
      </c>
      <c r="AT65" s="69"/>
      <c r="AU65" s="68" t="str">
        <f t="shared" si="55"/>
        <v>OK</v>
      </c>
      <c r="AV65" s="50" t="str">
        <f t="shared" si="51"/>
        <v>IRFAN SEPTIAN </v>
      </c>
      <c r="AW65" s="57">
        <f t="shared" si="52"/>
        <v>4307288.239999999</v>
      </c>
      <c r="AX65" s="66"/>
      <c r="AY65" s="52"/>
      <c r="AZ65" s="52"/>
      <c r="BA65" s="69">
        <f>+VLOOKUP(C65,'tanda terima  (2)'!$C$4:$G$106,5,0)</f>
        <v>4307288.239999999</v>
      </c>
      <c r="BB65" s="69"/>
      <c r="BG65" s="102" t="e">
        <f>+VLOOKUP(C65,#REF!,40,0)</f>
        <v>#REF!</v>
      </c>
    </row>
    <row r="66" s="49" customFormat="1">
      <c r="A66" s="77" t="s">
        <v>57</v>
      </c>
      <c r="B66" s="52" t="s">
        <v>168</v>
      </c>
      <c r="C66" s="17" t="s">
        <v>169</v>
      </c>
      <c r="D66" s="52" t="s">
        <v>60</v>
      </c>
      <c r="E66" s="52" t="s">
        <v>61</v>
      </c>
      <c r="F66" s="52"/>
      <c r="G66" s="52"/>
      <c r="H66" s="135" t="str">
        <f ref="H66:H97" t="shared" si="57">+IF(G66&gt;=1,"PRORATE",IF(G66=0,"FULL"))</f>
        <v>FULL</v>
      </c>
      <c r="I66" s="123"/>
      <c r="J66" s="123"/>
      <c r="K66" s="123"/>
      <c r="L66" s="76">
        <f t="shared" si="53"/>
        <v>0</v>
      </c>
      <c r="M66" s="28">
        <f ref="M66:M97" t="shared" si="58">+IF(G66&gt;=1,$N$4*G66,IF(L66=0,4498962))</f>
        <v>4498962</v>
      </c>
      <c r="N66" s="37">
        <f ref="N66:N97" t="shared" si="59">+F66*100000</f>
        <v>0</v>
      </c>
      <c r="O66" s="62"/>
      <c r="P66" s="75">
        <f ref="P66:P97" t="shared" si="60">0.0489*4791844</f>
        <v>234321.1716</v>
      </c>
      <c r="Q66" s="75">
        <f ref="Q66:Q97" t="shared" si="61">0.04*4791844</f>
        <v>191673.76</v>
      </c>
      <c r="R66" s="75">
        <f ref="R66:R97" t="shared" si="62">4791844*2%</f>
        <v>95836.88</v>
      </c>
      <c r="S66" s="74">
        <f ref="S66:S97" t="shared" si="63">SUM(P66:R66)</f>
        <v>521831.8116</v>
      </c>
      <c r="T66" s="74">
        <v>374913.5</v>
      </c>
      <c r="U66" s="64"/>
      <c r="V66" s="76">
        <f ref="V66:V97" t="shared" si="64">+M66+N66+O66+U66</f>
        <v>4498962</v>
      </c>
      <c r="W66" s="51"/>
      <c r="X66" s="52"/>
      <c r="Y66" s="77" t="str">
        <f ref="Y66:Y97" t="shared" si="65">+A66</f>
        <v>OK</v>
      </c>
      <c r="Z66" s="73" t="str">
        <f ref="Z66:Z97" t="shared" si="66">+C66</f>
        <v>IRFANI</v>
      </c>
      <c r="AA66" s="72" t="e">
        <f>+VLOOKUP(C66,#REF!,16,0)</f>
        <v>#REF!</v>
      </c>
      <c r="AB66" s="71">
        <f ref="AB66:AB97" t="shared" si="67">+M66+N66+O66+U66</f>
        <v>4498962</v>
      </c>
      <c r="AC66" s="71">
        <f ref="AC66:AC97" t="shared" si="68">4791844*2%</f>
        <v>95836.88</v>
      </c>
      <c r="AD66" s="71">
        <f t="shared" si="56"/>
        <v>47918.44</v>
      </c>
      <c r="AE66" s="71">
        <f t="shared" si="56"/>
        <v>47918.44</v>
      </c>
      <c r="AF66" s="71">
        <f ref="AF66:AF97" t="shared" si="69">+AB66-AC66-AD66-AE66</f>
        <v>4307288.239999999</v>
      </c>
      <c r="AG66" s="71" t="e">
        <f ref="AG66:AG97" t="shared" si="70">VLOOKUP(AA66,$AC$1:$AD$5,2,0)</f>
        <v>#REF!</v>
      </c>
      <c r="AH66" s="71" t="e">
        <f ref="AH66:AH97" t="shared" si="71">+AF66-AG66</f>
        <v>#REF!</v>
      </c>
      <c r="AI66" s="71" t="e">
        <f t="shared" si="54"/>
        <v>#REF!</v>
      </c>
      <c r="AJ66" s="70" t="e">
        <f ref="AJ66:AJ97" t="shared" si="72">+AB66-AC66-AD66-AE66-AI66</f>
        <v>#REF!</v>
      </c>
      <c r="AK66" s="59"/>
      <c r="AL66" s="59"/>
      <c r="AM66" s="59"/>
      <c r="AN66" s="59">
        <v>200000</v>
      </c>
      <c r="AO66" s="59"/>
      <c r="AP66" s="59"/>
      <c r="AQ66" s="59">
        <f ref="AQ66:AQ84" t="shared" si="73">+J66*150000</f>
        <v>0</v>
      </c>
      <c r="AR66" s="59">
        <f ref="AR66:AR97" t="shared" si="74">SUM(AK66:AQ66)</f>
        <v>200000</v>
      </c>
      <c r="AS66" s="59" t="e">
        <f ref="AS66:AS97" t="shared" si="75">+AJ66-AK66-AL66-AM66-AP66-AO66-AN66-AQ66</f>
        <v>#REF!</v>
      </c>
      <c r="AT66" s="69"/>
      <c r="AU66" s="68" t="str">
        <f t="shared" si="55"/>
        <v>OK</v>
      </c>
      <c r="AV66" s="50" t="str">
        <f ref="AV66:AV97" t="shared" si="76">+C66</f>
        <v>IRFANI</v>
      </c>
      <c r="AW66" s="57" t="e">
        <f ref="AW66:AW97" t="shared" si="77">+AS66</f>
        <v>#REF!</v>
      </c>
      <c r="AX66" s="66"/>
      <c r="AY66" s="52"/>
      <c r="AZ66" s="52"/>
      <c r="BA66" s="69" t="e">
        <f>+VLOOKUP(C66,'tanda terima  (2)'!$C$4:$G$106,5,0)</f>
        <v>#REF!</v>
      </c>
      <c r="BB66" s="69"/>
      <c r="BG66" s="102" t="s">
        <v>151</v>
      </c>
    </row>
    <row r="67" s="49" customFormat="1">
      <c r="A67" s="77" t="s">
        <v>57</v>
      </c>
      <c r="B67" s="215" t="s">
        <v>170</v>
      </c>
      <c r="C67" s="17" t="s">
        <v>171</v>
      </c>
      <c r="D67" s="65" t="s">
        <v>60</v>
      </c>
      <c r="E67" s="65" t="s">
        <v>61</v>
      </c>
      <c r="F67" s="65"/>
      <c r="G67" s="65"/>
      <c r="H67" s="135" t="str">
        <f t="shared" si="57"/>
        <v>FULL</v>
      </c>
      <c r="I67" s="28"/>
      <c r="J67" s="28"/>
      <c r="K67" s="28"/>
      <c r="L67" s="64">
        <f t="shared" si="53"/>
        <v>0</v>
      </c>
      <c r="M67" s="28">
        <f t="shared" si="58"/>
        <v>4498962</v>
      </c>
      <c r="N67" s="37">
        <f t="shared" si="59"/>
        <v>0</v>
      </c>
      <c r="O67" s="62"/>
      <c r="P67" s="63">
        <f t="shared" si="60"/>
        <v>234321.1716</v>
      </c>
      <c r="Q67" s="63">
        <f t="shared" si="61"/>
        <v>191673.76</v>
      </c>
      <c r="R67" s="63">
        <f t="shared" si="62"/>
        <v>95836.88</v>
      </c>
      <c r="S67" s="62">
        <f t="shared" si="63"/>
        <v>521831.8116</v>
      </c>
      <c r="T67" s="74">
        <v>374913.5</v>
      </c>
      <c r="U67" s="64"/>
      <c r="V67" s="64">
        <f t="shared" si="64"/>
        <v>4498962</v>
      </c>
      <c r="W67" s="64"/>
      <c r="X67" s="65"/>
      <c r="Y67" s="65" t="str">
        <f t="shared" si="65"/>
        <v>OK</v>
      </c>
      <c r="Z67" s="193" t="str">
        <f t="shared" si="66"/>
        <v>VICKY ARMEDO PRASETYO</v>
      </c>
      <c r="AA67" s="72" t="e">
        <f>+VLOOKUP(C67,#REF!,16,0)</f>
        <v>#REF!</v>
      </c>
      <c r="AB67" s="60">
        <f t="shared" si="67"/>
        <v>4498962</v>
      </c>
      <c r="AC67" s="60">
        <f t="shared" si="68"/>
        <v>95836.88</v>
      </c>
      <c r="AD67" s="71">
        <f t="shared" si="56"/>
        <v>47918.44</v>
      </c>
      <c r="AE67" s="60">
        <f t="shared" si="56"/>
        <v>47918.44</v>
      </c>
      <c r="AF67" s="60">
        <f t="shared" si="69"/>
        <v>4307288.239999999</v>
      </c>
      <c r="AG67" s="60" t="e">
        <f t="shared" si="70"/>
        <v>#REF!</v>
      </c>
      <c r="AH67" s="60" t="e">
        <f t="shared" si="71"/>
        <v>#REF!</v>
      </c>
      <c r="AI67" s="60" t="e">
        <f t="shared" si="54"/>
        <v>#REF!</v>
      </c>
      <c r="AJ67" s="59" t="e">
        <f t="shared" si="72"/>
        <v>#REF!</v>
      </c>
      <c r="AK67" s="59"/>
      <c r="AL67" s="59"/>
      <c r="AM67" s="59"/>
      <c r="AN67" s="59"/>
      <c r="AO67" s="59"/>
      <c r="AP67" s="59"/>
      <c r="AQ67" s="59">
        <f t="shared" si="73"/>
        <v>0</v>
      </c>
      <c r="AR67" s="59">
        <f t="shared" si="74"/>
        <v>0</v>
      </c>
      <c r="AS67" s="59" t="e">
        <f t="shared" si="75"/>
        <v>#REF!</v>
      </c>
      <c r="AT67" s="56"/>
      <c r="AU67" s="194" t="str">
        <f t="shared" si="55"/>
        <v>OK</v>
      </c>
      <c r="AV67" s="58" t="str">
        <f t="shared" si="76"/>
        <v>VICKY ARMEDO PRASETYO</v>
      </c>
      <c r="AW67" s="57" t="e">
        <f t="shared" si="77"/>
        <v>#REF!</v>
      </c>
      <c r="AX67" s="61"/>
      <c r="AY67" s="65"/>
      <c r="AZ67" s="65"/>
      <c r="BA67" s="69" t="e">
        <f>+VLOOKUP(C67,'tanda terima  (2)'!$C$4:$G$106,5,0)</f>
        <v>#REF!</v>
      </c>
      <c r="BB67" s="56"/>
      <c r="BC67" s="55"/>
      <c r="BD67" s="55"/>
      <c r="BE67" s="55"/>
      <c r="BF67" s="55"/>
      <c r="BG67" s="102" t="s">
        <v>172</v>
      </c>
    </row>
    <row r="68" s="49" customFormat="1">
      <c r="A68" s="77" t="s">
        <v>57</v>
      </c>
      <c r="B68" s="52" t="s">
        <v>105</v>
      </c>
      <c r="C68" s="17" t="s">
        <v>173</v>
      </c>
      <c r="D68" s="52" t="s">
        <v>60</v>
      </c>
      <c r="E68" s="52" t="s">
        <v>61</v>
      </c>
      <c r="F68" s="52"/>
      <c r="G68" s="52"/>
      <c r="H68" s="135" t="str">
        <f t="shared" si="57"/>
        <v>FULL</v>
      </c>
      <c r="I68" s="123"/>
      <c r="J68" s="123"/>
      <c r="K68" s="123"/>
      <c r="L68" s="76">
        <f t="shared" si="53"/>
        <v>0</v>
      </c>
      <c r="M68" s="28">
        <f t="shared" si="58"/>
        <v>4498962</v>
      </c>
      <c r="N68" s="37">
        <f t="shared" si="59"/>
        <v>0</v>
      </c>
      <c r="O68" s="62"/>
      <c r="P68" s="75">
        <f t="shared" si="60"/>
        <v>234321.1716</v>
      </c>
      <c r="Q68" s="75">
        <f t="shared" si="61"/>
        <v>191673.76</v>
      </c>
      <c r="R68" s="75">
        <f t="shared" si="62"/>
        <v>95836.88</v>
      </c>
      <c r="S68" s="74">
        <f t="shared" si="63"/>
        <v>521831.8116</v>
      </c>
      <c r="T68" s="74">
        <v>374913.5</v>
      </c>
      <c r="U68" s="64"/>
      <c r="V68" s="76">
        <f t="shared" si="64"/>
        <v>4498962</v>
      </c>
      <c r="W68" s="51"/>
      <c r="X68" s="52"/>
      <c r="Y68" s="77" t="str">
        <f t="shared" si="65"/>
        <v>OK</v>
      </c>
      <c r="Z68" s="73" t="str">
        <f t="shared" si="66"/>
        <v>AJI IRAWAN </v>
      </c>
      <c r="AA68" s="72" t="s">
        <v>1</v>
      </c>
      <c r="AB68" s="71">
        <f t="shared" si="67"/>
        <v>4498962</v>
      </c>
      <c r="AC68" s="71">
        <f t="shared" si="68"/>
        <v>95836.88</v>
      </c>
      <c r="AD68" s="71">
        <f t="shared" si="56"/>
        <v>47918.44</v>
      </c>
      <c r="AE68" s="71">
        <f t="shared" si="56"/>
        <v>47918.44</v>
      </c>
      <c r="AF68" s="71">
        <f t="shared" si="69"/>
        <v>4307288.239999999</v>
      </c>
      <c r="AG68" s="71">
        <f t="shared" si="70"/>
        <v>4875000</v>
      </c>
      <c r="AH68" s="71">
        <f t="shared" si="71"/>
        <v>-567711.7600000007</v>
      </c>
      <c r="AI68" s="71">
        <f t="shared" si="54"/>
        <v>0</v>
      </c>
      <c r="AJ68" s="70">
        <f t="shared" si="72"/>
        <v>4307288.239999999</v>
      </c>
      <c r="AK68" s="59"/>
      <c r="AL68" s="59"/>
      <c r="AM68" s="59"/>
      <c r="AN68" s="59"/>
      <c r="AO68" s="59"/>
      <c r="AP68" s="59"/>
      <c r="AQ68" s="59">
        <f t="shared" si="73"/>
        <v>0</v>
      </c>
      <c r="AR68" s="59">
        <f t="shared" si="74"/>
        <v>0</v>
      </c>
      <c r="AS68" s="59">
        <f t="shared" si="75"/>
        <v>4307288.239999999</v>
      </c>
      <c r="AT68" s="69"/>
      <c r="AU68" s="68" t="str">
        <f t="shared" si="55"/>
        <v>OK</v>
      </c>
      <c r="AV68" s="50" t="str">
        <f t="shared" si="76"/>
        <v>AJI IRAWAN </v>
      </c>
      <c r="AW68" s="57">
        <f t="shared" si="77"/>
        <v>4307288.239999999</v>
      </c>
      <c r="AX68" s="66"/>
      <c r="AY68" s="52"/>
      <c r="AZ68" s="52"/>
      <c r="BA68" s="69">
        <f>+VLOOKUP(C68,'tanda terima  (2)'!$C$4:$G$106,5,0)</f>
        <v>4307288.239999999</v>
      </c>
      <c r="BB68" s="69"/>
      <c r="BG68" s="102" t="s">
        <v>112</v>
      </c>
    </row>
    <row r="69" s="49" customFormat="1">
      <c r="A69" s="77" t="s">
        <v>57</v>
      </c>
      <c r="B69" s="275" t="s">
        <v>174</v>
      </c>
      <c r="C69" s="276" t="s">
        <v>175</v>
      </c>
      <c r="D69" s="52" t="s">
        <v>60</v>
      </c>
      <c r="E69" s="52" t="s">
        <v>61</v>
      </c>
      <c r="F69" s="52"/>
      <c r="G69" s="52"/>
      <c r="H69" s="135" t="str">
        <f t="shared" si="57"/>
        <v>FULL</v>
      </c>
      <c r="I69" s="123"/>
      <c r="J69" s="123"/>
      <c r="K69" s="123"/>
      <c r="L69" s="76">
        <f t="shared" si="53"/>
        <v>0</v>
      </c>
      <c r="M69" s="28">
        <f t="shared" si="58"/>
        <v>4498962</v>
      </c>
      <c r="N69" s="37">
        <f t="shared" si="59"/>
        <v>0</v>
      </c>
      <c r="O69" s="62"/>
      <c r="P69" s="75">
        <f t="shared" si="60"/>
        <v>234321.1716</v>
      </c>
      <c r="Q69" s="75">
        <f t="shared" si="61"/>
        <v>191673.76</v>
      </c>
      <c r="R69" s="75">
        <f t="shared" si="62"/>
        <v>95836.88</v>
      </c>
      <c r="S69" s="74">
        <f t="shared" si="63"/>
        <v>521831.8116</v>
      </c>
      <c r="T69" s="74">
        <v>374913.5</v>
      </c>
      <c r="U69" s="64">
        <v>179958</v>
      </c>
      <c r="V69" s="76">
        <f t="shared" si="64"/>
        <v>4678920</v>
      </c>
      <c r="W69" s="51"/>
      <c r="X69" s="52"/>
      <c r="Y69" s="77" t="str">
        <f t="shared" si="65"/>
        <v>OK</v>
      </c>
      <c r="Z69" s="73" t="str">
        <f t="shared" si="66"/>
        <v>SUPRIYANTO</v>
      </c>
      <c r="AA69" s="72" t="s">
        <v>1</v>
      </c>
      <c r="AB69" s="71">
        <f t="shared" si="67"/>
        <v>4678920</v>
      </c>
      <c r="AC69" s="71">
        <f t="shared" si="68"/>
        <v>95836.88</v>
      </c>
      <c r="AD69" s="71">
        <f t="shared" si="56"/>
        <v>47918.44</v>
      </c>
      <c r="AE69" s="71">
        <f t="shared" si="56"/>
        <v>47918.44</v>
      </c>
      <c r="AF69" s="71">
        <f t="shared" si="69"/>
        <v>4487246.239999999</v>
      </c>
      <c r="AG69" s="71">
        <f t="shared" si="70"/>
        <v>4875000</v>
      </c>
      <c r="AH69" s="71">
        <f t="shared" si="71"/>
        <v>-387753.7600000007</v>
      </c>
      <c r="AI69" s="71">
        <f t="shared" si="54"/>
        <v>0</v>
      </c>
      <c r="AJ69" s="70">
        <f t="shared" si="72"/>
        <v>4487246.239999999</v>
      </c>
      <c r="AK69" s="59"/>
      <c r="AL69" s="59"/>
      <c r="AM69" s="59"/>
      <c r="AN69" s="59"/>
      <c r="AO69" s="59"/>
      <c r="AP69" s="59"/>
      <c r="AQ69" s="59">
        <f t="shared" si="73"/>
        <v>0</v>
      </c>
      <c r="AR69" s="59">
        <f t="shared" si="74"/>
        <v>0</v>
      </c>
      <c r="AS69" s="59">
        <f t="shared" si="75"/>
        <v>4487246.239999999</v>
      </c>
      <c r="AT69" s="69"/>
      <c r="AU69" s="68" t="str">
        <f t="shared" si="55"/>
        <v>OK</v>
      </c>
      <c r="AV69" s="50" t="str">
        <f t="shared" si="76"/>
        <v>SUPRIYANTO</v>
      </c>
      <c r="AW69" s="57">
        <f t="shared" si="77"/>
        <v>4487246.239999999</v>
      </c>
      <c r="AX69" s="66"/>
      <c r="AY69" s="52"/>
      <c r="AZ69" s="52"/>
      <c r="BA69" s="69">
        <f>+VLOOKUP(C69,'tanda terima  (2)'!$C$4:$G$106,5,0)</f>
        <v>4487246.239999999</v>
      </c>
      <c r="BB69" s="69"/>
      <c r="BG69" s="102" t="s">
        <v>176</v>
      </c>
    </row>
    <row r="70" s="49" customFormat="1">
      <c r="A70" s="77" t="s">
        <v>57</v>
      </c>
      <c r="B70" s="48" t="s">
        <v>177</v>
      </c>
      <c r="C70" s="104" t="s">
        <v>178</v>
      </c>
      <c r="D70" s="77" t="s">
        <v>60</v>
      </c>
      <c r="E70" s="77" t="s">
        <v>61</v>
      </c>
      <c r="F70" s="47"/>
      <c r="G70" s="47"/>
      <c r="H70" s="135" t="str">
        <f t="shared" si="57"/>
        <v>FULL</v>
      </c>
      <c r="I70" s="123"/>
      <c r="J70" s="123"/>
      <c r="K70" s="123"/>
      <c r="L70" s="76">
        <f t="shared" si="53"/>
        <v>0</v>
      </c>
      <c r="M70" s="28">
        <f t="shared" si="58"/>
        <v>4498962</v>
      </c>
      <c r="N70" s="37">
        <f t="shared" si="59"/>
        <v>0</v>
      </c>
      <c r="O70" s="62"/>
      <c r="P70" s="75">
        <f t="shared" si="60"/>
        <v>234321.1716</v>
      </c>
      <c r="Q70" s="75">
        <f t="shared" si="61"/>
        <v>191673.76</v>
      </c>
      <c r="R70" s="75">
        <f t="shared" si="62"/>
        <v>95836.88</v>
      </c>
      <c r="S70" s="74">
        <f t="shared" si="63"/>
        <v>521831.8116</v>
      </c>
      <c r="T70" s="74">
        <v>374913.5</v>
      </c>
      <c r="U70" s="64"/>
      <c r="V70" s="76">
        <f t="shared" si="64"/>
        <v>4498962</v>
      </c>
      <c r="W70" s="51"/>
      <c r="X70" s="52"/>
      <c r="Y70" s="77" t="str">
        <f t="shared" si="65"/>
        <v>OK</v>
      </c>
      <c r="Z70" s="73" t="str">
        <f t="shared" si="66"/>
        <v>ARMAN</v>
      </c>
      <c r="AA70" s="72" t="e">
        <f>+VLOOKUP(C70,#REF!,16,0)</f>
        <v>#REF!</v>
      </c>
      <c r="AB70" s="71">
        <f t="shared" si="67"/>
        <v>4498962</v>
      </c>
      <c r="AC70" s="71">
        <f t="shared" si="68"/>
        <v>95836.88</v>
      </c>
      <c r="AD70" s="71">
        <f t="shared" si="56"/>
        <v>47918.44</v>
      </c>
      <c r="AE70" s="71">
        <f t="shared" si="56"/>
        <v>47918.44</v>
      </c>
      <c r="AF70" s="71">
        <f t="shared" si="69"/>
        <v>4307288.239999999</v>
      </c>
      <c r="AG70" s="71" t="e">
        <f t="shared" si="70"/>
        <v>#REF!</v>
      </c>
      <c r="AH70" s="71" t="e">
        <f t="shared" si="71"/>
        <v>#REF!</v>
      </c>
      <c r="AI70" s="71" t="e">
        <f t="shared" si="54"/>
        <v>#REF!</v>
      </c>
      <c r="AJ70" s="70" t="e">
        <f t="shared" si="72"/>
        <v>#REF!</v>
      </c>
      <c r="AK70" s="59"/>
      <c r="AL70" s="59"/>
      <c r="AM70" s="59"/>
      <c r="AN70" s="59"/>
      <c r="AO70" s="59"/>
      <c r="AP70" s="59"/>
      <c r="AQ70" s="59">
        <f t="shared" si="73"/>
        <v>0</v>
      </c>
      <c r="AR70" s="59">
        <f t="shared" si="74"/>
        <v>0</v>
      </c>
      <c r="AS70" s="59" t="e">
        <f t="shared" si="75"/>
        <v>#REF!</v>
      </c>
      <c r="AT70" s="69"/>
      <c r="AU70" s="68" t="str">
        <f t="shared" si="55"/>
        <v>OK</v>
      </c>
      <c r="AV70" s="50" t="str">
        <f t="shared" si="76"/>
        <v>ARMAN</v>
      </c>
      <c r="AW70" s="57" t="e">
        <f t="shared" si="77"/>
        <v>#REF!</v>
      </c>
      <c r="AX70" s="66"/>
      <c r="AY70" s="52"/>
      <c r="AZ70" s="52"/>
      <c r="BA70" s="69" t="e">
        <f>+VLOOKUP(C70,'tanda terima  (2)'!$C$4:$G$106,5,0)</f>
        <v>#REF!</v>
      </c>
      <c r="BB70" s="69"/>
      <c r="BC70" s="46"/>
      <c r="BD70" s="46"/>
      <c r="BE70" s="46"/>
      <c r="BF70" s="46"/>
      <c r="BG70" s="102" t="e">
        <f>+VLOOKUP(C70,#REF!,40,0)</f>
        <v>#REF!</v>
      </c>
    </row>
    <row r="71" s="55" customFormat="1">
      <c r="A71" s="65" t="s">
        <v>57</v>
      </c>
      <c r="B71" s="65" t="s">
        <v>158</v>
      </c>
      <c r="C71" s="17" t="s">
        <v>179</v>
      </c>
      <c r="D71" s="65" t="s">
        <v>60</v>
      </c>
      <c r="E71" s="65" t="s">
        <v>61</v>
      </c>
      <c r="F71" s="65"/>
      <c r="G71" s="65">
        <v>20</v>
      </c>
      <c r="H71" s="225" t="str">
        <f t="shared" si="57"/>
        <v>PRORATE</v>
      </c>
      <c r="I71" s="28"/>
      <c r="J71" s="28"/>
      <c r="K71" s="28"/>
      <c r="L71" s="64">
        <f t="shared" si="53"/>
        <v>0</v>
      </c>
      <c r="M71" s="28">
        <f t="shared" si="58"/>
        <v>3599169.6</v>
      </c>
      <c r="N71" s="37">
        <f t="shared" si="59"/>
        <v>0</v>
      </c>
      <c r="O71" s="62"/>
      <c r="P71" s="63">
        <f t="shared" si="60"/>
        <v>234321.1716</v>
      </c>
      <c r="Q71" s="63">
        <f t="shared" si="61"/>
        <v>191673.76</v>
      </c>
      <c r="R71" s="63">
        <f t="shared" si="62"/>
        <v>95836.88</v>
      </c>
      <c r="S71" s="62">
        <f t="shared" si="63"/>
        <v>521831.8116</v>
      </c>
      <c r="T71" s="62">
        <v>374913.5</v>
      </c>
      <c r="U71" s="64"/>
      <c r="V71" s="272">
        <f t="shared" si="64"/>
        <v>3599169.6</v>
      </c>
      <c r="W71" s="64"/>
      <c r="X71" s="65"/>
      <c r="Y71" s="65" t="str">
        <f t="shared" si="65"/>
        <v>Perhitungan Keliru, silahkan periksa kembali</v>
      </c>
      <c r="Z71" s="193" t="str">
        <f t="shared" si="66"/>
        <v>HANDRI PLANI </v>
      </c>
      <c r="AA71" s="61" t="s">
        <v>1</v>
      </c>
      <c r="AB71" s="60">
        <f t="shared" si="67"/>
        <v>3599169.6</v>
      </c>
      <c r="AC71" s="60">
        <f t="shared" si="68"/>
        <v>95836.88</v>
      </c>
      <c r="AD71" s="60">
        <f t="shared" si="56"/>
        <v>47918.44</v>
      </c>
      <c r="AE71" s="60">
        <f t="shared" si="56"/>
        <v>47918.44</v>
      </c>
      <c r="AF71" s="60">
        <f t="shared" si="69"/>
        <v>3407495.8400000003</v>
      </c>
      <c r="AG71" s="60">
        <f t="shared" si="70"/>
        <v>4875000</v>
      </c>
      <c r="AH71" s="60">
        <f t="shared" si="71"/>
        <v>-1467504.1599999997</v>
      </c>
      <c r="AI71" s="60">
        <f t="shared" si="54"/>
        <v>0</v>
      </c>
      <c r="AJ71" s="59">
        <f t="shared" si="72"/>
        <v>3407495.8400000003</v>
      </c>
      <c r="AK71" s="59"/>
      <c r="AL71" s="59"/>
      <c r="AM71" s="59"/>
      <c r="AN71" s="59"/>
      <c r="AO71" s="59"/>
      <c r="AP71" s="59">
        <v>97000</v>
      </c>
      <c r="AQ71" s="59">
        <f t="shared" si="73"/>
        <v>0</v>
      </c>
      <c r="AR71" s="59">
        <f t="shared" si="74"/>
        <v>97000</v>
      </c>
      <c r="AS71" s="59">
        <f t="shared" si="75"/>
        <v>3310495.8400000003</v>
      </c>
      <c r="AT71" s="56"/>
      <c r="AU71" s="194" t="str">
        <f t="shared" si="55"/>
        <v>Perhitungan Keliru, silahkan periksa kembali</v>
      </c>
      <c r="AV71" s="58" t="str">
        <f t="shared" si="76"/>
        <v>HANDRI PLANI </v>
      </c>
      <c r="AW71" s="57">
        <f t="shared" si="77"/>
        <v>3310495.8400000003</v>
      </c>
      <c r="AX71" s="61"/>
      <c r="AY71" s="65"/>
      <c r="AZ71" s="65"/>
      <c r="BA71" s="56">
        <f>+VLOOKUP(C71,'tanda terima  (2)'!$C$4:$G$106,5,0)</f>
        <v>3310495.8400000003</v>
      </c>
      <c r="BB71" s="56"/>
      <c r="BG71" s="55" t="s">
        <v>136</v>
      </c>
    </row>
    <row r="72" s="55" customFormat="1">
      <c r="A72" s="65" t="s">
        <v>57</v>
      </c>
      <c r="B72" s="65" t="s">
        <v>180</v>
      </c>
      <c r="C72" s="17" t="s">
        <v>181</v>
      </c>
      <c r="D72" s="65" t="s">
        <v>60</v>
      </c>
      <c r="E72" s="65" t="s">
        <v>61</v>
      </c>
      <c r="F72" s="65"/>
      <c r="G72" s="65"/>
      <c r="H72" s="225" t="str">
        <f t="shared" si="57"/>
        <v>FULL</v>
      </c>
      <c r="I72" s="28"/>
      <c r="J72" s="28"/>
      <c r="K72" s="28"/>
      <c r="L72" s="64">
        <f t="shared" si="53"/>
        <v>0</v>
      </c>
      <c r="M72" s="28">
        <f t="shared" si="58"/>
        <v>4498962</v>
      </c>
      <c r="N72" s="37">
        <f t="shared" si="59"/>
        <v>0</v>
      </c>
      <c r="O72" s="62"/>
      <c r="P72" s="63">
        <f t="shared" si="60"/>
        <v>234321.1716</v>
      </c>
      <c r="Q72" s="63">
        <f t="shared" si="61"/>
        <v>191673.76</v>
      </c>
      <c r="R72" s="63">
        <f t="shared" si="62"/>
        <v>95836.88</v>
      </c>
      <c r="S72" s="62">
        <f t="shared" si="63"/>
        <v>521831.8116</v>
      </c>
      <c r="T72" s="62">
        <v>374913.5</v>
      </c>
      <c r="U72" s="64"/>
      <c r="V72" s="64">
        <f t="shared" si="64"/>
        <v>4498962</v>
      </c>
      <c r="W72" s="64"/>
      <c r="X72" s="65"/>
      <c r="Y72" s="65" t="str">
        <f t="shared" si="65"/>
        <v>OK</v>
      </c>
      <c r="Z72" s="193" t="str">
        <f t="shared" si="66"/>
        <v>NUR ALAMSYAH</v>
      </c>
      <c r="AA72" s="61" t="s">
        <v>1</v>
      </c>
      <c r="AB72" s="60">
        <f t="shared" si="67"/>
        <v>4498962</v>
      </c>
      <c r="AC72" s="60">
        <f t="shared" si="68"/>
        <v>95836.88</v>
      </c>
      <c r="AD72" s="60">
        <f t="shared" si="56"/>
        <v>47918.44</v>
      </c>
      <c r="AE72" s="60">
        <f t="shared" si="56"/>
        <v>47918.44</v>
      </c>
      <c r="AF72" s="60">
        <f t="shared" si="69"/>
        <v>4307288.239999999</v>
      </c>
      <c r="AG72" s="60">
        <f t="shared" si="70"/>
        <v>4875000</v>
      </c>
      <c r="AH72" s="60">
        <f t="shared" si="71"/>
        <v>-567711.7600000007</v>
      </c>
      <c r="AI72" s="60">
        <f t="shared" si="54"/>
        <v>0</v>
      </c>
      <c r="AJ72" s="59">
        <f t="shared" si="72"/>
        <v>4307288.239999999</v>
      </c>
      <c r="AK72" s="59"/>
      <c r="AL72" s="59"/>
      <c r="AM72" s="59"/>
      <c r="AN72" s="59"/>
      <c r="AO72" s="59"/>
      <c r="AP72" s="59"/>
      <c r="AQ72" s="59">
        <f t="shared" si="73"/>
        <v>0</v>
      </c>
      <c r="AR72" s="59">
        <f t="shared" si="74"/>
        <v>0</v>
      </c>
      <c r="AS72" s="59">
        <f t="shared" si="75"/>
        <v>4307288.239999999</v>
      </c>
      <c r="AT72" s="56"/>
      <c r="AU72" s="194" t="str">
        <f t="shared" si="55"/>
        <v>OK</v>
      </c>
      <c r="AV72" s="58" t="str">
        <f t="shared" si="76"/>
        <v>NUR ALAMSYAH</v>
      </c>
      <c r="AW72" s="57">
        <f t="shared" si="77"/>
        <v>4307288.239999999</v>
      </c>
      <c r="AX72" s="61"/>
      <c r="AY72" s="65"/>
      <c r="AZ72" s="65"/>
      <c r="BA72" s="56">
        <f>+VLOOKUP(C72,'tanda terima  (2)'!$C$4:$G$106,5,0)</f>
        <v>4307288.239999999</v>
      </c>
      <c r="BB72" s="56"/>
      <c r="BG72" s="55" t="e">
        <f>+VLOOKUP(C72,#REF!,40,0)</f>
        <v>#REF!</v>
      </c>
    </row>
    <row r="73" s="55" customFormat="1">
      <c r="A73" s="65" t="s">
        <v>57</v>
      </c>
      <c r="B73" s="65" t="s">
        <v>182</v>
      </c>
      <c r="C73" s="17" t="s">
        <v>183</v>
      </c>
      <c r="D73" s="65" t="s">
        <v>60</v>
      </c>
      <c r="E73" s="65" t="s">
        <v>61</v>
      </c>
      <c r="F73" s="65"/>
      <c r="G73" s="65"/>
      <c r="H73" s="225" t="str">
        <f t="shared" si="57"/>
        <v>FULL</v>
      </c>
      <c r="I73" s="28"/>
      <c r="J73" s="28"/>
      <c r="K73" s="28"/>
      <c r="L73" s="64">
        <f t="shared" si="53"/>
        <v>0</v>
      </c>
      <c r="M73" s="28">
        <f t="shared" si="58"/>
        <v>4498962</v>
      </c>
      <c r="N73" s="37">
        <f t="shared" si="59"/>
        <v>0</v>
      </c>
      <c r="O73" s="62"/>
      <c r="P73" s="63">
        <f t="shared" si="60"/>
        <v>234321.1716</v>
      </c>
      <c r="Q73" s="63">
        <f t="shared" si="61"/>
        <v>191673.76</v>
      </c>
      <c r="R73" s="63">
        <f t="shared" si="62"/>
        <v>95836.88</v>
      </c>
      <c r="S73" s="62">
        <f t="shared" si="63"/>
        <v>521831.8116</v>
      </c>
      <c r="T73" s="62">
        <v>374913.5</v>
      </c>
      <c r="U73" s="64"/>
      <c r="V73" s="64">
        <f t="shared" si="64"/>
        <v>4498962</v>
      </c>
      <c r="W73" s="64"/>
      <c r="X73" s="65"/>
      <c r="Y73" s="65" t="str">
        <f t="shared" si="65"/>
        <v>OK</v>
      </c>
      <c r="Z73" s="193" t="str">
        <f t="shared" si="66"/>
        <v>ADE RAHMAT</v>
      </c>
      <c r="AA73" s="61" t="s">
        <v>1</v>
      </c>
      <c r="AB73" s="60">
        <f t="shared" si="67"/>
        <v>4498962</v>
      </c>
      <c r="AC73" s="60">
        <f t="shared" si="68"/>
        <v>95836.88</v>
      </c>
      <c r="AD73" s="60">
        <f t="shared" si="56"/>
        <v>47918.44</v>
      </c>
      <c r="AE73" s="60">
        <f t="shared" si="56"/>
        <v>47918.44</v>
      </c>
      <c r="AF73" s="60">
        <f t="shared" si="69"/>
        <v>4307288.239999999</v>
      </c>
      <c r="AG73" s="60">
        <f t="shared" si="70"/>
        <v>4875000</v>
      </c>
      <c r="AH73" s="60">
        <f t="shared" si="71"/>
        <v>-567711.7600000007</v>
      </c>
      <c r="AI73" s="60">
        <f t="shared" si="54"/>
        <v>0</v>
      </c>
      <c r="AJ73" s="59">
        <f t="shared" si="72"/>
        <v>4307288.239999999</v>
      </c>
      <c r="AK73" s="59"/>
      <c r="AL73" s="59"/>
      <c r="AM73" s="59"/>
      <c r="AN73" s="59"/>
      <c r="AO73" s="59"/>
      <c r="AP73" s="59"/>
      <c r="AQ73" s="59">
        <f t="shared" si="73"/>
        <v>0</v>
      </c>
      <c r="AR73" s="59">
        <f t="shared" si="74"/>
        <v>0</v>
      </c>
      <c r="AS73" s="59">
        <f t="shared" si="75"/>
        <v>4307288.239999999</v>
      </c>
      <c r="AT73" s="56"/>
      <c r="AU73" s="194" t="str">
        <f t="shared" si="55"/>
        <v>OK</v>
      </c>
      <c r="AV73" s="58" t="str">
        <f t="shared" si="76"/>
        <v>ADE RAHMAT</v>
      </c>
      <c r="AW73" s="57">
        <f t="shared" si="77"/>
        <v>4307288.239999999</v>
      </c>
      <c r="AX73" s="61"/>
      <c r="AY73" s="65"/>
      <c r="AZ73" s="65"/>
      <c r="BA73" s="56">
        <f>+VLOOKUP(C73,'tanda terima  (2)'!$C$4:$G$106,5,0)</f>
        <v>4307288.239999999</v>
      </c>
      <c r="BB73" s="56"/>
      <c r="BG73" s="55" t="s">
        <v>107</v>
      </c>
    </row>
    <row r="74" s="55" customFormat="1">
      <c r="A74" s="65" t="s">
        <v>57</v>
      </c>
      <c r="B74" s="65" t="s">
        <v>184</v>
      </c>
      <c r="C74" s="17" t="s">
        <v>185</v>
      </c>
      <c r="D74" s="65" t="s">
        <v>60</v>
      </c>
      <c r="E74" s="65" t="s">
        <v>61</v>
      </c>
      <c r="F74" s="65"/>
      <c r="G74" s="65"/>
      <c r="H74" s="225" t="str">
        <f t="shared" si="57"/>
        <v>FULL</v>
      </c>
      <c r="I74" s="28"/>
      <c r="J74" s="28"/>
      <c r="K74" s="28"/>
      <c r="L74" s="64">
        <f t="shared" si="53"/>
        <v>0</v>
      </c>
      <c r="M74" s="28">
        <f t="shared" si="58"/>
        <v>4498962</v>
      </c>
      <c r="N74" s="37">
        <f t="shared" si="59"/>
        <v>0</v>
      </c>
      <c r="O74" s="62"/>
      <c r="P74" s="63">
        <f t="shared" si="60"/>
        <v>234321.1716</v>
      </c>
      <c r="Q74" s="63">
        <f t="shared" si="61"/>
        <v>191673.76</v>
      </c>
      <c r="R74" s="63">
        <f t="shared" si="62"/>
        <v>95836.88</v>
      </c>
      <c r="S74" s="62">
        <f t="shared" si="63"/>
        <v>521831.8116</v>
      </c>
      <c r="T74" s="62">
        <v>374913.5</v>
      </c>
      <c r="U74" s="64"/>
      <c r="V74" s="64">
        <f t="shared" si="64"/>
        <v>4498962</v>
      </c>
      <c r="W74" s="64"/>
      <c r="X74" s="65"/>
      <c r="Y74" s="65" t="str">
        <f t="shared" si="65"/>
        <v>OK</v>
      </c>
      <c r="Z74" s="193" t="str">
        <f t="shared" si="66"/>
        <v>INDRAWAN</v>
      </c>
      <c r="AA74" s="61" t="s">
        <v>1</v>
      </c>
      <c r="AB74" s="60">
        <f t="shared" si="67"/>
        <v>4498962</v>
      </c>
      <c r="AC74" s="60">
        <f t="shared" si="68"/>
        <v>95836.88</v>
      </c>
      <c r="AD74" s="60">
        <f ref="AD74:AE93" t="shared" si="78">4791844*1%</f>
        <v>47918.44</v>
      </c>
      <c r="AE74" s="60">
        <f t="shared" si="78"/>
        <v>47918.44</v>
      </c>
      <c r="AF74" s="60">
        <f t="shared" si="69"/>
        <v>4307288.239999999</v>
      </c>
      <c r="AG74" s="60">
        <f t="shared" si="70"/>
        <v>4875000</v>
      </c>
      <c r="AH74" s="60">
        <f t="shared" si="71"/>
        <v>-567711.7600000007</v>
      </c>
      <c r="AI74" s="60">
        <f t="shared" si="54"/>
        <v>0</v>
      </c>
      <c r="AJ74" s="59">
        <f t="shared" si="72"/>
        <v>4307288.239999999</v>
      </c>
      <c r="AK74" s="59"/>
      <c r="AL74" s="59"/>
      <c r="AM74" s="59">
        <v>500000</v>
      </c>
      <c r="AN74" s="59"/>
      <c r="AO74" s="59"/>
      <c r="AP74" s="59"/>
      <c r="AQ74" s="59">
        <f t="shared" si="73"/>
        <v>0</v>
      </c>
      <c r="AR74" s="59">
        <f t="shared" si="74"/>
        <v>500000</v>
      </c>
      <c r="AS74" s="59">
        <f t="shared" si="75"/>
        <v>3807288.2399999993</v>
      </c>
      <c r="AT74" s="56"/>
      <c r="AU74" s="194" t="str">
        <f t="shared" si="55"/>
        <v>OK</v>
      </c>
      <c r="AV74" s="58" t="str">
        <f t="shared" si="76"/>
        <v>INDRAWAN</v>
      </c>
      <c r="AW74" s="57">
        <f t="shared" si="77"/>
        <v>3807288.2399999993</v>
      </c>
      <c r="AX74" s="61"/>
      <c r="AY74" s="65"/>
      <c r="AZ74" s="65"/>
      <c r="BA74" s="56">
        <f>+VLOOKUP(C74,'tanda terima  (2)'!$C$4:$G$106,5,0)</f>
        <v>3807288.2399999993</v>
      </c>
      <c r="BB74" s="56"/>
      <c r="BG74" s="55" t="s">
        <v>147</v>
      </c>
    </row>
    <row r="75" s="55" customFormat="1">
      <c r="A75" s="65" t="s">
        <v>57</v>
      </c>
      <c r="B75" s="65" t="s">
        <v>186</v>
      </c>
      <c r="C75" s="17" t="s">
        <v>187</v>
      </c>
      <c r="D75" s="65" t="s">
        <v>60</v>
      </c>
      <c r="E75" s="65" t="s">
        <v>61</v>
      </c>
      <c r="F75" s="65"/>
      <c r="G75" s="65"/>
      <c r="H75" s="225" t="str">
        <f t="shared" si="57"/>
        <v>FULL</v>
      </c>
      <c r="I75" s="28"/>
      <c r="J75" s="28"/>
      <c r="K75" s="28"/>
      <c r="L75" s="64">
        <f t="shared" si="53"/>
        <v>0</v>
      </c>
      <c r="M75" s="28">
        <f t="shared" si="58"/>
        <v>4498962</v>
      </c>
      <c r="N75" s="37">
        <f t="shared" si="59"/>
        <v>0</v>
      </c>
      <c r="O75" s="62"/>
      <c r="P75" s="63">
        <f t="shared" si="60"/>
        <v>234321.1716</v>
      </c>
      <c r="Q75" s="63">
        <f t="shared" si="61"/>
        <v>191673.76</v>
      </c>
      <c r="R75" s="63">
        <f t="shared" si="62"/>
        <v>95836.88</v>
      </c>
      <c r="S75" s="62">
        <f t="shared" si="63"/>
        <v>521831.8116</v>
      </c>
      <c r="T75" s="62">
        <v>374913.5</v>
      </c>
      <c r="U75" s="64"/>
      <c r="V75" s="64">
        <f t="shared" si="64"/>
        <v>4498962</v>
      </c>
      <c r="W75" s="64"/>
      <c r="X75" s="65"/>
      <c r="Y75" s="65" t="str">
        <f t="shared" si="65"/>
        <v>OK</v>
      </c>
      <c r="Z75" s="193" t="str">
        <f t="shared" si="66"/>
        <v>DEDI PRIATNA</v>
      </c>
      <c r="AA75" s="61" t="s">
        <v>1</v>
      </c>
      <c r="AB75" s="60">
        <f t="shared" si="67"/>
        <v>4498962</v>
      </c>
      <c r="AC75" s="60">
        <f t="shared" si="68"/>
        <v>95836.88</v>
      </c>
      <c r="AD75" s="60">
        <f t="shared" si="78"/>
        <v>47918.44</v>
      </c>
      <c r="AE75" s="60">
        <f t="shared" si="78"/>
        <v>47918.44</v>
      </c>
      <c r="AF75" s="60">
        <f t="shared" si="69"/>
        <v>4307288.239999999</v>
      </c>
      <c r="AG75" s="60">
        <f t="shared" si="70"/>
        <v>4875000</v>
      </c>
      <c r="AH75" s="60">
        <f t="shared" si="71"/>
        <v>-567711.7600000007</v>
      </c>
      <c r="AI75" s="60">
        <f t="shared" si="54"/>
        <v>0</v>
      </c>
      <c r="AJ75" s="59">
        <f t="shared" si="72"/>
        <v>4307288.239999999</v>
      </c>
      <c r="AK75" s="59"/>
      <c r="AL75" s="59"/>
      <c r="AM75" s="59"/>
      <c r="AN75" s="59"/>
      <c r="AO75" s="59"/>
      <c r="AP75" s="59"/>
      <c r="AQ75" s="59">
        <f t="shared" si="73"/>
        <v>0</v>
      </c>
      <c r="AR75" s="59">
        <f t="shared" si="74"/>
        <v>0</v>
      </c>
      <c r="AS75" s="59">
        <f t="shared" si="75"/>
        <v>4307288.239999999</v>
      </c>
      <c r="AT75" s="56"/>
      <c r="AU75" s="194" t="str">
        <f t="shared" si="55"/>
        <v>OK</v>
      </c>
      <c r="AV75" s="58" t="str">
        <f t="shared" si="76"/>
        <v>DEDI PRIATNA</v>
      </c>
      <c r="AW75" s="57">
        <f t="shared" si="77"/>
        <v>4307288.239999999</v>
      </c>
      <c r="AX75" s="61"/>
      <c r="AY75" s="65"/>
      <c r="AZ75" s="65"/>
      <c r="BA75" s="56">
        <f>+VLOOKUP(C75,'tanda terima  (2)'!$C$4:$G$106,5,0)</f>
        <v>4307288.239999999</v>
      </c>
      <c r="BB75" s="56"/>
      <c r="BG75" s="55" t="s">
        <v>129</v>
      </c>
    </row>
    <row r="76" s="55" customFormat="1">
      <c r="A76" s="65" t="s">
        <v>57</v>
      </c>
      <c r="B76" s="65" t="s">
        <v>188</v>
      </c>
      <c r="C76" s="17" t="s">
        <v>189</v>
      </c>
      <c r="D76" s="65" t="s">
        <v>60</v>
      </c>
      <c r="E76" s="65" t="s">
        <v>61</v>
      </c>
      <c r="F76" s="65"/>
      <c r="G76" s="65"/>
      <c r="H76" s="225" t="str">
        <f t="shared" si="57"/>
        <v>FULL</v>
      </c>
      <c r="I76" s="28"/>
      <c r="J76" s="28"/>
      <c r="K76" s="28"/>
      <c r="L76" s="64">
        <f t="shared" si="53"/>
        <v>0</v>
      </c>
      <c r="M76" s="28">
        <f t="shared" si="58"/>
        <v>4498962</v>
      </c>
      <c r="N76" s="37">
        <f t="shared" si="59"/>
        <v>0</v>
      </c>
      <c r="O76" s="62"/>
      <c r="P76" s="63">
        <f t="shared" si="60"/>
        <v>234321.1716</v>
      </c>
      <c r="Q76" s="63">
        <f t="shared" si="61"/>
        <v>191673.76</v>
      </c>
      <c r="R76" s="63">
        <f t="shared" si="62"/>
        <v>95836.88</v>
      </c>
      <c r="S76" s="62">
        <f t="shared" si="63"/>
        <v>521831.8116</v>
      </c>
      <c r="T76" s="62">
        <v>374913.5</v>
      </c>
      <c r="U76" s="64"/>
      <c r="V76" s="64">
        <f t="shared" si="64"/>
        <v>4498962</v>
      </c>
      <c r="W76" s="64"/>
      <c r="X76" s="65"/>
      <c r="Y76" s="65" t="str">
        <f t="shared" si="65"/>
        <v>OK</v>
      </c>
      <c r="Z76" s="193" t="str">
        <f t="shared" si="66"/>
        <v>IMAM HARDIAN</v>
      </c>
      <c r="AA76" s="61" t="s">
        <v>1</v>
      </c>
      <c r="AB76" s="60">
        <f t="shared" si="67"/>
        <v>4498962</v>
      </c>
      <c r="AC76" s="60">
        <f t="shared" si="68"/>
        <v>95836.88</v>
      </c>
      <c r="AD76" s="60">
        <f t="shared" si="78"/>
        <v>47918.44</v>
      </c>
      <c r="AE76" s="60">
        <f t="shared" si="78"/>
        <v>47918.44</v>
      </c>
      <c r="AF76" s="60">
        <f t="shared" si="69"/>
        <v>4307288.239999999</v>
      </c>
      <c r="AG76" s="60">
        <f t="shared" si="70"/>
        <v>4875000</v>
      </c>
      <c r="AH76" s="60">
        <f t="shared" si="71"/>
        <v>-567711.7600000007</v>
      </c>
      <c r="AI76" s="60">
        <f t="shared" si="54"/>
        <v>0</v>
      </c>
      <c r="AJ76" s="59">
        <f t="shared" si="72"/>
        <v>4307288.239999999</v>
      </c>
      <c r="AK76" s="59"/>
      <c r="AL76" s="59"/>
      <c r="AM76" s="59"/>
      <c r="AN76" s="59"/>
      <c r="AO76" s="59"/>
      <c r="AP76" s="59"/>
      <c r="AQ76" s="59">
        <f t="shared" si="73"/>
        <v>0</v>
      </c>
      <c r="AR76" s="59">
        <f t="shared" si="74"/>
        <v>0</v>
      </c>
      <c r="AS76" s="59">
        <f t="shared" si="75"/>
        <v>4307288.239999999</v>
      </c>
      <c r="AT76" s="56"/>
      <c r="AU76" s="194" t="str">
        <f t="shared" si="55"/>
        <v>OK</v>
      </c>
      <c r="AV76" s="58" t="str">
        <f t="shared" si="76"/>
        <v>IMAM HARDIAN</v>
      </c>
      <c r="AW76" s="57">
        <f t="shared" si="77"/>
        <v>4307288.239999999</v>
      </c>
      <c r="AX76" s="61"/>
      <c r="AY76" s="65"/>
      <c r="AZ76" s="65"/>
      <c r="BA76" s="56">
        <f>+VLOOKUP(C76,'tanda terima  (2)'!$C$4:$G$106,5,0)</f>
        <v>4307288.239999999</v>
      </c>
      <c r="BB76" s="56"/>
      <c r="BG76" s="55" t="e">
        <f>+VLOOKUP(C76,#REF!,40,0)</f>
        <v>#REF!</v>
      </c>
    </row>
    <row r="77" s="55" customFormat="1">
      <c r="A77" s="65" t="s">
        <v>57</v>
      </c>
      <c r="B77" s="273" t="s">
        <v>190</v>
      </c>
      <c r="C77" s="276" t="s">
        <v>191</v>
      </c>
      <c r="D77" s="65" t="s">
        <v>60</v>
      </c>
      <c r="E77" s="65" t="s">
        <v>61</v>
      </c>
      <c r="F77" s="65"/>
      <c r="G77" s="65"/>
      <c r="H77" s="225" t="str">
        <f t="shared" si="57"/>
        <v>FULL</v>
      </c>
      <c r="I77" s="28"/>
      <c r="J77" s="28"/>
      <c r="K77" s="28"/>
      <c r="L77" s="64">
        <f ref="L77:L95" t="shared" si="79">SUM(I77:K77)</f>
        <v>0</v>
      </c>
      <c r="M77" s="28">
        <f t="shared" si="58"/>
        <v>4498962</v>
      </c>
      <c r="N77" s="37">
        <f t="shared" si="59"/>
        <v>0</v>
      </c>
      <c r="O77" s="62"/>
      <c r="P77" s="63">
        <f t="shared" si="60"/>
        <v>234321.1716</v>
      </c>
      <c r="Q77" s="63">
        <f t="shared" si="61"/>
        <v>191673.76</v>
      </c>
      <c r="R77" s="63">
        <f t="shared" si="62"/>
        <v>95836.88</v>
      </c>
      <c r="S77" s="62">
        <f t="shared" si="63"/>
        <v>521831.8116</v>
      </c>
      <c r="T77" s="62">
        <v>374913.5</v>
      </c>
      <c r="U77" s="64"/>
      <c r="V77" s="64">
        <f t="shared" si="64"/>
        <v>4498962</v>
      </c>
      <c r="W77" s="64"/>
      <c r="X77" s="65"/>
      <c r="Y77" s="65" t="str">
        <f t="shared" si="65"/>
        <v>OK</v>
      </c>
      <c r="Z77" s="193" t="str">
        <f t="shared" si="66"/>
        <v>HERI PURNOMO</v>
      </c>
      <c r="AA77" s="61" t="e">
        <f>+VLOOKUP(C77,#REF!,16,0)</f>
        <v>#REF!</v>
      </c>
      <c r="AB77" s="60">
        <f t="shared" si="67"/>
        <v>4498962</v>
      </c>
      <c r="AC77" s="60">
        <f t="shared" si="68"/>
        <v>95836.88</v>
      </c>
      <c r="AD77" s="60">
        <f t="shared" si="78"/>
        <v>47918.44</v>
      </c>
      <c r="AE77" s="60">
        <f t="shared" si="78"/>
        <v>47918.44</v>
      </c>
      <c r="AF77" s="60">
        <f t="shared" si="69"/>
        <v>4307288.239999999</v>
      </c>
      <c r="AG77" s="60" t="e">
        <f t="shared" si="70"/>
        <v>#REF!</v>
      </c>
      <c r="AH77" s="60" t="e">
        <f t="shared" si="71"/>
        <v>#REF!</v>
      </c>
      <c r="AI77" s="60" t="e">
        <f ref="AI77:AI95" t="shared" si="80">+IF(AH77&gt;0,AH77*5%,0)</f>
        <v>#REF!</v>
      </c>
      <c r="AJ77" s="59" t="e">
        <f t="shared" si="72"/>
        <v>#REF!</v>
      </c>
      <c r="AK77" s="59"/>
      <c r="AL77" s="59"/>
      <c r="AM77" s="59"/>
      <c r="AN77" s="59"/>
      <c r="AO77" s="59"/>
      <c r="AP77" s="59"/>
      <c r="AQ77" s="59">
        <f t="shared" si="73"/>
        <v>0</v>
      </c>
      <c r="AR77" s="59">
        <f t="shared" si="74"/>
        <v>0</v>
      </c>
      <c r="AS77" s="59" t="e">
        <f t="shared" si="75"/>
        <v>#REF!</v>
      </c>
      <c r="AT77" s="56"/>
      <c r="AU77" s="194" t="str">
        <f ref="AU77:AU95" t="shared" si="81">+A77</f>
        <v>OK</v>
      </c>
      <c r="AV77" s="58" t="str">
        <f t="shared" si="76"/>
        <v>HERI PURNOMO</v>
      </c>
      <c r="AW77" s="57" t="e">
        <f t="shared" si="77"/>
        <v>#REF!</v>
      </c>
      <c r="AX77" s="61"/>
      <c r="AY77" s="65"/>
      <c r="AZ77" s="65"/>
      <c r="BA77" s="56" t="e">
        <f>+VLOOKUP(C77,'tanda terima  (2)'!$C$4:$G$106,5,0)</f>
        <v>#REF!</v>
      </c>
      <c r="BB77" s="56"/>
      <c r="BG77" s="55" t="s">
        <v>141</v>
      </c>
    </row>
    <row r="78" s="55" customFormat="1">
      <c r="A78" s="65" t="s">
        <v>57</v>
      </c>
      <c r="B78" s="65" t="s">
        <v>192</v>
      </c>
      <c r="C78" s="266" t="s">
        <v>193</v>
      </c>
      <c r="D78" s="65" t="s">
        <v>60</v>
      </c>
      <c r="E78" s="65" t="s">
        <v>61</v>
      </c>
      <c r="F78" s="267"/>
      <c r="G78" s="267"/>
      <c r="H78" s="225" t="str">
        <f t="shared" si="57"/>
        <v>FULL</v>
      </c>
      <c r="I78" s="28"/>
      <c r="J78" s="28"/>
      <c r="K78" s="28"/>
      <c r="L78" s="64">
        <f t="shared" si="79"/>
        <v>0</v>
      </c>
      <c r="M78" s="28">
        <f t="shared" si="58"/>
        <v>4498962</v>
      </c>
      <c r="N78" s="37">
        <f t="shared" si="59"/>
        <v>0</v>
      </c>
      <c r="O78" s="62"/>
      <c r="P78" s="63">
        <f t="shared" si="60"/>
        <v>234321.1716</v>
      </c>
      <c r="Q78" s="63">
        <f t="shared" si="61"/>
        <v>191673.76</v>
      </c>
      <c r="R78" s="63">
        <f t="shared" si="62"/>
        <v>95836.88</v>
      </c>
      <c r="S78" s="62">
        <f t="shared" si="63"/>
        <v>521831.8116</v>
      </c>
      <c r="T78" s="62">
        <v>374913.5</v>
      </c>
      <c r="U78" s="64"/>
      <c r="V78" s="64">
        <f t="shared" si="64"/>
        <v>4498962</v>
      </c>
      <c r="W78" s="64"/>
      <c r="X78" s="65"/>
      <c r="Y78" s="65" t="str">
        <f t="shared" si="65"/>
        <v>OK</v>
      </c>
      <c r="Z78" s="193" t="str">
        <f t="shared" si="66"/>
        <v>DEDE ROSADI</v>
      </c>
      <c r="AA78" s="61" t="s">
        <v>1</v>
      </c>
      <c r="AB78" s="60">
        <f t="shared" si="67"/>
        <v>4498962</v>
      </c>
      <c r="AC78" s="60">
        <f t="shared" si="68"/>
        <v>95836.88</v>
      </c>
      <c r="AD78" s="60">
        <f t="shared" si="78"/>
        <v>47918.44</v>
      </c>
      <c r="AE78" s="60">
        <f t="shared" si="78"/>
        <v>47918.44</v>
      </c>
      <c r="AF78" s="60">
        <f t="shared" si="69"/>
        <v>4307288.239999999</v>
      </c>
      <c r="AG78" s="60">
        <f t="shared" si="70"/>
        <v>4875000</v>
      </c>
      <c r="AH78" s="60">
        <f t="shared" si="71"/>
        <v>-567711.7600000007</v>
      </c>
      <c r="AI78" s="60">
        <f t="shared" si="80"/>
        <v>0</v>
      </c>
      <c r="AJ78" s="59">
        <f t="shared" si="72"/>
        <v>4307288.239999999</v>
      </c>
      <c r="AK78" s="59"/>
      <c r="AL78" s="59"/>
      <c r="AM78" s="59"/>
      <c r="AN78" s="59"/>
      <c r="AO78" s="59"/>
      <c r="AP78" s="59">
        <v>97000</v>
      </c>
      <c r="AQ78" s="59">
        <f t="shared" si="73"/>
        <v>0</v>
      </c>
      <c r="AR78" s="59">
        <f t="shared" si="74"/>
        <v>97000</v>
      </c>
      <c r="AS78" s="59">
        <f t="shared" si="75"/>
        <v>4210288.239999999</v>
      </c>
      <c r="AT78" s="56"/>
      <c r="AU78" s="194" t="str">
        <f t="shared" si="81"/>
        <v>OK</v>
      </c>
      <c r="AV78" s="58" t="str">
        <f t="shared" si="76"/>
        <v>DEDE ROSADI</v>
      </c>
      <c r="AW78" s="57">
        <f t="shared" si="77"/>
        <v>4210288.239999999</v>
      </c>
      <c r="AX78" s="61"/>
      <c r="AY78" s="65"/>
      <c r="AZ78" s="65"/>
      <c r="BA78" s="56">
        <f>+VLOOKUP(C78,'tanda terima  (2)'!$C$4:$G$106,5,0)</f>
        <v>4210288.239999999</v>
      </c>
      <c r="BB78" s="56"/>
      <c r="BG78" s="55" t="s">
        <v>126</v>
      </c>
    </row>
    <row r="79" s="55" customFormat="1">
      <c r="A79" s="65" t="s">
        <v>57</v>
      </c>
      <c r="B79" s="65" t="s">
        <v>194</v>
      </c>
      <c r="C79" s="17" t="s">
        <v>195</v>
      </c>
      <c r="D79" s="65" t="s">
        <v>60</v>
      </c>
      <c r="E79" s="65" t="s">
        <v>61</v>
      </c>
      <c r="F79" s="267"/>
      <c r="G79" s="267"/>
      <c r="H79" s="225" t="str">
        <f t="shared" si="57"/>
        <v>FULL</v>
      </c>
      <c r="I79" s="28"/>
      <c r="J79" s="28"/>
      <c r="K79" s="28"/>
      <c r="L79" s="64">
        <f t="shared" si="79"/>
        <v>0</v>
      </c>
      <c r="M79" s="28">
        <f t="shared" si="58"/>
        <v>4498962</v>
      </c>
      <c r="N79" s="37">
        <f t="shared" si="59"/>
        <v>0</v>
      </c>
      <c r="O79" s="62"/>
      <c r="P79" s="63">
        <f t="shared" si="60"/>
        <v>234321.1716</v>
      </c>
      <c r="Q79" s="63">
        <f t="shared" si="61"/>
        <v>191673.76</v>
      </c>
      <c r="R79" s="63">
        <f t="shared" si="62"/>
        <v>95836.88</v>
      </c>
      <c r="S79" s="62">
        <f t="shared" si="63"/>
        <v>521831.8116</v>
      </c>
      <c r="T79" s="62">
        <v>374913.5</v>
      </c>
      <c r="U79" s="64"/>
      <c r="V79" s="64">
        <f t="shared" si="64"/>
        <v>4498962</v>
      </c>
      <c r="W79" s="64"/>
      <c r="X79" s="65"/>
      <c r="Y79" s="65" t="str">
        <f t="shared" si="65"/>
        <v>OK</v>
      </c>
      <c r="Z79" s="193" t="str">
        <f t="shared" si="66"/>
        <v>ARIS RACHMAT KURNIAWAN</v>
      </c>
      <c r="AA79" s="61" t="s">
        <v>1</v>
      </c>
      <c r="AB79" s="60">
        <f t="shared" si="67"/>
        <v>4498962</v>
      </c>
      <c r="AC79" s="60">
        <f t="shared" si="68"/>
        <v>95836.88</v>
      </c>
      <c r="AD79" s="60">
        <f t="shared" si="78"/>
        <v>47918.44</v>
      </c>
      <c r="AE79" s="60">
        <f t="shared" si="78"/>
        <v>47918.44</v>
      </c>
      <c r="AF79" s="60">
        <f t="shared" si="69"/>
        <v>4307288.239999999</v>
      </c>
      <c r="AG79" s="60">
        <f t="shared" si="70"/>
        <v>4875000</v>
      </c>
      <c r="AH79" s="60">
        <f t="shared" si="71"/>
        <v>-567711.7600000007</v>
      </c>
      <c r="AI79" s="60">
        <f t="shared" si="80"/>
        <v>0</v>
      </c>
      <c r="AJ79" s="59">
        <f t="shared" si="72"/>
        <v>4307288.239999999</v>
      </c>
      <c r="AK79" s="59"/>
      <c r="AL79" s="59"/>
      <c r="AM79" s="59"/>
      <c r="AN79" s="59"/>
      <c r="AO79" s="59"/>
      <c r="AP79" s="59"/>
      <c r="AQ79" s="59">
        <f t="shared" si="73"/>
        <v>0</v>
      </c>
      <c r="AR79" s="59">
        <f t="shared" si="74"/>
        <v>0</v>
      </c>
      <c r="AS79" s="59">
        <f t="shared" si="75"/>
        <v>4307288.239999999</v>
      </c>
      <c r="AT79" s="56"/>
      <c r="AU79" s="194" t="str">
        <f t="shared" si="81"/>
        <v>OK</v>
      </c>
      <c r="AV79" s="58" t="str">
        <f t="shared" si="76"/>
        <v>ARIS RACHMAT KURNIAWAN</v>
      </c>
      <c r="AW79" s="57">
        <f t="shared" si="77"/>
        <v>4307288.239999999</v>
      </c>
      <c r="AX79" s="61"/>
      <c r="AY79" s="65"/>
      <c r="AZ79" s="65"/>
      <c r="BA79" s="56">
        <f>+VLOOKUP(C79,'tanda terima  (2)'!$C$4:$G$106,5,0)</f>
        <v>4307288.239999999</v>
      </c>
      <c r="BB79" s="56"/>
      <c r="BG79" s="55" t="e">
        <f>+VLOOKUP(C79,#REF!,40,0)</f>
        <v>#REF!</v>
      </c>
    </row>
    <row r="80" s="55" customFormat="1">
      <c r="A80" s="65" t="s">
        <v>57</v>
      </c>
      <c r="B80" s="273" t="s">
        <v>196</v>
      </c>
      <c r="C80" s="276" t="s">
        <v>197</v>
      </c>
      <c r="D80" s="65" t="s">
        <v>60</v>
      </c>
      <c r="E80" s="65" t="s">
        <v>61</v>
      </c>
      <c r="F80" s="65"/>
      <c r="G80" s="65"/>
      <c r="H80" s="225" t="str">
        <f t="shared" si="57"/>
        <v>FULL</v>
      </c>
      <c r="I80" s="28"/>
      <c r="J80" s="28"/>
      <c r="K80" s="28"/>
      <c r="L80" s="64">
        <f t="shared" si="79"/>
        <v>0</v>
      </c>
      <c r="M80" s="28">
        <f t="shared" si="58"/>
        <v>4498962</v>
      </c>
      <c r="N80" s="37">
        <f t="shared" si="59"/>
        <v>0</v>
      </c>
      <c r="O80" s="62"/>
      <c r="P80" s="63">
        <f t="shared" si="60"/>
        <v>234321.1716</v>
      </c>
      <c r="Q80" s="63">
        <f t="shared" si="61"/>
        <v>191673.76</v>
      </c>
      <c r="R80" s="63">
        <f t="shared" si="62"/>
        <v>95836.88</v>
      </c>
      <c r="S80" s="62">
        <f t="shared" si="63"/>
        <v>521831.8116</v>
      </c>
      <c r="T80" s="62">
        <v>374913.5</v>
      </c>
      <c r="U80" s="64"/>
      <c r="V80" s="64">
        <f t="shared" si="64"/>
        <v>4498962</v>
      </c>
      <c r="W80" s="64"/>
      <c r="X80" s="65"/>
      <c r="Y80" s="65" t="str">
        <f t="shared" si="65"/>
        <v>Pekerja tidak terdaftar</v>
      </c>
      <c r="Z80" s="193" t="str">
        <f t="shared" si="66"/>
        <v>SUGIYARTO</v>
      </c>
      <c r="AA80" s="61" t="s">
        <v>1</v>
      </c>
      <c r="AB80" s="60">
        <f t="shared" si="67"/>
        <v>4498962</v>
      </c>
      <c r="AC80" s="60">
        <f t="shared" si="68"/>
        <v>95836.88</v>
      </c>
      <c r="AD80" s="60">
        <f t="shared" si="78"/>
        <v>47918.44</v>
      </c>
      <c r="AE80" s="60">
        <f t="shared" si="78"/>
        <v>47918.44</v>
      </c>
      <c r="AF80" s="60">
        <f t="shared" si="69"/>
        <v>4307288.239999999</v>
      </c>
      <c r="AG80" s="60">
        <f t="shared" si="70"/>
        <v>4875000</v>
      </c>
      <c r="AH80" s="60">
        <f t="shared" si="71"/>
        <v>-567711.7600000007</v>
      </c>
      <c r="AI80" s="60">
        <f t="shared" si="80"/>
        <v>0</v>
      </c>
      <c r="AJ80" s="59">
        <f t="shared" si="72"/>
        <v>4307288.239999999</v>
      </c>
      <c r="AK80" s="59"/>
      <c r="AL80" s="59"/>
      <c r="AM80" s="59"/>
      <c r="AN80" s="59">
        <v>375000</v>
      </c>
      <c r="AO80" s="59"/>
      <c r="AP80" s="59">
        <v>20000</v>
      </c>
      <c r="AQ80" s="59">
        <f t="shared" si="73"/>
        <v>0</v>
      </c>
      <c r="AR80" s="59">
        <f t="shared" si="74"/>
        <v>395000</v>
      </c>
      <c r="AS80" s="59">
        <f t="shared" si="75"/>
        <v>3912288.2399999993</v>
      </c>
      <c r="AT80" s="56"/>
      <c r="AU80" s="194" t="str">
        <f t="shared" si="81"/>
        <v>Pekerja tidak terdaftar</v>
      </c>
      <c r="AV80" s="58" t="str">
        <f t="shared" si="76"/>
        <v>SUGIYARTO</v>
      </c>
      <c r="AW80" s="57">
        <f t="shared" si="77"/>
        <v>3912288.2399999993</v>
      </c>
      <c r="AX80" s="61"/>
      <c r="AY80" s="65"/>
      <c r="AZ80" s="65"/>
      <c r="BA80" s="56">
        <f>+VLOOKUP(C80,'tanda terima  (2)'!$C$4:$G$106,5,0)</f>
        <v>3912288.2399999993</v>
      </c>
      <c r="BB80" s="56"/>
      <c r="BG80" s="55" t="e">
        <f>+VLOOKUP(C80,#REF!,40,0)</f>
        <v>#REF!</v>
      </c>
    </row>
    <row r="81" s="55" customFormat="1">
      <c r="A81" s="65" t="s">
        <v>57</v>
      </c>
      <c r="B81" s="65" t="s">
        <v>198</v>
      </c>
      <c r="C81" s="17" t="s">
        <v>199</v>
      </c>
      <c r="D81" s="65" t="s">
        <v>60</v>
      </c>
      <c r="E81" s="65" t="s">
        <v>61</v>
      </c>
      <c r="F81" s="65"/>
      <c r="G81" s="65"/>
      <c r="H81" s="225" t="str">
        <f t="shared" si="57"/>
        <v>FULL</v>
      </c>
      <c r="I81" s="28"/>
      <c r="J81" s="28"/>
      <c r="K81" s="28"/>
      <c r="L81" s="64">
        <f t="shared" si="79"/>
        <v>0</v>
      </c>
      <c r="M81" s="28">
        <f t="shared" si="58"/>
        <v>4498962</v>
      </c>
      <c r="N81" s="37">
        <f t="shared" si="59"/>
        <v>0</v>
      </c>
      <c r="O81" s="62"/>
      <c r="P81" s="63">
        <f t="shared" si="60"/>
        <v>234321.1716</v>
      </c>
      <c r="Q81" s="63">
        <f t="shared" si="61"/>
        <v>191673.76</v>
      </c>
      <c r="R81" s="63">
        <f t="shared" si="62"/>
        <v>95836.88</v>
      </c>
      <c r="S81" s="62">
        <f t="shared" si="63"/>
        <v>521831.8116</v>
      </c>
      <c r="T81" s="62">
        <v>374913.5</v>
      </c>
      <c r="U81" s="64"/>
      <c r="V81" s="64">
        <f t="shared" si="64"/>
        <v>4498962</v>
      </c>
      <c r="W81" s="64"/>
      <c r="X81" s="65"/>
      <c r="Y81" s="65" t="str">
        <f t="shared" si="65"/>
        <v>OK</v>
      </c>
      <c r="Z81" s="193" t="str">
        <f t="shared" si="66"/>
        <v>YOGI</v>
      </c>
      <c r="AA81" s="61" t="e">
        <f>+VLOOKUP(C81,#REF!,16,0)</f>
        <v>#REF!</v>
      </c>
      <c r="AB81" s="60">
        <f t="shared" si="67"/>
        <v>4498962</v>
      </c>
      <c r="AC81" s="60">
        <f t="shared" si="68"/>
        <v>95836.88</v>
      </c>
      <c r="AD81" s="60">
        <f t="shared" si="78"/>
        <v>47918.44</v>
      </c>
      <c r="AE81" s="60">
        <f t="shared" si="78"/>
        <v>47918.44</v>
      </c>
      <c r="AF81" s="60">
        <f t="shared" si="69"/>
        <v>4307288.239999999</v>
      </c>
      <c r="AG81" s="60" t="e">
        <f t="shared" si="70"/>
        <v>#REF!</v>
      </c>
      <c r="AH81" s="60" t="e">
        <f t="shared" si="71"/>
        <v>#REF!</v>
      </c>
      <c r="AI81" s="60" t="e">
        <f t="shared" si="80"/>
        <v>#REF!</v>
      </c>
      <c r="AJ81" s="59" t="e">
        <f t="shared" si="72"/>
        <v>#REF!</v>
      </c>
      <c r="AK81" s="59"/>
      <c r="AL81" s="59"/>
      <c r="AM81" s="59"/>
      <c r="AN81" s="59"/>
      <c r="AO81" s="59"/>
      <c r="AP81" s="59"/>
      <c r="AQ81" s="59">
        <f t="shared" si="73"/>
        <v>0</v>
      </c>
      <c r="AR81" s="59">
        <f t="shared" si="74"/>
        <v>0</v>
      </c>
      <c r="AS81" s="59" t="e">
        <f t="shared" si="75"/>
        <v>#REF!</v>
      </c>
      <c r="AT81" s="56"/>
      <c r="AU81" s="194" t="str">
        <f t="shared" si="81"/>
        <v>OK</v>
      </c>
      <c r="AV81" s="58" t="str">
        <f t="shared" si="76"/>
        <v>YOGI</v>
      </c>
      <c r="AW81" s="57" t="e">
        <f t="shared" si="77"/>
        <v>#REF!</v>
      </c>
      <c r="AX81" s="61"/>
      <c r="AY81" s="65"/>
      <c r="AZ81" s="65"/>
      <c r="BA81" s="56" t="e">
        <f>+VLOOKUP(C81,'tanda terima  (2)'!$C$4:$G$106,5,0)</f>
        <v>#REF!</v>
      </c>
      <c r="BB81" s="56"/>
      <c r="BG81" s="55" t="e">
        <f>+VLOOKUP(C81,#REF!,40,0)</f>
        <v>#REF!</v>
      </c>
    </row>
    <row r="82" s="55" customFormat="1">
      <c r="A82" s="65" t="s">
        <v>57</v>
      </c>
      <c r="B82" s="65" t="s">
        <v>200</v>
      </c>
      <c r="C82" s="17" t="s">
        <v>201</v>
      </c>
      <c r="D82" s="65" t="s">
        <v>60</v>
      </c>
      <c r="E82" s="65" t="s">
        <v>61</v>
      </c>
      <c r="F82" s="65"/>
      <c r="G82" s="65"/>
      <c r="H82" s="225" t="str">
        <f t="shared" si="57"/>
        <v>FULL</v>
      </c>
      <c r="I82" s="28"/>
      <c r="J82" s="28"/>
      <c r="K82" s="28"/>
      <c r="L82" s="64">
        <f t="shared" si="79"/>
        <v>0</v>
      </c>
      <c r="M82" s="28">
        <f t="shared" si="58"/>
        <v>4498962</v>
      </c>
      <c r="N82" s="37">
        <f t="shared" si="59"/>
        <v>0</v>
      </c>
      <c r="O82" s="62"/>
      <c r="P82" s="63">
        <f t="shared" si="60"/>
        <v>234321.1716</v>
      </c>
      <c r="Q82" s="63">
        <f t="shared" si="61"/>
        <v>191673.76</v>
      </c>
      <c r="R82" s="63">
        <f t="shared" si="62"/>
        <v>95836.88</v>
      </c>
      <c r="S82" s="62">
        <f t="shared" si="63"/>
        <v>521831.8116</v>
      </c>
      <c r="T82" s="62">
        <v>374913.5</v>
      </c>
      <c r="U82" s="64"/>
      <c r="V82" s="64">
        <f t="shared" si="64"/>
        <v>4498962</v>
      </c>
      <c r="W82" s="64"/>
      <c r="X82" s="65"/>
      <c r="Y82" s="65" t="str">
        <f t="shared" si="65"/>
        <v>OK</v>
      </c>
      <c r="Z82" s="193" t="str">
        <f t="shared" si="66"/>
        <v>KARMA</v>
      </c>
      <c r="AA82" s="61" t="e">
        <f>+VLOOKUP(C82,#REF!,16,0)</f>
        <v>#REF!</v>
      </c>
      <c r="AB82" s="60">
        <f t="shared" si="67"/>
        <v>4498962</v>
      </c>
      <c r="AC82" s="60">
        <f t="shared" si="68"/>
        <v>95836.88</v>
      </c>
      <c r="AD82" s="60">
        <f t="shared" si="78"/>
        <v>47918.44</v>
      </c>
      <c r="AE82" s="60">
        <f t="shared" si="78"/>
        <v>47918.44</v>
      </c>
      <c r="AF82" s="60">
        <f t="shared" si="69"/>
        <v>4307288.239999999</v>
      </c>
      <c r="AG82" s="60" t="e">
        <f t="shared" si="70"/>
        <v>#REF!</v>
      </c>
      <c r="AH82" s="60" t="e">
        <f t="shared" si="71"/>
        <v>#REF!</v>
      </c>
      <c r="AI82" s="60" t="e">
        <f t="shared" si="80"/>
        <v>#REF!</v>
      </c>
      <c r="AJ82" s="59" t="e">
        <f t="shared" si="72"/>
        <v>#REF!</v>
      </c>
      <c r="AK82" s="59"/>
      <c r="AL82" s="59"/>
      <c r="AM82" s="59"/>
      <c r="AN82" s="59"/>
      <c r="AO82" s="59">
        <v>250000</v>
      </c>
      <c r="AP82" s="59"/>
      <c r="AQ82" s="59">
        <f t="shared" si="73"/>
        <v>0</v>
      </c>
      <c r="AR82" s="59">
        <f t="shared" si="74"/>
        <v>250000</v>
      </c>
      <c r="AS82" s="59" t="e">
        <f t="shared" si="75"/>
        <v>#REF!</v>
      </c>
      <c r="AT82" s="56"/>
      <c r="AU82" s="194" t="str">
        <f t="shared" si="81"/>
        <v>OK</v>
      </c>
      <c r="AV82" s="58" t="str">
        <f t="shared" si="76"/>
        <v>KARMA</v>
      </c>
      <c r="AW82" s="57" t="e">
        <f t="shared" si="77"/>
        <v>#REF!</v>
      </c>
      <c r="AX82" s="61"/>
      <c r="AY82" s="65"/>
      <c r="AZ82" s="65"/>
      <c r="BA82" s="56" t="e">
        <f>+VLOOKUP(C82,'tanda terima  (2)'!$C$4:$G$106,5,0)</f>
        <v>#REF!</v>
      </c>
      <c r="BB82" s="56"/>
      <c r="BG82" s="55" t="e">
        <f>+VLOOKUP(C82,#REF!,40,0)</f>
        <v>#REF!</v>
      </c>
    </row>
    <row r="83" s="55" customFormat="1">
      <c r="A83" s="65" t="s">
        <v>57</v>
      </c>
      <c r="B83" s="65" t="s">
        <v>202</v>
      </c>
      <c r="C83" s="19" t="s">
        <v>203</v>
      </c>
      <c r="D83" s="65" t="s">
        <v>60</v>
      </c>
      <c r="E83" s="65" t="s">
        <v>61</v>
      </c>
      <c r="F83" s="65"/>
      <c r="G83" s="65">
        <v>24</v>
      </c>
      <c r="H83" s="225" t="str">
        <f t="shared" si="57"/>
        <v>PRORATE</v>
      </c>
      <c r="I83" s="28"/>
      <c r="J83" s="28"/>
      <c r="K83" s="28"/>
      <c r="L83" s="64">
        <f t="shared" si="79"/>
        <v>0</v>
      </c>
      <c r="M83" s="28">
        <f t="shared" si="58"/>
        <v>4319003.5200000005</v>
      </c>
      <c r="N83" s="37">
        <f t="shared" si="59"/>
        <v>0</v>
      </c>
      <c r="O83" s="62"/>
      <c r="P83" s="63">
        <f t="shared" si="60"/>
        <v>234321.1716</v>
      </c>
      <c r="Q83" s="63">
        <f t="shared" si="61"/>
        <v>191673.76</v>
      </c>
      <c r="R83" s="63">
        <f t="shared" si="62"/>
        <v>95836.88</v>
      </c>
      <c r="S83" s="62">
        <f t="shared" si="63"/>
        <v>521831.8116</v>
      </c>
      <c r="T83" s="62">
        <v>374913.5</v>
      </c>
      <c r="U83" s="64"/>
      <c r="V83" s="272">
        <f t="shared" si="64"/>
        <v>4319003.5200000005</v>
      </c>
      <c r="W83" s="64"/>
      <c r="X83" s="65"/>
      <c r="Y83" s="65" t="str">
        <f t="shared" si="65"/>
        <v>Perhitungan Keliru, silahkan periksa kembali</v>
      </c>
      <c r="Z83" s="193" t="str">
        <f t="shared" si="66"/>
        <v>RHEZA RUNOVALIYANA</v>
      </c>
      <c r="AA83" s="61" t="e">
        <f>+VLOOKUP(C83,#REF!,16,0)</f>
        <v>#REF!</v>
      </c>
      <c r="AB83" s="60">
        <f t="shared" si="67"/>
        <v>4319003.5200000005</v>
      </c>
      <c r="AC83" s="60">
        <f t="shared" si="68"/>
        <v>95836.88</v>
      </c>
      <c r="AD83" s="60">
        <f t="shared" si="78"/>
        <v>47918.44</v>
      </c>
      <c r="AE83" s="60">
        <f t="shared" si="78"/>
        <v>47918.44</v>
      </c>
      <c r="AF83" s="60">
        <f t="shared" si="69"/>
        <v>4127329.7600000007</v>
      </c>
      <c r="AG83" s="60" t="e">
        <f t="shared" si="70"/>
        <v>#REF!</v>
      </c>
      <c r="AH83" s="60" t="e">
        <f t="shared" si="71"/>
        <v>#REF!</v>
      </c>
      <c r="AI83" s="60" t="e">
        <f t="shared" si="80"/>
        <v>#REF!</v>
      </c>
      <c r="AJ83" s="59" t="e">
        <f t="shared" si="72"/>
        <v>#REF!</v>
      </c>
      <c r="AK83" s="59"/>
      <c r="AL83" s="59"/>
      <c r="AM83" s="59"/>
      <c r="AN83" s="59"/>
      <c r="AO83" s="59"/>
      <c r="AP83" s="59"/>
      <c r="AQ83" s="59">
        <f t="shared" si="73"/>
        <v>0</v>
      </c>
      <c r="AR83" s="59">
        <f t="shared" si="74"/>
        <v>0</v>
      </c>
      <c r="AS83" s="59" t="e">
        <f t="shared" si="75"/>
        <v>#REF!</v>
      </c>
      <c r="AT83" s="56"/>
      <c r="AU83" s="194" t="str">
        <f t="shared" si="81"/>
        <v>Perhitungan Keliru, silahkan periksa kembali</v>
      </c>
      <c r="AV83" s="58" t="str">
        <f t="shared" si="76"/>
        <v>RHEZA RUNOVALIYANA</v>
      </c>
      <c r="AW83" s="57" t="e">
        <f t="shared" si="77"/>
        <v>#REF!</v>
      </c>
      <c r="AX83" s="61"/>
      <c r="AY83" s="65"/>
      <c r="AZ83" s="65"/>
      <c r="BA83" s="56" t="e">
        <f>+VLOOKUP(C83,'tanda terima  (2)'!$C$4:$G$106,5,0)</f>
        <v>#REF!</v>
      </c>
      <c r="BB83" s="56"/>
      <c r="BG83" s="55" t="e">
        <f>+VLOOKUP(C83,#REF!,40,0)</f>
        <v>#REF!</v>
      </c>
    </row>
    <row r="84" s="55" customFormat="1">
      <c r="A84" s="65" t="s">
        <v>57</v>
      </c>
      <c r="B84" s="65" t="s">
        <v>204</v>
      </c>
      <c r="C84" s="17" t="s">
        <v>205</v>
      </c>
      <c r="D84" s="65" t="s">
        <v>60</v>
      </c>
      <c r="E84" s="65" t="s">
        <v>61</v>
      </c>
      <c r="F84" s="65"/>
      <c r="G84" s="65"/>
      <c r="H84" s="225" t="str">
        <f t="shared" si="57"/>
        <v>FULL</v>
      </c>
      <c r="I84" s="28"/>
      <c r="J84" s="28"/>
      <c r="K84" s="28"/>
      <c r="L84" s="64">
        <f t="shared" si="79"/>
        <v>0</v>
      </c>
      <c r="M84" s="28">
        <f t="shared" si="58"/>
        <v>4498962</v>
      </c>
      <c r="N84" s="37">
        <f t="shared" si="59"/>
        <v>0</v>
      </c>
      <c r="O84" s="62"/>
      <c r="P84" s="63">
        <f t="shared" si="60"/>
        <v>234321.1716</v>
      </c>
      <c r="Q84" s="63">
        <f t="shared" si="61"/>
        <v>191673.76</v>
      </c>
      <c r="R84" s="63">
        <f t="shared" si="62"/>
        <v>95836.88</v>
      </c>
      <c r="S84" s="62">
        <f t="shared" si="63"/>
        <v>521831.8116</v>
      </c>
      <c r="T84" s="62">
        <v>374913.5</v>
      </c>
      <c r="U84" s="64"/>
      <c r="V84" s="64">
        <f t="shared" si="64"/>
        <v>4498962</v>
      </c>
      <c r="W84" s="64"/>
      <c r="X84" s="65"/>
      <c r="Y84" s="65" t="str">
        <f t="shared" si="65"/>
        <v>OK</v>
      </c>
      <c r="Z84" s="193" t="str">
        <f t="shared" si="66"/>
        <v>KOMAR</v>
      </c>
      <c r="AA84" s="61" t="s">
        <v>1</v>
      </c>
      <c r="AB84" s="60">
        <f t="shared" si="67"/>
        <v>4498962</v>
      </c>
      <c r="AC84" s="60">
        <f t="shared" si="68"/>
        <v>95836.88</v>
      </c>
      <c r="AD84" s="60">
        <f t="shared" si="78"/>
        <v>47918.44</v>
      </c>
      <c r="AE84" s="60">
        <f t="shared" si="78"/>
        <v>47918.44</v>
      </c>
      <c r="AF84" s="60">
        <f t="shared" si="69"/>
        <v>4307288.239999999</v>
      </c>
      <c r="AG84" s="60">
        <f t="shared" si="70"/>
        <v>4875000</v>
      </c>
      <c r="AH84" s="60">
        <f t="shared" si="71"/>
        <v>-567711.7600000007</v>
      </c>
      <c r="AI84" s="60">
        <f t="shared" si="80"/>
        <v>0</v>
      </c>
      <c r="AJ84" s="59">
        <f t="shared" si="72"/>
        <v>4307288.239999999</v>
      </c>
      <c r="AK84" s="59"/>
      <c r="AL84" s="59"/>
      <c r="AM84" s="59"/>
      <c r="AN84" s="59"/>
      <c r="AO84" s="59"/>
      <c r="AP84" s="59"/>
      <c r="AQ84" s="59">
        <f t="shared" si="73"/>
        <v>0</v>
      </c>
      <c r="AR84" s="59">
        <f t="shared" si="74"/>
        <v>0</v>
      </c>
      <c r="AS84" s="59">
        <f t="shared" si="75"/>
        <v>4307288.239999999</v>
      </c>
      <c r="AT84" s="56"/>
      <c r="AU84" s="194" t="str">
        <f t="shared" si="81"/>
        <v>OK</v>
      </c>
      <c r="AV84" s="58" t="str">
        <f t="shared" si="76"/>
        <v>KOMAR</v>
      </c>
      <c r="AW84" s="57">
        <f t="shared" si="77"/>
        <v>4307288.239999999</v>
      </c>
      <c r="AX84" s="61"/>
      <c r="AY84" s="65"/>
      <c r="AZ84" s="65"/>
      <c r="BA84" s="56">
        <f>+VLOOKUP(C84,'tanda terima  (2)'!$C$4:$G$106,5,0)</f>
        <v>4307288.239999999</v>
      </c>
      <c r="BB84" s="56"/>
      <c r="BG84" s="55" t="e">
        <f>+VLOOKUP(C84,#REF!,40,0)</f>
        <v>#REF!</v>
      </c>
    </row>
    <row r="85" s="55" customFormat="1">
      <c r="A85" s="65" t="s">
        <v>57</v>
      </c>
      <c r="B85" s="65" t="s">
        <v>176</v>
      </c>
      <c r="C85" s="17" t="s">
        <v>206</v>
      </c>
      <c r="D85" s="65" t="s">
        <v>60</v>
      </c>
      <c r="E85" s="65" t="s">
        <v>61</v>
      </c>
      <c r="F85" s="65"/>
      <c r="G85" s="65"/>
      <c r="H85" s="225" t="str">
        <f t="shared" si="57"/>
        <v>FULL</v>
      </c>
      <c r="I85" s="28"/>
      <c r="J85" s="28"/>
      <c r="K85" s="28"/>
      <c r="L85" s="64">
        <f t="shared" si="79"/>
        <v>0</v>
      </c>
      <c r="M85" s="28">
        <f t="shared" si="58"/>
        <v>4498962</v>
      </c>
      <c r="N85" s="37">
        <f t="shared" si="59"/>
        <v>0</v>
      </c>
      <c r="O85" s="62"/>
      <c r="P85" s="63">
        <f t="shared" si="60"/>
        <v>234321.1716</v>
      </c>
      <c r="Q85" s="63">
        <f t="shared" si="61"/>
        <v>191673.76</v>
      </c>
      <c r="R85" s="63">
        <f t="shared" si="62"/>
        <v>95836.88</v>
      </c>
      <c r="S85" s="62">
        <f t="shared" si="63"/>
        <v>521831.8116</v>
      </c>
      <c r="T85" s="62">
        <v>374913.5</v>
      </c>
      <c r="U85" s="64"/>
      <c r="V85" s="64">
        <f t="shared" si="64"/>
        <v>4498962</v>
      </c>
      <c r="W85" s="64"/>
      <c r="X85" s="65"/>
      <c r="Y85" s="65" t="str">
        <f t="shared" si="65"/>
        <v>OK</v>
      </c>
      <c r="Z85" s="193" t="str">
        <f t="shared" si="66"/>
        <v>SANDI HENDRIANA</v>
      </c>
      <c r="AA85" s="61" t="e">
        <f>+VLOOKUP(C85,#REF!,16,0)</f>
        <v>#REF!</v>
      </c>
      <c r="AB85" s="60">
        <f t="shared" si="67"/>
        <v>4498962</v>
      </c>
      <c r="AC85" s="60">
        <f t="shared" si="68"/>
        <v>95836.88</v>
      </c>
      <c r="AD85" s="60">
        <f t="shared" si="78"/>
        <v>47918.44</v>
      </c>
      <c r="AE85" s="60">
        <f t="shared" si="78"/>
        <v>47918.44</v>
      </c>
      <c r="AF85" s="60">
        <f t="shared" si="69"/>
        <v>4307288.239999999</v>
      </c>
      <c r="AG85" s="60" t="e">
        <f t="shared" si="70"/>
        <v>#REF!</v>
      </c>
      <c r="AH85" s="60" t="e">
        <f t="shared" si="71"/>
        <v>#REF!</v>
      </c>
      <c r="AI85" s="60" t="e">
        <f t="shared" si="80"/>
        <v>#REF!</v>
      </c>
      <c r="AJ85" s="59" t="e">
        <f t="shared" si="72"/>
        <v>#REF!</v>
      </c>
      <c r="AK85" s="59"/>
      <c r="AL85" s="59"/>
      <c r="AM85" s="59"/>
      <c r="AN85" s="59"/>
      <c r="AO85" s="59"/>
      <c r="AP85" s="59"/>
      <c r="AQ85" s="59"/>
      <c r="AR85" s="59">
        <f t="shared" si="74"/>
        <v>0</v>
      </c>
      <c r="AS85" s="59" t="e">
        <f t="shared" si="75"/>
        <v>#REF!</v>
      </c>
      <c r="AT85" s="56"/>
      <c r="AU85" s="194" t="str">
        <f t="shared" si="81"/>
        <v>OK</v>
      </c>
      <c r="AV85" s="58" t="str">
        <f t="shared" si="76"/>
        <v>SANDI HENDRIANA</v>
      </c>
      <c r="AW85" s="57" t="e">
        <f t="shared" si="77"/>
        <v>#REF!</v>
      </c>
      <c r="AX85" s="61"/>
      <c r="AY85" s="65"/>
      <c r="AZ85" s="65"/>
      <c r="BA85" s="56" t="e">
        <f>+VLOOKUP(C85,'tanda terima  (2)'!$C$4:$G$106,5,0)</f>
        <v>#REF!</v>
      </c>
      <c r="BB85" s="56"/>
      <c r="BG85" s="55" t="s">
        <v>196</v>
      </c>
    </row>
    <row r="86" s="55" customFormat="1">
      <c r="A86" s="65" t="s">
        <v>57</v>
      </c>
      <c r="B86" s="65" t="s">
        <v>207</v>
      </c>
      <c r="C86" s="17" t="s">
        <v>208</v>
      </c>
      <c r="D86" s="65" t="s">
        <v>60</v>
      </c>
      <c r="E86" s="65" t="s">
        <v>61</v>
      </c>
      <c r="F86" s="65"/>
      <c r="G86" s="65"/>
      <c r="H86" s="225" t="str">
        <f t="shared" si="57"/>
        <v>FULL</v>
      </c>
      <c r="I86" s="28"/>
      <c r="J86" s="28"/>
      <c r="K86" s="28"/>
      <c r="L86" s="64">
        <f t="shared" si="79"/>
        <v>0</v>
      </c>
      <c r="M86" s="28">
        <f t="shared" si="58"/>
        <v>4498962</v>
      </c>
      <c r="N86" s="37">
        <f t="shared" si="59"/>
        <v>0</v>
      </c>
      <c r="O86" s="62"/>
      <c r="P86" s="63">
        <f t="shared" si="60"/>
        <v>234321.1716</v>
      </c>
      <c r="Q86" s="63">
        <f t="shared" si="61"/>
        <v>191673.76</v>
      </c>
      <c r="R86" s="63">
        <f t="shared" si="62"/>
        <v>95836.88</v>
      </c>
      <c r="S86" s="62">
        <f t="shared" si="63"/>
        <v>521831.8116</v>
      </c>
      <c r="T86" s="62">
        <v>374913.5</v>
      </c>
      <c r="U86" s="64"/>
      <c r="V86" s="64">
        <f t="shared" si="64"/>
        <v>4498962</v>
      </c>
      <c r="W86" s="64"/>
      <c r="X86" s="65"/>
      <c r="Y86" s="65" t="str">
        <f t="shared" si="65"/>
        <v>OK</v>
      </c>
      <c r="Z86" s="193" t="str">
        <f t="shared" si="66"/>
        <v>ROSANDI</v>
      </c>
      <c r="AA86" s="61" t="e">
        <f>+VLOOKUP(C86,#REF!,16,0)</f>
        <v>#REF!</v>
      </c>
      <c r="AB86" s="60">
        <f t="shared" si="67"/>
        <v>4498962</v>
      </c>
      <c r="AC86" s="60">
        <f t="shared" si="68"/>
        <v>95836.88</v>
      </c>
      <c r="AD86" s="60">
        <f t="shared" si="78"/>
        <v>47918.44</v>
      </c>
      <c r="AE86" s="60">
        <f t="shared" si="78"/>
        <v>47918.44</v>
      </c>
      <c r="AF86" s="60">
        <f t="shared" si="69"/>
        <v>4307288.239999999</v>
      </c>
      <c r="AG86" s="60" t="e">
        <f t="shared" si="70"/>
        <v>#REF!</v>
      </c>
      <c r="AH86" s="60" t="e">
        <f t="shared" si="71"/>
        <v>#REF!</v>
      </c>
      <c r="AI86" s="60" t="e">
        <f t="shared" si="80"/>
        <v>#REF!</v>
      </c>
      <c r="AJ86" s="59" t="e">
        <f t="shared" si="72"/>
        <v>#REF!</v>
      </c>
      <c r="AK86" s="59"/>
      <c r="AL86" s="59"/>
      <c r="AM86" s="59"/>
      <c r="AN86" s="59"/>
      <c r="AO86" s="59"/>
      <c r="AP86" s="59"/>
      <c r="AQ86" s="59">
        <f ref="AQ86:AQ113" t="shared" si="82">+J86*150000</f>
        <v>0</v>
      </c>
      <c r="AR86" s="59">
        <f t="shared" si="74"/>
        <v>0</v>
      </c>
      <c r="AS86" s="59" t="e">
        <f t="shared" si="75"/>
        <v>#REF!</v>
      </c>
      <c r="AT86" s="56"/>
      <c r="AU86" s="194" t="str">
        <f t="shared" si="81"/>
        <v>OK</v>
      </c>
      <c r="AV86" s="58" t="str">
        <f t="shared" si="76"/>
        <v>ROSANDI</v>
      </c>
      <c r="AW86" s="57" t="e">
        <f t="shared" si="77"/>
        <v>#REF!</v>
      </c>
      <c r="AX86" s="61"/>
      <c r="AY86" s="65"/>
      <c r="AZ86" s="65"/>
      <c r="BA86" s="56" t="e">
        <f>+VLOOKUP(C86,'tanda terima  (2)'!$C$4:$G$106,5,0)</f>
        <v>#REF!</v>
      </c>
      <c r="BB86" s="56"/>
      <c r="BG86" s="55" t="e">
        <f>+VLOOKUP(C86,#REF!,40,0)</f>
        <v>#REF!</v>
      </c>
    </row>
    <row r="87" s="55" customFormat="1">
      <c r="A87" s="65" t="s">
        <v>57</v>
      </c>
      <c r="B87" s="65" t="s">
        <v>78</v>
      </c>
      <c r="C87" s="17" t="s">
        <v>209</v>
      </c>
      <c r="D87" s="65" t="s">
        <v>60</v>
      </c>
      <c r="E87" s="65" t="s">
        <v>61</v>
      </c>
      <c r="F87" s="65"/>
      <c r="G87" s="65"/>
      <c r="H87" s="225" t="str">
        <f t="shared" si="57"/>
        <v>FULL</v>
      </c>
      <c r="I87" s="28"/>
      <c r="J87" s="28"/>
      <c r="K87" s="28"/>
      <c r="L87" s="64">
        <f t="shared" si="79"/>
        <v>0</v>
      </c>
      <c r="M87" s="28">
        <f t="shared" si="58"/>
        <v>4498962</v>
      </c>
      <c r="N87" s="37">
        <f t="shared" si="59"/>
        <v>0</v>
      </c>
      <c r="O87" s="62"/>
      <c r="P87" s="63">
        <f t="shared" si="60"/>
        <v>234321.1716</v>
      </c>
      <c r="Q87" s="63">
        <f t="shared" si="61"/>
        <v>191673.76</v>
      </c>
      <c r="R87" s="63">
        <f t="shared" si="62"/>
        <v>95836.88</v>
      </c>
      <c r="S87" s="62">
        <f t="shared" si="63"/>
        <v>521831.8116</v>
      </c>
      <c r="T87" s="62">
        <v>374913.5</v>
      </c>
      <c r="U87" s="64"/>
      <c r="V87" s="64">
        <f t="shared" si="64"/>
        <v>4498962</v>
      </c>
      <c r="W87" s="64"/>
      <c r="X87" s="65"/>
      <c r="Y87" s="65" t="str">
        <f t="shared" si="65"/>
        <v>OK</v>
      </c>
      <c r="Z87" s="193" t="str">
        <f t="shared" si="66"/>
        <v>AGUNG SETIAWAN</v>
      </c>
      <c r="AA87" s="61" t="e">
        <f>+VLOOKUP(C87,#REF!,16,0)</f>
        <v>#REF!</v>
      </c>
      <c r="AB87" s="60">
        <f t="shared" si="67"/>
        <v>4498962</v>
      </c>
      <c r="AC87" s="60">
        <f t="shared" si="68"/>
        <v>95836.88</v>
      </c>
      <c r="AD87" s="60">
        <f t="shared" si="78"/>
        <v>47918.44</v>
      </c>
      <c r="AE87" s="60">
        <f t="shared" si="78"/>
        <v>47918.44</v>
      </c>
      <c r="AF87" s="60">
        <f t="shared" si="69"/>
        <v>4307288.239999999</v>
      </c>
      <c r="AG87" s="60" t="e">
        <f t="shared" si="70"/>
        <v>#REF!</v>
      </c>
      <c r="AH87" s="60" t="e">
        <f t="shared" si="71"/>
        <v>#REF!</v>
      </c>
      <c r="AI87" s="60" t="e">
        <f t="shared" si="80"/>
        <v>#REF!</v>
      </c>
      <c r="AJ87" s="59" t="e">
        <f t="shared" si="72"/>
        <v>#REF!</v>
      </c>
      <c r="AK87" s="59"/>
      <c r="AL87" s="59"/>
      <c r="AM87" s="59"/>
      <c r="AN87" s="59"/>
      <c r="AO87" s="59"/>
      <c r="AP87" s="59"/>
      <c r="AQ87" s="59">
        <f t="shared" si="82"/>
        <v>0</v>
      </c>
      <c r="AR87" s="59">
        <f t="shared" si="74"/>
        <v>0</v>
      </c>
      <c r="AS87" s="59" t="e">
        <f t="shared" si="75"/>
        <v>#REF!</v>
      </c>
      <c r="AT87" s="56"/>
      <c r="AU87" s="194" t="str">
        <f t="shared" si="81"/>
        <v>OK</v>
      </c>
      <c r="AV87" s="58" t="str">
        <f t="shared" si="76"/>
        <v>AGUNG SETIAWAN</v>
      </c>
      <c r="AW87" s="57" t="e">
        <f t="shared" si="77"/>
        <v>#REF!</v>
      </c>
      <c r="AX87" s="61"/>
      <c r="AY87" s="65"/>
      <c r="AZ87" s="65"/>
      <c r="BA87" s="56" t="e">
        <f>+VLOOKUP(C87,'tanda terima  (2)'!$C$4:$G$106,5,0)</f>
        <v>#REF!</v>
      </c>
      <c r="BB87" s="56"/>
      <c r="BG87" s="55" t="e">
        <f>+VLOOKUP(C87,#REF!,40,0)</f>
        <v>#REF!</v>
      </c>
    </row>
    <row r="88" s="55" customFormat="1">
      <c r="A88" s="65" t="s">
        <v>57</v>
      </c>
      <c r="B88" s="65" t="s">
        <v>210</v>
      </c>
      <c r="C88" s="17" t="s">
        <v>211</v>
      </c>
      <c r="D88" s="65" t="s">
        <v>60</v>
      </c>
      <c r="E88" s="65" t="s">
        <v>61</v>
      </c>
      <c r="F88" s="267"/>
      <c r="G88" s="267"/>
      <c r="H88" s="225" t="str">
        <f t="shared" si="57"/>
        <v>FULL</v>
      </c>
      <c r="I88" s="28"/>
      <c r="J88" s="28"/>
      <c r="K88" s="28"/>
      <c r="L88" s="64">
        <f t="shared" si="79"/>
        <v>0</v>
      </c>
      <c r="M88" s="28">
        <f t="shared" si="58"/>
        <v>4498962</v>
      </c>
      <c r="N88" s="37">
        <f t="shared" si="59"/>
        <v>0</v>
      </c>
      <c r="O88" s="62"/>
      <c r="P88" s="63">
        <f t="shared" si="60"/>
        <v>234321.1716</v>
      </c>
      <c r="Q88" s="63">
        <f t="shared" si="61"/>
        <v>191673.76</v>
      </c>
      <c r="R88" s="63">
        <f t="shared" si="62"/>
        <v>95836.88</v>
      </c>
      <c r="S88" s="62">
        <f t="shared" si="63"/>
        <v>521831.8116</v>
      </c>
      <c r="T88" s="62">
        <v>374913.5</v>
      </c>
      <c r="U88" s="64"/>
      <c r="V88" s="64">
        <f t="shared" si="64"/>
        <v>4498962</v>
      </c>
      <c r="W88" s="64"/>
      <c r="X88" s="65"/>
      <c r="Y88" s="65" t="str">
        <f t="shared" si="65"/>
        <v>OK</v>
      </c>
      <c r="Z88" s="193" t="str">
        <f t="shared" si="66"/>
        <v>JANTO SIHOMBING</v>
      </c>
      <c r="AA88" s="61" t="e">
        <f>+VLOOKUP(C88,#REF!,16,0)</f>
        <v>#REF!</v>
      </c>
      <c r="AB88" s="60">
        <f t="shared" si="67"/>
        <v>4498962</v>
      </c>
      <c r="AC88" s="60">
        <f t="shared" si="68"/>
        <v>95836.88</v>
      </c>
      <c r="AD88" s="60">
        <f t="shared" si="78"/>
        <v>47918.44</v>
      </c>
      <c r="AE88" s="60">
        <f t="shared" si="78"/>
        <v>47918.44</v>
      </c>
      <c r="AF88" s="60">
        <f t="shared" si="69"/>
        <v>4307288.239999999</v>
      </c>
      <c r="AG88" s="60" t="e">
        <f t="shared" si="70"/>
        <v>#REF!</v>
      </c>
      <c r="AH88" s="60" t="e">
        <f t="shared" si="71"/>
        <v>#REF!</v>
      </c>
      <c r="AI88" s="60" t="e">
        <f t="shared" si="80"/>
        <v>#REF!</v>
      </c>
      <c r="AJ88" s="59" t="e">
        <f t="shared" si="72"/>
        <v>#REF!</v>
      </c>
      <c r="AK88" s="59"/>
      <c r="AL88" s="59"/>
      <c r="AM88" s="59">
        <v>500000</v>
      </c>
      <c r="AN88" s="59"/>
      <c r="AO88" s="59"/>
      <c r="AP88" s="59">
        <v>97000</v>
      </c>
      <c r="AQ88" s="59">
        <f t="shared" si="82"/>
        <v>0</v>
      </c>
      <c r="AR88" s="59">
        <f t="shared" si="74"/>
        <v>597000</v>
      </c>
      <c r="AS88" s="59" t="e">
        <f t="shared" si="75"/>
        <v>#REF!</v>
      </c>
      <c r="AT88" s="56"/>
      <c r="AU88" s="194" t="str">
        <f t="shared" si="81"/>
        <v>OK</v>
      </c>
      <c r="AV88" s="58" t="str">
        <f t="shared" si="76"/>
        <v>JANTO SIHOMBING</v>
      </c>
      <c r="AW88" s="57" t="e">
        <f t="shared" si="77"/>
        <v>#REF!</v>
      </c>
      <c r="AX88" s="61"/>
      <c r="AY88" s="65"/>
      <c r="AZ88" s="65"/>
      <c r="BA88" s="56" t="e">
        <f>+VLOOKUP(C88,'tanda terima  (2)'!$C$4:$G$106,5,0)</f>
        <v>#REF!</v>
      </c>
      <c r="BB88" s="56"/>
      <c r="BG88" s="55" t="e">
        <f>+VLOOKUP(C88,#REF!,40,0)</f>
        <v>#REF!</v>
      </c>
    </row>
    <row r="89" s="55" customFormat="1">
      <c r="A89" s="65" t="s">
        <v>57</v>
      </c>
      <c r="B89" s="65" t="s">
        <v>212</v>
      </c>
      <c r="C89" s="17" t="s">
        <v>213</v>
      </c>
      <c r="D89" s="65" t="s">
        <v>60</v>
      </c>
      <c r="E89" s="65" t="s">
        <v>61</v>
      </c>
      <c r="F89" s="65"/>
      <c r="G89" s="65"/>
      <c r="H89" s="225" t="str">
        <f t="shared" si="57"/>
        <v>FULL</v>
      </c>
      <c r="I89" s="28"/>
      <c r="J89" s="28"/>
      <c r="K89" s="28"/>
      <c r="L89" s="64">
        <f t="shared" si="79"/>
        <v>0</v>
      </c>
      <c r="M89" s="28">
        <f t="shared" si="58"/>
        <v>4498962</v>
      </c>
      <c r="N89" s="37">
        <f t="shared" si="59"/>
        <v>0</v>
      </c>
      <c r="O89" s="62"/>
      <c r="P89" s="63">
        <f t="shared" si="60"/>
        <v>234321.1716</v>
      </c>
      <c r="Q89" s="63">
        <f t="shared" si="61"/>
        <v>191673.76</v>
      </c>
      <c r="R89" s="63">
        <f t="shared" si="62"/>
        <v>95836.88</v>
      </c>
      <c r="S89" s="62">
        <f t="shared" si="63"/>
        <v>521831.8116</v>
      </c>
      <c r="T89" s="62">
        <v>374913.5</v>
      </c>
      <c r="U89" s="64"/>
      <c r="V89" s="64">
        <f t="shared" si="64"/>
        <v>4498962</v>
      </c>
      <c r="W89" s="64"/>
      <c r="X89" s="65"/>
      <c r="Y89" s="65" t="str">
        <f t="shared" si="65"/>
        <v>OK</v>
      </c>
      <c r="Z89" s="193" t="str">
        <f t="shared" si="66"/>
        <v>ANDI KUSNADI</v>
      </c>
      <c r="AA89" s="61" t="e">
        <f>+VLOOKUP(C89,#REF!,16,0)</f>
        <v>#REF!</v>
      </c>
      <c r="AB89" s="60">
        <f t="shared" si="67"/>
        <v>4498962</v>
      </c>
      <c r="AC89" s="60">
        <f t="shared" si="68"/>
        <v>95836.88</v>
      </c>
      <c r="AD89" s="60">
        <f t="shared" si="78"/>
        <v>47918.44</v>
      </c>
      <c r="AE89" s="60">
        <f t="shared" si="78"/>
        <v>47918.44</v>
      </c>
      <c r="AF89" s="60">
        <f t="shared" si="69"/>
        <v>4307288.239999999</v>
      </c>
      <c r="AG89" s="60" t="e">
        <f t="shared" si="70"/>
        <v>#REF!</v>
      </c>
      <c r="AH89" s="60" t="e">
        <f t="shared" si="71"/>
        <v>#REF!</v>
      </c>
      <c r="AI89" s="60" t="e">
        <f t="shared" si="80"/>
        <v>#REF!</v>
      </c>
      <c r="AJ89" s="59" t="e">
        <f t="shared" si="72"/>
        <v>#REF!</v>
      </c>
      <c r="AK89" s="59"/>
      <c r="AL89" s="59"/>
      <c r="AM89" s="59"/>
      <c r="AN89" s="59"/>
      <c r="AO89" s="59"/>
      <c r="AP89" s="59"/>
      <c r="AQ89" s="59">
        <f t="shared" si="82"/>
        <v>0</v>
      </c>
      <c r="AR89" s="59">
        <f t="shared" si="74"/>
        <v>0</v>
      </c>
      <c r="AS89" s="59" t="e">
        <f t="shared" si="75"/>
        <v>#REF!</v>
      </c>
      <c r="AT89" s="56"/>
      <c r="AU89" s="194" t="str">
        <f t="shared" si="81"/>
        <v>OK</v>
      </c>
      <c r="AV89" s="58" t="str">
        <f t="shared" si="76"/>
        <v>ANDI KUSNADI</v>
      </c>
      <c r="AW89" s="57" t="e">
        <f t="shared" si="77"/>
        <v>#REF!</v>
      </c>
      <c r="AX89" s="61"/>
      <c r="AY89" s="65"/>
      <c r="AZ89" s="65"/>
      <c r="BA89" s="56" t="e">
        <f>+VLOOKUP(C89,'tanda terima  (2)'!$C$4:$G$106,5,0)</f>
        <v>#REF!</v>
      </c>
      <c r="BB89" s="56"/>
      <c r="BG89" s="55" t="s">
        <v>166</v>
      </c>
    </row>
    <row r="90" s="55" customFormat="1">
      <c r="A90" s="65" t="s">
        <v>57</v>
      </c>
      <c r="B90" s="215" t="s">
        <v>214</v>
      </c>
      <c r="C90" s="17" t="s">
        <v>215</v>
      </c>
      <c r="D90" s="65" t="s">
        <v>60</v>
      </c>
      <c r="E90" s="65" t="s">
        <v>61</v>
      </c>
      <c r="F90" s="65"/>
      <c r="G90" s="65"/>
      <c r="H90" s="225" t="str">
        <f t="shared" si="57"/>
        <v>FULL</v>
      </c>
      <c r="I90" s="28"/>
      <c r="J90" s="28"/>
      <c r="K90" s="28"/>
      <c r="L90" s="64">
        <f t="shared" si="79"/>
        <v>0</v>
      </c>
      <c r="M90" s="28">
        <f t="shared" si="58"/>
        <v>4498962</v>
      </c>
      <c r="N90" s="37">
        <f t="shared" si="59"/>
        <v>0</v>
      </c>
      <c r="O90" s="62"/>
      <c r="P90" s="63">
        <f t="shared" si="60"/>
        <v>234321.1716</v>
      </c>
      <c r="Q90" s="63">
        <f t="shared" si="61"/>
        <v>191673.76</v>
      </c>
      <c r="R90" s="63">
        <f t="shared" si="62"/>
        <v>95836.88</v>
      </c>
      <c r="S90" s="62">
        <f t="shared" si="63"/>
        <v>521831.8116</v>
      </c>
      <c r="T90" s="62">
        <v>374913.5</v>
      </c>
      <c r="U90" s="64"/>
      <c r="V90" s="64">
        <f t="shared" si="64"/>
        <v>4498962</v>
      </c>
      <c r="W90" s="64"/>
      <c r="X90" s="65"/>
      <c r="Y90" s="65" t="str">
        <f t="shared" si="65"/>
        <v>OK</v>
      </c>
      <c r="Z90" s="193" t="str">
        <f t="shared" si="66"/>
        <v>LINDA NURJAMAN</v>
      </c>
      <c r="AA90" s="61" t="e">
        <f>+VLOOKUP(C90,#REF!,16,0)</f>
        <v>#REF!</v>
      </c>
      <c r="AB90" s="60">
        <f t="shared" si="67"/>
        <v>4498962</v>
      </c>
      <c r="AC90" s="60">
        <f t="shared" si="68"/>
        <v>95836.88</v>
      </c>
      <c r="AD90" s="60">
        <f t="shared" si="78"/>
        <v>47918.44</v>
      </c>
      <c r="AE90" s="60">
        <f t="shared" si="78"/>
        <v>47918.44</v>
      </c>
      <c r="AF90" s="60">
        <f t="shared" si="69"/>
        <v>4307288.239999999</v>
      </c>
      <c r="AG90" s="60" t="e">
        <f t="shared" si="70"/>
        <v>#REF!</v>
      </c>
      <c r="AH90" s="60" t="e">
        <f t="shared" si="71"/>
        <v>#REF!</v>
      </c>
      <c r="AI90" s="60" t="e">
        <f t="shared" si="80"/>
        <v>#REF!</v>
      </c>
      <c r="AJ90" s="59" t="e">
        <f t="shared" si="72"/>
        <v>#REF!</v>
      </c>
      <c r="AK90" s="59"/>
      <c r="AL90" s="59"/>
      <c r="AM90" s="59"/>
      <c r="AN90" s="59"/>
      <c r="AO90" s="59"/>
      <c r="AP90" s="59"/>
      <c r="AQ90" s="59">
        <f t="shared" si="82"/>
        <v>0</v>
      </c>
      <c r="AR90" s="59">
        <f t="shared" si="74"/>
        <v>0</v>
      </c>
      <c r="AS90" s="59" t="e">
        <f t="shared" si="75"/>
        <v>#REF!</v>
      </c>
      <c r="AT90" s="56"/>
      <c r="AU90" s="194" t="str">
        <f t="shared" si="81"/>
        <v>OK</v>
      </c>
      <c r="AV90" s="58" t="str">
        <f t="shared" si="76"/>
        <v>LINDA NURJAMAN</v>
      </c>
      <c r="AW90" s="57" t="e">
        <f t="shared" si="77"/>
        <v>#REF!</v>
      </c>
      <c r="AX90" s="61"/>
      <c r="AY90" s="65"/>
      <c r="AZ90" s="65"/>
      <c r="BA90" s="56" t="e">
        <f>+VLOOKUP(C90,'tanda terima  (2)'!$C$4:$G$106,5,0)</f>
        <v>#REF!</v>
      </c>
      <c r="BB90" s="56"/>
      <c r="BG90" s="55" t="e">
        <f>+VLOOKUP(C90,#REF!,40,0)</f>
        <v>#REF!</v>
      </c>
    </row>
    <row r="91" s="55" customFormat="1">
      <c r="A91" s="65" t="s">
        <v>57</v>
      </c>
      <c r="B91" s="65" t="s">
        <v>216</v>
      </c>
      <c r="C91" s="17" t="s">
        <v>217</v>
      </c>
      <c r="D91" s="65" t="s">
        <v>60</v>
      </c>
      <c r="E91" s="65" t="s">
        <v>61</v>
      </c>
      <c r="F91" s="65"/>
      <c r="G91" s="65"/>
      <c r="H91" s="225" t="str">
        <f t="shared" si="57"/>
        <v>FULL</v>
      </c>
      <c r="I91" s="28"/>
      <c r="J91" s="28"/>
      <c r="K91" s="28"/>
      <c r="L91" s="64">
        <f t="shared" si="79"/>
        <v>0</v>
      </c>
      <c r="M91" s="28">
        <f t="shared" si="58"/>
        <v>4498962</v>
      </c>
      <c r="N91" s="37">
        <f t="shared" si="59"/>
        <v>0</v>
      </c>
      <c r="O91" s="62"/>
      <c r="P91" s="63">
        <f t="shared" si="60"/>
        <v>234321.1716</v>
      </c>
      <c r="Q91" s="63">
        <f t="shared" si="61"/>
        <v>191673.76</v>
      </c>
      <c r="R91" s="63">
        <f t="shared" si="62"/>
        <v>95836.88</v>
      </c>
      <c r="S91" s="62">
        <f t="shared" si="63"/>
        <v>521831.8116</v>
      </c>
      <c r="T91" s="62">
        <v>374913.5</v>
      </c>
      <c r="U91" s="64"/>
      <c r="V91" s="64">
        <f t="shared" si="64"/>
        <v>4498962</v>
      </c>
      <c r="W91" s="64"/>
      <c r="X91" s="65"/>
      <c r="Y91" s="65" t="str">
        <f t="shared" si="65"/>
        <v>OK</v>
      </c>
      <c r="Z91" s="193" t="str">
        <f t="shared" si="66"/>
        <v>MA'SHUM MUBAROK</v>
      </c>
      <c r="AA91" s="61" t="s">
        <v>1</v>
      </c>
      <c r="AB91" s="60">
        <f t="shared" si="67"/>
        <v>4498962</v>
      </c>
      <c r="AC91" s="60">
        <f t="shared" si="68"/>
        <v>95836.88</v>
      </c>
      <c r="AD91" s="60">
        <f t="shared" si="78"/>
        <v>47918.44</v>
      </c>
      <c r="AE91" s="60">
        <f t="shared" si="78"/>
        <v>47918.44</v>
      </c>
      <c r="AF91" s="60">
        <f t="shared" si="69"/>
        <v>4307288.239999999</v>
      </c>
      <c r="AG91" s="60">
        <f t="shared" si="70"/>
        <v>4875000</v>
      </c>
      <c r="AH91" s="60">
        <f t="shared" si="71"/>
        <v>-567711.7600000007</v>
      </c>
      <c r="AI91" s="60">
        <f t="shared" si="80"/>
        <v>0</v>
      </c>
      <c r="AJ91" s="59">
        <f t="shared" si="72"/>
        <v>4307288.239999999</v>
      </c>
      <c r="AK91" s="59"/>
      <c r="AL91" s="59"/>
      <c r="AM91" s="59"/>
      <c r="AN91" s="59"/>
      <c r="AO91" s="59"/>
      <c r="AP91" s="59">
        <v>80000</v>
      </c>
      <c r="AQ91" s="59">
        <f t="shared" si="82"/>
        <v>0</v>
      </c>
      <c r="AR91" s="59">
        <f t="shared" si="74"/>
        <v>80000</v>
      </c>
      <c r="AS91" s="59">
        <f t="shared" si="75"/>
        <v>4227288.239999999</v>
      </c>
      <c r="AT91" s="56"/>
      <c r="AU91" s="194" t="str">
        <f t="shared" si="81"/>
        <v>OK</v>
      </c>
      <c r="AV91" s="58" t="str">
        <f t="shared" si="76"/>
        <v>MA'SHUM MUBAROK</v>
      </c>
      <c r="AW91" s="57">
        <f t="shared" si="77"/>
        <v>4227288.239999999</v>
      </c>
      <c r="AX91" s="61"/>
      <c r="AY91" s="65"/>
      <c r="AZ91" s="65"/>
      <c r="BA91" s="56">
        <f>+VLOOKUP(C91,'tanda terima  (2)'!$C$4:$G$106,5,0)</f>
        <v>4227288.239999999</v>
      </c>
      <c r="BB91" s="56"/>
      <c r="BG91" s="55" t="s">
        <v>218</v>
      </c>
    </row>
    <row r="92" s="55" customFormat="1">
      <c r="A92" s="65" t="s">
        <v>57</v>
      </c>
      <c r="B92" s="65" t="s">
        <v>219</v>
      </c>
      <c r="C92" s="17" t="s">
        <v>220</v>
      </c>
      <c r="D92" s="65" t="s">
        <v>60</v>
      </c>
      <c r="E92" s="65" t="s">
        <v>61</v>
      </c>
      <c r="F92" s="65"/>
      <c r="G92" s="65"/>
      <c r="H92" s="225" t="str">
        <f t="shared" si="57"/>
        <v>FULL</v>
      </c>
      <c r="I92" s="28"/>
      <c r="J92" s="28"/>
      <c r="K92" s="28"/>
      <c r="L92" s="64">
        <f t="shared" si="79"/>
        <v>0</v>
      </c>
      <c r="M92" s="28">
        <f t="shared" si="58"/>
        <v>4498962</v>
      </c>
      <c r="N92" s="37">
        <f t="shared" si="59"/>
        <v>0</v>
      </c>
      <c r="O92" s="62"/>
      <c r="P92" s="63">
        <f t="shared" si="60"/>
        <v>234321.1716</v>
      </c>
      <c r="Q92" s="63">
        <f t="shared" si="61"/>
        <v>191673.76</v>
      </c>
      <c r="R92" s="63">
        <f t="shared" si="62"/>
        <v>95836.88</v>
      </c>
      <c r="S92" s="62">
        <f t="shared" si="63"/>
        <v>521831.8116</v>
      </c>
      <c r="T92" s="62">
        <v>374913.5</v>
      </c>
      <c r="U92" s="64"/>
      <c r="V92" s="64">
        <f t="shared" si="64"/>
        <v>4498962</v>
      </c>
      <c r="W92" s="64"/>
      <c r="X92" s="65"/>
      <c r="Y92" s="65" t="str">
        <f t="shared" si="65"/>
        <v>OK</v>
      </c>
      <c r="Z92" s="193" t="str">
        <f t="shared" si="66"/>
        <v>AGUS TIANA</v>
      </c>
      <c r="AA92" s="61" t="e">
        <f>+VLOOKUP(C92,#REF!,16,0)</f>
        <v>#REF!</v>
      </c>
      <c r="AB92" s="60">
        <f t="shared" si="67"/>
        <v>4498962</v>
      </c>
      <c r="AC92" s="60">
        <f t="shared" si="68"/>
        <v>95836.88</v>
      </c>
      <c r="AD92" s="60">
        <f t="shared" si="78"/>
        <v>47918.44</v>
      </c>
      <c r="AE92" s="60">
        <f t="shared" si="78"/>
        <v>47918.44</v>
      </c>
      <c r="AF92" s="60">
        <f t="shared" si="69"/>
        <v>4307288.239999999</v>
      </c>
      <c r="AG92" s="60" t="e">
        <f t="shared" si="70"/>
        <v>#REF!</v>
      </c>
      <c r="AH92" s="60" t="e">
        <f t="shared" si="71"/>
        <v>#REF!</v>
      </c>
      <c r="AI92" s="60" t="e">
        <f t="shared" si="80"/>
        <v>#REF!</v>
      </c>
      <c r="AJ92" s="59" t="e">
        <f t="shared" si="72"/>
        <v>#REF!</v>
      </c>
      <c r="AK92" s="59"/>
      <c r="AL92" s="59"/>
      <c r="AM92" s="59"/>
      <c r="AN92" s="59"/>
      <c r="AO92" s="59"/>
      <c r="AP92" s="59"/>
      <c r="AQ92" s="59">
        <f t="shared" si="82"/>
        <v>0</v>
      </c>
      <c r="AR92" s="59">
        <f t="shared" si="74"/>
        <v>0</v>
      </c>
      <c r="AS92" s="59" t="e">
        <f t="shared" si="75"/>
        <v>#REF!</v>
      </c>
      <c r="AT92" s="56"/>
      <c r="AU92" s="194" t="str">
        <f t="shared" si="81"/>
        <v>OK</v>
      </c>
      <c r="AV92" s="58" t="str">
        <f t="shared" si="76"/>
        <v>AGUS TIANA</v>
      </c>
      <c r="AW92" s="57" t="e">
        <f t="shared" si="77"/>
        <v>#REF!</v>
      </c>
      <c r="AX92" s="61"/>
      <c r="AY92" s="65"/>
      <c r="AZ92" s="65"/>
      <c r="BA92" s="56" t="e">
        <f>+VLOOKUP(C92,'tanda terima  (2)'!$C$4:$G$106,5,0)</f>
        <v>#REF!</v>
      </c>
      <c r="BB92" s="56"/>
      <c r="BG92" s="55" t="s">
        <v>155</v>
      </c>
    </row>
    <row r="93" s="55" customFormat="1">
      <c r="A93" s="65" t="s">
        <v>57</v>
      </c>
      <c r="B93" s="292" t="s">
        <v>221</v>
      </c>
      <c r="C93" s="285" t="s">
        <v>222</v>
      </c>
      <c r="D93" s="65" t="s">
        <v>60</v>
      </c>
      <c r="E93" s="65" t="s">
        <v>61</v>
      </c>
      <c r="F93" s="65"/>
      <c r="G93" s="65"/>
      <c r="H93" s="225" t="str">
        <f t="shared" si="57"/>
        <v>FULL</v>
      </c>
      <c r="I93" s="28"/>
      <c r="J93" s="28"/>
      <c r="K93" s="28"/>
      <c r="L93" s="64">
        <f t="shared" si="79"/>
        <v>0</v>
      </c>
      <c r="M93" s="28">
        <f t="shared" si="58"/>
        <v>4498962</v>
      </c>
      <c r="N93" s="37">
        <f t="shared" si="59"/>
        <v>0</v>
      </c>
      <c r="O93" s="62"/>
      <c r="P93" s="63">
        <f t="shared" si="60"/>
        <v>234321.1716</v>
      </c>
      <c r="Q93" s="63">
        <f t="shared" si="61"/>
        <v>191673.76</v>
      </c>
      <c r="R93" s="63">
        <f t="shared" si="62"/>
        <v>95836.88</v>
      </c>
      <c r="S93" s="62">
        <f t="shared" si="63"/>
        <v>521831.8116</v>
      </c>
      <c r="T93" s="62">
        <v>374913.5</v>
      </c>
      <c r="U93" s="64"/>
      <c r="V93" s="64">
        <f t="shared" si="64"/>
        <v>4498962</v>
      </c>
      <c r="W93" s="64"/>
      <c r="X93" s="65"/>
      <c r="Y93" s="65" t="str">
        <f t="shared" si="65"/>
        <v>Pekerja tidak terdaftar</v>
      </c>
      <c r="Z93" s="193" t="str">
        <f t="shared" si="66"/>
        <v>YUSUP MUSTOPA</v>
      </c>
      <c r="AA93" s="61" t="e">
        <f>+VLOOKUP(C93,#REF!,16,0)</f>
        <v>#REF!</v>
      </c>
      <c r="AB93" s="60">
        <f t="shared" si="67"/>
        <v>4498962</v>
      </c>
      <c r="AC93" s="60">
        <f t="shared" si="68"/>
        <v>95836.88</v>
      </c>
      <c r="AD93" s="60">
        <f t="shared" si="78"/>
        <v>47918.44</v>
      </c>
      <c r="AE93" s="60">
        <f t="shared" si="78"/>
        <v>47918.44</v>
      </c>
      <c r="AF93" s="60">
        <f t="shared" si="69"/>
        <v>4307288.239999999</v>
      </c>
      <c r="AG93" s="60" t="e">
        <f t="shared" si="70"/>
        <v>#REF!</v>
      </c>
      <c r="AH93" s="60" t="e">
        <f t="shared" si="71"/>
        <v>#REF!</v>
      </c>
      <c r="AI93" s="60" t="e">
        <f t="shared" si="80"/>
        <v>#REF!</v>
      </c>
      <c r="AJ93" s="59" t="e">
        <f t="shared" si="72"/>
        <v>#REF!</v>
      </c>
      <c r="AK93" s="59"/>
      <c r="AL93" s="59"/>
      <c r="AM93" s="59"/>
      <c r="AN93" s="59"/>
      <c r="AO93" s="59"/>
      <c r="AP93" s="59"/>
      <c r="AQ93" s="59">
        <f t="shared" si="82"/>
        <v>0</v>
      </c>
      <c r="AR93" s="59">
        <f t="shared" si="74"/>
        <v>0</v>
      </c>
      <c r="AS93" s="59" t="e">
        <f t="shared" si="75"/>
        <v>#REF!</v>
      </c>
      <c r="AT93" s="56"/>
      <c r="AU93" s="194" t="str">
        <f t="shared" si="81"/>
        <v>Pekerja tidak terdaftar</v>
      </c>
      <c r="AV93" s="58" t="str">
        <f t="shared" si="76"/>
        <v>YUSUP MUSTOPA</v>
      </c>
      <c r="AW93" s="57" t="e">
        <f t="shared" si="77"/>
        <v>#REF!</v>
      </c>
      <c r="AX93" s="61"/>
      <c r="AY93" s="65"/>
      <c r="AZ93" s="65"/>
      <c r="BA93" s="56" t="e">
        <f>+VLOOKUP(C93,'tanda terima  (2)'!$C$4:$G$106,5,0)</f>
        <v>#REF!</v>
      </c>
      <c r="BB93" s="56"/>
      <c r="BG93" s="55" t="e">
        <f>+VLOOKUP(C93,#REF!,40,0)</f>
        <v>#REF!</v>
      </c>
    </row>
    <row r="94" s="55" customFormat="1">
      <c r="A94" s="65" t="s">
        <v>57</v>
      </c>
      <c r="B94" s="65" t="s">
        <v>223</v>
      </c>
      <c r="C94" s="17" t="s">
        <v>224</v>
      </c>
      <c r="D94" s="65" t="s">
        <v>60</v>
      </c>
      <c r="E94" s="65" t="s">
        <v>61</v>
      </c>
      <c r="F94" s="65"/>
      <c r="G94" s="65"/>
      <c r="H94" s="225" t="str">
        <f t="shared" si="57"/>
        <v>FULL</v>
      </c>
      <c r="I94" s="28"/>
      <c r="J94" s="28"/>
      <c r="K94" s="28"/>
      <c r="L94" s="64">
        <f t="shared" si="79"/>
        <v>0</v>
      </c>
      <c r="M94" s="28">
        <f t="shared" si="58"/>
        <v>4498962</v>
      </c>
      <c r="N94" s="37">
        <f t="shared" si="59"/>
        <v>0</v>
      </c>
      <c r="O94" s="62"/>
      <c r="P94" s="63">
        <f t="shared" si="60"/>
        <v>234321.1716</v>
      </c>
      <c r="Q94" s="63">
        <f t="shared" si="61"/>
        <v>191673.76</v>
      </c>
      <c r="R94" s="63">
        <f t="shared" si="62"/>
        <v>95836.88</v>
      </c>
      <c r="S94" s="62">
        <f t="shared" si="63"/>
        <v>521831.8116</v>
      </c>
      <c r="T94" s="62">
        <v>374913.5</v>
      </c>
      <c r="U94" s="64"/>
      <c r="V94" s="64">
        <f t="shared" si="64"/>
        <v>4498962</v>
      </c>
      <c r="W94" s="64"/>
      <c r="X94" s="65"/>
      <c r="Y94" s="65" t="str">
        <f t="shared" si="65"/>
        <v>OK</v>
      </c>
      <c r="Z94" s="193" t="str">
        <f t="shared" si="66"/>
        <v>EKO DARMAWAN</v>
      </c>
      <c r="AA94" s="61" t="s">
        <v>1</v>
      </c>
      <c r="AB94" s="60">
        <f t="shared" si="67"/>
        <v>4498962</v>
      </c>
      <c r="AC94" s="60">
        <f t="shared" si="68"/>
        <v>95836.88</v>
      </c>
      <c r="AD94" s="60">
        <f ref="AD94:AE113" t="shared" si="83">4791844*1%</f>
        <v>47918.44</v>
      </c>
      <c r="AE94" s="60">
        <f t="shared" si="83"/>
        <v>47918.44</v>
      </c>
      <c r="AF94" s="60">
        <f t="shared" si="69"/>
        <v>4307288.239999999</v>
      </c>
      <c r="AG94" s="60">
        <f t="shared" si="70"/>
        <v>4875000</v>
      </c>
      <c r="AH94" s="60">
        <f t="shared" si="71"/>
        <v>-567711.7600000007</v>
      </c>
      <c r="AI94" s="60">
        <f t="shared" si="80"/>
        <v>0</v>
      </c>
      <c r="AJ94" s="59">
        <f t="shared" si="72"/>
        <v>4307288.239999999</v>
      </c>
      <c r="AK94" s="59"/>
      <c r="AL94" s="59"/>
      <c r="AM94" s="59"/>
      <c r="AN94" s="59"/>
      <c r="AO94" s="59"/>
      <c r="AP94" s="59"/>
      <c r="AQ94" s="59">
        <f t="shared" si="82"/>
        <v>0</v>
      </c>
      <c r="AR94" s="59">
        <f t="shared" si="74"/>
        <v>0</v>
      </c>
      <c r="AS94" s="59">
        <f t="shared" si="75"/>
        <v>4307288.239999999</v>
      </c>
      <c r="AT94" s="56"/>
      <c r="AU94" s="194" t="str">
        <f t="shared" si="81"/>
        <v>OK</v>
      </c>
      <c r="AV94" s="58" t="str">
        <f t="shared" si="76"/>
        <v>EKO DARMAWAN</v>
      </c>
      <c r="AW94" s="57">
        <f t="shared" si="77"/>
        <v>4307288.239999999</v>
      </c>
      <c r="AX94" s="61"/>
      <c r="AY94" s="65"/>
      <c r="AZ94" s="65"/>
      <c r="BA94" s="56">
        <f>+VLOOKUP(C94,'tanda terima  (2)'!$C$4:$G$106,5,0)</f>
        <v>4307288.239999999</v>
      </c>
      <c r="BB94" s="56"/>
      <c r="BG94" s="55" t="e">
        <f>+VLOOKUP(C94,#REF!,40,0)</f>
        <v>#REF!</v>
      </c>
    </row>
    <row r="95" s="55" customFormat="1">
      <c r="A95" s="65" t="s">
        <v>57</v>
      </c>
      <c r="B95" s="65" t="s">
        <v>225</v>
      </c>
      <c r="C95" s="17" t="s">
        <v>226</v>
      </c>
      <c r="D95" s="65" t="s">
        <v>60</v>
      </c>
      <c r="E95" s="65" t="s">
        <v>61</v>
      </c>
      <c r="F95" s="65"/>
      <c r="G95" s="65"/>
      <c r="H95" s="225" t="str">
        <f t="shared" si="57"/>
        <v>FULL</v>
      </c>
      <c r="I95" s="28"/>
      <c r="J95" s="28"/>
      <c r="K95" s="28"/>
      <c r="L95" s="64">
        <f t="shared" si="79"/>
        <v>0</v>
      </c>
      <c r="M95" s="28">
        <f t="shared" si="58"/>
        <v>4498962</v>
      </c>
      <c r="N95" s="37">
        <f t="shared" si="59"/>
        <v>0</v>
      </c>
      <c r="O95" s="62"/>
      <c r="P95" s="63">
        <f t="shared" si="60"/>
        <v>234321.1716</v>
      </c>
      <c r="Q95" s="63">
        <f t="shared" si="61"/>
        <v>191673.76</v>
      </c>
      <c r="R95" s="63">
        <f t="shared" si="62"/>
        <v>95836.88</v>
      </c>
      <c r="S95" s="62">
        <f t="shared" si="63"/>
        <v>521831.8116</v>
      </c>
      <c r="T95" s="62">
        <v>374913.5</v>
      </c>
      <c r="U95" s="64"/>
      <c r="V95" s="64">
        <f t="shared" si="64"/>
        <v>4498962</v>
      </c>
      <c r="W95" s="64"/>
      <c r="X95" s="65"/>
      <c r="Y95" s="65" t="str">
        <f t="shared" si="65"/>
        <v>OK</v>
      </c>
      <c r="Z95" s="193" t="str">
        <f t="shared" si="66"/>
        <v>MARTAHAN PETRUS SINAGA</v>
      </c>
      <c r="AA95" s="61" t="s">
        <v>1</v>
      </c>
      <c r="AB95" s="60">
        <f t="shared" si="67"/>
        <v>4498962</v>
      </c>
      <c r="AC95" s="60">
        <f t="shared" si="68"/>
        <v>95836.88</v>
      </c>
      <c r="AD95" s="60">
        <f t="shared" si="83"/>
        <v>47918.44</v>
      </c>
      <c r="AE95" s="60">
        <f t="shared" si="83"/>
        <v>47918.44</v>
      </c>
      <c r="AF95" s="60">
        <f t="shared" si="69"/>
        <v>4307288.239999999</v>
      </c>
      <c r="AG95" s="60">
        <f t="shared" si="70"/>
        <v>4875000</v>
      </c>
      <c r="AH95" s="60">
        <f t="shared" si="71"/>
        <v>-567711.7600000007</v>
      </c>
      <c r="AI95" s="60">
        <f t="shared" si="80"/>
        <v>0</v>
      </c>
      <c r="AJ95" s="59">
        <f t="shared" si="72"/>
        <v>4307288.239999999</v>
      </c>
      <c r="AK95" s="59"/>
      <c r="AL95" s="59"/>
      <c r="AM95" s="59"/>
      <c r="AN95" s="59"/>
      <c r="AO95" s="59"/>
      <c r="AP95" s="59"/>
      <c r="AQ95" s="59">
        <f t="shared" si="82"/>
        <v>0</v>
      </c>
      <c r="AR95" s="59">
        <f t="shared" si="74"/>
        <v>0</v>
      </c>
      <c r="AS95" s="59">
        <f t="shared" si="75"/>
        <v>4307288.239999999</v>
      </c>
      <c r="AT95" s="56"/>
      <c r="AU95" s="194" t="str">
        <f t="shared" si="81"/>
        <v>OK</v>
      </c>
      <c r="AV95" s="58" t="str">
        <f t="shared" si="76"/>
        <v>MARTAHAN PETRUS SINAGA</v>
      </c>
      <c r="AW95" s="57">
        <f t="shared" si="77"/>
        <v>4307288.239999999</v>
      </c>
      <c r="AX95" s="61"/>
      <c r="AY95" s="65"/>
      <c r="AZ95" s="65"/>
      <c r="BA95" s="56">
        <f>+VLOOKUP(C95,'tanda terima  (2)'!$C$4:$G$106,5,0)</f>
        <v>4307288.239999999</v>
      </c>
      <c r="BB95" s="56"/>
      <c r="BG95" s="55" t="e">
        <f>+VLOOKUP(C95,#REF!,40,0)</f>
        <v>#REF!</v>
      </c>
    </row>
    <row r="96" s="55" customFormat="1">
      <c r="A96" s="65" t="s">
        <v>57</v>
      </c>
      <c r="B96" s="268" t="s">
        <v>227</v>
      </c>
      <c r="C96" s="17" t="s">
        <v>228</v>
      </c>
      <c r="D96" s="65" t="s">
        <v>60</v>
      </c>
      <c r="E96" s="65" t="s">
        <v>61</v>
      </c>
      <c r="F96" s="65"/>
      <c r="G96" s="65"/>
      <c r="H96" s="225" t="str">
        <f t="shared" si="57"/>
        <v>FULL</v>
      </c>
      <c r="I96" s="28"/>
      <c r="J96" s="28"/>
      <c r="K96" s="28"/>
      <c r="L96" s="64"/>
      <c r="M96" s="28">
        <f t="shared" si="58"/>
        <v>4498962</v>
      </c>
      <c r="N96" s="37">
        <f t="shared" si="59"/>
        <v>0</v>
      </c>
      <c r="O96" s="62"/>
      <c r="P96" s="63">
        <f t="shared" si="60"/>
        <v>234321.1716</v>
      </c>
      <c r="Q96" s="63">
        <f t="shared" si="61"/>
        <v>191673.76</v>
      </c>
      <c r="R96" s="63">
        <f t="shared" si="62"/>
        <v>95836.88</v>
      </c>
      <c r="S96" s="62">
        <f t="shared" si="63"/>
        <v>521831.8116</v>
      </c>
      <c r="T96" s="62">
        <v>374913.5</v>
      </c>
      <c r="U96" s="64"/>
      <c r="V96" s="64">
        <f t="shared" si="64"/>
        <v>4498962</v>
      </c>
      <c r="W96" s="64"/>
      <c r="X96" s="65"/>
      <c r="Y96" s="65" t="str">
        <f t="shared" si="65"/>
        <v>OK</v>
      </c>
      <c r="Z96" s="193" t="str">
        <f t="shared" si="66"/>
        <v>NURHASAN</v>
      </c>
      <c r="AA96" s="269" t="s">
        <v>5</v>
      </c>
      <c r="AB96" s="60">
        <f t="shared" si="67"/>
        <v>4498962</v>
      </c>
      <c r="AC96" s="60">
        <f t="shared" si="68"/>
        <v>95836.88</v>
      </c>
      <c r="AD96" s="60">
        <f t="shared" si="83"/>
        <v>47918.44</v>
      </c>
      <c r="AE96" s="60">
        <f t="shared" si="83"/>
        <v>47918.44</v>
      </c>
      <c r="AF96" s="60">
        <f t="shared" si="69"/>
        <v>4307288.239999999</v>
      </c>
      <c r="AG96" s="60">
        <f t="shared" si="70"/>
        <v>5625000</v>
      </c>
      <c r="AH96" s="60">
        <f t="shared" si="71"/>
        <v>-1317711.7600000007</v>
      </c>
      <c r="AI96" s="60"/>
      <c r="AJ96" s="59">
        <f t="shared" si="72"/>
        <v>4307288.239999999</v>
      </c>
      <c r="AK96" s="59"/>
      <c r="AL96" s="59"/>
      <c r="AM96" s="59">
        <v>500000</v>
      </c>
      <c r="AN96" s="59"/>
      <c r="AO96" s="59"/>
      <c r="AP96" s="59"/>
      <c r="AQ96" s="59">
        <f t="shared" si="82"/>
        <v>0</v>
      </c>
      <c r="AR96" s="59">
        <f t="shared" si="74"/>
        <v>500000</v>
      </c>
      <c r="AS96" s="59">
        <f t="shared" si="75"/>
        <v>3807288.2399999993</v>
      </c>
      <c r="AT96" s="56"/>
      <c r="AU96" s="194"/>
      <c r="AV96" s="58" t="str">
        <f t="shared" si="76"/>
        <v>NURHASAN</v>
      </c>
      <c r="AW96" s="57">
        <f t="shared" si="77"/>
        <v>3807288.2399999993</v>
      </c>
      <c r="AX96" s="61"/>
      <c r="AY96" s="65"/>
      <c r="AZ96" s="65"/>
      <c r="BA96" s="56">
        <f>+VLOOKUP(C96,'tanda terima  (2)'!$C$4:$G$106,5,0)</f>
        <v>3807288.2399999993</v>
      </c>
      <c r="BB96" s="56"/>
    </row>
    <row r="97" s="55" customFormat="1">
      <c r="A97" s="65" t="s">
        <v>57</v>
      </c>
      <c r="B97" s="268" t="s">
        <v>229</v>
      </c>
      <c r="C97" s="17" t="s">
        <v>230</v>
      </c>
      <c r="D97" s="65" t="s">
        <v>60</v>
      </c>
      <c r="E97" s="65" t="s">
        <v>61</v>
      </c>
      <c r="F97" s="65"/>
      <c r="G97" s="65"/>
      <c r="H97" s="225" t="str">
        <f t="shared" si="57"/>
        <v>FULL</v>
      </c>
      <c r="I97" s="28"/>
      <c r="J97" s="28"/>
      <c r="K97" s="28"/>
      <c r="L97" s="64"/>
      <c r="M97" s="28">
        <f t="shared" si="58"/>
        <v>4498962</v>
      </c>
      <c r="N97" s="37">
        <f t="shared" si="59"/>
        <v>0</v>
      </c>
      <c r="O97" s="62"/>
      <c r="P97" s="63">
        <f t="shared" si="60"/>
        <v>234321.1716</v>
      </c>
      <c r="Q97" s="63">
        <f t="shared" si="61"/>
        <v>191673.76</v>
      </c>
      <c r="R97" s="63">
        <f t="shared" si="62"/>
        <v>95836.88</v>
      </c>
      <c r="S97" s="62">
        <f t="shared" si="63"/>
        <v>521831.8116</v>
      </c>
      <c r="T97" s="62">
        <v>374913.5</v>
      </c>
      <c r="U97" s="64"/>
      <c r="V97" s="64">
        <f t="shared" si="64"/>
        <v>4498962</v>
      </c>
      <c r="W97" s="64"/>
      <c r="X97" s="65"/>
      <c r="Y97" s="65" t="str">
        <f t="shared" si="65"/>
        <v>OK</v>
      </c>
      <c r="Z97" s="193" t="str">
        <f t="shared" si="66"/>
        <v>MUHAMAD YAKUB</v>
      </c>
      <c r="AA97" s="269" t="s">
        <v>4</v>
      </c>
      <c r="AB97" s="60">
        <f t="shared" si="67"/>
        <v>4498962</v>
      </c>
      <c r="AC97" s="60">
        <f t="shared" si="68"/>
        <v>95836.88</v>
      </c>
      <c r="AD97" s="60">
        <f t="shared" si="83"/>
        <v>47918.44</v>
      </c>
      <c r="AE97" s="60">
        <f t="shared" si="83"/>
        <v>47918.44</v>
      </c>
      <c r="AF97" s="60">
        <f t="shared" si="69"/>
        <v>4307288.239999999</v>
      </c>
      <c r="AG97" s="60">
        <f t="shared" si="70"/>
        <v>5250000</v>
      </c>
      <c r="AH97" s="60">
        <f t="shared" si="71"/>
        <v>-942711.7600000007</v>
      </c>
      <c r="AI97" s="60"/>
      <c r="AJ97" s="59">
        <f t="shared" si="72"/>
        <v>4307288.239999999</v>
      </c>
      <c r="AK97" s="59"/>
      <c r="AL97" s="59"/>
      <c r="AM97" s="59"/>
      <c r="AN97" s="59"/>
      <c r="AO97" s="59"/>
      <c r="AP97" s="59"/>
      <c r="AQ97" s="59">
        <f t="shared" si="82"/>
        <v>0</v>
      </c>
      <c r="AR97" s="59">
        <f t="shared" si="74"/>
        <v>0</v>
      </c>
      <c r="AS97" s="59">
        <f t="shared" si="75"/>
        <v>4307288.239999999</v>
      </c>
      <c r="AT97" s="56"/>
      <c r="AU97" s="194"/>
      <c r="AV97" s="58" t="str">
        <f t="shared" si="76"/>
        <v>MUHAMAD YAKUB</v>
      </c>
      <c r="AW97" s="57">
        <f t="shared" si="77"/>
        <v>4307288.239999999</v>
      </c>
      <c r="AX97" s="61"/>
      <c r="AY97" s="65"/>
      <c r="AZ97" s="65"/>
      <c r="BA97" s="56">
        <f>+VLOOKUP(C97,'tanda terima  (2)'!$C$4:$G$106,5,0)</f>
        <v>4307288.239999999</v>
      </c>
      <c r="BB97" s="56"/>
    </row>
    <row r="98" s="55" customFormat="1">
      <c r="A98" s="65" t="s">
        <v>57</v>
      </c>
      <c r="B98" s="268" t="s">
        <v>231</v>
      </c>
      <c r="C98" s="17" t="s">
        <v>232</v>
      </c>
      <c r="D98" s="65" t="s">
        <v>60</v>
      </c>
      <c r="E98" s="65" t="s">
        <v>61</v>
      </c>
      <c r="F98" s="65"/>
      <c r="G98" s="65"/>
      <c r="H98" s="225" t="str">
        <f ref="H98:H113" t="shared" si="84">+IF(G98&gt;=1,"PRORATE",IF(G98=0,"FULL"))</f>
        <v>FULL</v>
      </c>
      <c r="I98" s="28"/>
      <c r="J98" s="28"/>
      <c r="K98" s="28"/>
      <c r="L98" s="64"/>
      <c r="M98" s="28">
        <f ref="M98:M113" t="shared" si="85">+IF(G98&gt;=1,$N$4*G98,IF(L98=0,4498962))</f>
        <v>4498962</v>
      </c>
      <c r="N98" s="37">
        <f ref="N98:N113" t="shared" si="86">+F98*100000</f>
        <v>0</v>
      </c>
      <c r="O98" s="62"/>
      <c r="P98" s="63">
        <f ref="P98:P113" t="shared" si="87">0.0489*4791844</f>
        <v>234321.1716</v>
      </c>
      <c r="Q98" s="63">
        <f ref="Q98:Q113" t="shared" si="88">0.04*4791844</f>
        <v>191673.76</v>
      </c>
      <c r="R98" s="63">
        <f ref="R98:R113" t="shared" si="89">4791844*2%</f>
        <v>95836.88</v>
      </c>
      <c r="S98" s="62">
        <f ref="S98:S113" t="shared" si="90">SUM(P98:R98)</f>
        <v>521831.8116</v>
      </c>
      <c r="T98" s="62">
        <v>374913.5</v>
      </c>
      <c r="U98" s="64"/>
      <c r="V98" s="64">
        <f ref="V98:V113" t="shared" si="91">+M98+N98+O98+U98</f>
        <v>4498962</v>
      </c>
      <c r="W98" s="64"/>
      <c r="X98" s="65"/>
      <c r="Y98" s="65" t="str">
        <f ref="Y98:Y113" t="shared" si="92">+A98</f>
        <v>OK</v>
      </c>
      <c r="Z98" s="193" t="str">
        <f ref="Z98:Z113" t="shared" si="93">+C98</f>
        <v>MUH SHODIQ</v>
      </c>
      <c r="AA98" s="269" t="s">
        <v>4</v>
      </c>
      <c r="AB98" s="60">
        <f ref="AB98:AB113" t="shared" si="94">+M98+N98+O98+U98</f>
        <v>4498962</v>
      </c>
      <c r="AC98" s="60">
        <f ref="AC98:AC113" t="shared" si="95">4791844*2%</f>
        <v>95836.88</v>
      </c>
      <c r="AD98" s="60">
        <f t="shared" si="83"/>
        <v>47918.44</v>
      </c>
      <c r="AE98" s="60">
        <f t="shared" si="83"/>
        <v>47918.44</v>
      </c>
      <c r="AF98" s="60">
        <f ref="AF98:AF113" t="shared" si="96">+AB98-AC98-AD98-AE98</f>
        <v>4307288.239999999</v>
      </c>
      <c r="AG98" s="60">
        <f ref="AG98:AG113" t="shared" si="97">VLOOKUP(AA98,$AC$1:$AD$5,2,0)</f>
        <v>5250000</v>
      </c>
      <c r="AH98" s="60">
        <f ref="AH98:AH113" t="shared" si="98">+AF98-AG98</f>
        <v>-942711.7600000007</v>
      </c>
      <c r="AI98" s="60"/>
      <c r="AJ98" s="59">
        <f ref="AJ98:AJ113" t="shared" si="99">+AB98-AC98-AD98-AE98-AI98</f>
        <v>4307288.239999999</v>
      </c>
      <c r="AK98" s="59"/>
      <c r="AL98" s="59"/>
      <c r="AM98" s="59"/>
      <c r="AN98" s="59"/>
      <c r="AO98" s="59"/>
      <c r="AP98" s="59"/>
      <c r="AQ98" s="59">
        <f t="shared" si="82"/>
        <v>0</v>
      </c>
      <c r="AR98" s="59">
        <f ref="AR98:AR113" t="shared" si="100">SUM(AK98:AQ98)</f>
        <v>0</v>
      </c>
      <c r="AS98" s="59">
        <f ref="AS98:AS113" t="shared" si="101">+AJ98-AK98-AL98-AM98-AP98-AO98-AN98-AQ98</f>
        <v>4307288.239999999</v>
      </c>
      <c r="AT98" s="56"/>
      <c r="AU98" s="194"/>
      <c r="AV98" s="58" t="str">
        <f ref="AV98:AV113" t="shared" si="102">+C98</f>
        <v>MUH SHODIQ</v>
      </c>
      <c r="AW98" s="57">
        <f ref="AW98:AW113" t="shared" si="103">+AS98</f>
        <v>4307288.239999999</v>
      </c>
      <c r="AX98" s="61"/>
      <c r="AY98" s="65"/>
      <c r="AZ98" s="65"/>
      <c r="BA98" s="56">
        <f>+VLOOKUP(C98,'tanda terima  (2)'!$C$4:$G$106,5,0)</f>
        <v>4307288.239999999</v>
      </c>
      <c r="BB98" s="56"/>
    </row>
    <row r="99" s="55" customFormat="1">
      <c r="A99" s="65" t="s">
        <v>57</v>
      </c>
      <c r="B99" s="268" t="s">
        <v>233</v>
      </c>
      <c r="C99" s="17" t="s">
        <v>234</v>
      </c>
      <c r="D99" s="65" t="s">
        <v>60</v>
      </c>
      <c r="E99" s="65" t="s">
        <v>61</v>
      </c>
      <c r="F99" s="65"/>
      <c r="G99" s="65"/>
      <c r="H99" s="225" t="str">
        <f t="shared" si="84"/>
        <v>FULL</v>
      </c>
      <c r="I99" s="28"/>
      <c r="J99" s="28"/>
      <c r="K99" s="28"/>
      <c r="L99" s="64"/>
      <c r="M99" s="28">
        <f t="shared" si="85"/>
        <v>4498962</v>
      </c>
      <c r="N99" s="37">
        <f t="shared" si="86"/>
        <v>0</v>
      </c>
      <c r="O99" s="62"/>
      <c r="P99" s="63">
        <f t="shared" si="87"/>
        <v>234321.1716</v>
      </c>
      <c r="Q99" s="63">
        <f t="shared" si="88"/>
        <v>191673.76</v>
      </c>
      <c r="R99" s="63">
        <f t="shared" si="89"/>
        <v>95836.88</v>
      </c>
      <c r="S99" s="62">
        <f t="shared" si="90"/>
        <v>521831.8116</v>
      </c>
      <c r="T99" s="62">
        <v>374913.5</v>
      </c>
      <c r="U99" s="64"/>
      <c r="V99" s="64">
        <f t="shared" si="91"/>
        <v>4498962</v>
      </c>
      <c r="W99" s="64"/>
      <c r="X99" s="65"/>
      <c r="Y99" s="65" t="str">
        <f t="shared" si="92"/>
        <v>OK</v>
      </c>
      <c r="Z99" s="193" t="str">
        <f t="shared" si="93"/>
        <v>SYADUL ABDULAH</v>
      </c>
      <c r="AA99" s="269" t="s">
        <v>5</v>
      </c>
      <c r="AB99" s="60">
        <f t="shared" si="94"/>
        <v>4498962</v>
      </c>
      <c r="AC99" s="60">
        <f t="shared" si="95"/>
        <v>95836.88</v>
      </c>
      <c r="AD99" s="60">
        <f t="shared" si="83"/>
        <v>47918.44</v>
      </c>
      <c r="AE99" s="60">
        <f t="shared" si="83"/>
        <v>47918.44</v>
      </c>
      <c r="AF99" s="60">
        <f t="shared" si="96"/>
        <v>4307288.239999999</v>
      </c>
      <c r="AG99" s="60">
        <f t="shared" si="97"/>
        <v>5625000</v>
      </c>
      <c r="AH99" s="60">
        <f t="shared" si="98"/>
        <v>-1317711.7600000007</v>
      </c>
      <c r="AI99" s="60"/>
      <c r="AJ99" s="59">
        <f t="shared" si="99"/>
        <v>4307288.239999999</v>
      </c>
      <c r="AK99" s="59">
        <v>105000</v>
      </c>
      <c r="AL99" s="59"/>
      <c r="AM99" s="59"/>
      <c r="AN99" s="59"/>
      <c r="AO99" s="59"/>
      <c r="AP99" s="59"/>
      <c r="AQ99" s="59">
        <f t="shared" si="82"/>
        <v>0</v>
      </c>
      <c r="AR99" s="59">
        <f t="shared" si="100"/>
        <v>105000</v>
      </c>
      <c r="AS99" s="59">
        <f t="shared" si="101"/>
        <v>4202288.239999999</v>
      </c>
      <c r="AT99" s="56"/>
      <c r="AU99" s="194"/>
      <c r="AV99" s="58" t="str">
        <f t="shared" si="102"/>
        <v>SYADUL ABDULAH</v>
      </c>
      <c r="AW99" s="57">
        <f t="shared" si="103"/>
        <v>4202288.239999999</v>
      </c>
      <c r="AX99" s="61"/>
      <c r="AY99" s="65"/>
      <c r="AZ99" s="65"/>
      <c r="BA99" s="56">
        <f>+VLOOKUP(C99,'tanda terima  (2)'!$C$4:$G$106,5,0)</f>
        <v>4202288.239999999</v>
      </c>
      <c r="BB99" s="56"/>
    </row>
    <row r="100" s="55" customFormat="1">
      <c r="A100" s="65" t="s">
        <v>57</v>
      </c>
      <c r="B100" s="228" t="s">
        <v>235</v>
      </c>
      <c r="C100" s="26" t="s">
        <v>236</v>
      </c>
      <c r="D100" s="65" t="s">
        <v>60</v>
      </c>
      <c r="E100" s="65" t="s">
        <v>61</v>
      </c>
      <c r="F100" s="65"/>
      <c r="G100" s="65"/>
      <c r="H100" s="225" t="str">
        <f t="shared" si="84"/>
        <v>FULL</v>
      </c>
      <c r="I100" s="226"/>
      <c r="J100" s="226"/>
      <c r="K100" s="226"/>
      <c r="L100" s="64"/>
      <c r="M100" s="28">
        <f t="shared" si="85"/>
        <v>4498962</v>
      </c>
      <c r="N100" s="37">
        <f t="shared" si="86"/>
        <v>0</v>
      </c>
      <c r="O100" s="62"/>
      <c r="P100" s="63">
        <f t="shared" si="87"/>
        <v>234321.1716</v>
      </c>
      <c r="Q100" s="63">
        <f t="shared" si="88"/>
        <v>191673.76</v>
      </c>
      <c r="R100" s="63">
        <f t="shared" si="89"/>
        <v>95836.88</v>
      </c>
      <c r="S100" s="62">
        <f t="shared" si="90"/>
        <v>521831.8116</v>
      </c>
      <c r="T100" s="62">
        <v>374913.5</v>
      </c>
      <c r="U100" s="64"/>
      <c r="V100" s="64">
        <f t="shared" si="91"/>
        <v>4498962</v>
      </c>
      <c r="W100" s="38"/>
      <c r="X100" s="39"/>
      <c r="Y100" s="65" t="str">
        <f t="shared" si="92"/>
        <v>OK</v>
      </c>
      <c r="Z100" s="36" t="str">
        <f t="shared" si="93"/>
        <v>JAMIL ISMAIL</v>
      </c>
      <c r="AA100" s="227" t="s">
        <v>5</v>
      </c>
      <c r="AB100" s="60">
        <f t="shared" si="94"/>
        <v>4498962</v>
      </c>
      <c r="AC100" s="60">
        <f t="shared" si="95"/>
        <v>95836.88</v>
      </c>
      <c r="AD100" s="60">
        <f t="shared" si="83"/>
        <v>47918.44</v>
      </c>
      <c r="AE100" s="60">
        <f t="shared" si="83"/>
        <v>47918.44</v>
      </c>
      <c r="AF100" s="60">
        <f t="shared" si="96"/>
        <v>4307288.239999999</v>
      </c>
      <c r="AG100" s="60">
        <f t="shared" si="97"/>
        <v>5625000</v>
      </c>
      <c r="AH100" s="60">
        <f t="shared" si="98"/>
        <v>-1317711.7600000007</v>
      </c>
      <c r="AI100" s="34"/>
      <c r="AJ100" s="59">
        <f t="shared" si="99"/>
        <v>4307288.239999999</v>
      </c>
      <c r="AK100" s="33">
        <v>105000</v>
      </c>
      <c r="AL100" s="33"/>
      <c r="AM100" s="33">
        <v>500000</v>
      </c>
      <c r="AN100" s="33"/>
      <c r="AO100" s="33"/>
      <c r="AP100" s="33"/>
      <c r="AQ100" s="59">
        <f t="shared" si="82"/>
        <v>0</v>
      </c>
      <c r="AR100" s="59">
        <f t="shared" si="100"/>
        <v>605000</v>
      </c>
      <c r="AS100" s="59">
        <f t="shared" si="101"/>
        <v>3702288.2399999993</v>
      </c>
      <c r="AT100" s="56"/>
      <c r="AU100" s="194"/>
      <c r="AV100" s="58" t="str">
        <f t="shared" si="102"/>
        <v>JAMIL ISMAIL</v>
      </c>
      <c r="AW100" s="57">
        <f t="shared" si="103"/>
        <v>3702288.2399999993</v>
      </c>
      <c r="AX100" s="61"/>
      <c r="AY100" s="65"/>
      <c r="AZ100" s="65"/>
      <c r="BA100" s="56">
        <f>+VLOOKUP(C100,'tanda terima  (2)'!$C$4:$G$106,5,0)</f>
        <v>3702288.2399999993</v>
      </c>
      <c r="BB100" s="56"/>
    </row>
    <row r="101" s="55" customFormat="1">
      <c r="A101" s="65" t="s">
        <v>57</v>
      </c>
      <c r="B101" s="228" t="s">
        <v>237</v>
      </c>
      <c r="C101" s="26" t="s">
        <v>238</v>
      </c>
      <c r="D101" s="65" t="s">
        <v>60</v>
      </c>
      <c r="E101" s="65" t="s">
        <v>61</v>
      </c>
      <c r="F101" s="65"/>
      <c r="G101" s="65"/>
      <c r="H101" s="225" t="str">
        <f t="shared" si="84"/>
        <v>FULL</v>
      </c>
      <c r="I101" s="226"/>
      <c r="J101" s="226"/>
      <c r="K101" s="226"/>
      <c r="L101" s="64">
        <f>SUM(I101:K101)</f>
        <v>0</v>
      </c>
      <c r="M101" s="28">
        <f t="shared" si="85"/>
        <v>4498962</v>
      </c>
      <c r="N101" s="37">
        <f t="shared" si="86"/>
        <v>0</v>
      </c>
      <c r="O101" s="62"/>
      <c r="P101" s="63">
        <f t="shared" si="87"/>
        <v>234321.1716</v>
      </c>
      <c r="Q101" s="63">
        <f t="shared" si="88"/>
        <v>191673.76</v>
      </c>
      <c r="R101" s="63">
        <f t="shared" si="89"/>
        <v>95836.88</v>
      </c>
      <c r="S101" s="62">
        <f t="shared" si="90"/>
        <v>521831.8116</v>
      </c>
      <c r="T101" s="62">
        <v>374913.5</v>
      </c>
      <c r="U101" s="64"/>
      <c r="V101" s="64">
        <f t="shared" si="91"/>
        <v>4498962</v>
      </c>
      <c r="W101" s="38"/>
      <c r="X101" s="39"/>
      <c r="Y101" s="65" t="str">
        <f t="shared" si="92"/>
        <v>OK</v>
      </c>
      <c r="Z101" s="36" t="str">
        <f t="shared" si="93"/>
        <v>PEPEN SUPENDI</v>
      </c>
      <c r="AA101" s="35" t="s">
        <v>1</v>
      </c>
      <c r="AB101" s="60">
        <f t="shared" si="94"/>
        <v>4498962</v>
      </c>
      <c r="AC101" s="60">
        <f t="shared" si="95"/>
        <v>95836.88</v>
      </c>
      <c r="AD101" s="60">
        <f t="shared" si="83"/>
        <v>47918.44</v>
      </c>
      <c r="AE101" s="60">
        <f t="shared" si="83"/>
        <v>47918.44</v>
      </c>
      <c r="AF101" s="60">
        <f t="shared" si="96"/>
        <v>4307288.239999999</v>
      </c>
      <c r="AG101" s="60">
        <f t="shared" si="97"/>
        <v>4875000</v>
      </c>
      <c r="AH101" s="60">
        <f t="shared" si="98"/>
        <v>-567711.7600000007</v>
      </c>
      <c r="AI101" s="34">
        <f>+IF(AH101&gt;0,AH101*5%,0)</f>
        <v>0</v>
      </c>
      <c r="AJ101" s="59">
        <f t="shared" si="99"/>
        <v>4307288.239999999</v>
      </c>
      <c r="AK101" s="33">
        <v>150000</v>
      </c>
      <c r="AL101" s="33"/>
      <c r="AM101" s="33">
        <v>500000</v>
      </c>
      <c r="AN101" s="33"/>
      <c r="AO101" s="33"/>
      <c r="AP101" s="33"/>
      <c r="AQ101" s="59">
        <f t="shared" si="82"/>
        <v>0</v>
      </c>
      <c r="AR101" s="59">
        <f t="shared" si="100"/>
        <v>650000</v>
      </c>
      <c r="AS101" s="59">
        <f t="shared" si="101"/>
        <v>3657288.2399999993</v>
      </c>
      <c r="AT101" s="56"/>
      <c r="AU101" s="194" t="str">
        <f>+A101</f>
        <v>OK</v>
      </c>
      <c r="AV101" s="58" t="str">
        <f t="shared" si="102"/>
        <v>PEPEN SUPENDI</v>
      </c>
      <c r="AW101" s="57">
        <f t="shared" si="103"/>
        <v>3657288.2399999993</v>
      </c>
      <c r="AX101" s="61"/>
      <c r="AY101" s="65"/>
      <c r="AZ101" s="65"/>
      <c r="BA101" s="56">
        <f>+VLOOKUP(C101,'tanda terima  (2)'!$C$4:$G$106,5,0)</f>
        <v>3657288.2399999993</v>
      </c>
      <c r="BB101" s="56"/>
      <c r="BG101" s="55" t="e">
        <f>+VLOOKUP(C101,#REF!,40,0)</f>
        <v>#REF!</v>
      </c>
    </row>
    <row r="102" s="55" customFormat="1">
      <c r="A102" s="65" t="s">
        <v>57</v>
      </c>
      <c r="B102" s="228" t="s">
        <v>239</v>
      </c>
      <c r="C102" s="26" t="s">
        <v>240</v>
      </c>
      <c r="D102" s="65" t="s">
        <v>60</v>
      </c>
      <c r="E102" s="65" t="s">
        <v>61</v>
      </c>
      <c r="F102" s="65"/>
      <c r="G102" s="65"/>
      <c r="H102" s="225" t="str">
        <f t="shared" si="84"/>
        <v>FULL</v>
      </c>
      <c r="I102" s="226"/>
      <c r="J102" s="226"/>
      <c r="K102" s="226"/>
      <c r="L102" s="64">
        <f>SUM(I102:K102)</f>
        <v>0</v>
      </c>
      <c r="M102" s="28">
        <f t="shared" si="85"/>
        <v>4498962</v>
      </c>
      <c r="N102" s="37">
        <f t="shared" si="86"/>
        <v>0</v>
      </c>
      <c r="O102" s="62"/>
      <c r="P102" s="63">
        <f t="shared" si="87"/>
        <v>234321.1716</v>
      </c>
      <c r="Q102" s="63">
        <f t="shared" si="88"/>
        <v>191673.76</v>
      </c>
      <c r="R102" s="63">
        <f t="shared" si="89"/>
        <v>95836.88</v>
      </c>
      <c r="S102" s="62">
        <f t="shared" si="90"/>
        <v>521831.8116</v>
      </c>
      <c r="T102" s="62">
        <v>374913.5</v>
      </c>
      <c r="U102" s="64"/>
      <c r="V102" s="64">
        <f t="shared" si="91"/>
        <v>4498962</v>
      </c>
      <c r="W102" s="38"/>
      <c r="X102" s="39"/>
      <c r="Y102" s="65" t="str">
        <f t="shared" si="92"/>
        <v>OK</v>
      </c>
      <c r="Z102" s="36" t="str">
        <f t="shared" si="93"/>
        <v>WARMA</v>
      </c>
      <c r="AA102" s="270" t="s">
        <v>1</v>
      </c>
      <c r="AB102" s="60">
        <f t="shared" si="94"/>
        <v>4498962</v>
      </c>
      <c r="AC102" s="60">
        <f t="shared" si="95"/>
        <v>95836.88</v>
      </c>
      <c r="AD102" s="60">
        <f t="shared" si="83"/>
        <v>47918.44</v>
      </c>
      <c r="AE102" s="60">
        <f t="shared" si="83"/>
        <v>47918.44</v>
      </c>
      <c r="AF102" s="60">
        <f t="shared" si="96"/>
        <v>4307288.239999999</v>
      </c>
      <c r="AG102" s="60">
        <f t="shared" si="97"/>
        <v>4875000</v>
      </c>
      <c r="AH102" s="60">
        <f t="shared" si="98"/>
        <v>-567711.7600000007</v>
      </c>
      <c r="AI102" s="34"/>
      <c r="AJ102" s="59">
        <f t="shared" si="99"/>
        <v>4307288.239999999</v>
      </c>
      <c r="AK102" s="33">
        <v>150000</v>
      </c>
      <c r="AL102" s="33"/>
      <c r="AM102" s="33"/>
      <c r="AN102" s="33"/>
      <c r="AO102" s="33"/>
      <c r="AP102" s="33"/>
      <c r="AQ102" s="59">
        <f t="shared" si="82"/>
        <v>0</v>
      </c>
      <c r="AR102" s="59">
        <f t="shared" si="100"/>
        <v>150000</v>
      </c>
      <c r="AS102" s="59">
        <f t="shared" si="101"/>
        <v>4157288.2399999993</v>
      </c>
      <c r="AT102" s="56"/>
      <c r="AU102" s="194" t="str">
        <f>+A102</f>
        <v>OK</v>
      </c>
      <c r="AV102" s="58" t="str">
        <f t="shared" si="102"/>
        <v>WARMA</v>
      </c>
      <c r="AW102" s="57">
        <f t="shared" si="103"/>
        <v>4157288.2399999993</v>
      </c>
      <c r="AX102" s="61"/>
      <c r="AY102" s="65"/>
      <c r="AZ102" s="65"/>
      <c r="BA102" s="56">
        <f>+VLOOKUP(C102,'tanda terima  (2)'!$C$4:$G$106,5,0)</f>
        <v>4157288.2399999993</v>
      </c>
      <c r="BB102" s="56"/>
      <c r="BG102" s="55" t="e">
        <f>+VLOOKUP(C102,#REF!,40,0)</f>
        <v>#REF!</v>
      </c>
    </row>
    <row r="103" s="55" customFormat="1">
      <c r="A103" s="65" t="s">
        <v>57</v>
      </c>
      <c r="B103" s="228" t="s">
        <v>241</v>
      </c>
      <c r="C103" s="26" t="s">
        <v>242</v>
      </c>
      <c r="D103" s="65" t="s">
        <v>60</v>
      </c>
      <c r="E103" s="65" t="s">
        <v>61</v>
      </c>
      <c r="F103" s="65"/>
      <c r="G103" s="65">
        <v>23</v>
      </c>
      <c r="H103" s="225" t="str">
        <f t="shared" si="84"/>
        <v>PRORATE</v>
      </c>
      <c r="I103" s="226"/>
      <c r="J103" s="226"/>
      <c r="K103" s="226"/>
      <c r="L103" s="64"/>
      <c r="M103" s="28">
        <f t="shared" si="85"/>
        <v>4139045.04</v>
      </c>
      <c r="N103" s="37">
        <f t="shared" si="86"/>
        <v>0</v>
      </c>
      <c r="O103" s="62"/>
      <c r="P103" s="63">
        <f t="shared" si="87"/>
        <v>234321.1716</v>
      </c>
      <c r="Q103" s="63">
        <f t="shared" si="88"/>
        <v>191673.76</v>
      </c>
      <c r="R103" s="63">
        <f t="shared" si="89"/>
        <v>95836.88</v>
      </c>
      <c r="S103" s="62">
        <f t="shared" si="90"/>
        <v>521831.8116</v>
      </c>
      <c r="T103" s="62">
        <v>374913.5</v>
      </c>
      <c r="U103" s="64"/>
      <c r="V103" s="272">
        <f t="shared" si="91"/>
        <v>4139045.04</v>
      </c>
      <c r="W103" s="38"/>
      <c r="X103" s="39"/>
      <c r="Y103" s="65" t="str">
        <f t="shared" si="92"/>
        <v>Perhitungan Keliru, silahkan periksa kembali</v>
      </c>
      <c r="Z103" s="36" t="str">
        <f t="shared" si="93"/>
        <v>RUDI SUPRIADI</v>
      </c>
      <c r="AA103" s="227" t="s">
        <v>5</v>
      </c>
      <c r="AB103" s="60">
        <f t="shared" si="94"/>
        <v>4139045.04</v>
      </c>
      <c r="AC103" s="60">
        <f t="shared" si="95"/>
        <v>95836.88</v>
      </c>
      <c r="AD103" s="60">
        <f t="shared" si="83"/>
        <v>47918.44</v>
      </c>
      <c r="AE103" s="60">
        <f t="shared" si="83"/>
        <v>47918.44</v>
      </c>
      <c r="AF103" s="60">
        <f t="shared" si="96"/>
        <v>3947371.2800000003</v>
      </c>
      <c r="AG103" s="60">
        <f t="shared" si="97"/>
        <v>5625000</v>
      </c>
      <c r="AH103" s="60">
        <f t="shared" si="98"/>
        <v>-1677628.7199999997</v>
      </c>
      <c r="AI103" s="34"/>
      <c r="AJ103" s="59">
        <f t="shared" si="99"/>
        <v>3947371.2800000003</v>
      </c>
      <c r="AK103" s="33"/>
      <c r="AL103" s="33"/>
      <c r="AM103" s="33">
        <v>500000</v>
      </c>
      <c r="AN103" s="33"/>
      <c r="AO103" s="33"/>
      <c r="AP103" s="33"/>
      <c r="AQ103" s="59">
        <f t="shared" si="82"/>
        <v>0</v>
      </c>
      <c r="AR103" s="59">
        <f t="shared" si="100"/>
        <v>500000</v>
      </c>
      <c r="AS103" s="59">
        <f t="shared" si="101"/>
        <v>3447371.2800000003</v>
      </c>
      <c r="AT103" s="56"/>
      <c r="AU103" s="194"/>
      <c r="AV103" s="58" t="str">
        <f t="shared" si="102"/>
        <v>RUDI SUPRIADI</v>
      </c>
      <c r="AW103" s="57">
        <f t="shared" si="103"/>
        <v>3447371.2800000003</v>
      </c>
      <c r="AX103" s="61"/>
      <c r="AY103" s="65"/>
      <c r="AZ103" s="65"/>
      <c r="BA103" s="56">
        <f>+VLOOKUP(C103,'tanda terima  (2)'!$C$4:$G$106,5,0)</f>
        <v>3447371.2800000003</v>
      </c>
      <c r="BB103" s="56"/>
    </row>
    <row r="104" s="55" customFormat="1">
      <c r="A104" s="65" t="s">
        <v>57</v>
      </c>
      <c r="B104" s="228" t="s">
        <v>243</v>
      </c>
      <c r="C104" s="26" t="s">
        <v>244</v>
      </c>
      <c r="D104" s="65" t="s">
        <v>60</v>
      </c>
      <c r="E104" s="65" t="s">
        <v>61</v>
      </c>
      <c r="F104" s="65"/>
      <c r="G104" s="65">
        <v>20</v>
      </c>
      <c r="H104" s="225" t="str">
        <f t="shared" si="84"/>
        <v>PRORATE</v>
      </c>
      <c r="I104" s="226"/>
      <c r="J104" s="226"/>
      <c r="K104" s="226"/>
      <c r="L104" s="64"/>
      <c r="M104" s="28">
        <f t="shared" si="85"/>
        <v>3599169.6</v>
      </c>
      <c r="N104" s="37">
        <f t="shared" si="86"/>
        <v>0</v>
      </c>
      <c r="O104" s="62"/>
      <c r="P104" s="63">
        <f t="shared" si="87"/>
        <v>234321.1716</v>
      </c>
      <c r="Q104" s="63">
        <f t="shared" si="88"/>
        <v>191673.76</v>
      </c>
      <c r="R104" s="63">
        <f t="shared" si="89"/>
        <v>95836.88</v>
      </c>
      <c r="S104" s="62">
        <f t="shared" si="90"/>
        <v>521831.8116</v>
      </c>
      <c r="T104" s="62">
        <v>374913.5</v>
      </c>
      <c r="U104" s="64"/>
      <c r="V104" s="272">
        <f t="shared" si="91"/>
        <v>3599169.6</v>
      </c>
      <c r="W104" s="38"/>
      <c r="X104" s="39"/>
      <c r="Y104" s="65" t="str">
        <f t="shared" si="92"/>
        <v>Perhitungan Keliru, silahkan periksa kembali</v>
      </c>
      <c r="Z104" s="36" t="str">
        <f t="shared" si="93"/>
        <v>KISWANTO</v>
      </c>
      <c r="AA104" s="227" t="s">
        <v>5</v>
      </c>
      <c r="AB104" s="60">
        <f t="shared" si="94"/>
        <v>3599169.6</v>
      </c>
      <c r="AC104" s="60">
        <f t="shared" si="95"/>
        <v>95836.88</v>
      </c>
      <c r="AD104" s="60">
        <f t="shared" si="83"/>
        <v>47918.44</v>
      </c>
      <c r="AE104" s="60">
        <f t="shared" si="83"/>
        <v>47918.44</v>
      </c>
      <c r="AF104" s="60">
        <f t="shared" si="96"/>
        <v>3407495.8400000003</v>
      </c>
      <c r="AG104" s="60">
        <f t="shared" si="97"/>
        <v>5625000</v>
      </c>
      <c r="AH104" s="60">
        <f t="shared" si="98"/>
        <v>-2217504.1599999997</v>
      </c>
      <c r="AI104" s="34"/>
      <c r="AJ104" s="59">
        <f t="shared" si="99"/>
        <v>3407495.8400000003</v>
      </c>
      <c r="AK104" s="33"/>
      <c r="AL104" s="33"/>
      <c r="AM104" s="33">
        <v>500000</v>
      </c>
      <c r="AN104" s="33"/>
      <c r="AO104" s="33"/>
      <c r="AP104" s="33"/>
      <c r="AQ104" s="59">
        <f t="shared" si="82"/>
        <v>0</v>
      </c>
      <c r="AR104" s="59">
        <f t="shared" si="100"/>
        <v>500000</v>
      </c>
      <c r="AS104" s="59">
        <f t="shared" si="101"/>
        <v>2907495.8400000003</v>
      </c>
      <c r="AT104" s="56"/>
      <c r="AU104" s="194"/>
      <c r="AV104" s="58" t="str">
        <f t="shared" si="102"/>
        <v>KISWANTO</v>
      </c>
      <c r="AW104" s="57">
        <f t="shared" si="103"/>
        <v>2907495.8400000003</v>
      </c>
      <c r="AX104" s="61"/>
      <c r="AY104" s="65"/>
      <c r="AZ104" s="65"/>
      <c r="BA104" s="56">
        <f>+VLOOKUP(C104,'tanda terima  (2)'!$C$4:$G$106,5,0)</f>
        <v>2907495.8400000003</v>
      </c>
      <c r="BB104" s="56"/>
    </row>
    <row r="105" s="55" customFormat="1">
      <c r="A105" s="65" t="s">
        <v>57</v>
      </c>
      <c r="B105" s="228" t="s">
        <v>245</v>
      </c>
      <c r="C105" s="26" t="s">
        <v>246</v>
      </c>
      <c r="D105" s="65" t="s">
        <v>60</v>
      </c>
      <c r="E105" s="65" t="s">
        <v>61</v>
      </c>
      <c r="F105" s="65"/>
      <c r="G105" s="65">
        <v>24</v>
      </c>
      <c r="H105" s="225" t="str">
        <f t="shared" si="84"/>
        <v>PRORATE</v>
      </c>
      <c r="I105" s="226"/>
      <c r="J105" s="226"/>
      <c r="K105" s="226"/>
      <c r="L105" s="64"/>
      <c r="M105" s="28">
        <f t="shared" si="85"/>
        <v>4319003.5200000005</v>
      </c>
      <c r="N105" s="37">
        <f t="shared" si="86"/>
        <v>0</v>
      </c>
      <c r="O105" s="62"/>
      <c r="P105" s="63">
        <f t="shared" si="87"/>
        <v>234321.1716</v>
      </c>
      <c r="Q105" s="63">
        <f t="shared" si="88"/>
        <v>191673.76</v>
      </c>
      <c r="R105" s="63">
        <f t="shared" si="89"/>
        <v>95836.88</v>
      </c>
      <c r="S105" s="62">
        <f t="shared" si="90"/>
        <v>521831.8116</v>
      </c>
      <c r="T105" s="62">
        <v>374913.5</v>
      </c>
      <c r="U105" s="64"/>
      <c r="V105" s="272">
        <f t="shared" si="91"/>
        <v>4319003.5200000005</v>
      </c>
      <c r="W105" s="38"/>
      <c r="X105" s="39"/>
      <c r="Y105" s="65" t="str">
        <f t="shared" si="92"/>
        <v>Perhitungan Keliru, silahkan periksa kembali</v>
      </c>
      <c r="Z105" s="36" t="str">
        <f t="shared" si="93"/>
        <v>ITA BIN JAHURI</v>
      </c>
      <c r="AA105" s="227" t="s">
        <v>5</v>
      </c>
      <c r="AB105" s="60">
        <f t="shared" si="94"/>
        <v>4319003.5200000005</v>
      </c>
      <c r="AC105" s="60">
        <f t="shared" si="95"/>
        <v>95836.88</v>
      </c>
      <c r="AD105" s="60">
        <f t="shared" si="83"/>
        <v>47918.44</v>
      </c>
      <c r="AE105" s="60">
        <f t="shared" si="83"/>
        <v>47918.44</v>
      </c>
      <c r="AF105" s="60">
        <f t="shared" si="96"/>
        <v>4127329.7600000007</v>
      </c>
      <c r="AG105" s="60">
        <f t="shared" si="97"/>
        <v>5625000</v>
      </c>
      <c r="AH105" s="60">
        <f t="shared" si="98"/>
        <v>-1497670.2399999993</v>
      </c>
      <c r="AI105" s="34"/>
      <c r="AJ105" s="59">
        <f t="shared" si="99"/>
        <v>4127329.7600000007</v>
      </c>
      <c r="AK105" s="33"/>
      <c r="AL105" s="33"/>
      <c r="AM105" s="33"/>
      <c r="AN105" s="33"/>
      <c r="AO105" s="33"/>
      <c r="AP105" s="33"/>
      <c r="AQ105" s="59">
        <f t="shared" si="82"/>
        <v>0</v>
      </c>
      <c r="AR105" s="59">
        <f t="shared" si="100"/>
        <v>0</v>
      </c>
      <c r="AS105" s="59">
        <f t="shared" si="101"/>
        <v>4127329.7600000007</v>
      </c>
      <c r="AT105" s="56"/>
      <c r="AU105" s="194"/>
      <c r="AV105" s="58" t="str">
        <f t="shared" si="102"/>
        <v>ITA BIN JAHURI</v>
      </c>
      <c r="AW105" s="57">
        <f t="shared" si="103"/>
        <v>4127329.7600000007</v>
      </c>
      <c r="AX105" s="61"/>
      <c r="AY105" s="65"/>
      <c r="AZ105" s="65"/>
      <c r="BA105" s="56">
        <f>+VLOOKUP(C105,'tanda terima  (2)'!$C$4:$G$106,5,0)</f>
        <v>4127329.7600000007</v>
      </c>
      <c r="BB105" s="56"/>
    </row>
    <row r="106" s="55" customFormat="1">
      <c r="A106" s="65" t="s">
        <v>57</v>
      </c>
      <c r="B106" s="228" t="s">
        <v>247</v>
      </c>
      <c r="C106" s="26" t="s">
        <v>248</v>
      </c>
      <c r="D106" s="65" t="s">
        <v>60</v>
      </c>
      <c r="E106" s="65" t="s">
        <v>61</v>
      </c>
      <c r="F106" s="65"/>
      <c r="G106" s="65">
        <v>3</v>
      </c>
      <c r="H106" s="225" t="str">
        <f t="shared" si="84"/>
        <v>PRORATE</v>
      </c>
      <c r="I106" s="226"/>
      <c r="J106" s="226"/>
      <c r="K106" s="226"/>
      <c r="L106" s="64"/>
      <c r="M106" s="28">
        <f t="shared" si="85"/>
        <v>539875.4400000001</v>
      </c>
      <c r="N106" s="37">
        <f t="shared" si="86"/>
        <v>0</v>
      </c>
      <c r="O106" s="62"/>
      <c r="P106" s="63">
        <f t="shared" si="87"/>
        <v>234321.1716</v>
      </c>
      <c r="Q106" s="63">
        <f t="shared" si="88"/>
        <v>191673.76</v>
      </c>
      <c r="R106" s="63">
        <f t="shared" si="89"/>
        <v>95836.88</v>
      </c>
      <c r="S106" s="62">
        <f t="shared" si="90"/>
        <v>521831.8116</v>
      </c>
      <c r="T106" s="62">
        <v>374913.5</v>
      </c>
      <c r="U106" s="64"/>
      <c r="V106" s="272">
        <f t="shared" si="91"/>
        <v>539875.4400000001</v>
      </c>
      <c r="W106" s="38"/>
      <c r="X106" s="39"/>
      <c r="Y106" s="65" t="str">
        <f t="shared" si="92"/>
        <v>Perhitungan Keliru, silahkan periksa kembali</v>
      </c>
      <c r="Z106" s="36" t="str">
        <f t="shared" si="93"/>
        <v>ADE HERMAWAN</v>
      </c>
      <c r="AA106" s="227" t="s">
        <v>5</v>
      </c>
      <c r="AB106" s="60">
        <f t="shared" si="94"/>
        <v>539875.4400000001</v>
      </c>
      <c r="AC106" s="60">
        <f t="shared" si="95"/>
        <v>95836.88</v>
      </c>
      <c r="AD106" s="60">
        <f t="shared" si="83"/>
        <v>47918.44</v>
      </c>
      <c r="AE106" s="60">
        <f t="shared" si="83"/>
        <v>47918.44</v>
      </c>
      <c r="AF106" s="60">
        <f t="shared" si="96"/>
        <v>348201.68000000005</v>
      </c>
      <c r="AG106" s="60">
        <f t="shared" si="97"/>
        <v>5625000</v>
      </c>
      <c r="AH106" s="60">
        <f t="shared" si="98"/>
        <v>-5276798.32</v>
      </c>
      <c r="AI106" s="34"/>
      <c r="AJ106" s="59">
        <f t="shared" si="99"/>
        <v>348201.68000000005</v>
      </c>
      <c r="AK106" s="33"/>
      <c r="AL106" s="33"/>
      <c r="AM106" s="33"/>
      <c r="AN106" s="33"/>
      <c r="AO106" s="33"/>
      <c r="AP106" s="33"/>
      <c r="AQ106" s="59">
        <f t="shared" si="82"/>
        <v>0</v>
      </c>
      <c r="AR106" s="59">
        <f t="shared" si="100"/>
        <v>0</v>
      </c>
      <c r="AS106" s="59">
        <f t="shared" si="101"/>
        <v>348201.68000000005</v>
      </c>
      <c r="AT106" s="56"/>
      <c r="AU106" s="194"/>
      <c r="AV106" s="58" t="str">
        <f t="shared" si="102"/>
        <v>ADE HERMAWAN</v>
      </c>
      <c r="AW106" s="57">
        <f t="shared" si="103"/>
        <v>348201.68000000005</v>
      </c>
      <c r="AX106" s="61"/>
      <c r="AY106" s="65"/>
      <c r="AZ106" s="65"/>
      <c r="BA106" s="56">
        <f>+VLOOKUP(C106,'tanda terima  (2)'!$C$4:$G$106,5,0)</f>
        <v>348201.68000000005</v>
      </c>
      <c r="BB106" s="56"/>
    </row>
    <row r="107" s="55" customFormat="1">
      <c r="A107" s="65" t="s">
        <v>57</v>
      </c>
      <c r="B107" s="228" t="s">
        <v>249</v>
      </c>
      <c r="C107" s="26" t="s">
        <v>250</v>
      </c>
      <c r="D107" s="65" t="s">
        <v>60</v>
      </c>
      <c r="E107" s="65" t="s">
        <v>61</v>
      </c>
      <c r="F107" s="65"/>
      <c r="G107" s="65">
        <v>3</v>
      </c>
      <c r="H107" s="225" t="str">
        <f t="shared" si="84"/>
        <v>PRORATE</v>
      </c>
      <c r="I107" s="226"/>
      <c r="J107" s="226"/>
      <c r="K107" s="226"/>
      <c r="L107" s="64"/>
      <c r="M107" s="28">
        <f t="shared" si="85"/>
        <v>539875.4400000001</v>
      </c>
      <c r="N107" s="37">
        <f t="shared" si="86"/>
        <v>0</v>
      </c>
      <c r="O107" s="62"/>
      <c r="P107" s="63">
        <f t="shared" si="87"/>
        <v>234321.1716</v>
      </c>
      <c r="Q107" s="63">
        <f t="shared" si="88"/>
        <v>191673.76</v>
      </c>
      <c r="R107" s="63">
        <f t="shared" si="89"/>
        <v>95836.88</v>
      </c>
      <c r="S107" s="62">
        <f t="shared" si="90"/>
        <v>521831.8116</v>
      </c>
      <c r="T107" s="62">
        <v>374913.5</v>
      </c>
      <c r="U107" s="64"/>
      <c r="V107" s="272">
        <f t="shared" si="91"/>
        <v>539875.4400000001</v>
      </c>
      <c r="W107" s="38"/>
      <c r="X107" s="39"/>
      <c r="Y107" s="65" t="str">
        <f t="shared" si="92"/>
        <v>Perhitungan Keliru, silahkan periksa kembali</v>
      </c>
      <c r="Z107" s="36" t="str">
        <f t="shared" si="93"/>
        <v>CHARLY ARIYANTO</v>
      </c>
      <c r="AA107" s="227" t="s">
        <v>5</v>
      </c>
      <c r="AB107" s="60">
        <f t="shared" si="94"/>
        <v>539875.4400000001</v>
      </c>
      <c r="AC107" s="60">
        <f t="shared" si="95"/>
        <v>95836.88</v>
      </c>
      <c r="AD107" s="60">
        <f t="shared" si="83"/>
        <v>47918.44</v>
      </c>
      <c r="AE107" s="60">
        <f t="shared" si="83"/>
        <v>47918.44</v>
      </c>
      <c r="AF107" s="60">
        <f t="shared" si="96"/>
        <v>348201.68000000005</v>
      </c>
      <c r="AG107" s="60">
        <f t="shared" si="97"/>
        <v>5625000</v>
      </c>
      <c r="AH107" s="60">
        <f t="shared" si="98"/>
        <v>-5276798.32</v>
      </c>
      <c r="AI107" s="34"/>
      <c r="AJ107" s="59">
        <f t="shared" si="99"/>
        <v>348201.68000000005</v>
      </c>
      <c r="AK107" s="33"/>
      <c r="AL107" s="33"/>
      <c r="AM107" s="33"/>
      <c r="AN107" s="33"/>
      <c r="AO107" s="33"/>
      <c r="AP107" s="33"/>
      <c r="AQ107" s="59">
        <f t="shared" si="82"/>
        <v>0</v>
      </c>
      <c r="AR107" s="59">
        <f t="shared" si="100"/>
        <v>0</v>
      </c>
      <c r="AS107" s="59">
        <f t="shared" si="101"/>
        <v>348201.68000000005</v>
      </c>
      <c r="AT107" s="56"/>
      <c r="AU107" s="194"/>
      <c r="AV107" s="58" t="str">
        <f t="shared" si="102"/>
        <v>CHARLY ARIYANTO</v>
      </c>
      <c r="AW107" s="57">
        <f t="shared" si="103"/>
        <v>348201.68000000005</v>
      </c>
      <c r="AX107" s="61"/>
      <c r="AY107" s="65"/>
      <c r="AZ107" s="65"/>
      <c r="BA107" s="56">
        <f>+VLOOKUP(C107,'tanda terima  (2)'!$C$4:$G$106,5,0)</f>
        <v>348201.68000000005</v>
      </c>
      <c r="BB107" s="56"/>
    </row>
    <row r="108" s="55" customFormat="1">
      <c r="A108" s="65" t="s">
        <v>57</v>
      </c>
      <c r="B108" s="228" t="s">
        <v>251</v>
      </c>
      <c r="C108" s="26" t="s">
        <v>252</v>
      </c>
      <c r="D108" s="65" t="s">
        <v>60</v>
      </c>
      <c r="E108" s="65" t="s">
        <v>61</v>
      </c>
      <c r="F108" s="65"/>
      <c r="G108" s="65">
        <v>3</v>
      </c>
      <c r="H108" s="225" t="str">
        <f t="shared" si="84"/>
        <v>PRORATE</v>
      </c>
      <c r="I108" s="226"/>
      <c r="J108" s="226"/>
      <c r="K108" s="226"/>
      <c r="L108" s="64"/>
      <c r="M108" s="28">
        <f t="shared" si="85"/>
        <v>539875.4400000001</v>
      </c>
      <c r="N108" s="37">
        <f t="shared" si="86"/>
        <v>0</v>
      </c>
      <c r="O108" s="62"/>
      <c r="P108" s="63">
        <f t="shared" si="87"/>
        <v>234321.1716</v>
      </c>
      <c r="Q108" s="63">
        <f t="shared" si="88"/>
        <v>191673.76</v>
      </c>
      <c r="R108" s="63">
        <f t="shared" si="89"/>
        <v>95836.88</v>
      </c>
      <c r="S108" s="62">
        <f t="shared" si="90"/>
        <v>521831.8116</v>
      </c>
      <c r="T108" s="62">
        <v>374913.5</v>
      </c>
      <c r="U108" s="64"/>
      <c r="V108" s="272">
        <f t="shared" si="91"/>
        <v>539875.4400000001</v>
      </c>
      <c r="W108" s="38"/>
      <c r="X108" s="39"/>
      <c r="Y108" s="65" t="str">
        <f t="shared" si="92"/>
        <v>Perhitungan Keliru, silahkan periksa kembali</v>
      </c>
      <c r="Z108" s="36" t="str">
        <f t="shared" si="93"/>
        <v>ARIS SUSANTO</v>
      </c>
      <c r="AA108" s="227" t="s">
        <v>5</v>
      </c>
      <c r="AB108" s="60">
        <f t="shared" si="94"/>
        <v>539875.4400000001</v>
      </c>
      <c r="AC108" s="60">
        <f t="shared" si="95"/>
        <v>95836.88</v>
      </c>
      <c r="AD108" s="60">
        <f t="shared" si="83"/>
        <v>47918.44</v>
      </c>
      <c r="AE108" s="60">
        <f t="shared" si="83"/>
        <v>47918.44</v>
      </c>
      <c r="AF108" s="60">
        <f t="shared" si="96"/>
        <v>348201.68000000005</v>
      </c>
      <c r="AG108" s="60">
        <f t="shared" si="97"/>
        <v>5625000</v>
      </c>
      <c r="AH108" s="60">
        <f t="shared" si="98"/>
        <v>-5276798.32</v>
      </c>
      <c r="AI108" s="34"/>
      <c r="AJ108" s="59">
        <f t="shared" si="99"/>
        <v>348201.68000000005</v>
      </c>
      <c r="AK108" s="33"/>
      <c r="AL108" s="33"/>
      <c r="AM108" s="33"/>
      <c r="AN108" s="33"/>
      <c r="AO108" s="33"/>
      <c r="AP108" s="33"/>
      <c r="AQ108" s="59">
        <f t="shared" si="82"/>
        <v>0</v>
      </c>
      <c r="AR108" s="59">
        <f t="shared" si="100"/>
        <v>0</v>
      </c>
      <c r="AS108" s="59">
        <f t="shared" si="101"/>
        <v>348201.68000000005</v>
      </c>
      <c r="AT108" s="56"/>
      <c r="AU108" s="194"/>
      <c r="AV108" s="58" t="str">
        <f t="shared" si="102"/>
        <v>ARIS SUSANTO</v>
      </c>
      <c r="AW108" s="57">
        <f t="shared" si="103"/>
        <v>348201.68000000005</v>
      </c>
      <c r="AX108" s="61"/>
      <c r="AY108" s="65"/>
      <c r="AZ108" s="65"/>
      <c r="BA108" s="56">
        <f>+VLOOKUP(C108,'tanda terima  (2)'!$C$4:$G$106,5,0)</f>
        <v>348201.68000000005</v>
      </c>
      <c r="BB108" s="56"/>
    </row>
    <row r="109" s="55" customFormat="1">
      <c r="A109" s="65" t="s">
        <v>57</v>
      </c>
      <c r="B109" s="228" t="s">
        <v>253</v>
      </c>
      <c r="C109" s="26" t="s">
        <v>254</v>
      </c>
      <c r="D109" s="65" t="s">
        <v>60</v>
      </c>
      <c r="E109" s="65" t="s">
        <v>61</v>
      </c>
      <c r="F109" s="65"/>
      <c r="G109" s="65">
        <v>3</v>
      </c>
      <c r="H109" s="225" t="str">
        <f t="shared" si="84"/>
        <v>PRORATE</v>
      </c>
      <c r="I109" s="226"/>
      <c r="J109" s="226"/>
      <c r="K109" s="226"/>
      <c r="L109" s="64"/>
      <c r="M109" s="28">
        <f t="shared" si="85"/>
        <v>539875.4400000001</v>
      </c>
      <c r="N109" s="37">
        <f t="shared" si="86"/>
        <v>0</v>
      </c>
      <c r="O109" s="62"/>
      <c r="P109" s="63">
        <f t="shared" si="87"/>
        <v>234321.1716</v>
      </c>
      <c r="Q109" s="63">
        <f t="shared" si="88"/>
        <v>191673.76</v>
      </c>
      <c r="R109" s="63">
        <f t="shared" si="89"/>
        <v>95836.88</v>
      </c>
      <c r="S109" s="62">
        <f t="shared" si="90"/>
        <v>521831.8116</v>
      </c>
      <c r="T109" s="62">
        <v>374913.5</v>
      </c>
      <c r="U109" s="64"/>
      <c r="V109" s="272">
        <f t="shared" si="91"/>
        <v>539875.4400000001</v>
      </c>
      <c r="W109" s="38"/>
      <c r="X109" s="39"/>
      <c r="Y109" s="65" t="str">
        <f t="shared" si="92"/>
        <v>Perhitungan Keliru, silahkan periksa kembali</v>
      </c>
      <c r="Z109" s="36" t="str">
        <f t="shared" si="93"/>
        <v>DASA SETIAWAN</v>
      </c>
      <c r="AA109" s="227" t="s">
        <v>5</v>
      </c>
      <c r="AB109" s="60">
        <f t="shared" si="94"/>
        <v>539875.4400000001</v>
      </c>
      <c r="AC109" s="60">
        <f t="shared" si="95"/>
        <v>95836.88</v>
      </c>
      <c r="AD109" s="60">
        <f t="shared" si="83"/>
        <v>47918.44</v>
      </c>
      <c r="AE109" s="60">
        <f t="shared" si="83"/>
        <v>47918.44</v>
      </c>
      <c r="AF109" s="60">
        <f t="shared" si="96"/>
        <v>348201.68000000005</v>
      </c>
      <c r="AG109" s="60">
        <f t="shared" si="97"/>
        <v>5625000</v>
      </c>
      <c r="AH109" s="60">
        <f t="shared" si="98"/>
        <v>-5276798.32</v>
      </c>
      <c r="AI109" s="34"/>
      <c r="AJ109" s="59">
        <f t="shared" si="99"/>
        <v>348201.68000000005</v>
      </c>
      <c r="AK109" s="33"/>
      <c r="AL109" s="33"/>
      <c r="AM109" s="33"/>
      <c r="AN109" s="33"/>
      <c r="AO109" s="33"/>
      <c r="AP109" s="33"/>
      <c r="AQ109" s="59">
        <f t="shared" si="82"/>
        <v>0</v>
      </c>
      <c r="AR109" s="59">
        <f t="shared" si="100"/>
        <v>0</v>
      </c>
      <c r="AS109" s="59">
        <f t="shared" si="101"/>
        <v>348201.68000000005</v>
      </c>
      <c r="AT109" s="56"/>
      <c r="AU109" s="194"/>
      <c r="AV109" s="58" t="str">
        <f t="shared" si="102"/>
        <v>DASA SETIAWAN</v>
      </c>
      <c r="AW109" s="57">
        <f t="shared" si="103"/>
        <v>348201.68000000005</v>
      </c>
      <c r="AX109" s="61"/>
      <c r="AY109" s="65"/>
      <c r="AZ109" s="65"/>
      <c r="BA109" s="56">
        <f>+VLOOKUP(C109,'tanda terima  (2)'!$C$4:$G$106,5,0)</f>
        <v>348201.68000000005</v>
      </c>
      <c r="BB109" s="56"/>
    </row>
    <row r="110" s="55" customFormat="1">
      <c r="A110" s="65" t="s">
        <v>57</v>
      </c>
      <c r="B110" s="228" t="s">
        <v>255</v>
      </c>
      <c r="C110" s="26" t="s">
        <v>256</v>
      </c>
      <c r="D110" s="65" t="s">
        <v>60</v>
      </c>
      <c r="E110" s="65" t="s">
        <v>61</v>
      </c>
      <c r="F110" s="65"/>
      <c r="G110" s="65">
        <v>3</v>
      </c>
      <c r="H110" s="225" t="str">
        <f t="shared" si="84"/>
        <v>PRORATE</v>
      </c>
      <c r="I110" s="226"/>
      <c r="J110" s="226"/>
      <c r="K110" s="226"/>
      <c r="L110" s="64"/>
      <c r="M110" s="28">
        <f t="shared" si="85"/>
        <v>539875.4400000001</v>
      </c>
      <c r="N110" s="37">
        <f t="shared" si="86"/>
        <v>0</v>
      </c>
      <c r="O110" s="62"/>
      <c r="P110" s="63">
        <f t="shared" si="87"/>
        <v>234321.1716</v>
      </c>
      <c r="Q110" s="63">
        <f t="shared" si="88"/>
        <v>191673.76</v>
      </c>
      <c r="R110" s="63">
        <f t="shared" si="89"/>
        <v>95836.88</v>
      </c>
      <c r="S110" s="62">
        <f t="shared" si="90"/>
        <v>521831.8116</v>
      </c>
      <c r="T110" s="62">
        <v>374913.5</v>
      </c>
      <c r="U110" s="64"/>
      <c r="V110" s="272">
        <f t="shared" si="91"/>
        <v>539875.4400000001</v>
      </c>
      <c r="W110" s="38"/>
      <c r="X110" s="39"/>
      <c r="Y110" s="65" t="str">
        <f t="shared" si="92"/>
        <v>Perhitungan Keliru, silahkan periksa kembali</v>
      </c>
      <c r="Z110" s="36" t="str">
        <f t="shared" si="93"/>
        <v>AGUSTINUS</v>
      </c>
      <c r="AA110" s="227" t="s">
        <v>5</v>
      </c>
      <c r="AB110" s="60">
        <f t="shared" si="94"/>
        <v>539875.4400000001</v>
      </c>
      <c r="AC110" s="60">
        <f t="shared" si="95"/>
        <v>95836.88</v>
      </c>
      <c r="AD110" s="60">
        <f t="shared" si="83"/>
        <v>47918.44</v>
      </c>
      <c r="AE110" s="60">
        <f t="shared" si="83"/>
        <v>47918.44</v>
      </c>
      <c r="AF110" s="60">
        <f t="shared" si="96"/>
        <v>348201.68000000005</v>
      </c>
      <c r="AG110" s="60">
        <f t="shared" si="97"/>
        <v>5625000</v>
      </c>
      <c r="AH110" s="60">
        <f t="shared" si="98"/>
        <v>-5276798.32</v>
      </c>
      <c r="AI110" s="34"/>
      <c r="AJ110" s="59">
        <f t="shared" si="99"/>
        <v>348201.68000000005</v>
      </c>
      <c r="AK110" s="33"/>
      <c r="AL110" s="33"/>
      <c r="AM110" s="33"/>
      <c r="AN110" s="33"/>
      <c r="AO110" s="33"/>
      <c r="AP110" s="33"/>
      <c r="AQ110" s="59">
        <f t="shared" si="82"/>
        <v>0</v>
      </c>
      <c r="AR110" s="59">
        <f t="shared" si="100"/>
        <v>0</v>
      </c>
      <c r="AS110" s="59">
        <f t="shared" si="101"/>
        <v>348201.68000000005</v>
      </c>
      <c r="AT110" s="56"/>
      <c r="AU110" s="194"/>
      <c r="AV110" s="58" t="str">
        <f t="shared" si="102"/>
        <v>AGUSTINUS</v>
      </c>
      <c r="AW110" s="57">
        <f t="shared" si="103"/>
        <v>348201.68000000005</v>
      </c>
      <c r="AX110" s="61"/>
      <c r="AY110" s="65"/>
      <c r="AZ110" s="65"/>
      <c r="BA110" s="56">
        <f>+VLOOKUP(C110,'tanda terima  (2)'!$C$4:$G$106,5,0)</f>
        <v>348201.68000000005</v>
      </c>
      <c r="BB110" s="56"/>
    </row>
    <row r="111" s="55" customFormat="1">
      <c r="A111" s="65" t="s">
        <v>57</v>
      </c>
      <c r="B111" s="278" t="s">
        <v>257</v>
      </c>
      <c r="C111" s="277" t="s">
        <v>258</v>
      </c>
      <c r="D111" s="65" t="s">
        <v>60</v>
      </c>
      <c r="E111" s="65" t="s">
        <v>61</v>
      </c>
      <c r="F111" s="65"/>
      <c r="G111" s="65"/>
      <c r="H111" s="225" t="str">
        <f t="shared" si="84"/>
        <v>FULL</v>
      </c>
      <c r="I111" s="226"/>
      <c r="J111" s="226"/>
      <c r="K111" s="226"/>
      <c r="L111" s="64">
        <f>SUM(I111:K111)</f>
        <v>0</v>
      </c>
      <c r="M111" s="28">
        <f t="shared" si="85"/>
        <v>4498962</v>
      </c>
      <c r="N111" s="37">
        <f t="shared" si="86"/>
        <v>0</v>
      </c>
      <c r="O111" s="62"/>
      <c r="P111" s="63">
        <f t="shared" si="87"/>
        <v>234321.1716</v>
      </c>
      <c r="Q111" s="63">
        <f t="shared" si="88"/>
        <v>191673.76</v>
      </c>
      <c r="R111" s="63">
        <f t="shared" si="89"/>
        <v>95836.88</v>
      </c>
      <c r="S111" s="62">
        <f t="shared" si="90"/>
        <v>521831.8116</v>
      </c>
      <c r="T111" s="62">
        <v>374913.5</v>
      </c>
      <c r="U111" s="64"/>
      <c r="V111" s="64">
        <f t="shared" si="91"/>
        <v>4498962</v>
      </c>
      <c r="W111" s="38"/>
      <c r="X111" s="39"/>
      <c r="Y111" s="65" t="str">
        <f t="shared" si="92"/>
        <v>OK</v>
      </c>
      <c r="Z111" s="36" t="str">
        <f t="shared" si="93"/>
        <v>PARLIN HUTABARAT</v>
      </c>
      <c r="AA111" s="271" t="s">
        <v>1</v>
      </c>
      <c r="AB111" s="60">
        <f t="shared" si="94"/>
        <v>4498962</v>
      </c>
      <c r="AC111" s="60">
        <f t="shared" si="95"/>
        <v>95836.88</v>
      </c>
      <c r="AD111" s="60">
        <f t="shared" si="83"/>
        <v>47918.44</v>
      </c>
      <c r="AE111" s="60">
        <f t="shared" si="83"/>
        <v>47918.44</v>
      </c>
      <c r="AF111" s="60">
        <f t="shared" si="96"/>
        <v>4307288.239999999</v>
      </c>
      <c r="AG111" s="60">
        <f t="shared" si="97"/>
        <v>4875000</v>
      </c>
      <c r="AH111" s="60">
        <f t="shared" si="98"/>
        <v>-567711.7600000007</v>
      </c>
      <c r="AI111" s="34">
        <f>+IF(AH111&gt;0,AH111*5%,0)</f>
        <v>0</v>
      </c>
      <c r="AJ111" s="59">
        <f t="shared" si="99"/>
        <v>4307288.239999999</v>
      </c>
      <c r="AK111" s="33"/>
      <c r="AL111" s="33"/>
      <c r="AM111" s="33"/>
      <c r="AN111" s="33"/>
      <c r="AO111" s="33"/>
      <c r="AP111" s="33"/>
      <c r="AQ111" s="59">
        <f t="shared" si="82"/>
        <v>0</v>
      </c>
      <c r="AR111" s="59">
        <f t="shared" si="100"/>
        <v>0</v>
      </c>
      <c r="AS111" s="59">
        <f t="shared" si="101"/>
        <v>4307288.239999999</v>
      </c>
      <c r="AT111" s="56"/>
      <c r="AU111" s="194" t="str">
        <f>+A111</f>
        <v>OK</v>
      </c>
      <c r="AV111" s="58" t="str">
        <f t="shared" si="102"/>
        <v>PARLIN HUTABARAT</v>
      </c>
      <c r="AW111" s="57">
        <f t="shared" si="103"/>
        <v>4307288.239999999</v>
      </c>
      <c r="AX111" s="61"/>
      <c r="AY111" s="65"/>
      <c r="AZ111" s="65"/>
      <c r="BA111" s="56">
        <f>+VLOOKUP(C111,'tanda terima  (2)'!$C$4:$G$106,5,0)</f>
        <v>4307288.239999999</v>
      </c>
      <c r="BB111" s="56"/>
      <c r="BG111" s="55" t="e">
        <f>+VLOOKUP(C111,#REF!,40,0)</f>
        <v>#REF!</v>
      </c>
    </row>
    <row r="112" s="55" customFormat="1">
      <c r="A112" s="65" t="s">
        <v>57</v>
      </c>
      <c r="B112" s="278" t="s">
        <v>259</v>
      </c>
      <c r="C112" s="277" t="s">
        <v>260</v>
      </c>
      <c r="D112" s="65" t="s">
        <v>60</v>
      </c>
      <c r="E112" s="65" t="s">
        <v>61</v>
      </c>
      <c r="F112" s="65"/>
      <c r="G112" s="65"/>
      <c r="H112" s="225" t="str">
        <f t="shared" si="84"/>
        <v>FULL</v>
      </c>
      <c r="I112" s="226"/>
      <c r="J112" s="226"/>
      <c r="K112" s="226"/>
      <c r="L112" s="64">
        <f>SUM(I112:K112)</f>
        <v>0</v>
      </c>
      <c r="M112" s="28">
        <f t="shared" si="85"/>
        <v>4498962</v>
      </c>
      <c r="N112" s="37">
        <f t="shared" si="86"/>
        <v>0</v>
      </c>
      <c r="O112" s="62"/>
      <c r="P112" s="63">
        <f t="shared" si="87"/>
        <v>234321.1716</v>
      </c>
      <c r="Q112" s="63">
        <f t="shared" si="88"/>
        <v>191673.76</v>
      </c>
      <c r="R112" s="63">
        <f t="shared" si="89"/>
        <v>95836.88</v>
      </c>
      <c r="S112" s="62">
        <f t="shared" si="90"/>
        <v>521831.8116</v>
      </c>
      <c r="T112" s="62">
        <v>374913.5</v>
      </c>
      <c r="U112" s="64"/>
      <c r="V112" s="64">
        <f t="shared" si="91"/>
        <v>4498962</v>
      </c>
      <c r="W112" s="38"/>
      <c r="X112" s="39"/>
      <c r="Y112" s="65" t="str">
        <f t="shared" si="92"/>
        <v>OK</v>
      </c>
      <c r="Z112" s="36" t="str">
        <f t="shared" si="93"/>
        <v>KUSNANTO</v>
      </c>
      <c r="AA112" s="35" t="s">
        <v>1</v>
      </c>
      <c r="AB112" s="60">
        <f t="shared" si="94"/>
        <v>4498962</v>
      </c>
      <c r="AC112" s="60">
        <f t="shared" si="95"/>
        <v>95836.88</v>
      </c>
      <c r="AD112" s="60">
        <f t="shared" si="83"/>
        <v>47918.44</v>
      </c>
      <c r="AE112" s="60">
        <f t="shared" si="83"/>
        <v>47918.44</v>
      </c>
      <c r="AF112" s="60">
        <f t="shared" si="96"/>
        <v>4307288.239999999</v>
      </c>
      <c r="AG112" s="60">
        <f t="shared" si="97"/>
        <v>4875000</v>
      </c>
      <c r="AH112" s="60">
        <f t="shared" si="98"/>
        <v>-567711.7600000007</v>
      </c>
      <c r="AI112" s="34">
        <f>+IF(AH112&gt;0,AH112*5%,0)</f>
        <v>0</v>
      </c>
      <c r="AJ112" s="59">
        <f t="shared" si="99"/>
        <v>4307288.239999999</v>
      </c>
      <c r="AK112" s="33"/>
      <c r="AL112" s="33"/>
      <c r="AM112" s="33"/>
      <c r="AN112" s="33"/>
      <c r="AO112" s="33"/>
      <c r="AP112" s="33"/>
      <c r="AQ112" s="59">
        <f t="shared" si="82"/>
        <v>0</v>
      </c>
      <c r="AR112" s="59">
        <f t="shared" si="100"/>
        <v>0</v>
      </c>
      <c r="AS112" s="59">
        <f t="shared" si="101"/>
        <v>4307288.239999999</v>
      </c>
      <c r="AT112" s="56"/>
      <c r="AU112" s="194" t="str">
        <f>+A112</f>
        <v>OK</v>
      </c>
      <c r="AV112" s="58" t="str">
        <f t="shared" si="102"/>
        <v>KUSNANTO</v>
      </c>
      <c r="AW112" s="57">
        <f t="shared" si="103"/>
        <v>4307288.239999999</v>
      </c>
      <c r="AX112" s="61"/>
      <c r="AY112" s="65"/>
      <c r="AZ112" s="65"/>
      <c r="BA112" s="56">
        <f>+VLOOKUP(C112,'tanda terima  (2)'!$C$4:$G$106,5,0)</f>
        <v>4307288.239999999</v>
      </c>
      <c r="BB112" s="56"/>
      <c r="BG112" s="55" t="s">
        <v>164</v>
      </c>
    </row>
    <row r="113" s="55" customFormat="1">
      <c r="A113" s="65" t="s">
        <v>57</v>
      </c>
      <c r="B113" s="278" t="s">
        <v>261</v>
      </c>
      <c r="C113" s="277" t="s">
        <v>262</v>
      </c>
      <c r="D113" s="65" t="s">
        <v>60</v>
      </c>
      <c r="E113" s="65" t="s">
        <v>61</v>
      </c>
      <c r="F113" s="65"/>
      <c r="G113" s="65"/>
      <c r="H113" s="225" t="str">
        <f t="shared" si="84"/>
        <v>FULL</v>
      </c>
      <c r="I113" s="226"/>
      <c r="J113" s="226"/>
      <c r="K113" s="226"/>
      <c r="L113" s="64">
        <f>SUM(I113:K113)</f>
        <v>0</v>
      </c>
      <c r="M113" s="28">
        <f t="shared" si="85"/>
        <v>4498962</v>
      </c>
      <c r="N113" s="37">
        <f t="shared" si="86"/>
        <v>0</v>
      </c>
      <c r="O113" s="62"/>
      <c r="P113" s="63">
        <f t="shared" si="87"/>
        <v>234321.1716</v>
      </c>
      <c r="Q113" s="63">
        <f t="shared" si="88"/>
        <v>191673.76</v>
      </c>
      <c r="R113" s="63">
        <f t="shared" si="89"/>
        <v>95836.88</v>
      </c>
      <c r="S113" s="62">
        <f t="shared" si="90"/>
        <v>521831.8116</v>
      </c>
      <c r="T113" s="62">
        <v>374913.5</v>
      </c>
      <c r="U113" s="64"/>
      <c r="V113" s="64">
        <f t="shared" si="91"/>
        <v>4498962</v>
      </c>
      <c r="W113" s="38"/>
      <c r="X113" s="39"/>
      <c r="Y113" s="65" t="str">
        <f t="shared" si="92"/>
        <v>OK</v>
      </c>
      <c r="Z113" s="36" t="str">
        <f t="shared" si="93"/>
        <v>ROY</v>
      </c>
      <c r="AA113" s="35" t="s">
        <v>1</v>
      </c>
      <c r="AB113" s="60">
        <f t="shared" si="94"/>
        <v>4498962</v>
      </c>
      <c r="AC113" s="60">
        <f t="shared" si="95"/>
        <v>95836.88</v>
      </c>
      <c r="AD113" s="60">
        <f t="shared" si="83"/>
        <v>47918.44</v>
      </c>
      <c r="AE113" s="60">
        <f t="shared" si="83"/>
        <v>47918.44</v>
      </c>
      <c r="AF113" s="60">
        <f t="shared" si="96"/>
        <v>4307288.239999999</v>
      </c>
      <c r="AG113" s="60">
        <f t="shared" si="97"/>
        <v>4875000</v>
      </c>
      <c r="AH113" s="60">
        <f t="shared" si="98"/>
        <v>-567711.7600000007</v>
      </c>
      <c r="AI113" s="34">
        <f>+IF(AH113&gt;0,AH113*5%,0)</f>
        <v>0</v>
      </c>
      <c r="AJ113" s="59">
        <f t="shared" si="99"/>
        <v>4307288.239999999</v>
      </c>
      <c r="AK113" s="33"/>
      <c r="AL113" s="33"/>
      <c r="AM113" s="33"/>
      <c r="AN113" s="33"/>
      <c r="AO113" s="33"/>
      <c r="AP113" s="33"/>
      <c r="AQ113" s="59">
        <f t="shared" si="82"/>
        <v>0</v>
      </c>
      <c r="AR113" s="59">
        <f t="shared" si="100"/>
        <v>0</v>
      </c>
      <c r="AS113" s="59">
        <f t="shared" si="101"/>
        <v>4307288.239999999</v>
      </c>
      <c r="AT113" s="56"/>
      <c r="AU113" s="194" t="str">
        <f>+A113</f>
        <v>OK</v>
      </c>
      <c r="AV113" s="58" t="str">
        <f t="shared" si="102"/>
        <v>ROY</v>
      </c>
      <c r="AW113" s="57">
        <f t="shared" si="103"/>
        <v>4307288.239999999</v>
      </c>
      <c r="AX113" s="61"/>
      <c r="AY113" s="65"/>
      <c r="AZ113" s="65"/>
      <c r="BA113" s="56">
        <f>+VLOOKUP(C113,'tanda terima  (2)'!$C$4:$G$106,5,0)</f>
        <v>4307288.239999999</v>
      </c>
      <c r="BB113" s="56"/>
      <c r="BG113" s="55" t="e">
        <f>+VLOOKUP(C113,#REF!,40,0)</f>
        <v>#REF!</v>
      </c>
    </row>
    <row r="114" s="49" customFormat="1">
      <c r="A114" s="77"/>
      <c r="B114" s="45"/>
      <c r="C114" s="26"/>
      <c r="D114" s="52"/>
      <c r="E114" s="52"/>
      <c r="F114" s="52"/>
      <c r="G114" s="52"/>
      <c r="H114" s="135"/>
      <c r="I114" s="122"/>
      <c r="J114" s="122"/>
      <c r="K114" s="122"/>
      <c r="L114" s="76"/>
      <c r="M114" s="64"/>
      <c r="N114" s="37"/>
      <c r="O114" s="62"/>
      <c r="P114" s="75"/>
      <c r="Q114" s="75"/>
      <c r="R114" s="75"/>
      <c r="S114" s="74"/>
      <c r="T114" s="74"/>
      <c r="U114" s="64"/>
      <c r="V114" s="76"/>
      <c r="W114" s="44"/>
      <c r="X114" s="45"/>
      <c r="Y114" s="77"/>
      <c r="Z114" s="43"/>
      <c r="AA114" s="42"/>
      <c r="AB114" s="41"/>
      <c r="AC114" s="41"/>
      <c r="AD114" s="41"/>
      <c r="AE114" s="41"/>
      <c r="AF114" s="41"/>
      <c r="AG114" s="41"/>
      <c r="AH114" s="41"/>
      <c r="AI114" s="41"/>
      <c r="AJ114" s="54"/>
      <c r="AK114" s="33"/>
      <c r="AL114" s="33"/>
      <c r="AM114" s="33"/>
      <c r="AN114" s="33"/>
      <c r="AO114" s="33"/>
      <c r="AP114" s="33"/>
      <c r="AQ114" s="33"/>
      <c r="AR114" s="33"/>
      <c r="AS114" s="33"/>
      <c r="AT114" s="69"/>
      <c r="AU114" s="68"/>
      <c r="AV114" s="50"/>
      <c r="AW114" s="57"/>
      <c r="AX114" s="66"/>
      <c r="AY114" s="52"/>
      <c r="AZ114" s="52"/>
      <c r="BA114" s="69"/>
      <c r="BB114" s="69"/>
      <c r="BG114" s="102"/>
    </row>
    <row r="115" s="49" customFormat="1">
      <c r="A115" s="77"/>
      <c r="B115" s="45"/>
      <c r="C115" s="26"/>
      <c r="D115" s="52"/>
      <c r="E115" s="52"/>
      <c r="F115" s="52"/>
      <c r="G115" s="52"/>
      <c r="H115" s="135"/>
      <c r="I115" s="122"/>
      <c r="J115" s="122"/>
      <c r="K115" s="122"/>
      <c r="L115" s="76"/>
      <c r="M115" s="64"/>
      <c r="N115" s="37"/>
      <c r="O115" s="62"/>
      <c r="P115" s="75"/>
      <c r="Q115" s="75"/>
      <c r="R115" s="75"/>
      <c r="S115" s="74"/>
      <c r="T115" s="74"/>
      <c r="U115" s="64"/>
      <c r="V115" s="76"/>
      <c r="W115" s="44"/>
      <c r="X115" s="45"/>
      <c r="Y115" s="77"/>
      <c r="Z115" s="43"/>
      <c r="AA115" s="42"/>
      <c r="AB115" s="41"/>
      <c r="AC115" s="41"/>
      <c r="AD115" s="41"/>
      <c r="AE115" s="41"/>
      <c r="AF115" s="41"/>
      <c r="AG115" s="41"/>
      <c r="AH115" s="41"/>
      <c r="AI115" s="41"/>
      <c r="AJ115" s="54"/>
      <c r="AK115" s="33"/>
      <c r="AL115" s="33"/>
      <c r="AM115" s="33"/>
      <c r="AN115" s="33"/>
      <c r="AO115" s="33"/>
      <c r="AP115" s="33"/>
      <c r="AQ115" s="33"/>
      <c r="AR115" s="33"/>
      <c r="AS115" s="33"/>
      <c r="AT115" s="69"/>
      <c r="AU115" s="68"/>
      <c r="AV115" s="50"/>
      <c r="AW115" s="57"/>
      <c r="AX115" s="66"/>
      <c r="AY115" s="52"/>
      <c r="AZ115" s="52"/>
      <c r="BA115" s="69"/>
      <c r="BB115" s="69"/>
      <c r="BG115" s="102"/>
    </row>
    <row r="116" ht="27.75" customHeight="1" s="154" customFormat="1">
      <c r="A116" s="247"/>
      <c r="B116" s="248"/>
      <c r="C116" s="249"/>
      <c r="D116" s="247"/>
      <c r="E116" s="247"/>
      <c r="F116" s="250"/>
      <c r="G116" s="250"/>
      <c r="H116" s="251"/>
      <c r="I116" s="252"/>
      <c r="J116" s="252"/>
      <c r="K116" s="252"/>
      <c r="L116" s="253">
        <f>SUM(L34:L93)</f>
        <v>0</v>
      </c>
      <c r="M116" s="254">
        <f ref="M116:V116" t="shared" si="104">SUM(M34:M114)</f>
        <v>336522357.6</v>
      </c>
      <c r="N116" s="254">
        <f t="shared" si="104"/>
        <v>0</v>
      </c>
      <c r="O116" s="254">
        <f t="shared" si="104"/>
        <v>0</v>
      </c>
      <c r="P116" s="254">
        <f t="shared" si="104"/>
        <v>18745693.72799996</v>
      </c>
      <c r="Q116" s="254">
        <f t="shared" si="104"/>
        <v>15333900.799999986</v>
      </c>
      <c r="R116" s="254">
        <f t="shared" si="104"/>
        <v>7666950.399999993</v>
      </c>
      <c r="S116" s="254">
        <f t="shared" si="104"/>
        <v>41746544.92799998</v>
      </c>
      <c r="T116" s="254">
        <f t="shared" si="104"/>
        <v>29993080</v>
      </c>
      <c r="U116" s="254">
        <f t="shared" si="104"/>
        <v>179958</v>
      </c>
      <c r="V116" s="254">
        <f t="shared" si="104"/>
        <v>336702315.6</v>
      </c>
      <c r="W116" s="255"/>
      <c r="X116" s="248"/>
      <c r="Y116" s="247"/>
      <c r="Z116" s="256"/>
      <c r="AA116" s="257"/>
      <c r="AB116" s="254">
        <f ref="AB116:AS116" t="shared" si="105">SUM(AB34:AB114)</f>
        <v>336702315.6</v>
      </c>
      <c r="AC116" s="254">
        <f t="shared" si="105"/>
        <v>7666950.399999993</v>
      </c>
      <c r="AD116" s="254">
        <f t="shared" si="105"/>
        <v>3833475.1999999965</v>
      </c>
      <c r="AE116" s="254">
        <f t="shared" si="105"/>
        <v>3833475.1999999965</v>
      </c>
      <c r="AF116" s="254">
        <f t="shared" si="105"/>
        <v>321368414.80000025</v>
      </c>
      <c r="AG116" s="254" t="e">
        <f t="shared" si="105"/>
        <v>#REF!</v>
      </c>
      <c r="AH116" s="254" t="e">
        <f t="shared" si="105"/>
        <v>#REF!</v>
      </c>
      <c r="AI116" s="254" t="e">
        <f t="shared" si="105"/>
        <v>#REF!</v>
      </c>
      <c r="AJ116" s="254" t="e">
        <f t="shared" si="105"/>
        <v>#REF!</v>
      </c>
      <c r="AK116" s="254">
        <f t="shared" si="105"/>
        <v>510000</v>
      </c>
      <c r="AL116" s="254">
        <f t="shared" si="105"/>
        <v>0</v>
      </c>
      <c r="AM116" s="254">
        <f t="shared" si="105"/>
        <v>4500000</v>
      </c>
      <c r="AN116" s="254">
        <f t="shared" si="105"/>
        <v>575000</v>
      </c>
      <c r="AO116" s="254">
        <f t="shared" si="105"/>
        <v>250000</v>
      </c>
      <c r="AP116" s="254">
        <f t="shared" si="105"/>
        <v>488000</v>
      </c>
      <c r="AQ116" s="254">
        <f t="shared" si="105"/>
        <v>0</v>
      </c>
      <c r="AR116" s="254"/>
      <c r="AS116" s="254" t="e">
        <f t="shared" si="105"/>
        <v>#REF!</v>
      </c>
      <c r="AT116" s="258"/>
      <c r="AU116" s="259"/>
      <c r="AV116" s="260"/>
      <c r="AW116" s="254" t="e">
        <f>SUM(AW34:AW114)</f>
        <v>#REF!</v>
      </c>
      <c r="AX116" s="261"/>
      <c r="AY116" s="247"/>
      <c r="AZ116" s="247"/>
      <c r="BA116" s="150"/>
      <c r="BB116" s="150"/>
    </row>
    <row r="117" hidden="1" ht="21" s="102" customFormat="1">
      <c r="A117" s="77"/>
      <c r="B117" s="77"/>
      <c r="C117" s="86" t="s">
        <v>263</v>
      </c>
      <c r="D117" s="77"/>
      <c r="E117" s="77"/>
      <c r="F117" s="77"/>
      <c r="G117" s="77"/>
      <c r="H117" s="76"/>
      <c r="I117" s="76"/>
      <c r="J117" s="76"/>
      <c r="K117" s="76"/>
      <c r="L117" s="76"/>
      <c r="M117" s="64"/>
      <c r="N117" s="64"/>
      <c r="O117" s="62"/>
      <c r="P117" s="75"/>
      <c r="Q117" s="75"/>
      <c r="R117" s="75"/>
      <c r="S117" s="74"/>
      <c r="T117" s="74"/>
      <c r="U117" s="64"/>
      <c r="V117" s="76"/>
      <c r="W117" s="76"/>
      <c r="X117" s="77"/>
      <c r="Y117" s="77"/>
      <c r="Z117" s="86" t="s">
        <v>3</v>
      </c>
      <c r="AA117" s="72"/>
      <c r="AB117" s="71"/>
      <c r="AC117" s="71"/>
      <c r="AD117" s="71"/>
      <c r="AE117" s="71"/>
      <c r="AF117" s="71"/>
      <c r="AG117" s="71"/>
      <c r="AH117" s="71"/>
      <c r="AI117" s="71"/>
      <c r="AJ117" s="70"/>
      <c r="AK117" s="59"/>
      <c r="AL117" s="59"/>
      <c r="AM117" s="59"/>
      <c r="AN117" s="59">
        <f>+IF(I117+J117&gt;2,I117+J117*165845,0)</f>
        <v>0</v>
      </c>
      <c r="AO117" s="59"/>
      <c r="AP117" s="59"/>
      <c r="AQ117" s="59"/>
      <c r="AR117" s="59"/>
      <c r="AS117" s="59"/>
      <c r="AT117" s="69"/>
      <c r="AU117" s="68"/>
      <c r="AV117" s="67"/>
      <c r="AW117" s="57"/>
      <c r="AX117" s="66"/>
      <c r="AY117" s="77"/>
      <c r="AZ117" s="53"/>
      <c r="BA117" s="69"/>
      <c r="BB117" s="69"/>
      <c r="BC117" s="69"/>
      <c r="BD117" s="69"/>
    </row>
    <row r="118" hidden="1" s="49" customFormat="1">
      <c r="A118" s="77"/>
      <c r="B118" s="52"/>
      <c r="C118" s="17"/>
      <c r="D118" s="52"/>
      <c r="E118" s="52"/>
      <c r="F118" s="52"/>
      <c r="G118" s="52"/>
      <c r="H118" s="135"/>
      <c r="I118" s="123"/>
      <c r="J118" s="123"/>
      <c r="K118" s="123"/>
      <c r="L118" s="76"/>
      <c r="M118" s="64"/>
      <c r="N118" s="37"/>
      <c r="O118" s="62"/>
      <c r="P118" s="75"/>
      <c r="Q118" s="75"/>
      <c r="R118" s="75"/>
      <c r="S118" s="74"/>
      <c r="T118" s="76"/>
      <c r="U118" s="64"/>
      <c r="V118" s="76"/>
      <c r="W118" s="51"/>
      <c r="X118" s="52"/>
      <c r="Y118" s="77"/>
      <c r="Z118" s="73"/>
      <c r="AA118" s="72"/>
      <c r="AB118" s="71"/>
      <c r="AC118" s="71"/>
      <c r="AD118" s="71"/>
      <c r="AE118" s="71"/>
      <c r="AF118" s="71"/>
      <c r="AG118" s="71"/>
      <c r="AH118" s="71"/>
      <c r="AI118" s="71"/>
      <c r="AJ118" s="70"/>
      <c r="AK118" s="59"/>
      <c r="AL118" s="59"/>
      <c r="AM118" s="59"/>
      <c r="AN118" s="59"/>
      <c r="AO118" s="59"/>
      <c r="AP118" s="59"/>
      <c r="AQ118" s="59"/>
      <c r="AR118" s="59"/>
      <c r="AS118" s="59"/>
      <c r="AT118" s="69"/>
      <c r="AU118" s="68"/>
      <c r="AV118" s="50"/>
      <c r="AW118" s="57"/>
      <c r="AX118" s="66"/>
      <c r="AY118" s="52"/>
      <c r="AZ118" s="52"/>
      <c r="BA118" s="69"/>
      <c r="BB118" s="69"/>
    </row>
    <row r="119" hidden="1" s="49" customFormat="1">
      <c r="A119" s="77"/>
      <c r="B119" s="52"/>
      <c r="C119" s="17"/>
      <c r="D119" s="52"/>
      <c r="E119" s="52"/>
      <c r="F119" s="52"/>
      <c r="G119" s="52"/>
      <c r="H119" s="135"/>
      <c r="I119" s="123"/>
      <c r="J119" s="123"/>
      <c r="K119" s="123"/>
      <c r="L119" s="76"/>
      <c r="M119" s="64"/>
      <c r="N119" s="37"/>
      <c r="O119" s="62"/>
      <c r="P119" s="75"/>
      <c r="Q119" s="75"/>
      <c r="R119" s="75"/>
      <c r="S119" s="74"/>
      <c r="T119" s="76"/>
      <c r="U119" s="64"/>
      <c r="V119" s="76"/>
      <c r="W119" s="51"/>
      <c r="X119" s="52"/>
      <c r="Y119" s="77"/>
      <c r="Z119" s="73"/>
      <c r="AA119" s="72"/>
      <c r="AB119" s="71"/>
      <c r="AC119" s="71"/>
      <c r="AD119" s="71"/>
      <c r="AE119" s="71"/>
      <c r="AF119" s="71"/>
      <c r="AG119" s="71"/>
      <c r="AH119" s="71"/>
      <c r="AI119" s="71"/>
      <c r="AJ119" s="70"/>
      <c r="AK119" s="59"/>
      <c r="AL119" s="59"/>
      <c r="AM119" s="59"/>
      <c r="AN119" s="59"/>
      <c r="AO119" s="59"/>
      <c r="AP119" s="59"/>
      <c r="AQ119" s="59"/>
      <c r="AR119" s="59"/>
      <c r="AS119" s="59"/>
      <c r="AT119" s="69"/>
      <c r="AU119" s="68"/>
      <c r="AV119" s="50"/>
      <c r="AW119" s="57"/>
      <c r="AX119" s="66"/>
      <c r="AY119" s="52"/>
      <c r="AZ119" s="52"/>
      <c r="BA119" s="69"/>
      <c r="BB119" s="69"/>
    </row>
    <row r="120" hidden="1" s="49" customFormat="1">
      <c r="A120" s="77"/>
      <c r="B120" s="52"/>
      <c r="C120" s="17"/>
      <c r="D120" s="52"/>
      <c r="E120" s="52"/>
      <c r="F120" s="52"/>
      <c r="G120" s="52"/>
      <c r="H120" s="135"/>
      <c r="I120" s="123"/>
      <c r="J120" s="123"/>
      <c r="K120" s="123"/>
      <c r="L120" s="76"/>
      <c r="M120" s="64"/>
      <c r="N120" s="37"/>
      <c r="O120" s="62"/>
      <c r="P120" s="75"/>
      <c r="Q120" s="75"/>
      <c r="R120" s="75"/>
      <c r="S120" s="74"/>
      <c r="T120" s="74"/>
      <c r="U120" s="64"/>
      <c r="V120" s="76"/>
      <c r="W120" s="51"/>
      <c r="X120" s="52"/>
      <c r="Y120" s="77"/>
      <c r="Z120" s="73"/>
      <c r="AA120" s="72"/>
      <c r="AB120" s="71"/>
      <c r="AC120" s="71"/>
      <c r="AD120" s="71"/>
      <c r="AE120" s="71"/>
      <c r="AF120" s="71"/>
      <c r="AG120" s="71"/>
      <c r="AH120" s="71"/>
      <c r="AI120" s="71"/>
      <c r="AJ120" s="70"/>
      <c r="AK120" s="59"/>
      <c r="AL120" s="59"/>
      <c r="AM120" s="59"/>
      <c r="AN120" s="59"/>
      <c r="AO120" s="59"/>
      <c r="AP120" s="59"/>
      <c r="AQ120" s="59"/>
      <c r="AR120" s="59"/>
      <c r="AS120" s="59"/>
      <c r="AT120" s="69"/>
      <c r="AU120" s="68"/>
      <c r="AV120" s="50"/>
      <c r="AW120" s="57"/>
      <c r="AX120" s="66"/>
      <c r="AY120" s="52"/>
      <c r="AZ120" s="52"/>
      <c r="BA120" s="69"/>
      <c r="BB120" s="69"/>
    </row>
    <row r="121" hidden="1" s="49" customFormat="1">
      <c r="A121" s="77"/>
      <c r="B121" s="52"/>
      <c r="C121" s="17"/>
      <c r="D121" s="52"/>
      <c r="E121" s="52"/>
      <c r="F121" s="52"/>
      <c r="G121" s="52"/>
      <c r="H121" s="135"/>
      <c r="I121" s="123"/>
      <c r="J121" s="123"/>
      <c r="K121" s="123"/>
      <c r="L121" s="51"/>
      <c r="M121" s="64"/>
      <c r="N121" s="37"/>
      <c r="O121" s="62"/>
      <c r="P121" s="63"/>
      <c r="Q121" s="63"/>
      <c r="R121" s="75"/>
      <c r="S121" s="74"/>
      <c r="T121" s="74"/>
      <c r="U121" s="64"/>
      <c r="V121" s="51"/>
      <c r="W121" s="51"/>
      <c r="X121" s="52"/>
      <c r="Y121" s="77"/>
      <c r="Z121" s="73"/>
      <c r="AA121" s="72"/>
      <c r="AB121" s="71"/>
      <c r="AC121" s="71"/>
      <c r="AD121" s="71"/>
      <c r="AE121" s="71"/>
      <c r="AF121" s="71"/>
      <c r="AG121" s="71"/>
      <c r="AH121" s="71"/>
      <c r="AI121" s="71"/>
      <c r="AJ121" s="70"/>
      <c r="AK121" s="59"/>
      <c r="AL121" s="59"/>
      <c r="AM121" s="59"/>
      <c r="AN121" s="59"/>
      <c r="AO121" s="59"/>
      <c r="AP121" s="231"/>
      <c r="AQ121" s="231"/>
      <c r="AR121" s="231"/>
      <c r="AS121" s="59"/>
      <c r="AT121" s="69"/>
      <c r="AU121" s="68"/>
      <c r="AV121" s="50"/>
      <c r="AW121" s="57"/>
      <c r="AX121" s="66"/>
      <c r="AY121" s="52"/>
      <c r="AZ121" s="52"/>
      <c r="BA121" s="69"/>
      <c r="BB121" s="69"/>
    </row>
    <row r="122" hidden="1" s="154" customFormat="1">
      <c r="A122" s="147"/>
      <c r="B122" s="157"/>
      <c r="C122" s="158"/>
      <c r="D122" s="147"/>
      <c r="E122" s="147"/>
      <c r="F122" s="159"/>
      <c r="G122" s="159"/>
      <c r="H122" s="149"/>
      <c r="I122" s="160"/>
      <c r="J122" s="160"/>
      <c r="K122" s="160"/>
      <c r="L122" s="164">
        <f ref="L122:V122" t="shared" si="106">SUM(L118:L120)</f>
        <v>0</v>
      </c>
      <c r="M122" s="34">
        <f t="shared" si="106"/>
        <v>0</v>
      </c>
      <c r="N122" s="34">
        <f t="shared" si="106"/>
        <v>0</v>
      </c>
      <c r="O122" s="34">
        <f t="shared" si="106"/>
        <v>0</v>
      </c>
      <c r="P122" s="164">
        <f t="shared" si="106"/>
        <v>0</v>
      </c>
      <c r="Q122" s="164">
        <f t="shared" si="106"/>
        <v>0</v>
      </c>
      <c r="R122" s="164">
        <f t="shared" si="106"/>
        <v>0</v>
      </c>
      <c r="S122" s="164">
        <f t="shared" si="106"/>
        <v>0</v>
      </c>
      <c r="T122" s="164">
        <f t="shared" si="106"/>
        <v>0</v>
      </c>
      <c r="U122" s="34">
        <f t="shared" si="106"/>
        <v>0</v>
      </c>
      <c r="V122" s="164">
        <f t="shared" si="106"/>
        <v>0</v>
      </c>
      <c r="W122" s="161"/>
      <c r="X122" s="157"/>
      <c r="Y122" s="147"/>
      <c r="Z122" s="162"/>
      <c r="AA122" s="163"/>
      <c r="AB122" s="164">
        <f ref="AB122:AK122" t="shared" si="107">SUM(AB118:AB120)</f>
        <v>0</v>
      </c>
      <c r="AC122" s="164">
        <f t="shared" si="107"/>
        <v>0</v>
      </c>
      <c r="AD122" s="164">
        <f t="shared" si="107"/>
        <v>0</v>
      </c>
      <c r="AE122" s="164">
        <f t="shared" si="107"/>
        <v>0</v>
      </c>
      <c r="AF122" s="164">
        <f t="shared" si="107"/>
        <v>0</v>
      </c>
      <c r="AG122" s="164">
        <f t="shared" si="107"/>
        <v>0</v>
      </c>
      <c r="AH122" s="164">
        <f t="shared" si="107"/>
        <v>0</v>
      </c>
      <c r="AI122" s="164">
        <f t="shared" si="107"/>
        <v>0</v>
      </c>
      <c r="AJ122" s="164">
        <f t="shared" si="107"/>
        <v>0</v>
      </c>
      <c r="AK122" s="34">
        <f t="shared" si="107"/>
        <v>0</v>
      </c>
      <c r="AL122" s="34">
        <f ref="AL122:AQ122" t="shared" si="108">SUM(AL118:AL120)</f>
        <v>0</v>
      </c>
      <c r="AM122" s="34">
        <f t="shared" si="108"/>
        <v>0</v>
      </c>
      <c r="AN122" s="34">
        <f t="shared" si="108"/>
        <v>0</v>
      </c>
      <c r="AO122" s="34">
        <f t="shared" si="108"/>
        <v>0</v>
      </c>
      <c r="AP122" s="34">
        <f t="shared" si="108"/>
        <v>0</v>
      </c>
      <c r="AQ122" s="34">
        <f t="shared" si="108"/>
        <v>0</v>
      </c>
      <c r="AR122" s="34"/>
      <c r="AS122" s="164">
        <f>SUM(AS118:AS120)</f>
        <v>0</v>
      </c>
      <c r="AT122" s="150"/>
      <c r="AU122" s="151"/>
      <c r="AV122" s="152"/>
      <c r="AW122" s="153">
        <f>SUM(AW118:AW121)</f>
        <v>0</v>
      </c>
      <c r="AX122" s="148"/>
      <c r="AY122" s="147"/>
      <c r="AZ122" s="147"/>
      <c r="BA122" s="150"/>
      <c r="BB122" s="150"/>
    </row>
    <row r="123" ht="21" s="46" customFormat="1">
      <c r="A123" s="52"/>
      <c r="B123" s="48"/>
      <c r="C123" s="86" t="s">
        <v>264</v>
      </c>
      <c r="D123" s="65"/>
      <c r="E123" s="65"/>
      <c r="F123" s="105"/>
      <c r="G123" s="105"/>
      <c r="H123" s="64"/>
      <c r="I123" s="64"/>
      <c r="J123" s="64"/>
      <c r="K123" s="64"/>
      <c r="L123" s="64"/>
      <c r="M123" s="64"/>
      <c r="N123" s="37"/>
      <c r="O123" s="62"/>
      <c r="P123" s="63"/>
      <c r="Q123" s="63"/>
      <c r="R123" s="63"/>
      <c r="S123" s="62"/>
      <c r="T123" s="62"/>
      <c r="U123" s="38"/>
      <c r="V123" s="38"/>
      <c r="W123" s="38"/>
      <c r="X123" s="39"/>
      <c r="Y123" s="65"/>
      <c r="Z123" s="86" t="s">
        <v>264</v>
      </c>
      <c r="AA123" s="35"/>
      <c r="AB123" s="34"/>
      <c r="AC123" s="34"/>
      <c r="AD123" s="60"/>
      <c r="AE123" s="60"/>
      <c r="AF123" s="34"/>
      <c r="AG123" s="34"/>
      <c r="AH123" s="34"/>
      <c r="AI123" s="34"/>
      <c r="AJ123" s="33"/>
      <c r="AK123" s="33"/>
      <c r="AL123" s="33"/>
      <c r="AM123" s="33"/>
      <c r="AN123" s="59"/>
      <c r="AO123" s="59"/>
      <c r="AP123" s="59"/>
      <c r="AQ123" s="33"/>
      <c r="AR123" s="33"/>
      <c r="AS123" s="33"/>
      <c r="AT123" s="56"/>
      <c r="AU123" s="32"/>
      <c r="AV123" s="58"/>
      <c r="AW123" s="57"/>
      <c r="AX123" s="61"/>
      <c r="AY123" s="106"/>
      <c r="AZ123" s="106"/>
      <c r="BA123" s="69"/>
      <c r="BB123" s="107"/>
    </row>
    <row r="124" ht="19.5" customHeight="1" s="2" customFormat="1">
      <c r="A124" s="3">
        <v>1</v>
      </c>
      <c r="B124" s="3"/>
      <c r="C124" s="4" t="s">
        <v>265</v>
      </c>
      <c r="D124" s="3" t="s">
        <v>266</v>
      </c>
      <c r="E124" s="3" t="s">
        <v>61</v>
      </c>
      <c r="F124" s="3"/>
      <c r="G124" s="3"/>
      <c r="H124" s="5" t="s">
        <v>267</v>
      </c>
      <c r="I124" s="5">
        <v>0</v>
      </c>
      <c r="J124" s="5">
        <v>0</v>
      </c>
      <c r="K124" s="5">
        <v>0</v>
      </c>
      <c r="L124" s="5"/>
      <c r="M124" s="217">
        <v>4146126</v>
      </c>
      <c r="N124" s="37">
        <f>+F124*100000</f>
        <v>0</v>
      </c>
      <c r="O124" s="62">
        <f>+G124*165845</f>
        <v>0</v>
      </c>
      <c r="P124" s="6">
        <f>4498962*1.57%</f>
        <v>70633.70340000001</v>
      </c>
      <c r="Q124" s="6">
        <f>4498962*4%</f>
        <v>179958.48</v>
      </c>
      <c r="R124" s="6"/>
      <c r="S124" s="7">
        <f>SUM(P124:R124)</f>
        <v>250592.18340000004</v>
      </c>
      <c r="T124" s="7">
        <v>345511</v>
      </c>
      <c r="U124" s="217">
        <v>30000</v>
      </c>
      <c r="V124" s="51">
        <f>+M124+N124+O124+U124</f>
        <v>4176126</v>
      </c>
      <c r="W124" s="5"/>
      <c r="X124" s="3"/>
      <c r="Y124" s="3">
        <v>4</v>
      </c>
      <c r="Z124" s="8" t="s">
        <v>265</v>
      </c>
      <c r="AA124" s="166" t="s">
        <v>0</v>
      </c>
      <c r="AB124" s="9">
        <f>+O124+N124+M124+U124</f>
        <v>4176126</v>
      </c>
      <c r="AC124" s="71">
        <f>1802000*2%</f>
        <v>36040</v>
      </c>
      <c r="AD124" s="71"/>
      <c r="AE124" s="71">
        <f>1802000*1%</f>
        <v>18020</v>
      </c>
      <c r="AF124" s="9">
        <f>+AB124-AC124-AD124-AE124</f>
        <v>4122066</v>
      </c>
      <c r="AG124" s="9">
        <v>4500000</v>
      </c>
      <c r="AH124" s="9">
        <f>+AF124-AG124</f>
        <v>-377934</v>
      </c>
      <c r="AI124" s="9">
        <f>+IF(AH124&gt;1,AH124,0)</f>
        <v>0</v>
      </c>
      <c r="AJ124" s="10">
        <f>+AB124-AC124-AD124-AE124-AI124</f>
        <v>4122066</v>
      </c>
      <c r="AK124" s="140"/>
      <c r="AL124" s="140"/>
      <c r="AM124" s="140"/>
      <c r="AN124" s="140"/>
      <c r="AO124" s="140"/>
      <c r="AP124" s="59"/>
      <c r="AQ124" s="140"/>
      <c r="AR124" s="140"/>
      <c r="AS124" s="140">
        <f>+AJ124-AK124-AL124-AM124-AP124-AO124-AN124</f>
        <v>4122066</v>
      </c>
      <c r="AT124" s="11"/>
      <c r="AU124" s="12">
        <v>1</v>
      </c>
      <c r="AV124" s="13" t="str">
        <f>+C124</f>
        <v>IKLIMASARI</v>
      </c>
      <c r="AW124" s="188">
        <f>+AS124</f>
        <v>4122066</v>
      </c>
      <c r="AX124" s="18"/>
      <c r="AY124" s="3"/>
      <c r="AZ124" s="3"/>
      <c r="BA124" s="69">
        <f>+VLOOKUP(C124,'tanda terima  (2)'!$C$4:$G$106,5,0)</f>
        <v>4122066</v>
      </c>
      <c r="BB124" s="69"/>
    </row>
    <row r="125" s="49" customFormat="1">
      <c r="A125" s="77">
        <f>+A124+1</f>
        <v>2</v>
      </c>
      <c r="B125" s="52"/>
      <c r="C125" s="17" t="s">
        <v>268</v>
      </c>
      <c r="D125" s="3" t="s">
        <v>266</v>
      </c>
      <c r="E125" s="52" t="s">
        <v>61</v>
      </c>
      <c r="F125" s="52"/>
      <c r="G125" s="52"/>
      <c r="H125" s="135" t="s">
        <v>267</v>
      </c>
      <c r="I125" s="123"/>
      <c r="J125" s="123"/>
      <c r="K125" s="123"/>
      <c r="L125" s="51">
        <f>SUM(I125:K125)</f>
        <v>0</v>
      </c>
      <c r="M125" s="64">
        <v>4791844</v>
      </c>
      <c r="N125" s="37">
        <f>+F125*100000</f>
        <v>0</v>
      </c>
      <c r="O125" s="62">
        <f>+G125*179958</f>
        <v>0</v>
      </c>
      <c r="P125" s="75">
        <f>0.0489*4791844</f>
        <v>234321.1716</v>
      </c>
      <c r="Q125" s="75">
        <f>0.04*4791844</f>
        <v>191673.76</v>
      </c>
      <c r="R125" s="75">
        <f>4791844*2%</f>
        <v>95836.88</v>
      </c>
      <c r="S125" s="74">
        <f>SUM(P125:R125)</f>
        <v>521831.8116</v>
      </c>
      <c r="T125" s="74">
        <v>374913.5</v>
      </c>
      <c r="U125" s="64"/>
      <c r="V125" s="51">
        <f>+M125+N125+O125+U125</f>
        <v>4791844</v>
      </c>
      <c r="W125" s="51"/>
      <c r="X125" s="52"/>
      <c r="Y125" s="77">
        <f>+A125</f>
        <v>2</v>
      </c>
      <c r="Z125" s="73" t="str">
        <f>+C125</f>
        <v>SRI ANDINI</v>
      </c>
      <c r="AA125" s="72" t="s">
        <v>5</v>
      </c>
      <c r="AB125" s="71">
        <f>+M125+N125+O125+U125</f>
        <v>4791844</v>
      </c>
      <c r="AC125" s="71">
        <f>4791844*2%</f>
        <v>95836.88</v>
      </c>
      <c r="AD125" s="71">
        <f>4791844*1%</f>
        <v>47918.44</v>
      </c>
      <c r="AE125" s="71">
        <f>4791844*1%</f>
        <v>47918.44</v>
      </c>
      <c r="AF125" s="71">
        <f>+AB125-AC125-AD125-AE125</f>
        <v>4600170.239999999</v>
      </c>
      <c r="AG125" s="71">
        <f>VLOOKUP(AA125,$AC$1:$AD$5,2,0)</f>
        <v>5625000</v>
      </c>
      <c r="AH125" s="71">
        <f>+AF125-AG125</f>
        <v>-1024829.7600000007</v>
      </c>
      <c r="AI125" s="71">
        <f>+IF(AH125&gt;0,AH125*5%,0)</f>
        <v>0</v>
      </c>
      <c r="AJ125" s="70">
        <f>+AB125-AC125-AD125-AE125-AI125</f>
        <v>4600170.239999999</v>
      </c>
      <c r="AK125" s="59"/>
      <c r="AL125" s="59"/>
      <c r="AM125" s="59"/>
      <c r="AN125" s="59"/>
      <c r="AO125" s="59"/>
      <c r="AP125" s="59"/>
      <c r="AQ125" s="59"/>
      <c r="AR125" s="59"/>
      <c r="AS125" s="59">
        <f>+AJ125-AK125-AL125-AM125-AP125-AO125-AN125-AQ125</f>
        <v>4600170.239999999</v>
      </c>
      <c r="AT125" s="69"/>
      <c r="AU125" s="68">
        <v>2</v>
      </c>
      <c r="AV125" s="50" t="str">
        <f>+C125</f>
        <v>SRI ANDINI</v>
      </c>
      <c r="AW125" s="57">
        <f>+AS125</f>
        <v>4600170.239999999</v>
      </c>
      <c r="AX125" s="66"/>
      <c r="AY125" s="52"/>
      <c r="AZ125" s="52"/>
      <c r="BA125" s="69">
        <f>+VLOOKUP(C125,'tanda terima  (2)'!$C$4:$G$106,5,0)</f>
        <v>4600170.239999999</v>
      </c>
      <c r="BB125" s="69"/>
    </row>
    <row r="126" s="49" customFormat="1">
      <c r="A126" s="77"/>
      <c r="B126" s="52"/>
      <c r="C126" s="26"/>
      <c r="D126" s="3"/>
      <c r="E126" s="52"/>
      <c r="F126" s="52"/>
      <c r="G126" s="52"/>
      <c r="H126" s="135"/>
      <c r="I126" s="123"/>
      <c r="J126" s="123"/>
      <c r="K126" s="123"/>
      <c r="L126" s="51"/>
      <c r="M126" s="64"/>
      <c r="N126" s="37"/>
      <c r="O126" s="62"/>
      <c r="P126" s="75"/>
      <c r="Q126" s="75"/>
      <c r="R126" s="75"/>
      <c r="S126" s="74"/>
      <c r="T126" s="74"/>
      <c r="U126" s="38"/>
      <c r="V126" s="44"/>
      <c r="W126" s="44"/>
      <c r="X126" s="45"/>
      <c r="Y126" s="77"/>
      <c r="Z126" s="43"/>
      <c r="AA126" s="42"/>
      <c r="AB126" s="41"/>
      <c r="AC126" s="41"/>
      <c r="AD126" s="71"/>
      <c r="AE126" s="71"/>
      <c r="AF126" s="41"/>
      <c r="AG126" s="41"/>
      <c r="AH126" s="41"/>
      <c r="AI126" s="41"/>
      <c r="AJ126" s="54"/>
      <c r="AK126" s="33"/>
      <c r="AL126" s="33"/>
      <c r="AM126" s="33"/>
      <c r="AN126" s="59"/>
      <c r="AO126" s="59"/>
      <c r="AP126" s="59"/>
      <c r="AQ126" s="33"/>
      <c r="AR126" s="33"/>
      <c r="AS126" s="33"/>
      <c r="AT126" s="69"/>
      <c r="AU126" s="68"/>
      <c r="AV126" s="50"/>
      <c r="AW126" s="57"/>
      <c r="AX126" s="66"/>
      <c r="AY126" s="52"/>
      <c r="AZ126" s="52"/>
      <c r="BA126" s="69"/>
      <c r="BB126" s="69"/>
    </row>
    <row r="127" s="46" customFormat="1">
      <c r="A127" s="52"/>
      <c r="B127" s="48"/>
      <c r="C127" s="1"/>
      <c r="D127" s="77"/>
      <c r="E127" s="77"/>
      <c r="F127" s="47"/>
      <c r="G127" s="47"/>
      <c r="H127" s="76"/>
      <c r="I127" s="51"/>
      <c r="J127" s="51"/>
      <c r="K127" s="51"/>
      <c r="L127" s="51"/>
      <c r="M127" s="64"/>
      <c r="N127" s="37"/>
      <c r="O127" s="62"/>
      <c r="P127" s="75"/>
      <c r="Q127" s="75"/>
      <c r="R127" s="75"/>
      <c r="S127" s="74"/>
      <c r="T127" s="74"/>
      <c r="U127" s="38"/>
      <c r="V127" s="44"/>
      <c r="W127" s="44"/>
      <c r="X127" s="45"/>
      <c r="Y127" s="52"/>
      <c r="Z127" s="43"/>
      <c r="AA127" s="42"/>
      <c r="AB127" s="41"/>
      <c r="AC127" s="41"/>
      <c r="AD127" s="71"/>
      <c r="AE127" s="71"/>
      <c r="AF127" s="41"/>
      <c r="AG127" s="41"/>
      <c r="AH127" s="41"/>
      <c r="AI127" s="41"/>
      <c r="AJ127" s="54"/>
      <c r="AK127" s="33"/>
      <c r="AL127" s="33"/>
      <c r="AM127" s="33"/>
      <c r="AN127" s="59"/>
      <c r="AO127" s="59"/>
      <c r="AP127" s="59"/>
      <c r="AQ127" s="33"/>
      <c r="AR127" s="33"/>
      <c r="AS127" s="33"/>
      <c r="AT127" s="69"/>
      <c r="AU127" s="32"/>
      <c r="AV127" s="50"/>
      <c r="AW127" s="57"/>
      <c r="AX127" s="66"/>
      <c r="AY127" s="48"/>
      <c r="AZ127" s="48"/>
      <c r="BA127" s="69"/>
    </row>
    <row r="128" ht="27.75" customHeight="1" s="165" customFormat="1">
      <c r="A128" s="247"/>
      <c r="B128" s="262"/>
      <c r="C128" s="262"/>
      <c r="D128" s="262"/>
      <c r="E128" s="262"/>
      <c r="F128" s="263"/>
      <c r="G128" s="263"/>
      <c r="H128" s="263"/>
      <c r="I128" s="263"/>
      <c r="J128" s="263"/>
      <c r="K128" s="263"/>
      <c r="L128" s="263"/>
      <c r="M128" s="263">
        <f ref="M128:X128" t="shared" si="109">SUM(M32,M122,M124+M125)</f>
        <v>90113970</v>
      </c>
      <c r="N128" s="263">
        <f t="shared" si="109"/>
        <v>0</v>
      </c>
      <c r="O128" s="263">
        <f t="shared" si="109"/>
        <v>0</v>
      </c>
      <c r="P128" s="263">
        <f t="shared" si="109"/>
        <v>4484938.611</v>
      </c>
      <c r="Q128" s="263">
        <f t="shared" si="109"/>
        <v>3790843.3600000003</v>
      </c>
      <c r="R128" s="263">
        <f t="shared" si="109"/>
        <v>1805442.44</v>
      </c>
      <c r="S128" s="263">
        <f t="shared" si="109"/>
        <v>10081224.410999998</v>
      </c>
      <c r="T128" s="263">
        <f t="shared" si="109"/>
        <v>7843781</v>
      </c>
      <c r="U128" s="263">
        <f t="shared" si="109"/>
        <v>409958</v>
      </c>
      <c r="V128" s="263">
        <f t="shared" si="109"/>
        <v>90523928</v>
      </c>
      <c r="W128" s="263">
        <f t="shared" si="109"/>
        <v>0</v>
      </c>
      <c r="X128" s="263">
        <f t="shared" si="109"/>
        <v>0</v>
      </c>
      <c r="Y128" s="264"/>
      <c r="Z128" s="264">
        <f>SUM(Z12:Z127)</f>
        <v>0</v>
      </c>
      <c r="AA128" s="264" t="e">
        <f>SUM(AA12:AA127)</f>
        <v>#REF!</v>
      </c>
      <c r="AB128" s="263">
        <f ref="AB128:AJ128" t="shared" si="110">SUM(AB32,AB122,AB124+AB125)</f>
        <v>90523928</v>
      </c>
      <c r="AC128" s="263">
        <f t="shared" si="110"/>
        <v>1841482.44</v>
      </c>
      <c r="AD128" s="263">
        <f t="shared" si="110"/>
        <v>902721.22</v>
      </c>
      <c r="AE128" s="263">
        <f t="shared" si="110"/>
        <v>920741.22</v>
      </c>
      <c r="AF128" s="263">
        <f t="shared" si="110"/>
        <v>84458983.11999995</v>
      </c>
      <c r="AG128" s="263">
        <f t="shared" si="110"/>
        <v>104250000</v>
      </c>
      <c r="AH128" s="263">
        <f t="shared" si="110"/>
        <v>-19791016.88000001</v>
      </c>
      <c r="AI128" s="263">
        <f t="shared" si="110"/>
        <v>0</v>
      </c>
      <c r="AJ128" s="263">
        <f t="shared" si="110"/>
        <v>86858983.11999995</v>
      </c>
      <c r="AK128" s="263">
        <f ref="AK128:AQ128" t="shared" si="111">SUM(AK32,AK122,AK124+AK125+AK116)</f>
        <v>510000</v>
      </c>
      <c r="AL128" s="263">
        <f t="shared" si="111"/>
        <v>0</v>
      </c>
      <c r="AM128" s="263">
        <f t="shared" si="111"/>
        <v>5000000</v>
      </c>
      <c r="AN128" s="263">
        <f t="shared" si="111"/>
        <v>1075000</v>
      </c>
      <c r="AO128" s="263">
        <f t="shared" si="111"/>
        <v>250000</v>
      </c>
      <c r="AP128" s="263">
        <f t="shared" si="111"/>
        <v>528000</v>
      </c>
      <c r="AQ128" s="263">
        <f t="shared" si="111"/>
        <v>450000</v>
      </c>
      <c r="AR128" s="263"/>
      <c r="AS128" s="263" t="e">
        <f>SUM(AS32,AS122,AS124,AS125,AS116)</f>
        <v>#REF!</v>
      </c>
      <c r="AT128" s="264"/>
      <c r="AU128" s="264"/>
      <c r="AV128" s="264">
        <f>SUM(AV12:AV127)</f>
        <v>0</v>
      </c>
      <c r="AW128" s="263" t="e">
        <f>SUM(AW32,AW122,AW124,AW125,AW116)</f>
        <v>#REF!</v>
      </c>
      <c r="AX128" s="265"/>
      <c r="AY128" s="262"/>
      <c r="AZ128" s="262"/>
      <c r="BA128" s="150"/>
    </row>
    <row r="129">
      <c r="C129" s="130"/>
      <c r="M129" s="216"/>
      <c r="N129" s="216"/>
      <c r="O129" s="216"/>
      <c r="P129" s="98"/>
      <c r="Q129" s="98"/>
      <c r="R129" s="98"/>
      <c r="S129" s="98"/>
      <c r="T129" s="98"/>
      <c r="U129" s="216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229"/>
      <c r="AL129" s="229"/>
      <c r="AM129" s="229"/>
      <c r="AN129" s="229"/>
      <c r="AO129" s="229"/>
      <c r="AP129" s="229"/>
      <c r="AQ129" s="229"/>
      <c r="AR129" s="232"/>
      <c r="AS129" s="121"/>
      <c r="AT129" s="98"/>
      <c r="AU129" s="98"/>
      <c r="AV129" s="98"/>
      <c r="AW129" s="98"/>
      <c r="AX129" s="30"/>
      <c r="BA129" s="69"/>
    </row>
    <row r="130">
      <c r="C130" s="107"/>
      <c r="H130" s="128"/>
      <c r="L130" s="142" t="s">
        <v>2</v>
      </c>
      <c r="M130" s="141">
        <f>SUM(M11:M27)</f>
        <v>70176000</v>
      </c>
      <c r="N130" s="141">
        <f>SUM(N11:N27)</f>
        <v>0</v>
      </c>
      <c r="O130" s="141">
        <f>SUM(O11:O27)</f>
        <v>0</v>
      </c>
      <c r="P130" s="31">
        <f>SUM(P11:P31)</f>
        <v>4179983.735999999</v>
      </c>
      <c r="Q130" s="31">
        <f>SUM(Q11:Q31)</f>
        <v>3419211.12</v>
      </c>
      <c r="R130" s="31">
        <f>SUM(R11:R31)</f>
        <v>1709605.56</v>
      </c>
      <c r="S130" s="31">
        <f>SUM(S11:S29)</f>
        <v>9308800.416</v>
      </c>
      <c r="T130" s="31">
        <f>SUM(T11:T27)</f>
        <v>6373529.5</v>
      </c>
      <c r="U130" s="141">
        <f>SUM(U11:U27)</f>
        <v>379958</v>
      </c>
      <c r="V130" s="31">
        <f>SUM(V11:V27)</f>
        <v>70555958</v>
      </c>
      <c r="W130" s="31">
        <f>SUM(M130:R130,T130)</f>
        <v>85858329.91600001</v>
      </c>
      <c r="Z130" s="31">
        <f>+AB116+T116+S116+AC116+AD116+AE116</f>
        <v>423775841.32799995</v>
      </c>
      <c r="AB130" s="131" t="s">
        <v>2</v>
      </c>
      <c r="AC130" s="31">
        <f>SUM(AC11:AC31)</f>
        <v>1709605.56</v>
      </c>
      <c r="AD130" s="31">
        <f>SUM(AD11:AD31)</f>
        <v>854802.78</v>
      </c>
      <c r="AE130" s="31">
        <f>SUM(AE11:AE31)</f>
        <v>854802.78</v>
      </c>
      <c r="AF130" s="133">
        <f>SUM(AC130:AE130)</f>
        <v>3419211.12</v>
      </c>
      <c r="AG130" s="31"/>
      <c r="AH130" s="31"/>
      <c r="AI130" s="31"/>
      <c r="AJ130" s="31"/>
      <c r="AK130" s="141"/>
      <c r="AL130" s="141"/>
      <c r="AM130" s="141"/>
      <c r="AN130" s="141"/>
      <c r="AO130" s="141"/>
      <c r="AP130" s="141"/>
      <c r="AQ130" s="141"/>
      <c r="AR130" s="141"/>
      <c r="AS130" s="141"/>
      <c r="AW130" s="121"/>
      <c r="BA130" s="69"/>
    </row>
    <row r="131">
      <c r="C131" s="127"/>
      <c r="H131" s="128"/>
      <c r="L131" s="142" t="s">
        <v>3</v>
      </c>
      <c r="M131" s="141">
        <f>+M116</f>
        <v>336522357.6</v>
      </c>
      <c r="N131" s="141">
        <f>SUM(N34:N93)</f>
        <v>0</v>
      </c>
      <c r="O131" s="141">
        <f ref="O131:T131" t="shared" si="112">+O116</f>
        <v>0</v>
      </c>
      <c r="P131" s="31">
        <f t="shared" si="112"/>
        <v>18745693.72799996</v>
      </c>
      <c r="Q131" s="31">
        <f t="shared" si="112"/>
        <v>15333900.799999986</v>
      </c>
      <c r="R131" s="31">
        <f t="shared" si="112"/>
        <v>7666950.399999993</v>
      </c>
      <c r="S131" s="31">
        <f t="shared" si="112"/>
        <v>41746544.92799998</v>
      </c>
      <c r="T131" s="31">
        <f t="shared" si="112"/>
        <v>29993080</v>
      </c>
      <c r="U131" s="141">
        <f>SUM(U34:U93)</f>
        <v>179958</v>
      </c>
      <c r="V131" s="31">
        <f>SUM(V34:V93)</f>
        <v>267958176.24</v>
      </c>
      <c r="W131" s="31">
        <f>SUM(W34:W93)</f>
        <v>0</v>
      </c>
      <c r="X131" s="31"/>
      <c r="Y131" s="31"/>
      <c r="Z131" s="31"/>
      <c r="AA131" s="31"/>
      <c r="AB131" s="131" t="s">
        <v>3</v>
      </c>
      <c r="AC131" s="31">
        <f>+AC116</f>
        <v>7666950.399999993</v>
      </c>
      <c r="AD131" s="31">
        <f>+AD116</f>
        <v>3833475.1999999965</v>
      </c>
      <c r="AE131" s="31">
        <f>+AE116</f>
        <v>3833475.1999999965</v>
      </c>
      <c r="AF131" s="133">
        <f>SUM(AC131:AE131)</f>
        <v>15333900.799999986</v>
      </c>
      <c r="AG131" s="31"/>
      <c r="AH131" s="31"/>
      <c r="AI131" s="31"/>
      <c r="AJ131" s="31" t="e">
        <f>+AJ116+AE116+AD116+AC116+T116+S116</f>
        <v>#REF!</v>
      </c>
      <c r="AK131" s="141" t="e">
        <f>+AJ131+AN116</f>
        <v>#REF!</v>
      </c>
      <c r="AL131" s="141"/>
      <c r="AM131" s="141"/>
      <c r="AN131" s="141"/>
      <c r="AO131" s="141"/>
      <c r="AP131" s="141"/>
      <c r="AQ131" s="141"/>
      <c r="AR131" s="141"/>
      <c r="AS131" s="141"/>
      <c r="AT131" s="31"/>
      <c r="AU131" s="31"/>
      <c r="AV131" s="31"/>
      <c r="AW131" s="31"/>
      <c r="AX131" s="30"/>
      <c r="BA131" s="69"/>
    </row>
    <row r="132">
      <c r="C132" s="127"/>
      <c r="L132" s="142" t="s">
        <v>269</v>
      </c>
      <c r="M132" s="141">
        <f>SUM(M124)</f>
        <v>4146126</v>
      </c>
      <c r="N132" s="141">
        <f ref="N132:U132" t="shared" si="113">SUM(N124)</f>
        <v>0</v>
      </c>
      <c r="O132" s="141">
        <f t="shared" si="113"/>
        <v>0</v>
      </c>
      <c r="P132" s="31">
        <f t="shared" si="113"/>
        <v>70633.70340000001</v>
      </c>
      <c r="Q132" s="31">
        <f t="shared" si="113"/>
        <v>179958.48</v>
      </c>
      <c r="R132" s="31">
        <f t="shared" si="113"/>
        <v>0</v>
      </c>
      <c r="S132" s="31">
        <f t="shared" si="113"/>
        <v>250592.18340000004</v>
      </c>
      <c r="T132" s="31">
        <f t="shared" si="113"/>
        <v>345511</v>
      </c>
      <c r="U132" s="141">
        <f t="shared" si="113"/>
        <v>30000</v>
      </c>
      <c r="V132" s="31">
        <f>SUM(V124)</f>
        <v>4176126</v>
      </c>
      <c r="W132" s="31">
        <f>SUM(M132:R132,T132)</f>
        <v>4742229.1834</v>
      </c>
      <c r="X132" s="31">
        <f>+W132+RINCIAN!E8+RINCIAN!G8</f>
        <v>5133462.883400001</v>
      </c>
      <c r="Y132" s="31"/>
      <c r="Z132" s="31"/>
      <c r="AA132" s="31"/>
      <c r="AB132" s="131" t="s">
        <v>269</v>
      </c>
      <c r="AC132" s="31">
        <f ref="AC132:AE133" t="shared" si="114">SUM(AC124:AC124)</f>
        <v>36040</v>
      </c>
      <c r="AD132" s="31">
        <f t="shared" si="114"/>
        <v>0</v>
      </c>
      <c r="AE132" s="31">
        <f t="shared" si="114"/>
        <v>18020</v>
      </c>
      <c r="AF132" s="133">
        <f>SUM(AC132:AE132)</f>
        <v>54060</v>
      </c>
      <c r="AG132" s="31"/>
      <c r="AH132" s="31"/>
      <c r="AI132" s="31"/>
      <c r="AJ132" s="31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31"/>
      <c r="AU132" s="31"/>
      <c r="AV132" s="31"/>
      <c r="AW132" s="31"/>
      <c r="BA132" s="69"/>
    </row>
    <row r="133">
      <c r="C133" s="222"/>
      <c r="L133" s="203" t="s">
        <v>270</v>
      </c>
      <c r="M133" s="141">
        <f>SUM(M125)</f>
        <v>4791844</v>
      </c>
      <c r="N133" s="141">
        <f ref="N133:U133" t="shared" si="115">SUM(N125)</f>
        <v>0</v>
      </c>
      <c r="O133" s="141">
        <f t="shared" si="115"/>
        <v>0</v>
      </c>
      <c r="P133" s="31">
        <f t="shared" si="115"/>
        <v>234321.1716</v>
      </c>
      <c r="Q133" s="31">
        <f t="shared" si="115"/>
        <v>191673.76</v>
      </c>
      <c r="R133" s="31">
        <f t="shared" si="115"/>
        <v>95836.88</v>
      </c>
      <c r="S133" s="31">
        <f t="shared" si="115"/>
        <v>521831.8116</v>
      </c>
      <c r="T133" s="31">
        <f t="shared" si="115"/>
        <v>374913.5</v>
      </c>
      <c r="U133" s="141">
        <f t="shared" si="115"/>
        <v>0</v>
      </c>
      <c r="V133" s="31">
        <f>SUM(V125)</f>
        <v>4791844</v>
      </c>
      <c r="W133" s="31">
        <f>SUM(M133:R133,T133)</f>
        <v>5688589.3116</v>
      </c>
      <c r="X133" s="31">
        <f>+W133+RINCIAN!E9+RINCIAN!G9</f>
        <v>46379573.7116</v>
      </c>
      <c r="Y133" s="31"/>
      <c r="Z133" s="31"/>
      <c r="AA133" s="31"/>
      <c r="AB133" s="204" t="s">
        <v>270</v>
      </c>
      <c r="AC133" s="31">
        <f t="shared" si="114"/>
        <v>95836.88</v>
      </c>
      <c r="AD133" s="31">
        <f t="shared" si="114"/>
        <v>47918.44</v>
      </c>
      <c r="AE133" s="31">
        <f t="shared" si="114"/>
        <v>47918.44</v>
      </c>
      <c r="AF133" s="133">
        <f>SUM(AC133:AE133)</f>
        <v>191673.76</v>
      </c>
      <c r="AG133" s="31"/>
      <c r="AH133" s="31"/>
      <c r="AI133" s="31"/>
      <c r="AJ133" s="31"/>
      <c r="AK133" s="141"/>
      <c r="AL133" s="141"/>
      <c r="AM133" s="141"/>
      <c r="AN133" s="141"/>
      <c r="AO133" s="141"/>
      <c r="AP133" s="141"/>
      <c r="AQ133" s="141"/>
      <c r="AR133" s="141"/>
      <c r="AS133" s="141"/>
      <c r="AT133" s="31"/>
      <c r="AU133" s="31"/>
      <c r="AV133" s="31"/>
      <c r="AW133" s="31"/>
      <c r="BA133" s="69"/>
    </row>
    <row r="134">
      <c r="C134" s="127"/>
      <c r="L134" s="205" t="s">
        <v>263</v>
      </c>
      <c r="M134" s="141">
        <f>SUM(M118:M120)</f>
        <v>0</v>
      </c>
      <c r="N134" s="141">
        <f ref="N134:W134" t="shared" si="116">SUM(N118:N120)</f>
        <v>0</v>
      </c>
      <c r="O134" s="141">
        <f t="shared" si="116"/>
        <v>0</v>
      </c>
      <c r="P134" s="31">
        <f t="shared" si="116"/>
        <v>0</v>
      </c>
      <c r="Q134" s="31">
        <f t="shared" si="116"/>
        <v>0</v>
      </c>
      <c r="R134" s="31">
        <f t="shared" si="116"/>
        <v>0</v>
      </c>
      <c r="S134" s="31">
        <f t="shared" si="116"/>
        <v>0</v>
      </c>
      <c r="T134" s="31">
        <f t="shared" si="116"/>
        <v>0</v>
      </c>
      <c r="U134" s="141">
        <f t="shared" si="116"/>
        <v>0</v>
      </c>
      <c r="V134" s="31">
        <f t="shared" si="116"/>
        <v>0</v>
      </c>
      <c r="W134" s="31">
        <f t="shared" si="116"/>
        <v>0</v>
      </c>
      <c r="X134" s="31"/>
      <c r="Y134" s="31"/>
      <c r="Z134" s="31"/>
      <c r="AA134" s="31"/>
      <c r="AB134" s="31"/>
      <c r="AC134" s="31">
        <f>SUM(AC130:AC133)</f>
        <v>9508432.839999994</v>
      </c>
      <c r="AD134" s="31">
        <f>SUM(AD130:AD133)</f>
        <v>4736196.419999997</v>
      </c>
      <c r="AE134" s="31">
        <f>SUM(AE130:AE133)</f>
        <v>4754216.419999997</v>
      </c>
      <c r="AF134" s="31">
        <f>SUM(AF130:AF133)</f>
        <v>18998845.67999999</v>
      </c>
      <c r="AG134" s="31"/>
      <c r="AH134" s="31"/>
      <c r="AI134" s="31"/>
      <c r="AJ134" s="31"/>
      <c r="AK134" s="141"/>
      <c r="AL134" s="141"/>
      <c r="AM134" s="141"/>
      <c r="AN134" s="141"/>
      <c r="AO134" s="141"/>
      <c r="AP134" s="141"/>
      <c r="AQ134" s="141"/>
      <c r="AR134" s="141"/>
      <c r="AS134" s="141"/>
      <c r="AT134" s="31"/>
      <c r="AU134" s="31"/>
      <c r="AV134" s="31"/>
      <c r="AW134" s="31"/>
      <c r="AX134" s="100"/>
      <c r="BA134" s="69"/>
    </row>
    <row r="135">
      <c r="C135" s="127"/>
      <c r="L135" s="203"/>
      <c r="M135" s="141"/>
      <c r="N135" s="141"/>
      <c r="O135" s="141"/>
      <c r="P135" s="31"/>
      <c r="Q135" s="31"/>
      <c r="R135" s="31"/>
      <c r="S135" s="31"/>
      <c r="T135" s="31"/>
      <c r="U135" s="141"/>
      <c r="V135" s="31"/>
      <c r="W135" s="31"/>
      <c r="X135" s="31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229"/>
      <c r="AL135" s="229"/>
      <c r="AM135" s="229"/>
      <c r="AN135" s="229"/>
      <c r="AO135" s="229"/>
      <c r="AP135" s="229"/>
      <c r="AQ135" s="229"/>
      <c r="AR135" s="232"/>
      <c r="AS135" s="121"/>
      <c r="AT135" s="98"/>
      <c r="AU135" s="98"/>
      <c r="AV135" s="98"/>
      <c r="AW135" s="98"/>
      <c r="AX135" s="100"/>
      <c r="BA135" s="69"/>
    </row>
    <row r="136">
      <c r="C136" s="141"/>
      <c r="M136" s="141">
        <f>SUM(M130:M133)</f>
        <v>415636327.6</v>
      </c>
      <c r="N136" s="141">
        <f ref="N136:W136" t="shared" si="117">SUM(N130:N133)</f>
        <v>0</v>
      </c>
      <c r="O136" s="141">
        <f t="shared" si="117"/>
        <v>0</v>
      </c>
      <c r="P136" s="31">
        <f t="shared" si="117"/>
        <v>23230632.338999957</v>
      </c>
      <c r="Q136" s="31">
        <f t="shared" si="117"/>
        <v>19124744.15999999</v>
      </c>
      <c r="R136" s="31">
        <f t="shared" si="117"/>
        <v>9472392.839999994</v>
      </c>
      <c r="S136" s="31">
        <f t="shared" si="117"/>
        <v>51827769.33899998</v>
      </c>
      <c r="T136" s="31">
        <f t="shared" si="117"/>
        <v>37087034</v>
      </c>
      <c r="U136" s="141">
        <f t="shared" si="117"/>
        <v>589916</v>
      </c>
      <c r="V136" s="31">
        <f t="shared" si="117"/>
        <v>347482104.24</v>
      </c>
      <c r="W136" s="31">
        <f t="shared" si="117"/>
        <v>96289148.41100001</v>
      </c>
      <c r="X136" s="31"/>
      <c r="AG136" s="31"/>
      <c r="AX136" s="100"/>
      <c r="BA136" s="69"/>
    </row>
    <row r="137">
      <c r="C137" s="124"/>
      <c r="M137" s="216"/>
      <c r="N137" s="216"/>
      <c r="O137" s="216"/>
      <c r="P137" s="98"/>
      <c r="Q137" s="98"/>
      <c r="R137" s="134"/>
      <c r="S137" s="98">
        <f>S131+AF131</f>
        <v>57080445.72799997</v>
      </c>
      <c r="T137" s="98"/>
      <c r="U137" s="216"/>
      <c r="V137" s="31"/>
      <c r="W137" s="98"/>
      <c r="X137" s="98"/>
      <c r="AS137" s="31"/>
      <c r="AX137" s="100"/>
    </row>
    <row r="138">
      <c r="C138" s="14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141"/>
      <c r="AL138" s="141"/>
      <c r="AM138" s="141"/>
      <c r="AN138" s="141"/>
      <c r="AO138" s="141"/>
      <c r="AP138" s="141"/>
      <c r="AQ138" s="141"/>
      <c r="AR138" s="141"/>
      <c r="AS138" s="31"/>
      <c r="AT138" s="31"/>
      <c r="AU138" s="31"/>
      <c r="AV138" s="31"/>
      <c r="AW138" s="31"/>
      <c r="AX138" s="100"/>
    </row>
    <row r="139">
      <c r="C139" s="120"/>
      <c r="O139" s="218" t="s">
        <v>271</v>
      </c>
      <c r="P139" s="31">
        <f>+P136+R136</f>
        <v>32703025.178999953</v>
      </c>
      <c r="Q139" s="31">
        <f>SUM(AC134,AE134)</f>
        <v>14262649.25999999</v>
      </c>
      <c r="S139" s="31"/>
      <c r="T139" s="31"/>
      <c r="U139" s="141"/>
      <c r="AB139" s="31"/>
      <c r="AD139" s="31"/>
      <c r="AX139" s="100"/>
    </row>
    <row r="140">
      <c r="C140" s="120"/>
      <c r="M140" s="141"/>
      <c r="N140" s="141"/>
      <c r="O140" s="219" t="s">
        <v>272</v>
      </c>
      <c r="P140" s="31">
        <f>SUM(Q136)</f>
        <v>19124744.15999999</v>
      </c>
      <c r="Q140" s="31">
        <f>SUM(AD134)</f>
        <v>4736196.419999997</v>
      </c>
      <c r="R140" s="31"/>
      <c r="S140" s="31"/>
      <c r="T140" s="31"/>
      <c r="U140" s="141"/>
      <c r="V140" s="31"/>
      <c r="W140" s="31"/>
      <c r="X140" s="31"/>
      <c r="AD140" s="31"/>
      <c r="AX140" s="100"/>
    </row>
    <row r="141">
      <c r="C141" s="120"/>
      <c r="P141" s="31">
        <f>SUM(P139:P140)</f>
        <v>51827769.33899994</v>
      </c>
      <c r="Q141" s="31">
        <f>SUM(Q139:Q140)</f>
        <v>18998845.67999999</v>
      </c>
      <c r="S141" s="31"/>
      <c r="T141" s="31"/>
      <c r="U141" s="141"/>
      <c r="AS141" s="31"/>
      <c r="AX141" s="100"/>
    </row>
    <row r="142">
      <c r="C142" s="120"/>
      <c r="P142" s="31">
        <f>SUM(P141:Q141)</f>
        <v>70826615.01899993</v>
      </c>
      <c r="AX142" s="100"/>
    </row>
    <row r="143">
      <c r="P143" s="31">
        <f>+S136+AF134</f>
        <v>70826615.01899996</v>
      </c>
      <c r="AX143" s="100"/>
    </row>
    <row r="144">
      <c r="T144" s="98"/>
      <c r="AX144" s="100"/>
    </row>
    <row r="145">
      <c r="O145" s="141"/>
      <c r="P145" s="31"/>
      <c r="T145" s="98"/>
      <c r="AH145" s="98"/>
      <c r="AX145" s="100"/>
    </row>
    <row r="146">
      <c r="C146" s="107"/>
      <c r="D146" s="127"/>
      <c r="E146" s="107"/>
      <c r="F146" s="107"/>
      <c r="G146" s="107"/>
      <c r="H146" s="107"/>
      <c r="I146" s="107"/>
      <c r="M146" s="141"/>
      <c r="P146" s="31"/>
      <c r="S146" s="98"/>
      <c r="T146" s="98"/>
      <c r="AX146" s="100"/>
    </row>
    <row r="147">
      <c r="A147" s="237" t="s">
        <v>106</v>
      </c>
      <c r="B147" s="279" t="s">
        <v>273</v>
      </c>
      <c r="C147" s="280" t="s">
        <v>265</v>
      </c>
      <c r="D147" s="107"/>
      <c r="E147" s="107"/>
      <c r="F147" s="107"/>
      <c r="G147" s="107"/>
      <c r="H147" s="107"/>
      <c r="I147" s="107"/>
      <c r="P147" s="31"/>
      <c r="S147" s="98"/>
      <c r="T147" s="98"/>
      <c r="AX147" s="100"/>
    </row>
    <row r="148">
      <c r="A148" s="237" t="s">
        <v>106</v>
      </c>
      <c r="B148" s="279" t="s">
        <v>273</v>
      </c>
      <c r="C148" s="281" t="s">
        <v>274</v>
      </c>
      <c r="D148" s="121"/>
      <c r="E148" s="121"/>
      <c r="F148" s="107"/>
      <c r="G148" s="107"/>
      <c r="H148" s="107"/>
      <c r="I148" s="107"/>
      <c r="M148" s="141"/>
      <c r="S148" s="98"/>
      <c r="T148" s="98"/>
      <c r="AX148" s="100"/>
    </row>
    <row r="149">
      <c r="A149" s="237" t="s">
        <v>106</v>
      </c>
      <c r="B149" s="279" t="s">
        <v>273</v>
      </c>
      <c r="C149" s="282" t="s">
        <v>275</v>
      </c>
      <c r="D149" s="121"/>
      <c r="E149" s="121"/>
      <c r="F149" s="107"/>
      <c r="G149" s="107"/>
      <c r="H149" s="107"/>
      <c r="I149" s="107"/>
      <c r="M149" s="141"/>
      <c r="P149" s="31"/>
      <c r="S149" s="98"/>
      <c r="T149" s="98"/>
      <c r="AX149" s="100"/>
    </row>
    <row r="150">
      <c r="A150" s="237" t="s">
        <v>106</v>
      </c>
      <c r="B150" s="279" t="s">
        <v>273</v>
      </c>
      <c r="C150" s="282" t="s">
        <v>276</v>
      </c>
      <c r="D150" s="121"/>
      <c r="E150" s="121"/>
      <c r="F150" s="107"/>
      <c r="G150" s="107"/>
      <c r="H150" s="107"/>
      <c r="I150" s="107"/>
      <c r="P150" s="98"/>
      <c r="S150" s="98"/>
      <c r="T150" s="98">
        <f>+T124*12</f>
        <v>4146132</v>
      </c>
      <c r="AX150" s="100"/>
    </row>
    <row r="151">
      <c r="A151" s="237" t="s">
        <v>277</v>
      </c>
      <c r="B151" s="237" t="s">
        <v>273</v>
      </c>
      <c r="C151" s="237" t="s">
        <v>278</v>
      </c>
      <c r="F151" s="107"/>
      <c r="G151" s="107"/>
      <c r="H151" s="107"/>
      <c r="I151" s="107"/>
      <c r="S151" s="98"/>
      <c r="T151" s="98"/>
      <c r="AX151" s="100"/>
    </row>
    <row r="152">
      <c r="F152" s="286"/>
      <c r="G152" s="286"/>
      <c r="H152" s="286"/>
      <c r="I152" s="121"/>
      <c r="J152" s="98"/>
      <c r="K152" s="98"/>
      <c r="S152" s="98"/>
      <c r="T152" s="98"/>
      <c r="AV152" s="100"/>
      <c r="AW152" s="100"/>
      <c r="AX152" s="100"/>
    </row>
    <row r="153">
      <c r="F153" s="121"/>
      <c r="G153" s="121"/>
      <c r="H153" s="121"/>
      <c r="I153" s="121"/>
      <c r="J153" s="98"/>
      <c r="K153" s="98"/>
      <c r="S153" s="98"/>
      <c r="T153" s="98"/>
      <c r="AV153" s="100"/>
      <c r="AW153" s="100"/>
      <c r="AX153" s="100"/>
    </row>
    <row r="154">
      <c r="F154" s="107"/>
      <c r="G154" s="107"/>
      <c r="H154" s="107"/>
      <c r="I154" s="107"/>
      <c r="L154" s="98"/>
      <c r="M154" s="216"/>
      <c r="S154" s="98"/>
      <c r="T154" s="98"/>
      <c r="AV154" s="100"/>
      <c r="AW154" s="100"/>
      <c r="AX154" s="100"/>
    </row>
    <row r="155">
      <c r="F155" s="107"/>
      <c r="G155" s="107"/>
      <c r="H155" s="107"/>
      <c r="I155" s="107"/>
      <c r="L155" s="98"/>
      <c r="M155" s="216"/>
      <c r="AV155" s="100"/>
      <c r="AW155" s="100"/>
      <c r="AX155" s="100"/>
    </row>
    <row r="156">
      <c r="F156" s="107"/>
      <c r="G156" s="107"/>
      <c r="H156" s="107"/>
      <c r="I156" s="107"/>
      <c r="AV156" s="100"/>
      <c r="AW156" s="100"/>
      <c r="AX156" s="100"/>
    </row>
    <row r="157">
      <c r="F157" s="107"/>
      <c r="G157" s="107"/>
      <c r="H157" s="141"/>
      <c r="I157" s="107"/>
      <c r="AV157" s="100"/>
      <c r="AW157" s="100"/>
      <c r="AX157" s="100"/>
    </row>
    <row r="158">
      <c r="F158" s="107"/>
      <c r="G158" s="107"/>
      <c r="H158" s="107"/>
      <c r="I158" s="107"/>
      <c r="AV158" s="100"/>
      <c r="AW158" s="100"/>
      <c r="AX158" s="100"/>
    </row>
    <row r="159">
      <c r="F159" s="107"/>
      <c r="G159" s="107"/>
      <c r="H159" s="107"/>
      <c r="I159" s="107"/>
      <c r="AV159" s="100"/>
      <c r="AW159" s="100"/>
      <c r="AX159" s="100"/>
    </row>
    <row r="160">
      <c r="F160" s="107"/>
      <c r="G160" s="107"/>
      <c r="H160" s="107"/>
      <c r="I160" s="107"/>
      <c r="AV160" s="100"/>
      <c r="AW160" s="100"/>
      <c r="AX160" s="100"/>
    </row>
    <row r="161">
      <c r="F161" s="107"/>
      <c r="G161" s="107"/>
      <c r="H161" s="107"/>
      <c r="I161" s="107"/>
      <c r="M161" s="216"/>
      <c r="AV161" s="100"/>
      <c r="AW161" s="100"/>
      <c r="AX161" s="100"/>
    </row>
    <row r="167">
      <c r="AV167" s="100"/>
      <c r="AW167" s="100"/>
      <c r="AX167" s="100"/>
    </row>
    <row r="168">
      <c r="AV168" s="100"/>
      <c r="AW168" s="100"/>
      <c r="AX168" s="100"/>
    </row>
  </sheetData>
  <sortState xmlns:xlrd2="http://schemas.microsoft.com/office/spreadsheetml/2017/richdata2" ref="A34:BG113">
    <sortCondition ref="B34:B113"/>
  </sortState>
  <mergeCells>
    <mergeCell ref="F152:H152"/>
  </mergeCells>
  <printOptions horizontalCentered="1"/>
  <pageMargins left="0.7" right="0.7" top="0.75" bottom="0.75" header="0.3" footer="0.3"/>
  <pageSetup paperSize="9" scale="75" orientation="landscape" horizontalDpi="240" verticalDpi="144"/>
  <headerFooter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7030A0"/>
  </sheetPr>
  <dimension ref="A1:M98"/>
  <sheetViews>
    <sheetView topLeftCell="A49" zoomScale="85" zoomScaleNormal="85" workbookViewId="0">
      <selection activeCell="G99" sqref="G99"/>
    </sheetView>
  </sheetViews>
  <sheetFormatPr defaultRowHeight="15" x14ac:dyDescent="0.25"/>
  <cols>
    <col min="1" max="1" width="6" customWidth="1" style="103"/>
    <col min="2" max="2" hidden="1" width="8" customWidth="1" style="103"/>
    <col min="3" max="3" bestFit="1" width="30.28515625" customWidth="1" style="103"/>
    <col min="4" max="4" bestFit="1" width="7.7109375" customWidth="1" style="103"/>
    <col min="5" max="5" bestFit="1" width="9.42578125" customWidth="1" style="14"/>
    <col min="6" max="6" bestFit="1" width="9.5703125" customWidth="1" style="103"/>
    <col min="7" max="7" bestFit="1" width="12.5703125" customWidth="1" style="15"/>
    <col min="8" max="8" bestFit="1" width="9.140625" customWidth="1" style="15"/>
    <col min="9" max="9" bestFit="1" width="12.5703125" customWidth="1" style="15"/>
    <col min="10" max="10" bestFit="1" width="13.5703125" customWidth="1" style="15"/>
    <col min="11" max="11" bestFit="1" width="21.140625" customWidth="1" style="15"/>
    <col min="12" max="12" bestFit="1" width="16.28515625" customWidth="1" style="103"/>
    <col min="13" max="13" width="18.5703125" customWidth="1" style="103"/>
    <col min="14" max="14" width="9.140625" customWidth="1" style="103"/>
    <col min="15" max="15" bestFit="1" width="10.5703125" customWidth="1" style="103"/>
    <col min="16" max="17" width="9.140625" customWidth="1" style="103"/>
    <col min="18" max="16384" width="9.140625" customWidth="1" style="103"/>
  </cols>
  <sheetData>
    <row r="1">
      <c r="A1" s="129" t="s">
        <v>279</v>
      </c>
      <c r="B1" s="125"/>
      <c r="C1" s="125"/>
      <c r="D1" s="125"/>
      <c r="F1" s="125"/>
      <c r="G1" s="283" t="s">
        <v>280</v>
      </c>
      <c r="J1" s="197"/>
      <c r="K1" s="197"/>
    </row>
    <row r="2">
      <c r="A2" s="21" t="s">
        <v>281</v>
      </c>
      <c r="B2" s="125"/>
      <c r="C2" s="125"/>
      <c r="D2" s="125"/>
      <c r="F2" s="125"/>
      <c r="J2" s="197"/>
      <c r="K2" s="197"/>
    </row>
    <row r="3" ht="30" customHeight="1">
      <c r="A3" s="110" t="s">
        <v>9</v>
      </c>
      <c r="B3" s="110"/>
      <c r="C3" s="110" t="s">
        <v>11</v>
      </c>
      <c r="D3" s="110" t="s">
        <v>12</v>
      </c>
      <c r="E3" s="110" t="s">
        <v>13</v>
      </c>
      <c r="F3" s="110" t="s">
        <v>282</v>
      </c>
      <c r="G3" s="111" t="s">
        <v>53</v>
      </c>
      <c r="H3" s="111" t="s">
        <v>283</v>
      </c>
      <c r="I3" s="111" t="s">
        <v>284</v>
      </c>
      <c r="J3" s="198" t="s">
        <v>285</v>
      </c>
      <c r="K3" s="198" t="s">
        <v>55</v>
      </c>
    </row>
    <row r="4" s="112" customFormat="1">
      <c r="A4" s="25">
        <v>1</v>
      </c>
      <c r="B4" s="25"/>
      <c r="C4" s="27" t="s">
        <v>142</v>
      </c>
      <c r="D4" s="25" t="s">
        <v>60</v>
      </c>
      <c r="E4" s="24" t="s">
        <v>286</v>
      </c>
      <c r="F4" s="25" t="s">
        <v>61</v>
      </c>
      <c r="G4" s="16">
        <f>'tanda terima  (2)'!G4</f>
        <v>4307288.239999999</v>
      </c>
      <c r="H4" s="16">
        <v>5000</v>
      </c>
      <c r="I4" s="16">
        <f ref="I4:I67" t="shared" si="0">+G4-H4</f>
        <v>4302288.239999999</v>
      </c>
      <c r="J4" s="195" t="s">
        <v>287</v>
      </c>
      <c r="K4" s="199" t="s">
        <v>288</v>
      </c>
      <c r="L4" s="189"/>
    </row>
    <row r="5" s="23" customFormat="1">
      <c r="A5" s="25">
        <f>+A4+1</f>
        <v>2</v>
      </c>
      <c r="B5" s="25"/>
      <c r="C5" s="27" t="s">
        <v>128</v>
      </c>
      <c r="D5" s="25" t="s">
        <v>60</v>
      </c>
      <c r="E5" s="24" t="s">
        <v>286</v>
      </c>
      <c r="F5" s="25" t="s">
        <v>61</v>
      </c>
      <c r="G5" s="16" t="e">
        <f>'tanda terima  (2)'!G5</f>
        <v>#REF!</v>
      </c>
      <c r="H5" s="16">
        <v>5000</v>
      </c>
      <c r="I5" s="16" t="e">
        <f t="shared" si="0"/>
        <v>#REF!</v>
      </c>
      <c r="J5" s="195" t="s">
        <v>289</v>
      </c>
      <c r="K5" s="199" t="s">
        <v>288</v>
      </c>
      <c r="L5" s="189"/>
      <c r="M5" s="113"/>
    </row>
    <row r="6" s="23" customFormat="1">
      <c r="A6" s="25">
        <f ref="A6:A69" t="shared" si="1">+A5+1</f>
        <v>3</v>
      </c>
      <c r="B6" s="25"/>
      <c r="C6" s="25" t="s">
        <v>69</v>
      </c>
      <c r="D6" s="25" t="s">
        <v>60</v>
      </c>
      <c r="E6" s="24" t="s">
        <v>286</v>
      </c>
      <c r="F6" s="25" t="s">
        <v>61</v>
      </c>
      <c r="G6" s="16">
        <f>'tanda terima  (2)'!G6</f>
        <v>4120041.5199999996</v>
      </c>
      <c r="H6" s="16">
        <v>5000</v>
      </c>
      <c r="I6" s="16">
        <f t="shared" si="0"/>
        <v>4115041.5199999996</v>
      </c>
      <c r="J6" s="195" t="s">
        <v>290</v>
      </c>
      <c r="K6" s="199" t="s">
        <v>288</v>
      </c>
      <c r="L6" s="189"/>
      <c r="M6" s="113"/>
    </row>
    <row r="7" s="23" customFormat="1">
      <c r="A7" s="25">
        <f t="shared" si="1"/>
        <v>4</v>
      </c>
      <c r="B7" s="25"/>
      <c r="C7" s="27" t="s">
        <v>183</v>
      </c>
      <c r="D7" s="25" t="s">
        <v>60</v>
      </c>
      <c r="E7" s="24" t="s">
        <v>286</v>
      </c>
      <c r="F7" s="25" t="s">
        <v>61</v>
      </c>
      <c r="G7" s="16">
        <f>'tanda terima  (2)'!G7</f>
        <v>4307288.239999999</v>
      </c>
      <c r="H7" s="16">
        <v>5000</v>
      </c>
      <c r="I7" s="28">
        <f t="shared" si="0"/>
        <v>4302288.239999999</v>
      </c>
      <c r="J7" s="195" t="s">
        <v>291</v>
      </c>
      <c r="K7" s="199" t="s">
        <v>288</v>
      </c>
      <c r="L7" s="189"/>
      <c r="M7" s="113"/>
    </row>
    <row r="8" s="23" customFormat="1">
      <c r="A8" s="25">
        <f t="shared" si="1"/>
        <v>5</v>
      </c>
      <c r="B8" s="25"/>
      <c r="C8" s="27" t="s">
        <v>59</v>
      </c>
      <c r="D8" s="25" t="s">
        <v>60</v>
      </c>
      <c r="E8" s="24" t="s">
        <v>286</v>
      </c>
      <c r="F8" s="25" t="s">
        <v>61</v>
      </c>
      <c r="G8" s="16">
        <f>'tanda terima  (2)'!G8</f>
        <v>4120041.5199999996</v>
      </c>
      <c r="H8" s="16">
        <v>5000</v>
      </c>
      <c r="I8" s="16">
        <f t="shared" si="0"/>
        <v>4115041.5199999996</v>
      </c>
      <c r="J8" s="195" t="s">
        <v>292</v>
      </c>
      <c r="K8" s="199" t="s">
        <v>288</v>
      </c>
      <c r="L8" s="189"/>
      <c r="M8" s="113"/>
    </row>
    <row r="9" s="23" customFormat="1">
      <c r="A9" s="25">
        <f t="shared" si="1"/>
        <v>6</v>
      </c>
      <c r="B9" s="25"/>
      <c r="C9" s="27" t="s">
        <v>134</v>
      </c>
      <c r="D9" s="25" t="s">
        <v>60</v>
      </c>
      <c r="E9" s="24" t="s">
        <v>286</v>
      </c>
      <c r="F9" s="25" t="s">
        <v>61</v>
      </c>
      <c r="G9" s="16" t="e">
        <f>'tanda terima  (2)'!G9</f>
        <v>#REF!</v>
      </c>
      <c r="H9" s="16">
        <v>5000</v>
      </c>
      <c r="I9" s="16" t="e">
        <f t="shared" si="0"/>
        <v>#REF!</v>
      </c>
      <c r="J9" s="195" t="s">
        <v>293</v>
      </c>
      <c r="K9" s="199" t="s">
        <v>288</v>
      </c>
      <c r="L9" s="189"/>
      <c r="M9" s="113"/>
    </row>
    <row r="10" s="23" customFormat="1">
      <c r="A10" s="25">
        <f t="shared" si="1"/>
        <v>7</v>
      </c>
      <c r="B10" s="27"/>
      <c r="C10" s="27" t="s">
        <v>173</v>
      </c>
      <c r="D10" s="25" t="s">
        <v>60</v>
      </c>
      <c r="E10" s="24" t="s">
        <v>286</v>
      </c>
      <c r="F10" s="25" t="s">
        <v>61</v>
      </c>
      <c r="G10" s="16">
        <f>'tanda terima  (2)'!G10</f>
        <v>4307288.239999999</v>
      </c>
      <c r="H10" s="16">
        <v>5000</v>
      </c>
      <c r="I10" s="16">
        <f t="shared" si="0"/>
        <v>4302288.239999999</v>
      </c>
      <c r="J10" s="195" t="s">
        <v>294</v>
      </c>
      <c r="K10" s="199" t="s">
        <v>288</v>
      </c>
      <c r="L10" s="189"/>
      <c r="M10" s="113"/>
    </row>
    <row r="11" s="23" customFormat="1">
      <c r="A11" s="25">
        <f t="shared" si="1"/>
        <v>8</v>
      </c>
      <c r="B11" s="25"/>
      <c r="C11" s="27" t="s">
        <v>63</v>
      </c>
      <c r="D11" s="25" t="s">
        <v>60</v>
      </c>
      <c r="E11" s="24" t="s">
        <v>286</v>
      </c>
      <c r="F11" s="25" t="s">
        <v>61</v>
      </c>
      <c r="G11" s="16">
        <f>'tanda terima  (2)'!G11</f>
        <v>4120041.5199999996</v>
      </c>
      <c r="H11" s="16">
        <v>5000</v>
      </c>
      <c r="I11" s="16">
        <f t="shared" si="0"/>
        <v>4115041.5199999996</v>
      </c>
      <c r="J11" s="195" t="s">
        <v>295</v>
      </c>
      <c r="K11" s="199" t="s">
        <v>288</v>
      </c>
      <c r="L11" s="189"/>
      <c r="M11" s="113"/>
    </row>
    <row r="12" s="23" customFormat="1">
      <c r="A12" s="25">
        <f t="shared" si="1"/>
        <v>9</v>
      </c>
      <c r="B12" s="27"/>
      <c r="C12" s="27" t="s">
        <v>108</v>
      </c>
      <c r="D12" s="25" t="s">
        <v>60</v>
      </c>
      <c r="E12" s="24" t="s">
        <v>286</v>
      </c>
      <c r="F12" s="25" t="s">
        <v>61</v>
      </c>
      <c r="G12" s="16">
        <f>'tanda terima  (2)'!G12</f>
        <v>4307288.239999999</v>
      </c>
      <c r="H12" s="16">
        <v>5000</v>
      </c>
      <c r="I12" s="16">
        <f t="shared" si="0"/>
        <v>4302288.239999999</v>
      </c>
      <c r="J12" s="195" t="s">
        <v>296</v>
      </c>
      <c r="K12" s="199" t="s">
        <v>288</v>
      </c>
      <c r="L12" s="189"/>
      <c r="M12" s="113"/>
    </row>
    <row r="13" s="23" customFormat="1">
      <c r="A13" s="25">
        <f t="shared" si="1"/>
        <v>10</v>
      </c>
      <c r="B13" s="27"/>
      <c r="C13" s="27" t="s">
        <v>195</v>
      </c>
      <c r="D13" s="25" t="s">
        <v>60</v>
      </c>
      <c r="E13" s="24" t="s">
        <v>286</v>
      </c>
      <c r="F13" s="25" t="s">
        <v>61</v>
      </c>
      <c r="G13" s="16">
        <f>'tanda terima  (2)'!G13</f>
        <v>4307288.239999999</v>
      </c>
      <c r="H13" s="16">
        <v>5000</v>
      </c>
      <c r="I13" s="28">
        <f t="shared" si="0"/>
        <v>4302288.239999999</v>
      </c>
      <c r="J13" s="196" t="s">
        <v>297</v>
      </c>
      <c r="K13" s="195" t="s">
        <v>288</v>
      </c>
      <c r="L13" s="189"/>
      <c r="M13" s="113"/>
    </row>
    <row r="14" s="23" customFormat="1">
      <c r="A14" s="25">
        <f t="shared" si="1"/>
        <v>11</v>
      </c>
      <c r="B14" s="27"/>
      <c r="C14" s="27" t="s">
        <v>178</v>
      </c>
      <c r="D14" s="25" t="s">
        <v>60</v>
      </c>
      <c r="E14" s="24" t="s">
        <v>286</v>
      </c>
      <c r="F14" s="25" t="s">
        <v>61</v>
      </c>
      <c r="G14" s="16" t="e">
        <f>'tanda terima  (2)'!G14</f>
        <v>#REF!</v>
      </c>
      <c r="H14" s="16">
        <v>5000</v>
      </c>
      <c r="I14" s="16" t="e">
        <f t="shared" si="0"/>
        <v>#REF!</v>
      </c>
      <c r="J14" s="195" t="s">
        <v>298</v>
      </c>
      <c r="K14" s="199" t="s">
        <v>288</v>
      </c>
      <c r="L14" s="189"/>
      <c r="M14" s="113"/>
    </row>
    <row r="15" s="23" customFormat="1">
      <c r="A15" s="25">
        <f t="shared" si="1"/>
        <v>12</v>
      </c>
      <c r="B15" s="25"/>
      <c r="C15" s="25" t="s">
        <v>90</v>
      </c>
      <c r="D15" s="25" t="s">
        <v>60</v>
      </c>
      <c r="E15" s="24" t="s">
        <v>286</v>
      </c>
      <c r="F15" s="25" t="s">
        <v>61</v>
      </c>
      <c r="G15" s="16">
        <f>'tanda terima  (2)'!G15</f>
        <v>2932041.5199999996</v>
      </c>
      <c r="H15" s="16">
        <v>5000</v>
      </c>
      <c r="I15" s="16">
        <f t="shared" si="0"/>
        <v>2927041.5199999996</v>
      </c>
      <c r="J15" s="196">
        <v>5765226951</v>
      </c>
      <c r="K15" s="199" t="s">
        <v>288</v>
      </c>
      <c r="L15" s="189"/>
      <c r="M15" s="113"/>
    </row>
    <row r="16" s="23" customFormat="1">
      <c r="A16" s="25">
        <f t="shared" si="1"/>
        <v>13</v>
      </c>
      <c r="B16" s="25"/>
      <c r="C16" s="25" t="s">
        <v>154</v>
      </c>
      <c r="D16" s="25" t="s">
        <v>60</v>
      </c>
      <c r="E16" s="24" t="s">
        <v>286</v>
      </c>
      <c r="F16" s="25" t="s">
        <v>61</v>
      </c>
      <c r="G16" s="16">
        <f>'tanda terima  (2)'!G16</f>
        <v>4307288.239999999</v>
      </c>
      <c r="H16" s="16">
        <v>5000</v>
      </c>
      <c r="I16" s="16">
        <f t="shared" si="0"/>
        <v>4302288.239999999</v>
      </c>
      <c r="J16" s="195" t="s">
        <v>299</v>
      </c>
      <c r="K16" s="199" t="s">
        <v>288</v>
      </c>
      <c r="L16" s="189"/>
      <c r="M16" s="113"/>
    </row>
    <row r="17" s="23" customFormat="1">
      <c r="A17" s="25">
        <f t="shared" si="1"/>
        <v>14</v>
      </c>
      <c r="B17" s="25"/>
      <c r="C17" s="25" t="s">
        <v>84</v>
      </c>
      <c r="D17" s="25" t="s">
        <v>60</v>
      </c>
      <c r="E17" s="24" t="s">
        <v>286</v>
      </c>
      <c r="F17" s="25" t="s">
        <v>61</v>
      </c>
      <c r="G17" s="16">
        <f>'tanda terima  (2)'!G17</f>
        <v>4120041.5199999996</v>
      </c>
      <c r="H17" s="16">
        <v>5000</v>
      </c>
      <c r="I17" s="16">
        <f t="shared" si="0"/>
        <v>4115041.5199999996</v>
      </c>
      <c r="J17" s="195" t="s">
        <v>300</v>
      </c>
      <c r="K17" s="199" t="s">
        <v>288</v>
      </c>
      <c r="L17" s="189"/>
      <c r="M17" s="113"/>
    </row>
    <row r="18" s="23" customFormat="1">
      <c r="A18" s="25">
        <f t="shared" si="1"/>
        <v>15</v>
      </c>
      <c r="B18" s="25"/>
      <c r="C18" s="25" t="s">
        <v>132</v>
      </c>
      <c r="D18" s="25" t="s">
        <v>60</v>
      </c>
      <c r="E18" s="24" t="s">
        <v>286</v>
      </c>
      <c r="F18" s="25" t="s">
        <v>61</v>
      </c>
      <c r="G18" s="16">
        <f>'tanda terima  (2)'!G18</f>
        <v>4307288.239999999</v>
      </c>
      <c r="H18" s="16">
        <v>5000</v>
      </c>
      <c r="I18" s="16">
        <f t="shared" si="0"/>
        <v>4302288.239999999</v>
      </c>
      <c r="J18" s="195" t="s">
        <v>301</v>
      </c>
      <c r="K18" s="199" t="s">
        <v>288</v>
      </c>
      <c r="L18" s="189"/>
      <c r="M18" s="113"/>
    </row>
    <row r="19" s="23" customFormat="1">
      <c r="A19" s="25">
        <f t="shared" si="1"/>
        <v>16</v>
      </c>
      <c r="B19" s="25"/>
      <c r="C19" s="27" t="s">
        <v>65</v>
      </c>
      <c r="D19" s="25" t="s">
        <v>60</v>
      </c>
      <c r="E19" s="24" t="s">
        <v>286</v>
      </c>
      <c r="F19" s="25" t="s">
        <v>61</v>
      </c>
      <c r="G19" s="16">
        <f>'tanda terima  (2)'!G19</f>
        <v>4120041.5199999996</v>
      </c>
      <c r="H19" s="16">
        <v>5000</v>
      </c>
      <c r="I19" s="16">
        <f t="shared" si="0"/>
        <v>4115041.5199999996</v>
      </c>
      <c r="J19" s="195" t="s">
        <v>302</v>
      </c>
      <c r="K19" s="199" t="s">
        <v>288</v>
      </c>
      <c r="L19" s="189"/>
      <c r="M19" s="113"/>
    </row>
    <row r="20" s="23" customFormat="1">
      <c r="A20" s="25">
        <f t="shared" si="1"/>
        <v>17</v>
      </c>
      <c r="B20" s="27"/>
      <c r="C20" s="27" t="s">
        <v>193</v>
      </c>
      <c r="D20" s="25" t="s">
        <v>60</v>
      </c>
      <c r="E20" s="24" t="s">
        <v>286</v>
      </c>
      <c r="F20" s="25" t="s">
        <v>61</v>
      </c>
      <c r="G20" s="16">
        <f>'tanda terima  (2)'!G20</f>
        <v>4210288.239999999</v>
      </c>
      <c r="H20" s="16">
        <v>5000</v>
      </c>
      <c r="I20" s="28">
        <f t="shared" si="0"/>
        <v>4205288.239999999</v>
      </c>
      <c r="J20" s="196" t="s">
        <v>303</v>
      </c>
      <c r="K20" s="195" t="s">
        <v>288</v>
      </c>
      <c r="L20" s="189"/>
      <c r="M20" s="113"/>
    </row>
    <row r="21" s="23" customFormat="1">
      <c r="A21" s="25">
        <f t="shared" si="1"/>
        <v>18</v>
      </c>
      <c r="B21" s="25"/>
      <c r="C21" s="25" t="s">
        <v>120</v>
      </c>
      <c r="D21" s="25" t="s">
        <v>60</v>
      </c>
      <c r="E21" s="24" t="s">
        <v>286</v>
      </c>
      <c r="F21" s="25" t="s">
        <v>61</v>
      </c>
      <c r="G21" s="16" t="e">
        <f>'tanda terima  (2)'!G21</f>
        <v>#REF!</v>
      </c>
      <c r="H21" s="16">
        <v>5000</v>
      </c>
      <c r="I21" s="16" t="e">
        <f t="shared" si="0"/>
        <v>#REF!</v>
      </c>
      <c r="J21" s="195" t="s">
        <v>304</v>
      </c>
      <c r="K21" s="199" t="s">
        <v>288</v>
      </c>
      <c r="L21" s="189"/>
      <c r="M21" s="113"/>
    </row>
    <row r="22" s="23" customFormat="1">
      <c r="A22" s="25">
        <f t="shared" si="1"/>
        <v>19</v>
      </c>
      <c r="B22" s="25"/>
      <c r="C22" s="25" t="s">
        <v>67</v>
      </c>
      <c r="D22" s="25" t="s">
        <v>60</v>
      </c>
      <c r="E22" s="24" t="s">
        <v>286</v>
      </c>
      <c r="F22" s="25" t="s">
        <v>61</v>
      </c>
      <c r="G22" s="16">
        <f>'tanda terima  (2)'!G22</f>
        <v>3260041.5199999996</v>
      </c>
      <c r="H22" s="16">
        <v>5000</v>
      </c>
      <c r="I22" s="16">
        <f t="shared" si="0"/>
        <v>3255041.5199999996</v>
      </c>
      <c r="J22" s="195" t="s">
        <v>305</v>
      </c>
      <c r="K22" s="199" t="s">
        <v>288</v>
      </c>
      <c r="L22" s="189"/>
      <c r="M22" s="113"/>
    </row>
    <row r="23" s="23" customFormat="1">
      <c r="A23" s="25">
        <f t="shared" si="1"/>
        <v>20</v>
      </c>
      <c r="B23" s="25"/>
      <c r="C23" s="27" t="s">
        <v>187</v>
      </c>
      <c r="D23" s="25" t="s">
        <v>60</v>
      </c>
      <c r="E23" s="24" t="s">
        <v>286</v>
      </c>
      <c r="F23" s="25" t="s">
        <v>61</v>
      </c>
      <c r="G23" s="16">
        <f>'tanda terima  (2)'!G23</f>
        <v>4307288.239999999</v>
      </c>
      <c r="H23" s="16">
        <v>5000</v>
      </c>
      <c r="I23" s="28">
        <f t="shared" si="0"/>
        <v>4302288.239999999</v>
      </c>
      <c r="J23" s="195" t="s">
        <v>306</v>
      </c>
      <c r="K23" s="199" t="s">
        <v>288</v>
      </c>
      <c r="L23" s="189"/>
      <c r="M23" s="113"/>
    </row>
    <row r="24" s="23" customFormat="1">
      <c r="A24" s="25">
        <f t="shared" si="1"/>
        <v>21</v>
      </c>
      <c r="B24" s="25"/>
      <c r="C24" s="25" t="s">
        <v>146</v>
      </c>
      <c r="D24" s="25" t="s">
        <v>60</v>
      </c>
      <c r="E24" s="24" t="s">
        <v>286</v>
      </c>
      <c r="F24" s="25" t="s">
        <v>61</v>
      </c>
      <c r="G24" s="16" t="e">
        <f>'tanda terima  (2)'!G24</f>
        <v>#REF!</v>
      </c>
      <c r="H24" s="16">
        <v>5000</v>
      </c>
      <c r="I24" s="16" t="e">
        <f t="shared" si="0"/>
        <v>#REF!</v>
      </c>
      <c r="J24" s="195" t="s">
        <v>307</v>
      </c>
      <c r="K24" s="199" t="s">
        <v>288</v>
      </c>
      <c r="L24" s="189"/>
      <c r="M24" s="113"/>
    </row>
    <row r="25" s="23" customFormat="1">
      <c r="A25" s="25">
        <f t="shared" si="1"/>
        <v>22</v>
      </c>
      <c r="B25" s="25"/>
      <c r="C25" s="27" t="s">
        <v>71</v>
      </c>
      <c r="D25" s="25" t="s">
        <v>60</v>
      </c>
      <c r="E25" s="24" t="s">
        <v>286</v>
      </c>
      <c r="F25" s="25" t="s">
        <v>61</v>
      </c>
      <c r="G25" s="16">
        <f>'tanda terima  (2)'!G25</f>
        <v>4120041.5199999996</v>
      </c>
      <c r="H25" s="16">
        <v>5000</v>
      </c>
      <c r="I25" s="16">
        <f t="shared" si="0"/>
        <v>4115041.5199999996</v>
      </c>
      <c r="J25" s="195" t="s">
        <v>308</v>
      </c>
      <c r="K25" s="199" t="s">
        <v>288</v>
      </c>
      <c r="L25" s="189"/>
      <c r="M25" s="113"/>
    </row>
    <row r="26" s="23" customFormat="1">
      <c r="A26" s="25">
        <f t="shared" si="1"/>
        <v>23</v>
      </c>
      <c r="B26" s="25"/>
      <c r="C26" s="27" t="s">
        <v>224</v>
      </c>
      <c r="D26" s="25" t="s">
        <v>60</v>
      </c>
      <c r="E26" s="24" t="s">
        <v>286</v>
      </c>
      <c r="F26" s="25" t="s">
        <v>61</v>
      </c>
      <c r="G26" s="16">
        <f>'tanda terima  (2)'!G26</f>
        <v>4307288.239999999</v>
      </c>
      <c r="H26" s="16">
        <v>5000</v>
      </c>
      <c r="I26" s="16">
        <f t="shared" si="0"/>
        <v>4302288.239999999</v>
      </c>
      <c r="J26" s="195" t="s">
        <v>309</v>
      </c>
      <c r="K26" s="199" t="s">
        <v>288</v>
      </c>
      <c r="L26" s="189"/>
      <c r="M26" s="113"/>
    </row>
    <row r="27" s="23" customFormat="1">
      <c r="A27" s="25">
        <f t="shared" si="1"/>
        <v>24</v>
      </c>
      <c r="B27" s="25"/>
      <c r="C27" s="25" t="s">
        <v>160</v>
      </c>
      <c r="D27" s="25" t="s">
        <v>60</v>
      </c>
      <c r="E27" s="24" t="s">
        <v>286</v>
      </c>
      <c r="F27" s="25" t="s">
        <v>61</v>
      </c>
      <c r="G27" s="16">
        <f>'tanda terima  (2)'!G27</f>
        <v>4307288.239999999</v>
      </c>
      <c r="H27" s="16">
        <v>5000</v>
      </c>
      <c r="I27" s="28">
        <f t="shared" si="0"/>
        <v>4302288.239999999</v>
      </c>
      <c r="J27" s="196" t="s">
        <v>310</v>
      </c>
      <c r="K27" s="199" t="s">
        <v>288</v>
      </c>
      <c r="L27" s="189"/>
      <c r="M27" s="113"/>
    </row>
    <row r="28" s="23" customFormat="1">
      <c r="A28" s="25">
        <f t="shared" si="1"/>
        <v>25</v>
      </c>
      <c r="B28" s="25"/>
      <c r="C28" s="27" t="s">
        <v>92</v>
      </c>
      <c r="D28" s="25" t="s">
        <v>60</v>
      </c>
      <c r="E28" s="24" t="s">
        <v>286</v>
      </c>
      <c r="F28" s="25" t="s">
        <v>61</v>
      </c>
      <c r="G28" s="16">
        <f>'tanda terima  (2)'!G28</f>
        <v>3720041.5199999996</v>
      </c>
      <c r="H28" s="16">
        <v>5000</v>
      </c>
      <c r="I28" s="16">
        <f t="shared" si="0"/>
        <v>3715041.5199999996</v>
      </c>
      <c r="J28" s="195" t="s">
        <v>311</v>
      </c>
      <c r="K28" s="199" t="s">
        <v>288</v>
      </c>
      <c r="L28" s="189"/>
      <c r="M28" s="113"/>
    </row>
    <row r="29" s="23" customFormat="1">
      <c r="A29" s="25">
        <f t="shared" si="1"/>
        <v>26</v>
      </c>
      <c r="B29" s="25"/>
      <c r="C29" s="25" t="s">
        <v>113</v>
      </c>
      <c r="D29" s="25" t="s">
        <v>60</v>
      </c>
      <c r="E29" s="24" t="s">
        <v>286</v>
      </c>
      <c r="F29" s="25" t="s">
        <v>61</v>
      </c>
      <c r="G29" s="16" t="e">
        <f>'tanda terima  (2)'!G29</f>
        <v>#REF!</v>
      </c>
      <c r="H29" s="16">
        <v>5000</v>
      </c>
      <c r="I29" s="28" t="e">
        <f t="shared" si="0"/>
        <v>#REF!</v>
      </c>
      <c r="J29" s="196" t="s">
        <v>312</v>
      </c>
      <c r="K29" s="199" t="s">
        <v>288</v>
      </c>
      <c r="L29" s="189"/>
      <c r="M29" s="113"/>
    </row>
    <row r="30" s="23" customFormat="1">
      <c r="A30" s="25">
        <f t="shared" si="1"/>
        <v>27</v>
      </c>
      <c r="B30" s="25"/>
      <c r="C30" s="27" t="s">
        <v>179</v>
      </c>
      <c r="D30" s="25" t="s">
        <v>60</v>
      </c>
      <c r="E30" s="24" t="s">
        <v>286</v>
      </c>
      <c r="F30" s="25" t="s">
        <v>61</v>
      </c>
      <c r="G30" s="16">
        <f>'tanda terima  (2)'!G30</f>
        <v>3310495.8400000003</v>
      </c>
      <c r="H30" s="16">
        <v>5000</v>
      </c>
      <c r="I30" s="16">
        <f t="shared" si="0"/>
        <v>3305495.8400000003</v>
      </c>
      <c r="J30" s="195" t="s">
        <v>313</v>
      </c>
      <c r="K30" s="199" t="s">
        <v>288</v>
      </c>
      <c r="L30" s="189"/>
      <c r="M30" s="113"/>
    </row>
    <row r="31" s="23" customFormat="1">
      <c r="A31" s="25">
        <f t="shared" si="1"/>
        <v>28</v>
      </c>
      <c r="B31" s="25"/>
      <c r="C31" s="27" t="s">
        <v>87</v>
      </c>
      <c r="D31" s="25" t="s">
        <v>60</v>
      </c>
      <c r="E31" s="24" t="s">
        <v>286</v>
      </c>
      <c r="F31" s="25" t="s">
        <v>61</v>
      </c>
      <c r="G31" s="16">
        <f>'tanda terima  (2)'!G31</f>
        <v>2744041.5199999996</v>
      </c>
      <c r="H31" s="16">
        <v>5000</v>
      </c>
      <c r="I31" s="16">
        <f t="shared" si="0"/>
        <v>2739041.5199999996</v>
      </c>
      <c r="J31" s="195" t="s">
        <v>314</v>
      </c>
      <c r="K31" s="199" t="s">
        <v>288</v>
      </c>
      <c r="L31" s="189"/>
      <c r="M31" s="113"/>
    </row>
    <row r="32" s="23" customFormat="1">
      <c r="A32" s="25">
        <f t="shared" si="1"/>
        <v>29</v>
      </c>
      <c r="B32" s="27"/>
      <c r="C32" s="25" t="s">
        <v>161</v>
      </c>
      <c r="D32" s="25" t="s">
        <v>60</v>
      </c>
      <c r="E32" s="24" t="s">
        <v>286</v>
      </c>
      <c r="F32" s="25" t="s">
        <v>61</v>
      </c>
      <c r="G32" s="16">
        <f>'tanda terima  (2)'!G32</f>
        <v>4210288.239999999</v>
      </c>
      <c r="H32" s="16">
        <v>5000</v>
      </c>
      <c r="I32" s="28">
        <f t="shared" si="0"/>
        <v>4205288.239999999</v>
      </c>
      <c r="J32" s="196" t="s">
        <v>315</v>
      </c>
      <c r="K32" s="195" t="s">
        <v>288</v>
      </c>
      <c r="L32" s="189"/>
      <c r="M32" s="113"/>
    </row>
    <row r="33" s="23" customFormat="1">
      <c r="A33" s="25">
        <f t="shared" si="1"/>
        <v>30</v>
      </c>
      <c r="B33" s="25"/>
      <c r="C33" s="27" t="s">
        <v>191</v>
      </c>
      <c r="D33" s="25" t="s">
        <v>60</v>
      </c>
      <c r="E33" s="24" t="s">
        <v>286</v>
      </c>
      <c r="F33" s="25" t="s">
        <v>61</v>
      </c>
      <c r="G33" s="16" t="e">
        <f>'tanda terima  (2)'!G33</f>
        <v>#REF!</v>
      </c>
      <c r="H33" s="16">
        <v>5000</v>
      </c>
      <c r="I33" s="16" t="e">
        <f t="shared" si="0"/>
        <v>#REF!</v>
      </c>
      <c r="J33" s="195">
        <v>3780270488</v>
      </c>
      <c r="K33" s="199" t="s">
        <v>288</v>
      </c>
      <c r="L33" s="189"/>
      <c r="M33" s="113"/>
    </row>
    <row r="34" s="23" customFormat="1">
      <c r="A34" s="25">
        <f t="shared" si="1"/>
        <v>31</v>
      </c>
      <c r="B34" s="25"/>
      <c r="C34" s="25" t="s">
        <v>118</v>
      </c>
      <c r="D34" s="25" t="s">
        <v>266</v>
      </c>
      <c r="E34" s="24" t="s">
        <v>286</v>
      </c>
      <c r="F34" s="25" t="s">
        <v>61</v>
      </c>
      <c r="G34" s="16">
        <f>'tanda terima  (2)'!G34</f>
        <v>4307288.239999999</v>
      </c>
      <c r="H34" s="16">
        <v>5000</v>
      </c>
      <c r="I34" s="16">
        <f t="shared" si="0"/>
        <v>4302288.239999999</v>
      </c>
      <c r="J34" s="195" t="s">
        <v>316</v>
      </c>
      <c r="K34" s="199" t="s">
        <v>288</v>
      </c>
      <c r="L34" s="189"/>
      <c r="M34" s="113"/>
    </row>
    <row r="35" s="23" customFormat="1">
      <c r="A35" s="25">
        <f t="shared" si="1"/>
        <v>32</v>
      </c>
      <c r="B35" s="27"/>
      <c r="C35" s="25" t="s">
        <v>265</v>
      </c>
      <c r="D35" s="25" t="s">
        <v>60</v>
      </c>
      <c r="E35" s="24" t="s">
        <v>286</v>
      </c>
      <c r="F35" s="25" t="s">
        <v>61</v>
      </c>
      <c r="G35" s="16">
        <f>'tanda terima  (2)'!G35</f>
        <v>4122066</v>
      </c>
      <c r="H35" s="16">
        <v>5000</v>
      </c>
      <c r="I35" s="28">
        <f t="shared" si="0"/>
        <v>4117066</v>
      </c>
      <c r="J35" s="196" t="s">
        <v>317</v>
      </c>
      <c r="K35" s="195" t="s">
        <v>288</v>
      </c>
      <c r="L35" s="189"/>
      <c r="M35" s="113"/>
    </row>
    <row r="36" s="23" customFormat="1">
      <c r="A36" s="25">
        <f t="shared" si="1"/>
        <v>33</v>
      </c>
      <c r="B36" s="25"/>
      <c r="C36" s="27" t="s">
        <v>189</v>
      </c>
      <c r="D36" s="25" t="s">
        <v>60</v>
      </c>
      <c r="E36" s="24" t="s">
        <v>286</v>
      </c>
      <c r="F36" s="25" t="s">
        <v>61</v>
      </c>
      <c r="G36" s="16">
        <f>'tanda terima  (2)'!G36</f>
        <v>4307288.239999999</v>
      </c>
      <c r="H36" s="16">
        <v>5000</v>
      </c>
      <c r="I36" s="16">
        <f t="shared" si="0"/>
        <v>4302288.239999999</v>
      </c>
      <c r="J36" s="195" t="s">
        <v>318</v>
      </c>
      <c r="K36" s="199" t="s">
        <v>288</v>
      </c>
      <c r="L36" s="189"/>
      <c r="M36" s="113"/>
    </row>
    <row r="37">
      <c r="A37" s="25">
        <f t="shared" si="1"/>
        <v>34</v>
      </c>
      <c r="B37" s="25"/>
      <c r="C37" s="25" t="s">
        <v>185</v>
      </c>
      <c r="D37" s="25" t="s">
        <v>60</v>
      </c>
      <c r="E37" s="24" t="s">
        <v>286</v>
      </c>
      <c r="F37" s="25" t="s">
        <v>61</v>
      </c>
      <c r="G37" s="16">
        <f>'tanda terima  (2)'!G37</f>
        <v>3807288.2399999993</v>
      </c>
      <c r="H37" s="16">
        <v>5000</v>
      </c>
      <c r="I37" s="16">
        <f t="shared" si="0"/>
        <v>3802288.2399999993</v>
      </c>
      <c r="J37" s="195" t="s">
        <v>319</v>
      </c>
      <c r="K37" s="199" t="s">
        <v>288</v>
      </c>
      <c r="L37" s="189"/>
    </row>
    <row r="38">
      <c r="A38" s="25">
        <f t="shared" si="1"/>
        <v>35</v>
      </c>
      <c r="B38" s="25"/>
      <c r="C38" s="25" t="s">
        <v>167</v>
      </c>
      <c r="D38" s="25" t="s">
        <v>60</v>
      </c>
      <c r="E38" s="24" t="s">
        <v>286</v>
      </c>
      <c r="F38" s="25" t="s">
        <v>61</v>
      </c>
      <c r="G38" s="16">
        <f>'tanda terima  (2)'!G38</f>
        <v>4307288.239999999</v>
      </c>
      <c r="H38" s="16">
        <v>5000</v>
      </c>
      <c r="I38" s="16">
        <f t="shared" si="0"/>
        <v>4302288.239999999</v>
      </c>
      <c r="J38" s="195" t="s">
        <v>320</v>
      </c>
      <c r="K38" s="199" t="s">
        <v>288</v>
      </c>
      <c r="L38" s="189"/>
    </row>
    <row r="39">
      <c r="A39" s="25">
        <f t="shared" si="1"/>
        <v>36</v>
      </c>
      <c r="B39" s="25"/>
      <c r="C39" s="25" t="s">
        <v>169</v>
      </c>
      <c r="D39" s="25" t="s">
        <v>60</v>
      </c>
      <c r="E39" s="24" t="s">
        <v>286</v>
      </c>
      <c r="F39" s="25" t="s">
        <v>61</v>
      </c>
      <c r="G39" s="16" t="e">
        <f>'tanda terima  (2)'!G39</f>
        <v>#REF!</v>
      </c>
      <c r="H39" s="16">
        <v>5000</v>
      </c>
      <c r="I39" s="16" t="e">
        <f t="shared" si="0"/>
        <v>#REF!</v>
      </c>
      <c r="J39" s="195" t="s">
        <v>321</v>
      </c>
      <c r="K39" s="199" t="s">
        <v>288</v>
      </c>
      <c r="L39" s="189"/>
    </row>
    <row r="40">
      <c r="A40" s="25">
        <f t="shared" si="1"/>
        <v>37</v>
      </c>
      <c r="B40" s="25"/>
      <c r="C40" s="25" t="s">
        <v>102</v>
      </c>
      <c r="D40" s="25" t="s">
        <v>60</v>
      </c>
      <c r="E40" s="24" t="s">
        <v>286</v>
      </c>
      <c r="F40" s="25" t="s">
        <v>61</v>
      </c>
      <c r="G40" s="16" t="e">
        <f>'tanda terima  (2)'!G40</f>
        <v>#REF!</v>
      </c>
      <c r="H40" s="16">
        <v>5000</v>
      </c>
      <c r="I40" s="16" t="e">
        <f t="shared" si="0"/>
        <v>#REF!</v>
      </c>
      <c r="J40" s="195" t="s">
        <v>322</v>
      </c>
      <c r="K40" s="199" t="s">
        <v>288</v>
      </c>
      <c r="L40" s="189"/>
    </row>
    <row r="41">
      <c r="A41" s="25">
        <f t="shared" si="1"/>
        <v>38</v>
      </c>
      <c r="B41" s="25"/>
      <c r="C41" s="25" t="s">
        <v>123</v>
      </c>
      <c r="D41" s="25" t="s">
        <v>60</v>
      </c>
      <c r="E41" s="24" t="s">
        <v>286</v>
      </c>
      <c r="F41" s="25" t="s">
        <v>61</v>
      </c>
      <c r="G41" s="16" t="e">
        <f>'tanda terima  (2)'!G41</f>
        <v>#REF!</v>
      </c>
      <c r="H41" s="16">
        <v>5000</v>
      </c>
      <c r="I41" s="16" t="e">
        <f t="shared" si="0"/>
        <v>#REF!</v>
      </c>
      <c r="J41" s="195" t="s">
        <v>323</v>
      </c>
      <c r="K41" s="199" t="s">
        <v>288</v>
      </c>
      <c r="L41" s="189"/>
    </row>
    <row r="42">
      <c r="A42" s="25">
        <f t="shared" si="1"/>
        <v>39</v>
      </c>
      <c r="B42" s="25"/>
      <c r="C42" s="25" t="s">
        <v>139</v>
      </c>
      <c r="D42" s="25" t="s">
        <v>60</v>
      </c>
      <c r="E42" s="24" t="s">
        <v>286</v>
      </c>
      <c r="F42" s="25" t="s">
        <v>61</v>
      </c>
      <c r="G42" s="16" t="e">
        <f>'tanda terima  (2)'!G42</f>
        <v>#REF!</v>
      </c>
      <c r="H42" s="16">
        <v>5000</v>
      </c>
      <c r="I42" s="16" t="e">
        <f t="shared" si="0"/>
        <v>#REF!</v>
      </c>
      <c r="J42" s="195" t="s">
        <v>324</v>
      </c>
      <c r="K42" s="199" t="s">
        <v>288</v>
      </c>
      <c r="L42" s="189"/>
    </row>
    <row r="43">
      <c r="A43" s="25">
        <f t="shared" si="1"/>
        <v>40</v>
      </c>
      <c r="B43" s="25"/>
      <c r="C43" s="25" t="s">
        <v>110</v>
      </c>
      <c r="D43" s="25" t="s">
        <v>60</v>
      </c>
      <c r="E43" s="24" t="s">
        <v>286</v>
      </c>
      <c r="F43" s="25" t="s">
        <v>61</v>
      </c>
      <c r="G43" s="16">
        <f>'tanda terima  (2)'!G43</f>
        <v>3947371.2800000003</v>
      </c>
      <c r="H43" s="16">
        <v>5000</v>
      </c>
      <c r="I43" s="28">
        <f t="shared" si="0"/>
        <v>3942371.2800000003</v>
      </c>
      <c r="J43" s="196" t="s">
        <v>325</v>
      </c>
      <c r="K43" s="199" t="s">
        <v>288</v>
      </c>
      <c r="L43" s="189"/>
    </row>
    <row r="44">
      <c r="A44" s="25">
        <f t="shared" si="1"/>
        <v>41</v>
      </c>
      <c r="B44" s="25"/>
      <c r="C44" s="27" t="s">
        <v>205</v>
      </c>
      <c r="D44" s="25" t="s">
        <v>60</v>
      </c>
      <c r="E44" s="24" t="s">
        <v>286</v>
      </c>
      <c r="F44" s="25" t="s">
        <v>61</v>
      </c>
      <c r="G44" s="16">
        <f>'tanda terima  (2)'!G44</f>
        <v>4307288.239999999</v>
      </c>
      <c r="H44" s="16">
        <v>5000</v>
      </c>
      <c r="I44" s="16">
        <f t="shared" si="0"/>
        <v>4302288.239999999</v>
      </c>
      <c r="J44" s="195" t="s">
        <v>326</v>
      </c>
      <c r="K44" s="199" t="s">
        <v>288</v>
      </c>
      <c r="L44" s="189"/>
    </row>
    <row r="45">
      <c r="A45" s="25">
        <f t="shared" si="1"/>
        <v>42</v>
      </c>
      <c r="B45" s="27"/>
      <c r="C45" s="25" t="s">
        <v>260</v>
      </c>
      <c r="D45" s="25" t="s">
        <v>60</v>
      </c>
      <c r="E45" s="24" t="s">
        <v>286</v>
      </c>
      <c r="F45" s="25" t="s">
        <v>61</v>
      </c>
      <c r="G45" s="16">
        <f>'tanda terima  (2)'!G45</f>
        <v>4307288.239999999</v>
      </c>
      <c r="H45" s="16">
        <v>5000</v>
      </c>
      <c r="I45" s="16">
        <f t="shared" si="0"/>
        <v>4302288.239999999</v>
      </c>
      <c r="J45" s="195" t="s">
        <v>327</v>
      </c>
      <c r="K45" s="199" t="s">
        <v>288</v>
      </c>
      <c r="L45" s="189"/>
    </row>
    <row r="46">
      <c r="A46" s="25">
        <f t="shared" si="1"/>
        <v>43</v>
      </c>
      <c r="B46" s="25"/>
      <c r="C46" s="27" t="s">
        <v>81</v>
      </c>
      <c r="D46" s="25" t="s">
        <v>60</v>
      </c>
      <c r="E46" s="24" t="s">
        <v>286</v>
      </c>
      <c r="F46" s="25" t="s">
        <v>61</v>
      </c>
      <c r="G46" s="16">
        <f>'tanda terima  (2)'!G46</f>
        <v>4300041.52</v>
      </c>
      <c r="H46" s="16">
        <v>5000</v>
      </c>
      <c r="I46" s="16">
        <f t="shared" si="0"/>
        <v>4295041.52</v>
      </c>
      <c r="J46" s="195">
        <v>5775486632</v>
      </c>
      <c r="K46" s="199" t="s">
        <v>288</v>
      </c>
      <c r="L46" s="189"/>
    </row>
    <row r="47">
      <c r="A47" s="25">
        <f t="shared" si="1"/>
        <v>44</v>
      </c>
      <c r="B47" s="25"/>
      <c r="C47" s="25" t="s">
        <v>152</v>
      </c>
      <c r="D47" s="25" t="s">
        <v>60</v>
      </c>
      <c r="E47" s="24" t="s">
        <v>286</v>
      </c>
      <c r="F47" s="25" t="s">
        <v>61</v>
      </c>
      <c r="G47" s="16" t="e">
        <f>'tanda terima  (2)'!G47</f>
        <v>#REF!</v>
      </c>
      <c r="H47" s="16">
        <v>5000</v>
      </c>
      <c r="I47" s="16" t="e">
        <f t="shared" si="0"/>
        <v>#REF!</v>
      </c>
      <c r="J47" s="195" t="s">
        <v>328</v>
      </c>
      <c r="K47" s="199" t="s">
        <v>288</v>
      </c>
      <c r="L47" s="189"/>
      <c r="M47" s="113"/>
    </row>
    <row r="48">
      <c r="A48" s="25">
        <f t="shared" si="1"/>
        <v>45</v>
      </c>
      <c r="B48" s="25"/>
      <c r="C48" s="25" t="s">
        <v>104</v>
      </c>
      <c r="D48" s="25" t="s">
        <v>60</v>
      </c>
      <c r="E48" s="24" t="s">
        <v>286</v>
      </c>
      <c r="F48" s="25" t="s">
        <v>61</v>
      </c>
      <c r="G48" s="16" t="e">
        <f>'tanda terima  (2)'!G48</f>
        <v>#REF!</v>
      </c>
      <c r="H48" s="16">
        <v>5000</v>
      </c>
      <c r="I48" s="16" t="e">
        <f t="shared" si="0"/>
        <v>#REF!</v>
      </c>
      <c r="J48" s="195" t="s">
        <v>329</v>
      </c>
      <c r="K48" s="199" t="s">
        <v>288</v>
      </c>
      <c r="L48" s="189"/>
      <c r="M48" s="113"/>
    </row>
    <row r="49">
      <c r="A49" s="25">
        <f t="shared" si="1"/>
        <v>46</v>
      </c>
      <c r="B49" s="25"/>
      <c r="C49" s="27" t="s">
        <v>85</v>
      </c>
      <c r="D49" s="25" t="s">
        <v>60</v>
      </c>
      <c r="E49" s="24" t="s">
        <v>286</v>
      </c>
      <c r="F49" s="25" t="s">
        <v>61</v>
      </c>
      <c r="G49" s="16">
        <f>'tanda terima  (2)'!G49</f>
        <v>3970041.5199999996</v>
      </c>
      <c r="H49" s="16">
        <v>5000</v>
      </c>
      <c r="I49" s="16">
        <f t="shared" si="0"/>
        <v>3965041.5199999996</v>
      </c>
      <c r="J49" s="195" t="s">
        <v>330</v>
      </c>
      <c r="K49" s="199" t="s">
        <v>288</v>
      </c>
      <c r="L49" s="189"/>
      <c r="M49" s="113"/>
    </row>
    <row r="50">
      <c r="A50" s="25">
        <f t="shared" si="1"/>
        <v>47</v>
      </c>
      <c r="B50" s="25"/>
      <c r="C50" s="25" t="s">
        <v>181</v>
      </c>
      <c r="D50" s="25" t="s">
        <v>60</v>
      </c>
      <c r="E50" s="24" t="s">
        <v>286</v>
      </c>
      <c r="F50" s="25" t="s">
        <v>61</v>
      </c>
      <c r="G50" s="16">
        <f>'tanda terima  (2)'!G50</f>
        <v>4307288.239999999</v>
      </c>
      <c r="H50" s="16">
        <v>5000</v>
      </c>
      <c r="I50" s="28">
        <f t="shared" si="0"/>
        <v>4302288.239999999</v>
      </c>
      <c r="J50" s="195" t="s">
        <v>331</v>
      </c>
      <c r="K50" s="199" t="s">
        <v>288</v>
      </c>
      <c r="L50" s="189"/>
      <c r="M50" s="113"/>
    </row>
    <row r="51">
      <c r="A51" s="25">
        <f t="shared" si="1"/>
        <v>48</v>
      </c>
      <c r="B51" s="25"/>
      <c r="C51" s="27" t="s">
        <v>135</v>
      </c>
      <c r="D51" s="25" t="s">
        <v>60</v>
      </c>
      <c r="E51" s="24" t="s">
        <v>286</v>
      </c>
      <c r="F51" s="25" t="s">
        <v>61</v>
      </c>
      <c r="G51" s="16" t="e">
        <f>'tanda terima  (2)'!G51</f>
        <v>#REF!</v>
      </c>
      <c r="H51" s="16">
        <v>5000</v>
      </c>
      <c r="I51" s="16" t="e">
        <f t="shared" si="0"/>
        <v>#REF!</v>
      </c>
      <c r="J51" s="195" t="s">
        <v>332</v>
      </c>
      <c r="K51" s="199" t="s">
        <v>288</v>
      </c>
      <c r="L51" s="189"/>
      <c r="M51" s="113"/>
    </row>
    <row r="52">
      <c r="A52" s="25">
        <f t="shared" si="1"/>
        <v>49</v>
      </c>
      <c r="B52" s="25"/>
      <c r="C52" s="25" t="s">
        <v>157</v>
      </c>
      <c r="D52" s="25" t="s">
        <v>60</v>
      </c>
      <c r="E52" s="24" t="s">
        <v>286</v>
      </c>
      <c r="F52" s="25" t="s">
        <v>61</v>
      </c>
      <c r="G52" s="16" t="e">
        <f>'tanda terima  (2)'!G52</f>
        <v>#REF!</v>
      </c>
      <c r="H52" s="16">
        <v>5000</v>
      </c>
      <c r="I52" s="16" t="e">
        <f t="shared" si="0"/>
        <v>#REF!</v>
      </c>
      <c r="J52" s="195" t="s">
        <v>333</v>
      </c>
      <c r="K52" s="199" t="s">
        <v>288</v>
      </c>
      <c r="L52" s="189"/>
      <c r="M52" s="113"/>
    </row>
    <row r="53">
      <c r="A53" s="25">
        <f t="shared" si="1"/>
        <v>50</v>
      </c>
      <c r="B53" s="25"/>
      <c r="C53" s="25" t="s">
        <v>156</v>
      </c>
      <c r="D53" s="25" t="s">
        <v>60</v>
      </c>
      <c r="E53" s="24" t="s">
        <v>286</v>
      </c>
      <c r="F53" s="25" t="s">
        <v>61</v>
      </c>
      <c r="G53" s="16" t="e">
        <f>'tanda terima  (2)'!G53</f>
        <v>#REF!</v>
      </c>
      <c r="H53" s="16">
        <v>5000</v>
      </c>
      <c r="I53" s="28" t="e">
        <f t="shared" si="0"/>
        <v>#REF!</v>
      </c>
      <c r="J53" s="195" t="s">
        <v>334</v>
      </c>
      <c r="K53" s="199" t="s">
        <v>288</v>
      </c>
      <c r="L53" s="189"/>
    </row>
    <row r="54">
      <c r="A54" s="25">
        <f t="shared" si="1"/>
        <v>51</v>
      </c>
      <c r="B54" s="25"/>
      <c r="C54" s="27" t="s">
        <v>208</v>
      </c>
      <c r="D54" s="25" t="s">
        <v>60</v>
      </c>
      <c r="E54" s="24" t="s">
        <v>286</v>
      </c>
      <c r="F54" s="25" t="s">
        <v>61</v>
      </c>
      <c r="G54" s="16" t="e">
        <f>'tanda terima  (2)'!G54</f>
        <v>#REF!</v>
      </c>
      <c r="H54" s="16">
        <v>5000</v>
      </c>
      <c r="I54" s="16" t="e">
        <f t="shared" si="0"/>
        <v>#REF!</v>
      </c>
      <c r="J54" s="195" t="s">
        <v>335</v>
      </c>
      <c r="K54" s="199" t="s">
        <v>288</v>
      </c>
      <c r="L54" s="189"/>
      <c r="M54" s="113"/>
    </row>
    <row r="55">
      <c r="A55" s="25">
        <f t="shared" si="1"/>
        <v>52</v>
      </c>
      <c r="B55" s="25"/>
      <c r="C55" s="25" t="s">
        <v>125</v>
      </c>
      <c r="D55" s="25" t="s">
        <v>60</v>
      </c>
      <c r="E55" s="24" t="s">
        <v>286</v>
      </c>
      <c r="F55" s="25" t="s">
        <v>61</v>
      </c>
      <c r="G55" s="16">
        <f>'tanda terima  (2)'!G55</f>
        <v>4307288.239999999</v>
      </c>
      <c r="H55" s="16">
        <v>5000</v>
      </c>
      <c r="I55" s="16">
        <f t="shared" si="0"/>
        <v>4302288.239999999</v>
      </c>
      <c r="J55" s="195" t="s">
        <v>336</v>
      </c>
      <c r="K55" s="199" t="s">
        <v>288</v>
      </c>
      <c r="L55" s="189"/>
      <c r="M55" s="113"/>
    </row>
    <row r="56">
      <c r="A56" s="25">
        <f t="shared" si="1"/>
        <v>53</v>
      </c>
      <c r="B56" s="25"/>
      <c r="C56" s="25" t="s">
        <v>148</v>
      </c>
      <c r="D56" s="25" t="s">
        <v>60</v>
      </c>
      <c r="E56" s="24" t="s">
        <v>286</v>
      </c>
      <c r="F56" s="25" t="s">
        <v>61</v>
      </c>
      <c r="G56" s="16">
        <f>'tanda terima  (2)'!G56</f>
        <v>4307288.239999999</v>
      </c>
      <c r="H56" s="16">
        <v>5000</v>
      </c>
      <c r="I56" s="28">
        <f t="shared" si="0"/>
        <v>4302288.239999999</v>
      </c>
      <c r="J56" s="195" t="s">
        <v>337</v>
      </c>
      <c r="K56" s="199" t="s">
        <v>288</v>
      </c>
    </row>
    <row r="57">
      <c r="A57" s="25">
        <f t="shared" si="1"/>
        <v>54</v>
      </c>
      <c r="B57" s="25"/>
      <c r="C57" s="27" t="s">
        <v>206</v>
      </c>
      <c r="D57" s="25" t="s">
        <v>60</v>
      </c>
      <c r="E57" s="24" t="s">
        <v>286</v>
      </c>
      <c r="F57" s="25" t="s">
        <v>61</v>
      </c>
      <c r="G57" s="16" t="e">
        <f>'tanda terima  (2)'!G57</f>
        <v>#REF!</v>
      </c>
      <c r="H57" s="16">
        <v>5000</v>
      </c>
      <c r="I57" s="16" t="e">
        <f t="shared" si="0"/>
        <v>#REF!</v>
      </c>
      <c r="J57" s="195" t="s">
        <v>338</v>
      </c>
      <c r="K57" s="199" t="s">
        <v>288</v>
      </c>
    </row>
    <row r="58">
      <c r="A58" s="25">
        <f t="shared" si="1"/>
        <v>55</v>
      </c>
      <c r="B58" s="27"/>
      <c r="C58" s="25" t="s">
        <v>144</v>
      </c>
      <c r="D58" s="25" t="s">
        <v>266</v>
      </c>
      <c r="E58" s="24" t="s">
        <v>286</v>
      </c>
      <c r="F58" s="25" t="s">
        <v>61</v>
      </c>
      <c r="G58" s="16" t="e">
        <f>'tanda terima  (2)'!G58</f>
        <v>#REF!</v>
      </c>
      <c r="H58" s="16">
        <v>5000</v>
      </c>
      <c r="I58" s="28" t="e">
        <f t="shared" si="0"/>
        <v>#REF!</v>
      </c>
      <c r="J58" s="196" t="s">
        <v>339</v>
      </c>
      <c r="K58" s="199" t="s">
        <v>288</v>
      </c>
    </row>
    <row r="59">
      <c r="A59" s="25">
        <f t="shared" si="1"/>
        <v>56</v>
      </c>
      <c r="B59" s="27"/>
      <c r="C59" s="27" t="s">
        <v>268</v>
      </c>
      <c r="D59" s="25" t="s">
        <v>60</v>
      </c>
      <c r="E59" s="24" t="s">
        <v>286</v>
      </c>
      <c r="F59" s="25" t="s">
        <v>61</v>
      </c>
      <c r="G59" s="16">
        <f>'tanda terima  (2)'!G59</f>
        <v>4600170.239999999</v>
      </c>
      <c r="H59" s="16">
        <v>5000</v>
      </c>
      <c r="I59" s="28">
        <f t="shared" si="0"/>
        <v>4595170.239999999</v>
      </c>
      <c r="J59" s="196" t="s">
        <v>340</v>
      </c>
      <c r="K59" s="195" t="s">
        <v>288</v>
      </c>
    </row>
    <row r="60">
      <c r="A60" s="25">
        <f t="shared" si="1"/>
        <v>57</v>
      </c>
      <c r="B60" s="25"/>
      <c r="C60" s="27" t="s">
        <v>197</v>
      </c>
      <c r="D60" s="25" t="s">
        <v>60</v>
      </c>
      <c r="E60" s="24" t="s">
        <v>286</v>
      </c>
      <c r="F60" s="25" t="s">
        <v>61</v>
      </c>
      <c r="G60" s="16">
        <f>'tanda terima  (2)'!G60</f>
        <v>3912288.2399999993</v>
      </c>
      <c r="H60" s="16">
        <v>5000</v>
      </c>
      <c r="I60" s="16">
        <f t="shared" si="0"/>
        <v>3907288.2399999993</v>
      </c>
      <c r="J60" s="195" t="s">
        <v>341</v>
      </c>
      <c r="K60" s="199" t="s">
        <v>288</v>
      </c>
    </row>
    <row r="61" s="23" customFormat="1">
      <c r="A61" s="25">
        <f t="shared" si="1"/>
        <v>58</v>
      </c>
      <c r="B61" s="25"/>
      <c r="C61" s="27" t="s">
        <v>74</v>
      </c>
      <c r="D61" s="25" t="s">
        <v>60</v>
      </c>
      <c r="E61" s="24" t="s">
        <v>286</v>
      </c>
      <c r="F61" s="25" t="s">
        <v>61</v>
      </c>
      <c r="G61" s="16">
        <f>'tanda terima  (2)'!G61</f>
        <v>4120041.5199999996</v>
      </c>
      <c r="H61" s="16">
        <v>5000</v>
      </c>
      <c r="I61" s="16">
        <f t="shared" si="0"/>
        <v>4115041.5199999996</v>
      </c>
      <c r="J61" s="195" t="s">
        <v>342</v>
      </c>
      <c r="K61" s="199" t="s">
        <v>288</v>
      </c>
      <c r="L61" s="20"/>
      <c r="M61" s="20"/>
    </row>
    <row r="62">
      <c r="A62" s="25">
        <f t="shared" si="1"/>
        <v>59</v>
      </c>
      <c r="B62" s="25"/>
      <c r="C62" s="25" t="s">
        <v>116</v>
      </c>
      <c r="D62" s="25" t="s">
        <v>60</v>
      </c>
      <c r="E62" s="24" t="s">
        <v>286</v>
      </c>
      <c r="F62" s="25" t="s">
        <v>61</v>
      </c>
      <c r="G62" s="16" t="e">
        <f>'tanda terima  (2)'!G62</f>
        <v>#REF!</v>
      </c>
      <c r="H62" s="16">
        <v>5000</v>
      </c>
      <c r="I62" s="16" t="e">
        <f t="shared" si="0"/>
        <v>#REF!</v>
      </c>
      <c r="J62" s="195" t="s">
        <v>343</v>
      </c>
      <c r="K62" s="199" t="s">
        <v>288</v>
      </c>
    </row>
    <row r="63">
      <c r="A63" s="25">
        <f t="shared" si="1"/>
        <v>60</v>
      </c>
      <c r="B63" s="25"/>
      <c r="C63" s="27" t="s">
        <v>79</v>
      </c>
      <c r="D63" s="25" t="s">
        <v>60</v>
      </c>
      <c r="E63" s="24" t="s">
        <v>286</v>
      </c>
      <c r="F63" s="25" t="s">
        <v>61</v>
      </c>
      <c r="G63" s="16">
        <f>'tanda terima  (2)'!G63</f>
        <v>4100041.5199999996</v>
      </c>
      <c r="H63" s="16">
        <v>5000</v>
      </c>
      <c r="I63" s="16">
        <f t="shared" si="0"/>
        <v>4095041.5199999996</v>
      </c>
      <c r="J63" s="195">
        <v>4860211764</v>
      </c>
      <c r="K63" s="199" t="s">
        <v>288</v>
      </c>
    </row>
    <row r="64">
      <c r="A64" s="25">
        <f t="shared" si="1"/>
        <v>61</v>
      </c>
      <c r="B64" s="25"/>
      <c r="C64" s="25" t="s">
        <v>175</v>
      </c>
      <c r="D64" s="25" t="s">
        <v>60</v>
      </c>
      <c r="E64" s="24" t="s">
        <v>286</v>
      </c>
      <c r="F64" s="25" t="s">
        <v>61</v>
      </c>
      <c r="G64" s="16">
        <f>'tanda terima  (2)'!G64</f>
        <v>4487246.239999999</v>
      </c>
      <c r="H64" s="16">
        <v>5000</v>
      </c>
      <c r="I64" s="16">
        <f t="shared" si="0"/>
        <v>4482246.239999999</v>
      </c>
      <c r="J64" s="195" t="s">
        <v>344</v>
      </c>
      <c r="K64" s="199" t="s">
        <v>288</v>
      </c>
    </row>
    <row r="65">
      <c r="A65" s="25">
        <f t="shared" si="1"/>
        <v>62</v>
      </c>
      <c r="B65" s="25"/>
      <c r="C65" s="25" t="s">
        <v>163</v>
      </c>
      <c r="D65" s="25" t="s">
        <v>60</v>
      </c>
      <c r="E65" s="24" t="s">
        <v>286</v>
      </c>
      <c r="F65" s="25" t="s">
        <v>61</v>
      </c>
      <c r="G65" s="16" t="e">
        <f>'tanda terima  (2)'!G65</f>
        <v>#REF!</v>
      </c>
      <c r="H65" s="16">
        <v>5000</v>
      </c>
      <c r="I65" s="16" t="e">
        <f t="shared" si="0"/>
        <v>#REF!</v>
      </c>
      <c r="J65" s="195" t="s">
        <v>345</v>
      </c>
      <c r="K65" s="199" t="s">
        <v>288</v>
      </c>
    </row>
    <row r="66">
      <c r="A66" s="25">
        <f t="shared" si="1"/>
        <v>63</v>
      </c>
      <c r="B66" s="25"/>
      <c r="C66" s="25" t="s">
        <v>130</v>
      </c>
      <c r="D66" s="25" t="s">
        <v>60</v>
      </c>
      <c r="E66" s="24" t="s">
        <v>286</v>
      </c>
      <c r="F66" s="25" t="s">
        <v>61</v>
      </c>
      <c r="G66" s="16" t="e">
        <f>'tanda terima  (2)'!G66</f>
        <v>#REF!</v>
      </c>
      <c r="H66" s="16">
        <v>5000</v>
      </c>
      <c r="I66" s="28" t="e">
        <f t="shared" si="0"/>
        <v>#REF!</v>
      </c>
      <c r="J66" s="196" t="s">
        <v>346</v>
      </c>
      <c r="K66" s="195" t="s">
        <v>347</v>
      </c>
    </row>
    <row r="67">
      <c r="A67" s="25">
        <f t="shared" si="1"/>
        <v>64</v>
      </c>
      <c r="B67" s="25"/>
      <c r="C67" s="27" t="s">
        <v>165</v>
      </c>
      <c r="D67" s="25" t="s">
        <v>60</v>
      </c>
      <c r="E67" s="24" t="s">
        <v>286</v>
      </c>
      <c r="F67" s="25" t="s">
        <v>61</v>
      </c>
      <c r="G67" s="16">
        <f>'tanda terima  (2)'!G67</f>
        <v>4307288.239999999</v>
      </c>
      <c r="H67" s="16">
        <v>5000</v>
      </c>
      <c r="I67" s="16">
        <f t="shared" si="0"/>
        <v>4302288.239999999</v>
      </c>
      <c r="J67" s="195">
        <v>6785129982</v>
      </c>
      <c r="K67" s="199" t="s">
        <v>288</v>
      </c>
    </row>
    <row r="68">
      <c r="A68" s="25">
        <f t="shared" si="1"/>
        <v>65</v>
      </c>
      <c r="B68" s="25"/>
      <c r="C68" s="25" t="s">
        <v>127</v>
      </c>
      <c r="D68" s="25" t="s">
        <v>60</v>
      </c>
      <c r="E68" s="24" t="s">
        <v>286</v>
      </c>
      <c r="F68" s="25" t="s">
        <v>61</v>
      </c>
      <c r="G68" s="16">
        <f>'tanda terima  (2)'!G68</f>
        <v>4307288.239999999</v>
      </c>
      <c r="H68" s="16">
        <v>5000</v>
      </c>
      <c r="I68" s="16">
        <f ref="I68:I97" t="shared" si="2">+G68-H68</f>
        <v>4302288.239999999</v>
      </c>
      <c r="J68" s="195" t="s">
        <v>348</v>
      </c>
      <c r="K68" s="199" t="s">
        <v>288</v>
      </c>
    </row>
    <row r="69">
      <c r="A69" s="25">
        <f t="shared" si="1"/>
        <v>66</v>
      </c>
      <c r="B69" s="27"/>
      <c r="C69" s="25" t="s">
        <v>171</v>
      </c>
      <c r="D69" s="25" t="s">
        <v>60</v>
      </c>
      <c r="E69" s="24" t="s">
        <v>286</v>
      </c>
      <c r="F69" s="25" t="s">
        <v>61</v>
      </c>
      <c r="G69" s="16" t="e">
        <f>'tanda terima  (2)'!G69</f>
        <v>#REF!</v>
      </c>
      <c r="H69" s="16">
        <v>5000</v>
      </c>
      <c r="I69" s="28" t="e">
        <f t="shared" si="2"/>
        <v>#REF!</v>
      </c>
      <c r="J69" s="196" t="s">
        <v>349</v>
      </c>
      <c r="K69" s="199" t="s">
        <v>288</v>
      </c>
    </row>
    <row r="70">
      <c r="A70" s="25">
        <f ref="A70:A97" t="shared" si="3">+A69+1</f>
        <v>67</v>
      </c>
      <c r="B70" s="25"/>
      <c r="C70" s="27" t="s">
        <v>94</v>
      </c>
      <c r="D70" s="25" t="s">
        <v>60</v>
      </c>
      <c r="E70" s="24" t="s">
        <v>286</v>
      </c>
      <c r="F70" s="25" t="s">
        <v>61</v>
      </c>
      <c r="G70" s="16">
        <f>'tanda terima  (2)'!G70</f>
        <v>4299999.52</v>
      </c>
      <c r="H70" s="16">
        <v>5000</v>
      </c>
      <c r="I70" s="16">
        <f t="shared" si="2"/>
        <v>4294999.52</v>
      </c>
      <c r="J70" s="195" t="s">
        <v>350</v>
      </c>
      <c r="K70" s="199" t="s">
        <v>288</v>
      </c>
    </row>
    <row r="71">
      <c r="A71" s="25">
        <f t="shared" si="3"/>
        <v>68</v>
      </c>
      <c r="B71" s="25"/>
      <c r="C71" s="25" t="s">
        <v>77</v>
      </c>
      <c r="D71" s="25" t="s">
        <v>60</v>
      </c>
      <c r="E71" s="24" t="s">
        <v>286</v>
      </c>
      <c r="F71" s="25" t="s">
        <v>61</v>
      </c>
      <c r="G71" s="16">
        <f>'tanda terima  (2)'!G71</f>
        <v>4120041.5199999996</v>
      </c>
      <c r="H71" s="16">
        <v>5000</v>
      </c>
      <c r="I71" s="16">
        <f t="shared" si="2"/>
        <v>4115041.5199999996</v>
      </c>
      <c r="J71" s="195" t="s">
        <v>351</v>
      </c>
      <c r="K71" s="199" t="s">
        <v>288</v>
      </c>
    </row>
    <row r="72">
      <c r="A72" s="25">
        <f t="shared" si="3"/>
        <v>69</v>
      </c>
      <c r="B72" s="27"/>
      <c r="C72" s="25" t="s">
        <v>150</v>
      </c>
      <c r="D72" s="25" t="s">
        <v>60</v>
      </c>
      <c r="E72" s="24" t="s">
        <v>286</v>
      </c>
      <c r="F72" s="25" t="s">
        <v>61</v>
      </c>
      <c r="G72" s="16">
        <f>'tanda terima  (2)'!G72</f>
        <v>4307288.239999999</v>
      </c>
      <c r="H72" s="16">
        <v>5000</v>
      </c>
      <c r="I72" s="28">
        <f t="shared" si="2"/>
        <v>4302288.239999999</v>
      </c>
      <c r="J72" s="195" t="s">
        <v>352</v>
      </c>
      <c r="K72" s="195" t="s">
        <v>288</v>
      </c>
    </row>
    <row r="73">
      <c r="A73" s="25">
        <f t="shared" si="3"/>
        <v>70</v>
      </c>
      <c r="B73" s="25"/>
      <c r="C73" s="27" t="s">
        <v>199</v>
      </c>
      <c r="D73" s="25" t="s">
        <v>60</v>
      </c>
      <c r="E73" s="24" t="s">
        <v>286</v>
      </c>
      <c r="F73" s="25" t="s">
        <v>61</v>
      </c>
      <c r="G73" s="16" t="e">
        <f>'tanda terima  (2)'!G73</f>
        <v>#REF!</v>
      </c>
      <c r="H73" s="16">
        <v>5000</v>
      </c>
      <c r="I73" s="16" t="e">
        <f t="shared" si="2"/>
        <v>#REF!</v>
      </c>
      <c r="J73" s="195" t="s">
        <v>353</v>
      </c>
      <c r="K73" s="199" t="s">
        <v>288</v>
      </c>
    </row>
    <row r="74">
      <c r="A74" s="25">
        <f t="shared" si="3"/>
        <v>71</v>
      </c>
      <c r="B74" s="27"/>
      <c r="C74" s="25" t="s">
        <v>137</v>
      </c>
      <c r="D74" s="25" t="s">
        <v>60</v>
      </c>
      <c r="E74" s="24" t="s">
        <v>286</v>
      </c>
      <c r="F74" s="25" t="s">
        <v>61</v>
      </c>
      <c r="G74" s="16" t="e">
        <f>'tanda terima  (2)'!G74</f>
        <v>#REF!</v>
      </c>
      <c r="H74" s="16">
        <v>5000</v>
      </c>
      <c r="I74" s="28" t="e">
        <f t="shared" si="2"/>
        <v>#REF!</v>
      </c>
      <c r="J74" s="196" t="s">
        <v>354</v>
      </c>
      <c r="K74" s="195" t="s">
        <v>288</v>
      </c>
    </row>
    <row r="75">
      <c r="A75" s="25">
        <f t="shared" si="3"/>
        <v>72</v>
      </c>
      <c r="B75" s="27"/>
      <c r="C75" s="27" t="s">
        <v>96</v>
      </c>
      <c r="D75" s="25" t="s">
        <v>60</v>
      </c>
      <c r="E75" s="24" t="s">
        <v>286</v>
      </c>
      <c r="F75" s="25" t="s">
        <v>61</v>
      </c>
      <c r="G75" s="16">
        <f>'tanda terima  (2)'!G75</f>
        <v>3970041.5199999996</v>
      </c>
      <c r="H75" s="16">
        <v>5000</v>
      </c>
      <c r="I75" s="28">
        <f t="shared" si="2"/>
        <v>3965041.5199999996</v>
      </c>
      <c r="J75" s="195" t="s">
        <v>355</v>
      </c>
      <c r="K75" s="195" t="s">
        <v>288</v>
      </c>
    </row>
    <row r="76">
      <c r="A76" s="25">
        <f t="shared" si="3"/>
        <v>73</v>
      </c>
      <c r="B76" s="27"/>
      <c r="C76" s="27" t="s">
        <v>213</v>
      </c>
      <c r="D76" s="25" t="s">
        <v>60</v>
      </c>
      <c r="E76" s="24" t="s">
        <v>286</v>
      </c>
      <c r="F76" s="25" t="s">
        <v>61</v>
      </c>
      <c r="G76" s="16" t="e">
        <f>'tanda terima  (2)'!G76</f>
        <v>#REF!</v>
      </c>
      <c r="H76" s="16">
        <v>5000</v>
      </c>
      <c r="I76" s="28" t="e">
        <f t="shared" si="2"/>
        <v>#REF!</v>
      </c>
      <c r="J76" s="195" t="s">
        <v>356</v>
      </c>
      <c r="K76" s="195" t="s">
        <v>288</v>
      </c>
    </row>
    <row r="77">
      <c r="A77" s="25">
        <f t="shared" si="3"/>
        <v>74</v>
      </c>
      <c r="B77" s="27"/>
      <c r="C77" s="27" t="s">
        <v>215</v>
      </c>
      <c r="D77" s="25" t="s">
        <v>60</v>
      </c>
      <c r="E77" s="24" t="s">
        <v>286</v>
      </c>
      <c r="F77" s="25" t="s">
        <v>61</v>
      </c>
      <c r="G77" s="16" t="e">
        <f>'tanda terima  (2)'!G77</f>
        <v>#REF!</v>
      </c>
      <c r="H77" s="16">
        <v>5000</v>
      </c>
      <c r="I77" s="28" t="e">
        <f t="shared" si="2"/>
        <v>#REF!</v>
      </c>
      <c r="J77" s="195">
        <v>1310664088</v>
      </c>
      <c r="K77" s="195" t="s">
        <v>288</v>
      </c>
    </row>
    <row r="78">
      <c r="A78" s="25">
        <f t="shared" si="3"/>
        <v>75</v>
      </c>
      <c r="B78" s="27"/>
      <c r="C78" s="27" t="s">
        <v>203</v>
      </c>
      <c r="D78" s="25" t="s">
        <v>60</v>
      </c>
      <c r="E78" s="24" t="s">
        <v>286</v>
      </c>
      <c r="F78" s="25" t="s">
        <v>61</v>
      </c>
      <c r="G78" s="16" t="e">
        <f>'tanda terima  (2)'!G78</f>
        <v>#REF!</v>
      </c>
      <c r="H78" s="16">
        <v>5000</v>
      </c>
      <c r="I78" s="28" t="e">
        <f t="shared" si="2"/>
        <v>#REF!</v>
      </c>
      <c r="J78" s="195">
        <v>6880638066</v>
      </c>
      <c r="K78" s="195" t="s">
        <v>357</v>
      </c>
    </row>
    <row r="79">
      <c r="A79" s="25">
        <f t="shared" si="3"/>
        <v>76</v>
      </c>
      <c r="B79" s="27"/>
      <c r="C79" s="27" t="s">
        <v>262</v>
      </c>
      <c r="D79" s="25" t="s">
        <v>60</v>
      </c>
      <c r="E79" s="24" t="s">
        <v>286</v>
      </c>
      <c r="F79" s="25" t="s">
        <v>61</v>
      </c>
      <c r="G79" s="16">
        <f>'tanda terima  (2)'!G79</f>
        <v>4307288.239999999</v>
      </c>
      <c r="H79" s="16">
        <v>5000</v>
      </c>
      <c r="I79" s="28">
        <f t="shared" si="2"/>
        <v>4302288.239999999</v>
      </c>
      <c r="J79" s="195">
        <v>4860356380</v>
      </c>
      <c r="K79" s="195" t="s">
        <v>288</v>
      </c>
    </row>
    <row r="80">
      <c r="A80" s="25">
        <f t="shared" si="3"/>
        <v>77</v>
      </c>
      <c r="B80" s="27"/>
      <c r="C80" s="27" t="s">
        <v>230</v>
      </c>
      <c r="D80" s="25" t="s">
        <v>60</v>
      </c>
      <c r="E80" s="24" t="s">
        <v>286</v>
      </c>
      <c r="F80" s="25" t="s">
        <v>61</v>
      </c>
      <c r="G80" s="16">
        <f>'tanda terima  (2)'!G80</f>
        <v>4307288.239999999</v>
      </c>
      <c r="H80" s="16">
        <v>5000</v>
      </c>
      <c r="I80" s="28">
        <f t="shared" si="2"/>
        <v>4302288.239999999</v>
      </c>
      <c r="J80" s="196">
        <v>8730771666</v>
      </c>
      <c r="K80" s="195" t="s">
        <v>288</v>
      </c>
    </row>
    <row r="81">
      <c r="A81" s="25">
        <f t="shared" si="3"/>
        <v>78</v>
      </c>
      <c r="B81" s="27"/>
      <c r="C81" s="27" t="s">
        <v>234</v>
      </c>
      <c r="D81" s="25" t="s">
        <v>60</v>
      </c>
      <c r="E81" s="24" t="s">
        <v>286</v>
      </c>
      <c r="F81" s="25" t="s">
        <v>61</v>
      </c>
      <c r="G81" s="16">
        <f>'tanda terima  (2)'!G81</f>
        <v>4202288.239999999</v>
      </c>
      <c r="H81" s="16">
        <v>5000</v>
      </c>
      <c r="I81" s="28">
        <f t="shared" si="2"/>
        <v>4197288.239999999</v>
      </c>
      <c r="J81" s="196">
        <v>8761063766</v>
      </c>
      <c r="K81" s="195" t="s">
        <v>288</v>
      </c>
    </row>
    <row r="82">
      <c r="A82" s="25">
        <f t="shared" si="3"/>
        <v>79</v>
      </c>
      <c r="B82" s="27"/>
      <c r="C82" s="27" t="s">
        <v>211</v>
      </c>
      <c r="D82" s="27" t="s">
        <v>60</v>
      </c>
      <c r="E82" s="213" t="s">
        <v>286</v>
      </c>
      <c r="F82" s="27" t="s">
        <v>61</v>
      </c>
      <c r="G82" s="16" t="e">
        <f>'tanda terima  (2)'!G82</f>
        <v>#REF!</v>
      </c>
      <c r="H82" s="16">
        <v>5000</v>
      </c>
      <c r="I82" s="28" t="e">
        <f t="shared" si="2"/>
        <v>#REF!</v>
      </c>
      <c r="J82" s="196" t="s">
        <v>358</v>
      </c>
      <c r="K82" s="195" t="s">
        <v>288</v>
      </c>
    </row>
    <row r="83">
      <c r="A83" s="25">
        <f t="shared" si="3"/>
        <v>80</v>
      </c>
      <c r="B83" s="27"/>
      <c r="C83" s="27" t="s">
        <v>232</v>
      </c>
      <c r="D83" s="27" t="s">
        <v>60</v>
      </c>
      <c r="E83" s="213" t="s">
        <v>286</v>
      </c>
      <c r="F83" s="27" t="s">
        <v>61</v>
      </c>
      <c r="G83" s="16">
        <f>'tanda terima  (2)'!G83</f>
        <v>4307288.239999999</v>
      </c>
      <c r="H83" s="16">
        <v>5000</v>
      </c>
      <c r="I83" s="28">
        <f t="shared" si="2"/>
        <v>4302288.239999999</v>
      </c>
      <c r="J83" s="196" t="s">
        <v>359</v>
      </c>
      <c r="K83" s="195" t="s">
        <v>288</v>
      </c>
    </row>
    <row r="84">
      <c r="A84" s="25">
        <f t="shared" si="3"/>
        <v>81</v>
      </c>
      <c r="B84" s="27"/>
      <c r="C84" s="27" t="s">
        <v>201</v>
      </c>
      <c r="D84" s="27" t="s">
        <v>60</v>
      </c>
      <c r="E84" s="213" t="s">
        <v>286</v>
      </c>
      <c r="F84" s="27" t="s">
        <v>61</v>
      </c>
      <c r="G84" s="16" t="e">
        <f>'tanda terima  (2)'!G84</f>
        <v>#REF!</v>
      </c>
      <c r="H84" s="16">
        <v>5000</v>
      </c>
      <c r="I84" s="28" t="e">
        <f t="shared" si="2"/>
        <v>#REF!</v>
      </c>
      <c r="J84" s="196" t="s">
        <v>360</v>
      </c>
      <c r="K84" s="195" t="s">
        <v>288</v>
      </c>
    </row>
    <row r="85">
      <c r="A85" s="25">
        <f t="shared" si="3"/>
        <v>82</v>
      </c>
      <c r="B85" s="27"/>
      <c r="C85" s="27" t="s">
        <v>209</v>
      </c>
      <c r="D85" s="27" t="s">
        <v>60</v>
      </c>
      <c r="E85" s="213" t="s">
        <v>286</v>
      </c>
      <c r="F85" s="27" t="s">
        <v>61</v>
      </c>
      <c r="G85" s="16" t="e">
        <f>'tanda terima  (2)'!G85</f>
        <v>#REF!</v>
      </c>
      <c r="H85" s="16">
        <v>5000</v>
      </c>
      <c r="I85" s="28" t="e">
        <f t="shared" si="2"/>
        <v>#REF!</v>
      </c>
      <c r="J85" s="196" t="s">
        <v>361</v>
      </c>
      <c r="K85" s="195" t="s">
        <v>288</v>
      </c>
    </row>
    <row r="86">
      <c r="A86" s="25">
        <f t="shared" si="3"/>
        <v>83</v>
      </c>
      <c r="B86" s="27"/>
      <c r="C86" s="27" t="s">
        <v>89</v>
      </c>
      <c r="D86" s="27" t="s">
        <v>60</v>
      </c>
      <c r="E86" s="213" t="s">
        <v>286</v>
      </c>
      <c r="F86" s="27" t="s">
        <v>61</v>
      </c>
      <c r="G86" s="16">
        <f>'tanda terima  (2)'!G86</f>
        <v>3870041.5199999996</v>
      </c>
      <c r="H86" s="16">
        <v>5000</v>
      </c>
      <c r="I86" s="28">
        <f t="shared" si="2"/>
        <v>3865041.5199999996</v>
      </c>
      <c r="J86" s="196" t="s">
        <v>362</v>
      </c>
      <c r="K86" s="195" t="s">
        <v>288</v>
      </c>
    </row>
    <row r="87">
      <c r="A87" s="25">
        <f t="shared" si="3"/>
        <v>84</v>
      </c>
      <c r="B87" s="27"/>
      <c r="C87" s="27" t="s">
        <v>226</v>
      </c>
      <c r="D87" s="27" t="s">
        <v>60</v>
      </c>
      <c r="E87" s="213" t="s">
        <v>286</v>
      </c>
      <c r="F87" s="27" t="s">
        <v>61</v>
      </c>
      <c r="G87" s="16">
        <f>'tanda terima  (2)'!G87</f>
        <v>4307288.239999999</v>
      </c>
      <c r="H87" s="16">
        <v>5000</v>
      </c>
      <c r="I87" s="28">
        <f t="shared" si="2"/>
        <v>4302288.239999999</v>
      </c>
      <c r="J87" s="196" t="s">
        <v>363</v>
      </c>
      <c r="K87" s="195" t="s">
        <v>288</v>
      </c>
    </row>
    <row r="88">
      <c r="A88" s="25">
        <f t="shared" si="3"/>
        <v>85</v>
      </c>
      <c r="B88" s="27"/>
      <c r="C88" s="27" t="s">
        <v>217</v>
      </c>
      <c r="D88" s="25" t="s">
        <v>60</v>
      </c>
      <c r="E88" s="24" t="s">
        <v>286</v>
      </c>
      <c r="F88" s="25" t="s">
        <v>61</v>
      </c>
      <c r="G88" s="16">
        <f>'tanda terima  (2)'!G88</f>
        <v>4227288.239999999</v>
      </c>
      <c r="H88" s="16">
        <v>5000</v>
      </c>
      <c r="I88" s="28">
        <f t="shared" si="2"/>
        <v>4222288.239999999</v>
      </c>
      <c r="J88" s="196">
        <v>7035036466</v>
      </c>
      <c r="K88" s="195" t="s">
        <v>288</v>
      </c>
    </row>
    <row r="89">
      <c r="A89" s="25">
        <f t="shared" si="3"/>
        <v>86</v>
      </c>
      <c r="B89" s="27"/>
      <c r="C89" s="27" t="s">
        <v>258</v>
      </c>
      <c r="D89" s="27" t="s">
        <v>60</v>
      </c>
      <c r="E89" s="213" t="s">
        <v>286</v>
      </c>
      <c r="F89" s="27" t="s">
        <v>61</v>
      </c>
      <c r="G89" s="16">
        <f>'tanda terima  (2)'!G89</f>
        <v>4307288.239999999</v>
      </c>
      <c r="H89" s="16">
        <v>5000</v>
      </c>
      <c r="I89" s="28">
        <f t="shared" si="2"/>
        <v>4302288.239999999</v>
      </c>
      <c r="J89" s="196" t="s">
        <v>364</v>
      </c>
      <c r="K89" s="195" t="s">
        <v>288</v>
      </c>
    </row>
    <row r="90">
      <c r="A90" s="25">
        <f t="shared" si="3"/>
        <v>87</v>
      </c>
      <c r="C90" s="27" t="s">
        <v>220</v>
      </c>
      <c r="D90" s="27" t="s">
        <v>60</v>
      </c>
      <c r="E90" s="213" t="s">
        <v>286</v>
      </c>
      <c r="F90" s="27" t="s">
        <v>61</v>
      </c>
      <c r="G90" s="16" t="e">
        <f>'tanda terima  (2)'!G90</f>
        <v>#REF!</v>
      </c>
      <c r="H90" s="16">
        <v>5000</v>
      </c>
      <c r="I90" s="28" t="e">
        <f t="shared" si="2"/>
        <v>#REF!</v>
      </c>
      <c r="J90" s="196">
        <v>7425230671</v>
      </c>
      <c r="K90" s="195" t="s">
        <v>288</v>
      </c>
    </row>
    <row r="91">
      <c r="A91" s="25">
        <f t="shared" si="3"/>
        <v>88</v>
      </c>
      <c r="C91" s="27" t="s">
        <v>222</v>
      </c>
      <c r="D91" s="27" t="s">
        <v>60</v>
      </c>
      <c r="E91" s="213" t="s">
        <v>286</v>
      </c>
      <c r="F91" s="27" t="s">
        <v>61</v>
      </c>
      <c r="G91" s="16" t="e">
        <f>'tanda terima  (2)'!G91</f>
        <v>#REF!</v>
      </c>
      <c r="H91" s="16">
        <v>5000</v>
      </c>
      <c r="I91" s="28" t="e">
        <f t="shared" si="2"/>
        <v>#REF!</v>
      </c>
      <c r="J91" s="196" t="s">
        <v>365</v>
      </c>
      <c r="K91" s="195" t="s">
        <v>288</v>
      </c>
    </row>
    <row r="92" s="125" customFormat="1">
      <c r="A92" s="25">
        <f t="shared" si="3"/>
        <v>89</v>
      </c>
      <c r="C92" s="223" t="s">
        <v>236</v>
      </c>
      <c r="D92" s="27" t="s">
        <v>60</v>
      </c>
      <c r="E92" s="213" t="s">
        <v>286</v>
      </c>
      <c r="F92" s="27" t="s">
        <v>61</v>
      </c>
      <c r="G92" s="16">
        <f>'tanda terima  (2)'!G92</f>
        <v>3702288.2399999993</v>
      </c>
      <c r="H92" s="16">
        <v>5000</v>
      </c>
      <c r="I92" s="28">
        <f ref="I92:I95" t="shared" si="4">+G92-H92</f>
        <v>3697288.2399999993</v>
      </c>
      <c r="J92" s="196">
        <v>6880630871</v>
      </c>
      <c r="K92" s="195" t="s">
        <v>288</v>
      </c>
    </row>
    <row r="93" s="125" customFormat="1">
      <c r="A93" s="25">
        <f t="shared" si="3"/>
        <v>90</v>
      </c>
      <c r="C93" s="27" t="s">
        <v>246</v>
      </c>
      <c r="D93" s="27" t="s">
        <v>60</v>
      </c>
      <c r="E93" s="213" t="s">
        <v>286</v>
      </c>
      <c r="F93" s="27" t="s">
        <v>61</v>
      </c>
      <c r="G93" s="16">
        <f>'tanda terima  (2)'!G93</f>
        <v>4127329.7600000007</v>
      </c>
      <c r="H93" s="16">
        <v>5000</v>
      </c>
      <c r="I93" s="28">
        <f t="shared" si="4"/>
        <v>4122329.7600000007</v>
      </c>
      <c r="J93" s="196">
        <v>4870539156</v>
      </c>
      <c r="K93" s="195" t="s">
        <v>288</v>
      </c>
    </row>
    <row r="94" s="125" customFormat="1">
      <c r="A94" s="25">
        <f t="shared" si="3"/>
        <v>91</v>
      </c>
      <c r="C94" s="27" t="s">
        <v>240</v>
      </c>
      <c r="D94" s="27" t="s">
        <v>60</v>
      </c>
      <c r="E94" s="213" t="s">
        <v>286</v>
      </c>
      <c r="F94" s="27" t="s">
        <v>61</v>
      </c>
      <c r="G94" s="16">
        <f>'tanda terima  (2)'!G94</f>
        <v>4157288.2399999993</v>
      </c>
      <c r="H94" s="16">
        <v>5000</v>
      </c>
      <c r="I94" s="28">
        <f t="shared" si="4"/>
        <v>4152288.2399999993</v>
      </c>
      <c r="J94" s="196">
        <v>6880630871</v>
      </c>
      <c r="K94" s="195" t="s">
        <v>288</v>
      </c>
    </row>
    <row r="95" s="125" customFormat="1">
      <c r="A95" s="25">
        <f t="shared" si="3"/>
        <v>92</v>
      </c>
      <c r="C95" s="27" t="s">
        <v>248</v>
      </c>
      <c r="D95" s="27" t="s">
        <v>60</v>
      </c>
      <c r="E95" s="213" t="s">
        <v>286</v>
      </c>
      <c r="F95" s="27" t="s">
        <v>61</v>
      </c>
      <c r="G95" s="16">
        <f>'tanda terima  (2)'!G95</f>
        <v>348201.68000000005</v>
      </c>
      <c r="H95" s="16">
        <v>5000</v>
      </c>
      <c r="I95" s="28">
        <f t="shared" si="4"/>
        <v>343201.68000000005</v>
      </c>
      <c r="J95" s="196">
        <v>4870539156</v>
      </c>
      <c r="K95" s="195" t="s">
        <v>288</v>
      </c>
    </row>
    <row r="96">
      <c r="A96" s="25">
        <f t="shared" si="3"/>
        <v>93</v>
      </c>
      <c r="C96" s="27" t="s">
        <v>256</v>
      </c>
      <c r="D96" s="27" t="s">
        <v>60</v>
      </c>
      <c r="E96" s="213" t="s">
        <v>286</v>
      </c>
      <c r="F96" s="27" t="s">
        <v>61</v>
      </c>
      <c r="G96" s="16">
        <f>'tanda terima  (2)'!G96</f>
        <v>348201.68000000005</v>
      </c>
      <c r="H96" s="16">
        <v>5000</v>
      </c>
      <c r="I96" s="28">
        <f t="shared" si="2"/>
        <v>343201.68000000005</v>
      </c>
      <c r="J96" s="196">
        <v>6880630871</v>
      </c>
      <c r="K96" s="195" t="s">
        <v>288</v>
      </c>
    </row>
    <row r="97">
      <c r="A97" s="25">
        <f t="shared" si="3"/>
        <v>94</v>
      </c>
      <c r="C97" s="27" t="s">
        <v>238</v>
      </c>
      <c r="D97" s="27" t="s">
        <v>60</v>
      </c>
      <c r="E97" s="213" t="s">
        <v>286</v>
      </c>
      <c r="F97" s="27" t="s">
        <v>61</v>
      </c>
      <c r="G97" s="16">
        <f>'tanda terima  (2)'!G97</f>
        <v>3657288.2399999993</v>
      </c>
      <c r="H97" s="16">
        <v>5000</v>
      </c>
      <c r="I97" s="28">
        <f t="shared" si="2"/>
        <v>3652288.2399999993</v>
      </c>
      <c r="J97" s="196">
        <v>4870539156</v>
      </c>
      <c r="K97" s="195" t="s">
        <v>288</v>
      </c>
    </row>
    <row r="98">
      <c r="A98" s="125"/>
      <c r="G98" s="15" t="e">
        <f>SUM(G4:G97)</f>
        <v>#REF!</v>
      </c>
      <c r="H98" s="15">
        <f>SUM(H4:H97)</f>
        <v>470000</v>
      </c>
    </row>
  </sheetData>
  <printOptions horizontalCentered="1"/>
  <pageMargins left="0" right="0" top="0.25" bottom="0.25" header="0.3" footer="0.3"/>
  <pageSetup paperSize="9" scale="120" orientation="portrait" horizontalDpi="240" verticalDpi="144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rgb="FF7030A0"/>
    <pageSetUpPr fitToPage="1"/>
  </sheetPr>
  <dimension ref="A1:N117"/>
  <sheetViews>
    <sheetView zoomScale="85" zoomScaleNormal="85" workbookViewId="0">
      <pane xSplit="4" ySplit="3" topLeftCell="I49" activePane="bottomRight" state="frozen"/>
      <selection pane="topRight" activeCell="E1" sqref="E1"/>
      <selection pane="bottomLeft" activeCell="A4" sqref="A4"/>
      <selection pane="bottomRight" activeCell="J93" sqref="J93"/>
    </sheetView>
  </sheetViews>
  <sheetFormatPr defaultRowHeight="15" x14ac:dyDescent="0.25"/>
  <cols>
    <col min="1" max="1" width="5.85546875" customWidth="1" style="125"/>
    <col min="2" max="2" hidden="1" width="5.85546875" customWidth="1" style="125"/>
    <col min="3" max="3" width="29.140625" customWidth="1" style="125"/>
    <col min="4" max="4" bestFit="1" width="14.5703125" customWidth="1" style="125"/>
    <col min="5" max="5" bestFit="1" width="12.140625" customWidth="1" style="14"/>
    <col min="6" max="6" bestFit="1" width="14.5703125" customWidth="1" style="125"/>
    <col min="7" max="7" bestFit="1" width="18.28515625" customWidth="1" style="15"/>
    <col min="8" max="8" bestFit="1" width="12.42578125" customWidth="1" style="15"/>
    <col min="9" max="9" bestFit="1" width="18.28515625" customWidth="1" style="15"/>
    <col min="10" max="10" bestFit="1" width="17.5703125" customWidth="1" style="197"/>
    <col min="11" max="11" width="21.28515625" customWidth="1" style="197"/>
    <col min="12" max="12" bestFit="1" width="30.85546875" customWidth="1" style="125"/>
    <col min="13" max="13" bestFit="1" width="58.140625" customWidth="1" style="125"/>
    <col min="14" max="14" bestFit="1" width="18.85546875" customWidth="1" style="125"/>
    <col min="15" max="16" width="9.140625" customWidth="1" style="125"/>
    <col min="17" max="16384" width="9.140625" customWidth="1" style="125"/>
  </cols>
  <sheetData>
    <row r="1">
      <c r="A1" s="129" t="s">
        <v>279</v>
      </c>
      <c r="G1" s="283" t="s">
        <v>280</v>
      </c>
    </row>
    <row r="2">
      <c r="A2" s="21" t="s">
        <v>281</v>
      </c>
    </row>
    <row r="3" ht="28.5" customHeight="1" s="112" customFormat="1">
      <c r="A3" s="110" t="s">
        <v>9</v>
      </c>
      <c r="B3" s="110"/>
      <c r="C3" s="110" t="s">
        <v>11</v>
      </c>
      <c r="D3" s="110" t="s">
        <v>12</v>
      </c>
      <c r="E3" s="110" t="s">
        <v>13</v>
      </c>
      <c r="F3" s="110" t="s">
        <v>282</v>
      </c>
      <c r="G3" s="111" t="s">
        <v>53</v>
      </c>
      <c r="H3" s="111" t="s">
        <v>283</v>
      </c>
      <c r="I3" s="111" t="s">
        <v>284</v>
      </c>
      <c r="J3" s="198" t="s">
        <v>285</v>
      </c>
      <c r="K3" s="198" t="s">
        <v>55</v>
      </c>
      <c r="L3" s="110" t="s">
        <v>366</v>
      </c>
    </row>
    <row r="4" s="23" customFormat="1">
      <c r="A4" s="25">
        <v>1</v>
      </c>
      <c r="B4" s="25"/>
      <c r="C4" s="27" t="s">
        <v>142</v>
      </c>
      <c r="D4" s="25" t="s">
        <v>60</v>
      </c>
      <c r="E4" s="24" t="s">
        <v>286</v>
      </c>
      <c r="F4" s="25" t="s">
        <v>61</v>
      </c>
      <c r="G4" s="16">
        <f>VLOOKUP(C4,REKAP!$AV$11:$AW$125,2,0)</f>
        <v>4307288.239999999</v>
      </c>
      <c r="H4" s="16">
        <v>5000</v>
      </c>
      <c r="I4" s="16">
        <f ref="I4:I68" t="shared" si="0">+G4-H4</f>
        <v>4302288.239999999</v>
      </c>
      <c r="J4" s="195" t="s">
        <v>287</v>
      </c>
      <c r="K4" s="199" t="s">
        <v>288</v>
      </c>
      <c r="L4" s="25"/>
      <c r="M4" s="20"/>
      <c r="N4" s="20"/>
    </row>
    <row r="5" s="23" customFormat="1">
      <c r="A5" s="25">
        <f>+A4+1</f>
        <v>2</v>
      </c>
      <c r="B5" s="25"/>
      <c r="C5" s="27" t="s">
        <v>128</v>
      </c>
      <c r="D5" s="25" t="s">
        <v>60</v>
      </c>
      <c r="E5" s="24" t="s">
        <v>286</v>
      </c>
      <c r="F5" s="25" t="s">
        <v>61</v>
      </c>
      <c r="G5" s="16" t="e">
        <f>VLOOKUP(C5,REKAP!$AV$11:$AW$125,2,0)</f>
        <v>#REF!</v>
      </c>
      <c r="H5" s="16">
        <v>5000</v>
      </c>
      <c r="I5" s="16" t="e">
        <f t="shared" si="0"/>
        <v>#REF!</v>
      </c>
      <c r="J5" s="195" t="s">
        <v>289</v>
      </c>
      <c r="K5" s="199" t="s">
        <v>288</v>
      </c>
      <c r="L5" s="24"/>
      <c r="M5" s="20"/>
      <c r="N5" s="20"/>
    </row>
    <row r="6" s="23" customFormat="1">
      <c r="A6" s="25">
        <f ref="A6:A70" t="shared" si="1">+A5+1</f>
        <v>3</v>
      </c>
      <c r="B6" s="25"/>
      <c r="C6" s="25" t="s">
        <v>69</v>
      </c>
      <c r="D6" s="25" t="s">
        <v>60</v>
      </c>
      <c r="E6" s="24" t="s">
        <v>286</v>
      </c>
      <c r="F6" s="25" t="s">
        <v>61</v>
      </c>
      <c r="G6" s="16">
        <f>VLOOKUP(C6,REKAP!$AV$11:$AW$125,2,0)</f>
        <v>4120041.5199999996</v>
      </c>
      <c r="H6" s="16">
        <v>5000</v>
      </c>
      <c r="I6" s="16">
        <f t="shared" si="0"/>
        <v>4115041.5199999996</v>
      </c>
      <c r="J6" s="195" t="s">
        <v>290</v>
      </c>
      <c r="K6" s="199" t="s">
        <v>288</v>
      </c>
      <c r="L6" s="25"/>
      <c r="M6" s="20"/>
      <c r="N6" s="20"/>
    </row>
    <row r="7" s="23" customFormat="1">
      <c r="A7" s="25">
        <f t="shared" si="1"/>
        <v>4</v>
      </c>
      <c r="B7" s="25"/>
      <c r="C7" s="27" t="s">
        <v>183</v>
      </c>
      <c r="D7" s="25" t="s">
        <v>60</v>
      </c>
      <c r="E7" s="24" t="s">
        <v>286</v>
      </c>
      <c r="F7" s="25" t="s">
        <v>61</v>
      </c>
      <c r="G7" s="16">
        <f>VLOOKUP(C7,REKAP!$AV$11:$AW$125,2,0)</f>
        <v>4307288.239999999</v>
      </c>
      <c r="H7" s="16">
        <v>5000</v>
      </c>
      <c r="I7" s="28">
        <f t="shared" si="0"/>
        <v>4302288.239999999</v>
      </c>
      <c r="J7" s="195" t="s">
        <v>291</v>
      </c>
      <c r="K7" s="199" t="s">
        <v>288</v>
      </c>
      <c r="L7" s="25"/>
      <c r="M7" s="20"/>
      <c r="N7" s="20"/>
    </row>
    <row r="8" s="23" customFormat="1">
      <c r="A8" s="25">
        <f t="shared" si="1"/>
        <v>5</v>
      </c>
      <c r="B8" s="25"/>
      <c r="C8" s="27" t="s">
        <v>59</v>
      </c>
      <c r="D8" s="25" t="s">
        <v>60</v>
      </c>
      <c r="E8" s="24" t="s">
        <v>286</v>
      </c>
      <c r="F8" s="25" t="s">
        <v>61</v>
      </c>
      <c r="G8" s="16">
        <f>VLOOKUP(C8,REKAP!$AV$11:$AW$125,2,0)</f>
        <v>4120041.5199999996</v>
      </c>
      <c r="H8" s="16">
        <v>5000</v>
      </c>
      <c r="I8" s="16">
        <f t="shared" si="0"/>
        <v>4115041.5199999996</v>
      </c>
      <c r="J8" s="195" t="s">
        <v>292</v>
      </c>
      <c r="K8" s="199" t="s">
        <v>288</v>
      </c>
      <c r="L8" s="25"/>
      <c r="M8" s="20"/>
      <c r="N8" s="20"/>
    </row>
    <row r="9" s="23" customFormat="1">
      <c r="A9" s="25">
        <f t="shared" si="1"/>
        <v>6</v>
      </c>
      <c r="B9" s="25"/>
      <c r="C9" s="27" t="s">
        <v>134</v>
      </c>
      <c r="D9" s="25" t="s">
        <v>60</v>
      </c>
      <c r="E9" s="24" t="s">
        <v>286</v>
      </c>
      <c r="F9" s="25" t="s">
        <v>61</v>
      </c>
      <c r="G9" s="16" t="e">
        <f>VLOOKUP(C9,REKAP!$AV$11:$AW$125,2,0)</f>
        <v>#REF!</v>
      </c>
      <c r="H9" s="16">
        <v>5000</v>
      </c>
      <c r="I9" s="16" t="e">
        <f t="shared" si="0"/>
        <v>#REF!</v>
      </c>
      <c r="J9" s="195" t="s">
        <v>293</v>
      </c>
      <c r="K9" s="199" t="s">
        <v>288</v>
      </c>
      <c r="L9" s="25"/>
      <c r="M9" s="20"/>
      <c r="N9" s="20"/>
    </row>
    <row r="10" s="23" customFormat="1">
      <c r="A10" s="25">
        <f t="shared" si="1"/>
        <v>7</v>
      </c>
      <c r="B10" s="27"/>
      <c r="C10" s="27" t="s">
        <v>173</v>
      </c>
      <c r="D10" s="25" t="s">
        <v>60</v>
      </c>
      <c r="E10" s="24" t="s">
        <v>286</v>
      </c>
      <c r="F10" s="25" t="s">
        <v>61</v>
      </c>
      <c r="G10" s="16">
        <f>VLOOKUP(C10,REKAP!$AV$11:$AW$125,2,0)</f>
        <v>4307288.239999999</v>
      </c>
      <c r="H10" s="16">
        <v>5000</v>
      </c>
      <c r="I10" s="16">
        <f t="shared" si="0"/>
        <v>4302288.239999999</v>
      </c>
      <c r="J10" s="195" t="s">
        <v>294</v>
      </c>
      <c r="K10" s="199" t="s">
        <v>288</v>
      </c>
      <c r="L10" s="25"/>
      <c r="M10" s="20"/>
      <c r="N10" s="20"/>
    </row>
    <row r="11" s="23" customFormat="1">
      <c r="A11" s="25">
        <f t="shared" si="1"/>
        <v>8</v>
      </c>
      <c r="B11" s="25"/>
      <c r="C11" s="27" t="s">
        <v>63</v>
      </c>
      <c r="D11" s="25" t="s">
        <v>60</v>
      </c>
      <c r="E11" s="24" t="s">
        <v>286</v>
      </c>
      <c r="F11" s="25" t="s">
        <v>61</v>
      </c>
      <c r="G11" s="16">
        <f>VLOOKUP(C11,REKAP!$AV$11:$AW$125,2,0)</f>
        <v>4120041.5199999996</v>
      </c>
      <c r="H11" s="16">
        <v>5000</v>
      </c>
      <c r="I11" s="16">
        <f t="shared" si="0"/>
        <v>4115041.5199999996</v>
      </c>
      <c r="J11" s="195" t="s">
        <v>295</v>
      </c>
      <c r="K11" s="199" t="s">
        <v>288</v>
      </c>
      <c r="L11" s="25"/>
      <c r="M11" s="20"/>
      <c r="N11" s="20"/>
    </row>
    <row r="12" s="23" customFormat="1">
      <c r="A12" s="25">
        <f t="shared" si="1"/>
        <v>9</v>
      </c>
      <c r="B12" s="27"/>
      <c r="C12" s="27" t="s">
        <v>108</v>
      </c>
      <c r="D12" s="25" t="s">
        <v>60</v>
      </c>
      <c r="E12" s="24" t="s">
        <v>286</v>
      </c>
      <c r="F12" s="25" t="s">
        <v>61</v>
      </c>
      <c r="G12" s="16">
        <f>VLOOKUP(C12,REKAP!$AV$11:$AW$125,2,0)</f>
        <v>4307288.239999999</v>
      </c>
      <c r="H12" s="16">
        <v>5000</v>
      </c>
      <c r="I12" s="16">
        <f t="shared" si="0"/>
        <v>4302288.239999999</v>
      </c>
      <c r="J12" s="195" t="s">
        <v>296</v>
      </c>
      <c r="K12" s="199" t="s">
        <v>288</v>
      </c>
      <c r="L12" s="25"/>
      <c r="M12" s="20"/>
      <c r="N12" s="20"/>
    </row>
    <row r="13" s="23" customFormat="1">
      <c r="A13" s="25">
        <f t="shared" si="1"/>
        <v>10</v>
      </c>
      <c r="B13" s="27"/>
      <c r="C13" s="27" t="s">
        <v>195</v>
      </c>
      <c r="D13" s="25" t="s">
        <v>60</v>
      </c>
      <c r="E13" s="24" t="s">
        <v>286</v>
      </c>
      <c r="F13" s="25" t="s">
        <v>61</v>
      </c>
      <c r="G13" s="16">
        <f>VLOOKUP(C13,REKAP!$AV$11:$AW$125,2,0)</f>
        <v>4307288.239999999</v>
      </c>
      <c r="H13" s="16">
        <v>5000</v>
      </c>
      <c r="I13" s="28">
        <f t="shared" si="0"/>
        <v>4302288.239999999</v>
      </c>
      <c r="J13" s="196" t="s">
        <v>297</v>
      </c>
      <c r="K13" s="195" t="s">
        <v>288</v>
      </c>
      <c r="L13" s="25"/>
      <c r="M13" s="20"/>
      <c r="N13" s="206"/>
    </row>
    <row r="14" s="23" customFormat="1">
      <c r="A14" s="25">
        <f t="shared" si="1"/>
        <v>11</v>
      </c>
      <c r="B14" s="27"/>
      <c r="C14" s="27" t="s">
        <v>178</v>
      </c>
      <c r="D14" s="25" t="s">
        <v>60</v>
      </c>
      <c r="E14" s="24" t="s">
        <v>286</v>
      </c>
      <c r="F14" s="25" t="s">
        <v>61</v>
      </c>
      <c r="G14" s="16" t="e">
        <f>VLOOKUP(C14,REKAP!$AV$11:$AW$125,2,0)</f>
        <v>#REF!</v>
      </c>
      <c r="H14" s="16">
        <v>5000</v>
      </c>
      <c r="I14" s="16" t="e">
        <f t="shared" si="0"/>
        <v>#REF!</v>
      </c>
      <c r="J14" s="195" t="s">
        <v>298</v>
      </c>
      <c r="K14" s="199" t="s">
        <v>288</v>
      </c>
      <c r="L14" s="25"/>
      <c r="M14" s="20"/>
      <c r="N14" s="20"/>
    </row>
    <row r="15" s="23" customFormat="1">
      <c r="A15" s="25">
        <f t="shared" si="1"/>
        <v>12</v>
      </c>
      <c r="B15" s="25"/>
      <c r="C15" s="25" t="s">
        <v>90</v>
      </c>
      <c r="D15" s="25" t="s">
        <v>60</v>
      </c>
      <c r="E15" s="24" t="s">
        <v>286</v>
      </c>
      <c r="F15" s="25" t="s">
        <v>61</v>
      </c>
      <c r="G15" s="16">
        <f>VLOOKUP(C15,REKAP!$AV$11:$AW$125,2,0)</f>
        <v>2932041.5199999996</v>
      </c>
      <c r="H15" s="16">
        <v>5000</v>
      </c>
      <c r="I15" s="16">
        <f t="shared" si="0"/>
        <v>2927041.5199999996</v>
      </c>
      <c r="J15" s="196">
        <v>5765226951</v>
      </c>
      <c r="K15" s="199" t="s">
        <v>288</v>
      </c>
      <c r="L15" s="25"/>
      <c r="M15" s="20"/>
      <c r="N15" s="20"/>
    </row>
    <row r="16" s="23" customFormat="1">
      <c r="A16" s="25">
        <f t="shared" si="1"/>
        <v>13</v>
      </c>
      <c r="B16" s="25"/>
      <c r="C16" s="25" t="s">
        <v>154</v>
      </c>
      <c r="D16" s="25" t="s">
        <v>60</v>
      </c>
      <c r="E16" s="24" t="s">
        <v>286</v>
      </c>
      <c r="F16" s="25" t="s">
        <v>61</v>
      </c>
      <c r="G16" s="16">
        <f>VLOOKUP(C16,REKAP!$AV$11:$AW$125,2,0)</f>
        <v>4307288.239999999</v>
      </c>
      <c r="H16" s="16">
        <v>5000</v>
      </c>
      <c r="I16" s="16">
        <f t="shared" si="0"/>
        <v>4302288.239999999</v>
      </c>
      <c r="J16" s="195" t="s">
        <v>299</v>
      </c>
      <c r="K16" s="199" t="s">
        <v>288</v>
      </c>
      <c r="L16" s="25"/>
      <c r="M16" s="20"/>
      <c r="N16" s="20"/>
    </row>
    <row r="17" s="23" customFormat="1">
      <c r="A17" s="25">
        <f t="shared" si="1"/>
        <v>14</v>
      </c>
      <c r="B17" s="25"/>
      <c r="C17" s="25" t="s">
        <v>84</v>
      </c>
      <c r="D17" s="25" t="s">
        <v>60</v>
      </c>
      <c r="E17" s="24" t="s">
        <v>286</v>
      </c>
      <c r="F17" s="25" t="s">
        <v>61</v>
      </c>
      <c r="G17" s="16">
        <f>VLOOKUP(C17,REKAP!$AV$11:$AW$125,2,0)</f>
        <v>4120041.5199999996</v>
      </c>
      <c r="H17" s="16">
        <v>5000</v>
      </c>
      <c r="I17" s="16">
        <f t="shared" si="0"/>
        <v>4115041.5199999996</v>
      </c>
      <c r="J17" s="195" t="s">
        <v>300</v>
      </c>
      <c r="K17" s="199" t="s">
        <v>288</v>
      </c>
      <c r="L17" s="25"/>
      <c r="M17" s="20"/>
      <c r="N17" s="20"/>
    </row>
    <row r="18" s="29" customFormat="1">
      <c r="A18" s="25">
        <f t="shared" si="1"/>
        <v>15</v>
      </c>
      <c r="B18" s="25"/>
      <c r="C18" s="25" t="s">
        <v>132</v>
      </c>
      <c r="D18" s="25" t="s">
        <v>60</v>
      </c>
      <c r="E18" s="24" t="s">
        <v>286</v>
      </c>
      <c r="F18" s="25" t="s">
        <v>61</v>
      </c>
      <c r="G18" s="16">
        <f>VLOOKUP(C18,REKAP!$AV$11:$AW$125,2,0)</f>
        <v>4307288.239999999</v>
      </c>
      <c r="H18" s="16">
        <v>5000</v>
      </c>
      <c r="I18" s="16">
        <f t="shared" si="0"/>
        <v>4302288.239999999</v>
      </c>
      <c r="J18" s="195" t="s">
        <v>301</v>
      </c>
      <c r="K18" s="199" t="s">
        <v>288</v>
      </c>
      <c r="L18" s="25"/>
      <c r="M18" s="20"/>
      <c r="N18" s="20"/>
    </row>
    <row r="19" s="23" customFormat="1">
      <c r="A19" s="25">
        <f t="shared" si="1"/>
        <v>16</v>
      </c>
      <c r="B19" s="25"/>
      <c r="C19" s="27" t="s">
        <v>65</v>
      </c>
      <c r="D19" s="25" t="s">
        <v>60</v>
      </c>
      <c r="E19" s="24" t="s">
        <v>286</v>
      </c>
      <c r="F19" s="25" t="s">
        <v>61</v>
      </c>
      <c r="G19" s="16">
        <f>VLOOKUP(C19,REKAP!$AV$11:$AW$125,2,0)</f>
        <v>4120041.5199999996</v>
      </c>
      <c r="H19" s="16">
        <v>5000</v>
      </c>
      <c r="I19" s="16">
        <f t="shared" si="0"/>
        <v>4115041.5199999996</v>
      </c>
      <c r="J19" s="195" t="s">
        <v>302</v>
      </c>
      <c r="K19" s="199" t="s">
        <v>288</v>
      </c>
      <c r="L19" s="25"/>
      <c r="M19" s="20"/>
      <c r="N19" s="20"/>
    </row>
    <row r="20" s="23" customFormat="1">
      <c r="A20" s="25">
        <f t="shared" si="1"/>
        <v>17</v>
      </c>
      <c r="B20" s="27"/>
      <c r="C20" s="27" t="s">
        <v>193</v>
      </c>
      <c r="D20" s="25" t="s">
        <v>60</v>
      </c>
      <c r="E20" s="24" t="s">
        <v>286</v>
      </c>
      <c r="F20" s="25" t="s">
        <v>61</v>
      </c>
      <c r="G20" s="16">
        <f>VLOOKUP(C20,REKAP!$AV$11:$AW$125,2,0)</f>
        <v>4210288.239999999</v>
      </c>
      <c r="H20" s="16">
        <v>5000</v>
      </c>
      <c r="I20" s="28">
        <f t="shared" si="0"/>
        <v>4205288.239999999</v>
      </c>
      <c r="J20" s="196" t="s">
        <v>303</v>
      </c>
      <c r="K20" s="195" t="s">
        <v>288</v>
      </c>
      <c r="L20" s="25"/>
      <c r="M20" s="20"/>
      <c r="N20" s="20"/>
    </row>
    <row r="21" s="23" customFormat="1">
      <c r="A21" s="25">
        <f t="shared" si="1"/>
        <v>18</v>
      </c>
      <c r="B21" s="25"/>
      <c r="C21" s="25" t="s">
        <v>120</v>
      </c>
      <c r="D21" s="25" t="s">
        <v>60</v>
      </c>
      <c r="E21" s="24" t="s">
        <v>286</v>
      </c>
      <c r="F21" s="25" t="s">
        <v>61</v>
      </c>
      <c r="G21" s="16" t="e">
        <f>VLOOKUP(C21,REKAP!$AV$11:$AW$125,2,0)</f>
        <v>#REF!</v>
      </c>
      <c r="H21" s="16">
        <v>5000</v>
      </c>
      <c r="I21" s="16" t="e">
        <f t="shared" si="0"/>
        <v>#REF!</v>
      </c>
      <c r="J21" s="195" t="s">
        <v>304</v>
      </c>
      <c r="K21" s="199" t="s">
        <v>288</v>
      </c>
      <c r="L21" s="25"/>
      <c r="M21" s="20"/>
      <c r="N21" s="20"/>
    </row>
    <row r="22" s="23" customFormat="1">
      <c r="A22" s="25">
        <f t="shared" si="1"/>
        <v>19</v>
      </c>
      <c r="B22" s="25"/>
      <c r="C22" s="25" t="s">
        <v>67</v>
      </c>
      <c r="D22" s="25" t="s">
        <v>60</v>
      </c>
      <c r="E22" s="24" t="s">
        <v>286</v>
      </c>
      <c r="F22" s="25" t="s">
        <v>61</v>
      </c>
      <c r="G22" s="16">
        <f>VLOOKUP(C22,REKAP!$AV$11:$AW$125,2,0)</f>
        <v>3260041.5199999996</v>
      </c>
      <c r="H22" s="16">
        <v>5000</v>
      </c>
      <c r="I22" s="16">
        <f t="shared" si="0"/>
        <v>3255041.5199999996</v>
      </c>
      <c r="J22" s="195" t="s">
        <v>305</v>
      </c>
      <c r="K22" s="199" t="s">
        <v>288</v>
      </c>
      <c r="L22" s="25"/>
      <c r="M22" s="20"/>
      <c r="N22" s="20"/>
    </row>
    <row r="23" s="23" customFormat="1">
      <c r="A23" s="25">
        <f t="shared" si="1"/>
        <v>20</v>
      </c>
      <c r="B23" s="25"/>
      <c r="C23" s="27" t="s">
        <v>187</v>
      </c>
      <c r="D23" s="25" t="s">
        <v>60</v>
      </c>
      <c r="E23" s="24" t="s">
        <v>286</v>
      </c>
      <c r="F23" s="25" t="s">
        <v>61</v>
      </c>
      <c r="G23" s="16">
        <f>VLOOKUP(C23,REKAP!$AV$11:$AW$125,2,0)</f>
        <v>4307288.239999999</v>
      </c>
      <c r="H23" s="16">
        <v>5000</v>
      </c>
      <c r="I23" s="28">
        <f t="shared" si="0"/>
        <v>4302288.239999999</v>
      </c>
      <c r="J23" s="195" t="s">
        <v>306</v>
      </c>
      <c r="K23" s="199" t="s">
        <v>288</v>
      </c>
      <c r="L23" s="25"/>
      <c r="M23" s="20"/>
      <c r="N23" s="20"/>
    </row>
    <row r="24" s="23" customFormat="1">
      <c r="A24" s="25">
        <f t="shared" si="1"/>
        <v>21</v>
      </c>
      <c r="B24" s="25"/>
      <c r="C24" s="25" t="s">
        <v>146</v>
      </c>
      <c r="D24" s="25" t="s">
        <v>60</v>
      </c>
      <c r="E24" s="24" t="s">
        <v>286</v>
      </c>
      <c r="F24" s="25" t="s">
        <v>61</v>
      </c>
      <c r="G24" s="16" t="e">
        <f>VLOOKUP(C24,REKAP!$AV$11:$AW$125,2,0)</f>
        <v>#REF!</v>
      </c>
      <c r="H24" s="16">
        <v>5000</v>
      </c>
      <c r="I24" s="16" t="e">
        <f t="shared" si="0"/>
        <v>#REF!</v>
      </c>
      <c r="J24" s="195" t="s">
        <v>307</v>
      </c>
      <c r="K24" s="199" t="s">
        <v>288</v>
      </c>
      <c r="L24" s="25"/>
      <c r="M24" s="20"/>
      <c r="N24" s="20"/>
    </row>
    <row r="25" s="23" customFormat="1">
      <c r="A25" s="25">
        <f t="shared" si="1"/>
        <v>22</v>
      </c>
      <c r="B25" s="25"/>
      <c r="C25" s="27" t="s">
        <v>71</v>
      </c>
      <c r="D25" s="25" t="s">
        <v>60</v>
      </c>
      <c r="E25" s="24" t="s">
        <v>286</v>
      </c>
      <c r="F25" s="25" t="s">
        <v>61</v>
      </c>
      <c r="G25" s="16">
        <f>VLOOKUP(C25,REKAP!$AV$11:$AW$125,2,0)</f>
        <v>4120041.5199999996</v>
      </c>
      <c r="H25" s="16">
        <v>5000</v>
      </c>
      <c r="I25" s="16">
        <f t="shared" si="0"/>
        <v>4115041.5199999996</v>
      </c>
      <c r="J25" s="195" t="s">
        <v>308</v>
      </c>
      <c r="K25" s="199" t="s">
        <v>288</v>
      </c>
      <c r="L25" s="25"/>
      <c r="M25" s="20"/>
      <c r="N25" s="20"/>
    </row>
    <row r="26" s="29" customFormat="1">
      <c r="A26" s="25">
        <f t="shared" si="1"/>
        <v>23</v>
      </c>
      <c r="B26" s="27"/>
      <c r="C26" s="27" t="s">
        <v>224</v>
      </c>
      <c r="D26" s="25" t="s">
        <v>60</v>
      </c>
      <c r="E26" s="24" t="s">
        <v>286</v>
      </c>
      <c r="F26" s="25" t="s">
        <v>61</v>
      </c>
      <c r="G26" s="16">
        <f>VLOOKUP(C26,REKAP!$AV$11:$AW$125,2,0)</f>
        <v>4307288.239999999</v>
      </c>
      <c r="H26" s="16">
        <v>5000</v>
      </c>
      <c r="I26" s="28">
        <f>+G26-H26</f>
        <v>4302288.239999999</v>
      </c>
      <c r="J26" s="196" t="s">
        <v>367</v>
      </c>
      <c r="K26" s="199" t="s">
        <v>288</v>
      </c>
      <c r="L26" s="27"/>
      <c r="M26" s="20"/>
      <c r="N26" s="206"/>
    </row>
    <row r="27" s="23" customFormat="1">
      <c r="A27" s="25">
        <f t="shared" si="1"/>
        <v>24</v>
      </c>
      <c r="B27" s="25"/>
      <c r="C27" s="25" t="s">
        <v>160</v>
      </c>
      <c r="D27" s="25" t="s">
        <v>60</v>
      </c>
      <c r="E27" s="24" t="s">
        <v>286</v>
      </c>
      <c r="F27" s="25" t="s">
        <v>61</v>
      </c>
      <c r="G27" s="16">
        <f>VLOOKUP(C27,REKAP!$AV$11:$AW$125,2,0)</f>
        <v>4307288.239999999</v>
      </c>
      <c r="H27" s="16">
        <v>5000</v>
      </c>
      <c r="I27" s="16">
        <f t="shared" si="0"/>
        <v>4302288.239999999</v>
      </c>
      <c r="J27" s="195" t="s">
        <v>309</v>
      </c>
      <c r="K27" s="199" t="s">
        <v>288</v>
      </c>
      <c r="L27" s="25"/>
      <c r="M27" s="20"/>
      <c r="N27" s="20"/>
    </row>
    <row r="28" s="23" customFormat="1">
      <c r="A28" s="25">
        <f t="shared" si="1"/>
        <v>25</v>
      </c>
      <c r="B28" s="25"/>
      <c r="C28" s="27" t="s">
        <v>92</v>
      </c>
      <c r="D28" s="25" t="s">
        <v>60</v>
      </c>
      <c r="E28" s="24" t="s">
        <v>286</v>
      </c>
      <c r="F28" s="25" t="s">
        <v>61</v>
      </c>
      <c r="G28" s="16">
        <f>VLOOKUP(C28,REKAP!$AV$11:$AW$125,2,0)</f>
        <v>3720041.5199999996</v>
      </c>
      <c r="H28" s="16">
        <v>5000</v>
      </c>
      <c r="I28" s="28">
        <f t="shared" si="0"/>
        <v>3715041.5199999996</v>
      </c>
      <c r="J28" s="196" t="s">
        <v>310</v>
      </c>
      <c r="K28" s="199" t="s">
        <v>288</v>
      </c>
      <c r="L28" s="25"/>
      <c r="M28" s="20"/>
      <c r="N28" s="20"/>
    </row>
    <row r="29" s="23" customFormat="1">
      <c r="A29" s="25">
        <f t="shared" si="1"/>
        <v>26</v>
      </c>
      <c r="B29" s="25"/>
      <c r="C29" s="25" t="s">
        <v>113</v>
      </c>
      <c r="D29" s="25" t="s">
        <v>60</v>
      </c>
      <c r="E29" s="24" t="s">
        <v>286</v>
      </c>
      <c r="F29" s="25" t="s">
        <v>61</v>
      </c>
      <c r="G29" s="16" t="e">
        <f>VLOOKUP(C29,REKAP!$AV$11:$AW$125,2,0)</f>
        <v>#REF!</v>
      </c>
      <c r="H29" s="16">
        <v>5000</v>
      </c>
      <c r="I29" s="16" t="e">
        <f t="shared" si="0"/>
        <v>#REF!</v>
      </c>
      <c r="J29" s="195" t="s">
        <v>311</v>
      </c>
      <c r="K29" s="199" t="s">
        <v>288</v>
      </c>
      <c r="L29" s="25"/>
      <c r="M29" s="20"/>
      <c r="N29" s="20"/>
    </row>
    <row r="30" s="23" customFormat="1">
      <c r="A30" s="25">
        <f t="shared" si="1"/>
        <v>27</v>
      </c>
      <c r="B30" s="25"/>
      <c r="C30" s="27" t="s">
        <v>179</v>
      </c>
      <c r="D30" s="25" t="s">
        <v>60</v>
      </c>
      <c r="E30" s="24" t="s">
        <v>286</v>
      </c>
      <c r="F30" s="25" t="s">
        <v>61</v>
      </c>
      <c r="G30" s="16">
        <f>VLOOKUP(C30,REKAP!$AV$11:$AW$125,2,0)</f>
        <v>3310495.8400000003</v>
      </c>
      <c r="H30" s="16">
        <v>5000</v>
      </c>
      <c r="I30" s="28">
        <f t="shared" si="0"/>
        <v>3305495.8400000003</v>
      </c>
      <c r="J30" s="196" t="s">
        <v>312</v>
      </c>
      <c r="K30" s="199" t="s">
        <v>288</v>
      </c>
      <c r="L30" s="25"/>
      <c r="M30" s="20"/>
      <c r="N30" s="20"/>
    </row>
    <row r="31" s="23" customFormat="1">
      <c r="A31" s="25">
        <f t="shared" si="1"/>
        <v>28</v>
      </c>
      <c r="B31" s="25"/>
      <c r="C31" s="27" t="s">
        <v>87</v>
      </c>
      <c r="D31" s="25" t="s">
        <v>60</v>
      </c>
      <c r="E31" s="24" t="s">
        <v>286</v>
      </c>
      <c r="F31" s="25" t="s">
        <v>61</v>
      </c>
      <c r="G31" s="16">
        <f>VLOOKUP(C31,REKAP!$AV$11:$AW$125,2,0)</f>
        <v>2744041.5199999996</v>
      </c>
      <c r="H31" s="16">
        <v>5000</v>
      </c>
      <c r="I31" s="16">
        <f t="shared" si="0"/>
        <v>2739041.5199999996</v>
      </c>
      <c r="J31" s="195" t="s">
        <v>313</v>
      </c>
      <c r="K31" s="199" t="s">
        <v>288</v>
      </c>
      <c r="L31" s="25"/>
      <c r="M31" s="20"/>
      <c r="N31" s="20"/>
    </row>
    <row r="32" s="23" customFormat="1">
      <c r="A32" s="25">
        <f t="shared" si="1"/>
        <v>29</v>
      </c>
      <c r="B32" s="25"/>
      <c r="C32" s="25" t="s">
        <v>161</v>
      </c>
      <c r="D32" s="25" t="s">
        <v>60</v>
      </c>
      <c r="E32" s="24" t="s">
        <v>286</v>
      </c>
      <c r="F32" s="25" t="s">
        <v>61</v>
      </c>
      <c r="G32" s="16">
        <f>VLOOKUP(C32,REKAP!$AV$11:$AW$125,2,0)</f>
        <v>4210288.239999999</v>
      </c>
      <c r="H32" s="16">
        <v>5000</v>
      </c>
      <c r="I32" s="16">
        <f t="shared" si="0"/>
        <v>4205288.239999999</v>
      </c>
      <c r="J32" s="195" t="s">
        <v>314</v>
      </c>
      <c r="K32" s="199" t="s">
        <v>288</v>
      </c>
      <c r="L32" s="25"/>
      <c r="M32" s="20"/>
      <c r="N32" s="20"/>
    </row>
    <row r="33" s="23" customFormat="1">
      <c r="A33" s="25">
        <f t="shared" si="1"/>
        <v>30</v>
      </c>
      <c r="B33" s="27"/>
      <c r="C33" s="27" t="s">
        <v>191</v>
      </c>
      <c r="D33" s="25" t="s">
        <v>60</v>
      </c>
      <c r="E33" s="24" t="s">
        <v>286</v>
      </c>
      <c r="F33" s="25" t="s">
        <v>61</v>
      </c>
      <c r="G33" s="16" t="e">
        <f>VLOOKUP(C33,REKAP!$AV$11:$AW$125,2,0)</f>
        <v>#REF!</v>
      </c>
      <c r="H33" s="16">
        <v>5000</v>
      </c>
      <c r="I33" s="28" t="e">
        <f t="shared" si="0"/>
        <v>#REF!</v>
      </c>
      <c r="J33" s="196" t="s">
        <v>315</v>
      </c>
      <c r="K33" s="195" t="s">
        <v>288</v>
      </c>
      <c r="L33" s="25"/>
      <c r="M33" s="20"/>
      <c r="N33" s="20"/>
    </row>
    <row r="34" s="23" customFormat="1">
      <c r="A34" s="25">
        <f t="shared" si="1"/>
        <v>31</v>
      </c>
      <c r="B34" s="25"/>
      <c r="C34" s="25" t="s">
        <v>118</v>
      </c>
      <c r="D34" s="25" t="s">
        <v>60</v>
      </c>
      <c r="E34" s="24" t="s">
        <v>286</v>
      </c>
      <c r="F34" s="25" t="s">
        <v>61</v>
      </c>
      <c r="G34" s="16">
        <f>VLOOKUP(C34,REKAP!$AV$11:$AW$125,2,0)</f>
        <v>4307288.239999999</v>
      </c>
      <c r="H34" s="16">
        <v>5000</v>
      </c>
      <c r="I34" s="16">
        <f t="shared" si="0"/>
        <v>4302288.239999999</v>
      </c>
      <c r="J34" s="195">
        <v>3780270488</v>
      </c>
      <c r="K34" s="199" t="s">
        <v>288</v>
      </c>
      <c r="L34" s="25"/>
      <c r="M34" s="20"/>
      <c r="N34" s="20"/>
    </row>
    <row r="35" s="23" customFormat="1">
      <c r="A35" s="25">
        <f t="shared" si="1"/>
        <v>32</v>
      </c>
      <c r="B35" s="25"/>
      <c r="C35" s="25" t="s">
        <v>265</v>
      </c>
      <c r="D35" s="25" t="s">
        <v>266</v>
      </c>
      <c r="E35" s="24" t="s">
        <v>286</v>
      </c>
      <c r="F35" s="25" t="s">
        <v>61</v>
      </c>
      <c r="G35" s="16">
        <f>VLOOKUP(C35,REKAP!$AV$11:$AW$125,2,0)</f>
        <v>4122066</v>
      </c>
      <c r="H35" s="16">
        <v>5000</v>
      </c>
      <c r="I35" s="16">
        <f t="shared" si="0"/>
        <v>4117066</v>
      </c>
      <c r="J35" s="195" t="s">
        <v>316</v>
      </c>
      <c r="K35" s="199" t="s">
        <v>288</v>
      </c>
      <c r="L35" s="25"/>
      <c r="M35" s="20"/>
      <c r="N35" s="20"/>
    </row>
    <row r="36" s="23" customFormat="1">
      <c r="A36" s="25">
        <f t="shared" si="1"/>
        <v>33</v>
      </c>
      <c r="B36" s="27"/>
      <c r="C36" s="27" t="s">
        <v>189</v>
      </c>
      <c r="D36" s="25" t="s">
        <v>60</v>
      </c>
      <c r="E36" s="24" t="s">
        <v>286</v>
      </c>
      <c r="F36" s="25" t="s">
        <v>61</v>
      </c>
      <c r="G36" s="16">
        <f>VLOOKUP(C36,REKAP!$AV$11:$AW$125,2,0)</f>
        <v>4307288.239999999</v>
      </c>
      <c r="H36" s="16">
        <v>5000</v>
      </c>
      <c r="I36" s="28">
        <f t="shared" si="0"/>
        <v>4302288.239999999</v>
      </c>
      <c r="J36" s="196" t="s">
        <v>317</v>
      </c>
      <c r="K36" s="195" t="s">
        <v>288</v>
      </c>
      <c r="L36" s="25"/>
      <c r="M36" s="20"/>
      <c r="N36" s="20"/>
    </row>
    <row r="37" s="23" customFormat="1">
      <c r="A37" s="25">
        <f t="shared" si="1"/>
        <v>34</v>
      </c>
      <c r="B37" s="25"/>
      <c r="C37" s="25" t="s">
        <v>185</v>
      </c>
      <c r="D37" s="25" t="s">
        <v>60</v>
      </c>
      <c r="E37" s="24" t="s">
        <v>286</v>
      </c>
      <c r="F37" s="25" t="s">
        <v>61</v>
      </c>
      <c r="G37" s="16">
        <f>VLOOKUP(C37,REKAP!$AV$11:$AW$125,2,0)</f>
        <v>3807288.2399999993</v>
      </c>
      <c r="H37" s="16">
        <v>5000</v>
      </c>
      <c r="I37" s="16">
        <f t="shared" si="0"/>
        <v>3802288.2399999993</v>
      </c>
      <c r="J37" s="195" t="s">
        <v>318</v>
      </c>
      <c r="K37" s="199" t="s">
        <v>288</v>
      </c>
      <c r="L37" s="25"/>
      <c r="M37" s="20"/>
      <c r="N37" s="20"/>
    </row>
    <row r="38" s="23" customFormat="1">
      <c r="A38" s="25">
        <f t="shared" si="1"/>
        <v>35</v>
      </c>
      <c r="B38" s="25"/>
      <c r="C38" s="25" t="s">
        <v>167</v>
      </c>
      <c r="D38" s="25" t="s">
        <v>60</v>
      </c>
      <c r="E38" s="24" t="s">
        <v>286</v>
      </c>
      <c r="F38" s="25" t="s">
        <v>61</v>
      </c>
      <c r="G38" s="16">
        <f>VLOOKUP(C38,REKAP!$AV$11:$AW$125,2,0)</f>
        <v>4307288.239999999</v>
      </c>
      <c r="H38" s="16">
        <v>5000</v>
      </c>
      <c r="I38" s="16">
        <f t="shared" si="0"/>
        <v>4302288.239999999</v>
      </c>
      <c r="J38" s="195" t="s">
        <v>319</v>
      </c>
      <c r="K38" s="199" t="s">
        <v>288</v>
      </c>
      <c r="L38" s="25"/>
      <c r="M38" s="20"/>
      <c r="N38" s="20"/>
    </row>
    <row r="39" s="23" customFormat="1">
      <c r="A39" s="25">
        <f t="shared" si="1"/>
        <v>36</v>
      </c>
      <c r="B39" s="25"/>
      <c r="C39" s="25" t="s">
        <v>169</v>
      </c>
      <c r="D39" s="25" t="s">
        <v>60</v>
      </c>
      <c r="E39" s="24" t="s">
        <v>286</v>
      </c>
      <c r="F39" s="25" t="s">
        <v>61</v>
      </c>
      <c r="G39" s="16" t="e">
        <f>VLOOKUP(C39,REKAP!$AV$11:$AW$125,2,0)</f>
        <v>#REF!</v>
      </c>
      <c r="H39" s="16">
        <v>5000</v>
      </c>
      <c r="I39" s="16" t="e">
        <f t="shared" si="0"/>
        <v>#REF!</v>
      </c>
      <c r="J39" s="195" t="s">
        <v>320</v>
      </c>
      <c r="K39" s="199" t="s">
        <v>288</v>
      </c>
      <c r="L39" s="25"/>
      <c r="M39" s="20"/>
      <c r="N39" s="20"/>
    </row>
    <row r="40" s="23" customFormat="1">
      <c r="A40" s="25">
        <f t="shared" si="1"/>
        <v>37</v>
      </c>
      <c r="B40" s="25"/>
      <c r="C40" s="25" t="s">
        <v>102</v>
      </c>
      <c r="D40" s="25" t="s">
        <v>60</v>
      </c>
      <c r="E40" s="24" t="s">
        <v>286</v>
      </c>
      <c r="F40" s="25" t="s">
        <v>61</v>
      </c>
      <c r="G40" s="16" t="e">
        <f>VLOOKUP(C40,REKAP!$AV$11:$AW$125,2,0)</f>
        <v>#REF!</v>
      </c>
      <c r="H40" s="16">
        <v>5000</v>
      </c>
      <c r="I40" s="16" t="e">
        <f t="shared" si="0"/>
        <v>#REF!</v>
      </c>
      <c r="J40" s="195" t="s">
        <v>321</v>
      </c>
      <c r="K40" s="199" t="s">
        <v>288</v>
      </c>
      <c r="L40" s="25"/>
      <c r="M40" s="20"/>
      <c r="N40" s="20"/>
    </row>
    <row r="41" s="23" customFormat="1">
      <c r="A41" s="25">
        <f t="shared" si="1"/>
        <v>38</v>
      </c>
      <c r="B41" s="25"/>
      <c r="C41" s="25" t="s">
        <v>123</v>
      </c>
      <c r="D41" s="25" t="s">
        <v>60</v>
      </c>
      <c r="E41" s="24" t="s">
        <v>286</v>
      </c>
      <c r="F41" s="25" t="s">
        <v>61</v>
      </c>
      <c r="G41" s="16" t="e">
        <f>VLOOKUP(C41,REKAP!$AV$11:$AW$125,2,0)</f>
        <v>#REF!</v>
      </c>
      <c r="H41" s="16">
        <v>5000</v>
      </c>
      <c r="I41" s="16" t="e">
        <f t="shared" si="0"/>
        <v>#REF!</v>
      </c>
      <c r="J41" s="195" t="s">
        <v>322</v>
      </c>
      <c r="K41" s="199" t="s">
        <v>288</v>
      </c>
      <c r="L41" s="25"/>
      <c r="M41" s="20"/>
      <c r="N41" s="20"/>
    </row>
    <row r="42" s="23" customFormat="1">
      <c r="A42" s="25">
        <f t="shared" si="1"/>
        <v>39</v>
      </c>
      <c r="B42" s="25"/>
      <c r="C42" s="25" t="s">
        <v>139</v>
      </c>
      <c r="D42" s="25" t="s">
        <v>60</v>
      </c>
      <c r="E42" s="24" t="s">
        <v>286</v>
      </c>
      <c r="F42" s="25" t="s">
        <v>61</v>
      </c>
      <c r="G42" s="16" t="e">
        <f>VLOOKUP(C42,REKAP!$AV$11:$AW$125,2,0)</f>
        <v>#REF!</v>
      </c>
      <c r="H42" s="16">
        <v>5000</v>
      </c>
      <c r="I42" s="16" t="e">
        <f t="shared" si="0"/>
        <v>#REF!</v>
      </c>
      <c r="J42" s="195" t="s">
        <v>323</v>
      </c>
      <c r="K42" s="199" t="s">
        <v>288</v>
      </c>
      <c r="L42" s="25"/>
      <c r="M42" s="20"/>
      <c r="N42" s="20"/>
    </row>
    <row r="43" s="23" customFormat="1">
      <c r="A43" s="25">
        <f t="shared" si="1"/>
        <v>40</v>
      </c>
      <c r="B43" s="25"/>
      <c r="C43" s="25" t="s">
        <v>110</v>
      </c>
      <c r="D43" s="25" t="s">
        <v>60</v>
      </c>
      <c r="E43" s="24" t="s">
        <v>286</v>
      </c>
      <c r="F43" s="25" t="s">
        <v>61</v>
      </c>
      <c r="G43" s="16">
        <f>VLOOKUP(C43,REKAP!$AV$11:$AW$125,2,0)</f>
        <v>3947371.2800000003</v>
      </c>
      <c r="H43" s="16">
        <v>5000</v>
      </c>
      <c r="I43" s="16">
        <f t="shared" si="0"/>
        <v>3942371.2800000003</v>
      </c>
      <c r="J43" s="195" t="s">
        <v>324</v>
      </c>
      <c r="K43" s="199" t="s">
        <v>288</v>
      </c>
      <c r="L43" s="25"/>
      <c r="M43" s="20"/>
      <c r="N43" s="20"/>
    </row>
    <row r="44" s="23" customFormat="1">
      <c r="A44" s="25">
        <f t="shared" si="1"/>
        <v>41</v>
      </c>
      <c r="B44" s="25"/>
      <c r="C44" s="27" t="s">
        <v>205</v>
      </c>
      <c r="D44" s="25" t="s">
        <v>60</v>
      </c>
      <c r="E44" s="24" t="s">
        <v>286</v>
      </c>
      <c r="F44" s="25" t="s">
        <v>61</v>
      </c>
      <c r="G44" s="16">
        <f>VLOOKUP(C44,REKAP!$AV$11:$AW$125,2,0)</f>
        <v>4307288.239999999</v>
      </c>
      <c r="H44" s="16">
        <v>5000</v>
      </c>
      <c r="I44" s="28">
        <f t="shared" si="0"/>
        <v>4302288.239999999</v>
      </c>
      <c r="J44" s="196" t="s">
        <v>325</v>
      </c>
      <c r="K44" s="199" t="s">
        <v>288</v>
      </c>
      <c r="L44" s="25"/>
      <c r="M44" s="20"/>
      <c r="N44" s="20"/>
    </row>
    <row r="45" s="23" customFormat="1">
      <c r="A45" s="25">
        <f t="shared" si="1"/>
        <v>42</v>
      </c>
      <c r="B45" s="25"/>
      <c r="C45" s="25" t="s">
        <v>260</v>
      </c>
      <c r="D45" s="25" t="s">
        <v>60</v>
      </c>
      <c r="E45" s="24" t="s">
        <v>286</v>
      </c>
      <c r="F45" s="25" t="s">
        <v>61</v>
      </c>
      <c r="G45" s="16">
        <f>VLOOKUP(C45,REKAP!$AV$11:$AW$125,2,0)</f>
        <v>4307288.239999999</v>
      </c>
      <c r="H45" s="16">
        <v>5000</v>
      </c>
      <c r="I45" s="16">
        <f t="shared" si="0"/>
        <v>4302288.239999999</v>
      </c>
      <c r="J45" s="195" t="s">
        <v>326</v>
      </c>
      <c r="K45" s="199" t="s">
        <v>288</v>
      </c>
      <c r="L45" s="25"/>
      <c r="M45" s="20"/>
      <c r="N45" s="20"/>
    </row>
    <row r="46" s="23" customFormat="1">
      <c r="A46" s="25">
        <f t="shared" si="1"/>
        <v>43</v>
      </c>
      <c r="B46" s="27"/>
      <c r="C46" s="27" t="s">
        <v>81</v>
      </c>
      <c r="D46" s="25" t="s">
        <v>60</v>
      </c>
      <c r="E46" s="24" t="s">
        <v>286</v>
      </c>
      <c r="F46" s="25" t="s">
        <v>61</v>
      </c>
      <c r="G46" s="16">
        <f>VLOOKUP(C46,REKAP!$AV$11:$AW$125,2,0)</f>
        <v>4300041.52</v>
      </c>
      <c r="H46" s="16">
        <v>5000</v>
      </c>
      <c r="I46" s="16">
        <f t="shared" si="0"/>
        <v>4295041.52</v>
      </c>
      <c r="J46" s="195" t="s">
        <v>327</v>
      </c>
      <c r="K46" s="199" t="s">
        <v>288</v>
      </c>
      <c r="L46" s="25"/>
      <c r="M46" s="20"/>
      <c r="N46" s="20"/>
    </row>
    <row r="47" s="23" customFormat="1">
      <c r="A47" s="25">
        <f t="shared" si="1"/>
        <v>44</v>
      </c>
      <c r="B47" s="25"/>
      <c r="C47" s="25" t="s">
        <v>152</v>
      </c>
      <c r="D47" s="25" t="s">
        <v>60</v>
      </c>
      <c r="E47" s="24" t="s">
        <v>286</v>
      </c>
      <c r="F47" s="25" t="s">
        <v>61</v>
      </c>
      <c r="G47" s="16" t="e">
        <f>VLOOKUP(C47,REKAP!$AV$11:$AW$125,2,0)</f>
        <v>#REF!</v>
      </c>
      <c r="H47" s="16">
        <v>5000</v>
      </c>
      <c r="I47" s="16" t="e">
        <f t="shared" si="0"/>
        <v>#REF!</v>
      </c>
      <c r="J47" s="195">
        <v>5775486632</v>
      </c>
      <c r="K47" s="199" t="s">
        <v>288</v>
      </c>
      <c r="L47" s="25"/>
      <c r="M47" s="20"/>
      <c r="N47" s="20"/>
    </row>
    <row r="48" s="23" customFormat="1">
      <c r="A48" s="25">
        <f t="shared" si="1"/>
        <v>45</v>
      </c>
      <c r="B48" s="25"/>
      <c r="C48" s="25" t="s">
        <v>104</v>
      </c>
      <c r="D48" s="25" t="s">
        <v>60</v>
      </c>
      <c r="E48" s="24" t="s">
        <v>286</v>
      </c>
      <c r="F48" s="25" t="s">
        <v>61</v>
      </c>
      <c r="G48" s="16" t="e">
        <f>VLOOKUP(C48,REKAP!$AV$11:$AW$125,2,0)</f>
        <v>#REF!</v>
      </c>
      <c r="H48" s="16">
        <v>5000</v>
      </c>
      <c r="I48" s="16" t="e">
        <f t="shared" si="0"/>
        <v>#REF!</v>
      </c>
      <c r="J48" s="195" t="s">
        <v>328</v>
      </c>
      <c r="K48" s="199" t="s">
        <v>288</v>
      </c>
      <c r="L48" s="25"/>
      <c r="M48" s="20"/>
      <c r="N48" s="20"/>
    </row>
    <row r="49" s="23" customFormat="1">
      <c r="A49" s="25">
        <f t="shared" si="1"/>
        <v>46</v>
      </c>
      <c r="B49" s="25"/>
      <c r="C49" s="27" t="s">
        <v>85</v>
      </c>
      <c r="D49" s="25" t="s">
        <v>60</v>
      </c>
      <c r="E49" s="24" t="s">
        <v>286</v>
      </c>
      <c r="F49" s="25" t="s">
        <v>61</v>
      </c>
      <c r="G49" s="16">
        <f>VLOOKUP(C49,REKAP!$AV$11:$AW$125,2,0)</f>
        <v>3970041.5199999996</v>
      </c>
      <c r="H49" s="16">
        <v>5000</v>
      </c>
      <c r="I49" s="16">
        <f t="shared" si="0"/>
        <v>3965041.5199999996</v>
      </c>
      <c r="J49" s="195" t="s">
        <v>329</v>
      </c>
      <c r="K49" s="199" t="s">
        <v>288</v>
      </c>
      <c r="L49" s="25"/>
      <c r="M49" s="20"/>
      <c r="N49" s="20"/>
    </row>
    <row r="50" s="23" customFormat="1">
      <c r="A50" s="25">
        <f t="shared" si="1"/>
        <v>47</v>
      </c>
      <c r="B50" s="25"/>
      <c r="C50" s="25" t="s">
        <v>181</v>
      </c>
      <c r="D50" s="25" t="s">
        <v>60</v>
      </c>
      <c r="E50" s="24" t="s">
        <v>286</v>
      </c>
      <c r="F50" s="25" t="s">
        <v>61</v>
      </c>
      <c r="G50" s="16">
        <f>VLOOKUP(C50,REKAP!$AV$11:$AW$125,2,0)</f>
        <v>4307288.239999999</v>
      </c>
      <c r="H50" s="16">
        <v>5000</v>
      </c>
      <c r="I50" s="16">
        <f t="shared" si="0"/>
        <v>4302288.239999999</v>
      </c>
      <c r="J50" s="195" t="s">
        <v>330</v>
      </c>
      <c r="K50" s="199" t="s">
        <v>288</v>
      </c>
      <c r="L50" s="25"/>
      <c r="M50" s="20"/>
      <c r="N50" s="20"/>
    </row>
    <row r="51" s="23" customFormat="1">
      <c r="A51" s="25">
        <f t="shared" si="1"/>
        <v>48</v>
      </c>
      <c r="B51" s="25"/>
      <c r="C51" s="27" t="s">
        <v>135</v>
      </c>
      <c r="D51" s="25" t="s">
        <v>60</v>
      </c>
      <c r="E51" s="24" t="s">
        <v>286</v>
      </c>
      <c r="F51" s="25" t="s">
        <v>61</v>
      </c>
      <c r="G51" s="16" t="e">
        <f>VLOOKUP(C51,REKAP!$AV$11:$AW$125,2,0)</f>
        <v>#REF!</v>
      </c>
      <c r="H51" s="16">
        <v>5000</v>
      </c>
      <c r="I51" s="28" t="e">
        <f t="shared" si="0"/>
        <v>#REF!</v>
      </c>
      <c r="J51" s="195" t="s">
        <v>331</v>
      </c>
      <c r="K51" s="199" t="s">
        <v>288</v>
      </c>
      <c r="L51" s="25"/>
      <c r="M51" s="20"/>
      <c r="N51" s="20"/>
    </row>
    <row r="52" s="23" customFormat="1">
      <c r="A52" s="25">
        <f t="shared" si="1"/>
        <v>49</v>
      </c>
      <c r="B52" s="25"/>
      <c r="C52" s="25" t="s">
        <v>157</v>
      </c>
      <c r="D52" s="25" t="s">
        <v>60</v>
      </c>
      <c r="E52" s="24" t="s">
        <v>286</v>
      </c>
      <c r="F52" s="25" t="s">
        <v>61</v>
      </c>
      <c r="G52" s="16" t="e">
        <f>VLOOKUP(C52,REKAP!$AV$11:$AW$125,2,0)</f>
        <v>#REF!</v>
      </c>
      <c r="H52" s="16">
        <v>5000</v>
      </c>
      <c r="I52" s="16" t="e">
        <f t="shared" si="0"/>
        <v>#REF!</v>
      </c>
      <c r="J52" s="195" t="s">
        <v>332</v>
      </c>
      <c r="K52" s="199" t="s">
        <v>288</v>
      </c>
      <c r="L52" s="25"/>
      <c r="M52" s="20"/>
      <c r="N52" s="20"/>
    </row>
    <row r="53" s="23" customFormat="1">
      <c r="A53" s="25">
        <f t="shared" si="1"/>
        <v>50</v>
      </c>
      <c r="B53" s="25"/>
      <c r="C53" s="25" t="s">
        <v>156</v>
      </c>
      <c r="D53" s="25" t="s">
        <v>60</v>
      </c>
      <c r="E53" s="24" t="s">
        <v>286</v>
      </c>
      <c r="F53" s="25" t="s">
        <v>61</v>
      </c>
      <c r="G53" s="16" t="e">
        <f>VLOOKUP(C53,REKAP!$AV$11:$AW$125,2,0)</f>
        <v>#REF!</v>
      </c>
      <c r="H53" s="16">
        <v>5000</v>
      </c>
      <c r="I53" s="16" t="e">
        <f t="shared" si="0"/>
        <v>#REF!</v>
      </c>
      <c r="J53" s="195" t="s">
        <v>333</v>
      </c>
      <c r="K53" s="199" t="s">
        <v>288</v>
      </c>
      <c r="L53" s="25"/>
      <c r="M53" s="20"/>
      <c r="N53" s="20"/>
    </row>
    <row r="54" s="23" customFormat="1">
      <c r="A54" s="25">
        <f t="shared" si="1"/>
        <v>51</v>
      </c>
      <c r="B54" s="25"/>
      <c r="C54" s="27" t="s">
        <v>208</v>
      </c>
      <c r="D54" s="25" t="s">
        <v>60</v>
      </c>
      <c r="E54" s="24" t="s">
        <v>286</v>
      </c>
      <c r="F54" s="25" t="s">
        <v>61</v>
      </c>
      <c r="G54" s="16" t="e">
        <f>VLOOKUP(C54,REKAP!$AV$11:$AW$125,2,0)</f>
        <v>#REF!</v>
      </c>
      <c r="H54" s="16">
        <v>5000</v>
      </c>
      <c r="I54" s="28" t="e">
        <f t="shared" si="0"/>
        <v>#REF!</v>
      </c>
      <c r="J54" s="195" t="s">
        <v>334</v>
      </c>
      <c r="K54" s="199" t="s">
        <v>288</v>
      </c>
      <c r="L54" s="25"/>
      <c r="M54" s="20"/>
      <c r="N54" s="20"/>
    </row>
    <row r="55" s="23" customFormat="1">
      <c r="A55" s="25">
        <f t="shared" si="1"/>
        <v>52</v>
      </c>
      <c r="B55" s="25"/>
      <c r="C55" s="25" t="s">
        <v>125</v>
      </c>
      <c r="D55" s="25" t="s">
        <v>60</v>
      </c>
      <c r="E55" s="24" t="s">
        <v>286</v>
      </c>
      <c r="F55" s="25" t="s">
        <v>61</v>
      </c>
      <c r="G55" s="16">
        <f>VLOOKUP(C55,REKAP!$AV$11:$AW$125,2,0)</f>
        <v>4307288.239999999</v>
      </c>
      <c r="H55" s="16">
        <v>5000</v>
      </c>
      <c r="I55" s="16">
        <f t="shared" si="0"/>
        <v>4302288.239999999</v>
      </c>
      <c r="J55" s="195" t="s">
        <v>335</v>
      </c>
      <c r="K55" s="199" t="s">
        <v>288</v>
      </c>
      <c r="L55" s="25"/>
      <c r="M55" s="20"/>
      <c r="N55" s="20"/>
    </row>
    <row r="56" s="23" customFormat="1">
      <c r="A56" s="25">
        <f t="shared" si="1"/>
        <v>53</v>
      </c>
      <c r="B56" s="25"/>
      <c r="C56" s="25" t="s">
        <v>148</v>
      </c>
      <c r="D56" s="25" t="s">
        <v>60</v>
      </c>
      <c r="E56" s="24" t="s">
        <v>286</v>
      </c>
      <c r="F56" s="25" t="s">
        <v>61</v>
      </c>
      <c r="G56" s="16">
        <f>VLOOKUP(C56,REKAP!$AV$11:$AW$125,2,0)</f>
        <v>4307288.239999999</v>
      </c>
      <c r="H56" s="16">
        <v>5000</v>
      </c>
      <c r="I56" s="16">
        <f t="shared" si="0"/>
        <v>4302288.239999999</v>
      </c>
      <c r="J56" s="195" t="s">
        <v>336</v>
      </c>
      <c r="K56" s="199" t="s">
        <v>288</v>
      </c>
      <c r="L56" s="25"/>
      <c r="M56" s="20"/>
      <c r="N56" s="20"/>
    </row>
    <row r="57" s="23" customFormat="1">
      <c r="A57" s="25">
        <f t="shared" si="1"/>
        <v>54</v>
      </c>
      <c r="B57" s="25"/>
      <c r="C57" s="27" t="s">
        <v>206</v>
      </c>
      <c r="D57" s="25" t="s">
        <v>60</v>
      </c>
      <c r="E57" s="24" t="s">
        <v>286</v>
      </c>
      <c r="F57" s="25" t="s">
        <v>61</v>
      </c>
      <c r="G57" s="16" t="e">
        <f>VLOOKUP(C57,REKAP!$AV$11:$AW$125,2,0)</f>
        <v>#REF!</v>
      </c>
      <c r="H57" s="16">
        <v>5000</v>
      </c>
      <c r="I57" s="28" t="e">
        <f t="shared" si="0"/>
        <v>#REF!</v>
      </c>
      <c r="J57" s="195" t="s">
        <v>337</v>
      </c>
      <c r="K57" s="199" t="s">
        <v>288</v>
      </c>
      <c r="L57" s="25"/>
      <c r="M57" s="20"/>
      <c r="N57" s="20"/>
    </row>
    <row r="58" s="23" customFormat="1">
      <c r="A58" s="25">
        <f t="shared" si="1"/>
        <v>55</v>
      </c>
      <c r="B58" s="25"/>
      <c r="C58" s="25" t="s">
        <v>144</v>
      </c>
      <c r="D58" s="25" t="s">
        <v>60</v>
      </c>
      <c r="E58" s="24" t="s">
        <v>286</v>
      </c>
      <c r="F58" s="25" t="s">
        <v>61</v>
      </c>
      <c r="G58" s="16" t="e">
        <f>VLOOKUP(C58,REKAP!$AV$11:$AW$125,2,0)</f>
        <v>#REF!</v>
      </c>
      <c r="H58" s="16">
        <v>5000</v>
      </c>
      <c r="I58" s="16" t="e">
        <f t="shared" si="0"/>
        <v>#REF!</v>
      </c>
      <c r="J58" s="195" t="s">
        <v>338</v>
      </c>
      <c r="K58" s="199" t="s">
        <v>288</v>
      </c>
      <c r="L58" s="25"/>
      <c r="M58" s="20"/>
      <c r="N58" s="20"/>
    </row>
    <row r="59" s="23" customFormat="1">
      <c r="A59" s="25">
        <f t="shared" si="1"/>
        <v>56</v>
      </c>
      <c r="B59" s="27"/>
      <c r="C59" s="27" t="s">
        <v>268</v>
      </c>
      <c r="D59" s="25" t="s">
        <v>266</v>
      </c>
      <c r="E59" s="24" t="s">
        <v>286</v>
      </c>
      <c r="F59" s="25" t="s">
        <v>61</v>
      </c>
      <c r="G59" s="16">
        <f>VLOOKUP(C59,REKAP!$AV$11:$AW$125,2,0)</f>
        <v>4600170.239999999</v>
      </c>
      <c r="H59" s="16">
        <v>5000</v>
      </c>
      <c r="I59" s="28">
        <f t="shared" si="0"/>
        <v>4595170.239999999</v>
      </c>
      <c r="J59" s="196" t="s">
        <v>339</v>
      </c>
      <c r="K59" s="199" t="s">
        <v>288</v>
      </c>
      <c r="L59" s="25"/>
      <c r="M59" s="20"/>
      <c r="N59" s="20"/>
    </row>
    <row r="60" s="23" customFormat="1">
      <c r="A60" s="25">
        <f t="shared" si="1"/>
        <v>57</v>
      </c>
      <c r="B60" s="27"/>
      <c r="C60" s="27" t="s">
        <v>197</v>
      </c>
      <c r="D60" s="25" t="s">
        <v>60</v>
      </c>
      <c r="E60" s="24" t="s">
        <v>286</v>
      </c>
      <c r="F60" s="25" t="s">
        <v>61</v>
      </c>
      <c r="G60" s="16">
        <f>VLOOKUP(C60,REKAP!$AV$11:$AW$125,2,0)</f>
        <v>3912288.2399999993</v>
      </c>
      <c r="H60" s="16">
        <v>5000</v>
      </c>
      <c r="I60" s="28">
        <f t="shared" si="0"/>
        <v>3907288.2399999993</v>
      </c>
      <c r="J60" s="196">
        <v>6825471204</v>
      </c>
      <c r="K60" s="195" t="s">
        <v>288</v>
      </c>
      <c r="L60" s="27"/>
      <c r="M60" s="20"/>
      <c r="N60" s="206"/>
    </row>
    <row r="61" s="23" customFormat="1">
      <c r="A61" s="25">
        <f t="shared" si="1"/>
        <v>58</v>
      </c>
      <c r="B61" s="25"/>
      <c r="C61" s="27" t="s">
        <v>74</v>
      </c>
      <c r="D61" s="25" t="s">
        <v>60</v>
      </c>
      <c r="E61" s="24" t="s">
        <v>286</v>
      </c>
      <c r="F61" s="25" t="s">
        <v>61</v>
      </c>
      <c r="G61" s="16">
        <f>VLOOKUP(C61,REKAP!$AV$11:$AW$125,2,0)</f>
        <v>4120041.5199999996</v>
      </c>
      <c r="H61" s="16">
        <v>5000</v>
      </c>
      <c r="I61" s="16">
        <f t="shared" si="0"/>
        <v>4115041.5199999996</v>
      </c>
      <c r="J61" s="195" t="s">
        <v>341</v>
      </c>
      <c r="K61" s="199" t="s">
        <v>288</v>
      </c>
      <c r="L61" s="25"/>
      <c r="M61" s="20"/>
      <c r="N61" s="20"/>
    </row>
    <row r="62" s="23" customFormat="1">
      <c r="A62" s="25">
        <f t="shared" si="1"/>
        <v>59</v>
      </c>
      <c r="B62" s="25"/>
      <c r="C62" s="25" t="s">
        <v>116</v>
      </c>
      <c r="D62" s="25" t="s">
        <v>60</v>
      </c>
      <c r="E62" s="24" t="s">
        <v>286</v>
      </c>
      <c r="F62" s="25" t="s">
        <v>61</v>
      </c>
      <c r="G62" s="16" t="e">
        <f>VLOOKUP(C62,REKAP!$AV$11:$AW$125,2,0)</f>
        <v>#REF!</v>
      </c>
      <c r="H62" s="16">
        <v>5000</v>
      </c>
      <c r="I62" s="16" t="e">
        <f t="shared" si="0"/>
        <v>#REF!</v>
      </c>
      <c r="J62" s="195" t="s">
        <v>342</v>
      </c>
      <c r="K62" s="199" t="s">
        <v>288</v>
      </c>
      <c r="L62" s="25"/>
      <c r="M62" s="20"/>
      <c r="N62" s="20"/>
    </row>
    <row r="63" s="23" customFormat="1">
      <c r="A63" s="25">
        <f t="shared" si="1"/>
        <v>60</v>
      </c>
      <c r="B63" s="25"/>
      <c r="C63" s="27" t="s">
        <v>79</v>
      </c>
      <c r="D63" s="25" t="s">
        <v>60</v>
      </c>
      <c r="E63" s="24" t="s">
        <v>286</v>
      </c>
      <c r="F63" s="25" t="s">
        <v>61</v>
      </c>
      <c r="G63" s="16">
        <f>VLOOKUP(C63,REKAP!$AV$11:$AW$125,2,0)</f>
        <v>4100041.5199999996</v>
      </c>
      <c r="H63" s="16">
        <v>5000</v>
      </c>
      <c r="I63" s="16">
        <f t="shared" si="0"/>
        <v>4095041.5199999996</v>
      </c>
      <c r="J63" s="195" t="s">
        <v>343</v>
      </c>
      <c r="K63" s="199" t="s">
        <v>288</v>
      </c>
      <c r="L63" s="25"/>
      <c r="M63" s="20"/>
      <c r="N63" s="20"/>
    </row>
    <row r="64" s="23" customFormat="1">
      <c r="A64" s="25">
        <f t="shared" si="1"/>
        <v>61</v>
      </c>
      <c r="B64" s="25"/>
      <c r="C64" s="25" t="s">
        <v>175</v>
      </c>
      <c r="D64" s="25" t="s">
        <v>60</v>
      </c>
      <c r="E64" s="24" t="s">
        <v>286</v>
      </c>
      <c r="F64" s="25" t="s">
        <v>61</v>
      </c>
      <c r="G64" s="16">
        <f>VLOOKUP(C64,REKAP!$AV$11:$AW$125,2,0)</f>
        <v>4487246.239999999</v>
      </c>
      <c r="H64" s="16">
        <v>5000</v>
      </c>
      <c r="I64" s="16">
        <f t="shared" si="0"/>
        <v>4482246.239999999</v>
      </c>
      <c r="J64" s="195">
        <v>4860211764</v>
      </c>
      <c r="K64" s="199" t="s">
        <v>288</v>
      </c>
      <c r="L64" s="25"/>
      <c r="M64" s="20"/>
      <c r="N64" s="20"/>
    </row>
    <row r="65" s="23" customFormat="1">
      <c r="A65" s="25">
        <f t="shared" si="1"/>
        <v>62</v>
      </c>
      <c r="B65" s="25"/>
      <c r="C65" s="25" t="s">
        <v>163</v>
      </c>
      <c r="D65" s="25" t="s">
        <v>60</v>
      </c>
      <c r="E65" s="24" t="s">
        <v>286</v>
      </c>
      <c r="F65" s="25" t="s">
        <v>61</v>
      </c>
      <c r="G65" s="16" t="e">
        <f>VLOOKUP(C65,REKAP!$AV$11:$AW$125,2,0)</f>
        <v>#REF!</v>
      </c>
      <c r="H65" s="16">
        <v>5000</v>
      </c>
      <c r="I65" s="16" t="e">
        <f t="shared" si="0"/>
        <v>#REF!</v>
      </c>
      <c r="J65" s="195" t="s">
        <v>344</v>
      </c>
      <c r="K65" s="199" t="s">
        <v>288</v>
      </c>
      <c r="L65" s="25"/>
      <c r="M65" s="20"/>
      <c r="N65" s="20"/>
    </row>
    <row r="66" s="23" customFormat="1">
      <c r="A66" s="25">
        <f t="shared" si="1"/>
        <v>63</v>
      </c>
      <c r="B66" s="25"/>
      <c r="C66" s="25" t="s">
        <v>130</v>
      </c>
      <c r="D66" s="25" t="s">
        <v>60</v>
      </c>
      <c r="E66" s="24" t="s">
        <v>286</v>
      </c>
      <c r="F66" s="25" t="s">
        <v>61</v>
      </c>
      <c r="G66" s="16" t="e">
        <f>VLOOKUP(C66,REKAP!$AV$11:$AW$125,2,0)</f>
        <v>#REF!</v>
      </c>
      <c r="H66" s="16">
        <v>5000</v>
      </c>
      <c r="I66" s="16" t="e">
        <f t="shared" si="0"/>
        <v>#REF!</v>
      </c>
      <c r="J66" s="195" t="s">
        <v>345</v>
      </c>
      <c r="K66" s="199" t="s">
        <v>288</v>
      </c>
      <c r="L66" s="25"/>
      <c r="M66" s="20"/>
      <c r="N66" s="20"/>
    </row>
    <row r="67" s="29" customFormat="1">
      <c r="A67" s="25">
        <f t="shared" si="1"/>
        <v>64</v>
      </c>
      <c r="B67" s="25"/>
      <c r="C67" s="27" t="s">
        <v>165</v>
      </c>
      <c r="D67" s="25" t="s">
        <v>60</v>
      </c>
      <c r="E67" s="24" t="s">
        <v>286</v>
      </c>
      <c r="F67" s="25" t="s">
        <v>61</v>
      </c>
      <c r="G67" s="16">
        <f>VLOOKUP(C67,REKAP!$AV$11:$AW$125,2,0)</f>
        <v>4307288.239999999</v>
      </c>
      <c r="H67" s="16">
        <v>5000</v>
      </c>
      <c r="I67" s="28">
        <f t="shared" si="0"/>
        <v>4302288.239999999</v>
      </c>
      <c r="J67" s="196" t="s">
        <v>346</v>
      </c>
      <c r="K67" s="195" t="s">
        <v>347</v>
      </c>
      <c r="L67" s="25"/>
      <c r="M67" s="20"/>
      <c r="N67" s="20"/>
    </row>
    <row r="68" s="29" customFormat="1">
      <c r="A68" s="25">
        <f t="shared" si="1"/>
        <v>65</v>
      </c>
      <c r="B68" s="25"/>
      <c r="C68" s="25" t="s">
        <v>127</v>
      </c>
      <c r="D68" s="25" t="s">
        <v>60</v>
      </c>
      <c r="E68" s="24" t="s">
        <v>286</v>
      </c>
      <c r="F68" s="25" t="s">
        <v>61</v>
      </c>
      <c r="G68" s="16">
        <f>VLOOKUP(C68,REKAP!$AV$11:$AW$125,2,0)</f>
        <v>4307288.239999999</v>
      </c>
      <c r="H68" s="16">
        <v>5000</v>
      </c>
      <c r="I68" s="16">
        <f t="shared" si="0"/>
        <v>4302288.239999999</v>
      </c>
      <c r="J68" s="195">
        <v>6785129982</v>
      </c>
      <c r="K68" s="199" t="s">
        <v>288</v>
      </c>
      <c r="L68" s="16"/>
      <c r="M68" s="20"/>
      <c r="N68" s="20"/>
    </row>
    <row r="69" s="23" customFormat="1">
      <c r="A69" s="25">
        <f t="shared" si="1"/>
        <v>66</v>
      </c>
      <c r="B69" s="25"/>
      <c r="C69" s="25" t="s">
        <v>171</v>
      </c>
      <c r="D69" s="25" t="s">
        <v>60</v>
      </c>
      <c r="E69" s="24" t="s">
        <v>286</v>
      </c>
      <c r="F69" s="25" t="s">
        <v>61</v>
      </c>
      <c r="G69" s="16" t="e">
        <f>VLOOKUP(C69,REKAP!$AV$11:$AW$125,2,0)</f>
        <v>#REF!</v>
      </c>
      <c r="H69" s="16">
        <v>5000</v>
      </c>
      <c r="I69" s="16" t="e">
        <f ref="I69:I83" t="shared" si="2">+G69-H69</f>
        <v>#REF!</v>
      </c>
      <c r="J69" s="195" t="s">
        <v>348</v>
      </c>
      <c r="K69" s="199" t="s">
        <v>288</v>
      </c>
      <c r="L69" s="25"/>
      <c r="M69" s="20"/>
      <c r="N69" s="20"/>
    </row>
    <row r="70" s="23" customFormat="1">
      <c r="A70" s="25">
        <f t="shared" si="1"/>
        <v>67</v>
      </c>
      <c r="B70" s="27"/>
      <c r="C70" s="27" t="s">
        <v>94</v>
      </c>
      <c r="D70" s="25" t="s">
        <v>60</v>
      </c>
      <c r="E70" s="24" t="s">
        <v>286</v>
      </c>
      <c r="F70" s="25" t="s">
        <v>61</v>
      </c>
      <c r="G70" s="16">
        <f>VLOOKUP(C70,REKAP!$AV$11:$AW$125,2,0)</f>
        <v>4299999.52</v>
      </c>
      <c r="H70" s="16">
        <v>5000</v>
      </c>
      <c r="I70" s="28">
        <f t="shared" si="2"/>
        <v>4294999.52</v>
      </c>
      <c r="J70" s="196" t="s">
        <v>349</v>
      </c>
      <c r="K70" s="199" t="s">
        <v>288</v>
      </c>
      <c r="L70" s="25"/>
      <c r="M70" s="20"/>
      <c r="N70" s="20"/>
    </row>
    <row r="71" s="29" customFormat="1">
      <c r="A71" s="25">
        <f ref="A71:A97" t="shared" si="3">+A70+1</f>
        <v>68</v>
      </c>
      <c r="B71" s="25"/>
      <c r="C71" s="25" t="s">
        <v>77</v>
      </c>
      <c r="D71" s="25" t="s">
        <v>60</v>
      </c>
      <c r="E71" s="24" t="s">
        <v>286</v>
      </c>
      <c r="F71" s="25" t="s">
        <v>61</v>
      </c>
      <c r="G71" s="16">
        <f>VLOOKUP(C71,REKAP!$AV$11:$AW$125,2,0)</f>
        <v>4120041.5199999996</v>
      </c>
      <c r="H71" s="16">
        <v>5000</v>
      </c>
      <c r="I71" s="16">
        <f t="shared" si="2"/>
        <v>4115041.5199999996</v>
      </c>
      <c r="J71" s="195" t="s">
        <v>350</v>
      </c>
      <c r="K71" s="199" t="s">
        <v>288</v>
      </c>
      <c r="L71" s="25"/>
      <c r="M71" s="20"/>
      <c r="N71" s="20"/>
    </row>
    <row r="72" s="23" customFormat="1">
      <c r="A72" s="25">
        <f t="shared" si="3"/>
        <v>69</v>
      </c>
      <c r="B72" s="25"/>
      <c r="C72" s="25" t="s">
        <v>150</v>
      </c>
      <c r="D72" s="25" t="s">
        <v>60</v>
      </c>
      <c r="E72" s="24" t="s">
        <v>286</v>
      </c>
      <c r="F72" s="25" t="s">
        <v>61</v>
      </c>
      <c r="G72" s="16">
        <f>VLOOKUP(C72,REKAP!$AV$11:$AW$125,2,0)</f>
        <v>4307288.239999999</v>
      </c>
      <c r="H72" s="16">
        <v>5000</v>
      </c>
      <c r="I72" s="16">
        <f t="shared" si="2"/>
        <v>4302288.239999999</v>
      </c>
      <c r="J72" s="195" t="s">
        <v>351</v>
      </c>
      <c r="K72" s="199" t="s">
        <v>288</v>
      </c>
      <c r="L72" s="25"/>
      <c r="M72" s="20"/>
      <c r="N72" s="20"/>
    </row>
    <row r="73" s="23" customFormat="1">
      <c r="A73" s="25">
        <f t="shared" si="3"/>
        <v>70</v>
      </c>
      <c r="B73" s="27"/>
      <c r="C73" s="27" t="s">
        <v>199</v>
      </c>
      <c r="D73" s="25" t="s">
        <v>60</v>
      </c>
      <c r="E73" s="24" t="s">
        <v>286</v>
      </c>
      <c r="F73" s="25" t="s">
        <v>61</v>
      </c>
      <c r="G73" s="16" t="e">
        <f>VLOOKUP(C73,REKAP!$AV$11:$AW$125,2,0)</f>
        <v>#REF!</v>
      </c>
      <c r="H73" s="16">
        <v>5000</v>
      </c>
      <c r="I73" s="28" t="e">
        <f t="shared" si="2"/>
        <v>#REF!</v>
      </c>
      <c r="J73" s="195" t="s">
        <v>352</v>
      </c>
      <c r="K73" s="195" t="s">
        <v>288</v>
      </c>
      <c r="L73" s="27"/>
      <c r="M73" s="20"/>
      <c r="N73" s="206"/>
    </row>
    <row r="74" s="23" customFormat="1">
      <c r="A74" s="25">
        <f t="shared" si="3"/>
        <v>71</v>
      </c>
      <c r="B74" s="25"/>
      <c r="C74" s="25" t="s">
        <v>137</v>
      </c>
      <c r="D74" s="25" t="s">
        <v>60</v>
      </c>
      <c r="E74" s="24" t="s">
        <v>286</v>
      </c>
      <c r="F74" s="25" t="s">
        <v>61</v>
      </c>
      <c r="G74" s="16" t="e">
        <f>VLOOKUP(C74,REKAP!$AV$11:$AW$125,2,0)</f>
        <v>#REF!</v>
      </c>
      <c r="H74" s="16">
        <v>5000</v>
      </c>
      <c r="I74" s="16" t="e">
        <f t="shared" si="2"/>
        <v>#REF!</v>
      </c>
      <c r="J74" s="195" t="s">
        <v>353</v>
      </c>
      <c r="K74" s="199" t="s">
        <v>288</v>
      </c>
      <c r="L74" s="25"/>
      <c r="M74" s="20"/>
      <c r="N74" s="20"/>
    </row>
    <row r="75" s="29" customFormat="1">
      <c r="A75" s="25">
        <f t="shared" si="3"/>
        <v>72</v>
      </c>
      <c r="B75" s="27"/>
      <c r="C75" s="27" t="s">
        <v>96</v>
      </c>
      <c r="D75" s="25" t="s">
        <v>60</v>
      </c>
      <c r="E75" s="24" t="s">
        <v>286</v>
      </c>
      <c r="F75" s="25" t="s">
        <v>61</v>
      </c>
      <c r="G75" s="16">
        <f>VLOOKUP(C75,REKAP!$AV$11:$AW$125,2,0)</f>
        <v>3970041.5199999996</v>
      </c>
      <c r="H75" s="16">
        <v>5000</v>
      </c>
      <c r="I75" s="28">
        <f t="shared" si="2"/>
        <v>3965041.5199999996</v>
      </c>
      <c r="J75" s="196" t="s">
        <v>354</v>
      </c>
      <c r="K75" s="195" t="s">
        <v>288</v>
      </c>
      <c r="L75" s="27"/>
      <c r="M75" s="20"/>
      <c r="N75" s="206"/>
    </row>
    <row r="76" s="29" customFormat="1">
      <c r="A76" s="25">
        <f t="shared" si="3"/>
        <v>73</v>
      </c>
      <c r="B76" s="27"/>
      <c r="C76" s="27" t="s">
        <v>213</v>
      </c>
      <c r="D76" s="25" t="s">
        <v>60</v>
      </c>
      <c r="E76" s="24" t="s">
        <v>286</v>
      </c>
      <c r="F76" s="25" t="s">
        <v>61</v>
      </c>
      <c r="G76" s="16" t="e">
        <f>VLOOKUP(C76,REKAP!$AV$11:$AW$125,2,0)</f>
        <v>#REF!</v>
      </c>
      <c r="H76" s="16">
        <v>5000</v>
      </c>
      <c r="I76" s="28" t="e">
        <f t="shared" si="2"/>
        <v>#REF!</v>
      </c>
      <c r="J76" s="195" t="s">
        <v>355</v>
      </c>
      <c r="K76" s="195" t="s">
        <v>288</v>
      </c>
      <c r="L76" s="27"/>
      <c r="M76" s="20"/>
      <c r="N76" s="206"/>
    </row>
    <row r="77" s="29" customFormat="1">
      <c r="A77" s="25">
        <f t="shared" si="3"/>
        <v>74</v>
      </c>
      <c r="B77" s="27"/>
      <c r="C77" s="27" t="s">
        <v>215</v>
      </c>
      <c r="D77" s="25" t="s">
        <v>60</v>
      </c>
      <c r="E77" s="24" t="s">
        <v>286</v>
      </c>
      <c r="F77" s="25" t="s">
        <v>61</v>
      </c>
      <c r="G77" s="16" t="e">
        <f>VLOOKUP(C77,REKAP!$AV$11:$AW$125,2,0)</f>
        <v>#REF!</v>
      </c>
      <c r="H77" s="16">
        <v>5000</v>
      </c>
      <c r="I77" s="28" t="e">
        <f t="shared" si="2"/>
        <v>#REF!</v>
      </c>
      <c r="J77" s="195" t="s">
        <v>356</v>
      </c>
      <c r="K77" s="195" t="s">
        <v>288</v>
      </c>
      <c r="L77" s="27"/>
      <c r="M77" s="20"/>
      <c r="N77" s="206"/>
    </row>
    <row r="78" s="29" customFormat="1">
      <c r="A78" s="25">
        <f t="shared" si="3"/>
        <v>75</v>
      </c>
      <c r="B78" s="27"/>
      <c r="C78" s="27" t="s">
        <v>203</v>
      </c>
      <c r="D78" s="25" t="s">
        <v>60</v>
      </c>
      <c r="E78" s="24" t="s">
        <v>286</v>
      </c>
      <c r="F78" s="25" t="s">
        <v>61</v>
      </c>
      <c r="G78" s="16" t="e">
        <f>VLOOKUP(C78,REKAP!$AV$11:$AW$125,2,0)</f>
        <v>#REF!</v>
      </c>
      <c r="H78" s="16">
        <v>5000</v>
      </c>
      <c r="I78" s="28" t="e">
        <f t="shared" si="2"/>
        <v>#REF!</v>
      </c>
      <c r="J78" s="195">
        <v>1310664088</v>
      </c>
      <c r="K78" s="195" t="s">
        <v>288</v>
      </c>
      <c r="L78" s="27"/>
      <c r="M78" s="20"/>
      <c r="N78" s="206"/>
    </row>
    <row r="79" s="29" customFormat="1">
      <c r="A79" s="25">
        <f t="shared" si="3"/>
        <v>76</v>
      </c>
      <c r="B79" s="27"/>
      <c r="C79" s="27" t="s">
        <v>262</v>
      </c>
      <c r="D79" s="25" t="s">
        <v>60</v>
      </c>
      <c r="E79" s="24" t="s">
        <v>286</v>
      </c>
      <c r="F79" s="25" t="s">
        <v>61</v>
      </c>
      <c r="G79" s="16">
        <f>VLOOKUP(C79,REKAP!$AV$11:$AW$125,2,0)</f>
        <v>4307288.239999999</v>
      </c>
      <c r="H79" s="16">
        <v>5000</v>
      </c>
      <c r="I79" s="28">
        <f>+G79-H79</f>
        <v>4302288.239999999</v>
      </c>
      <c r="J79" s="196">
        <v>4860358510</v>
      </c>
      <c r="K79" s="195" t="s">
        <v>288</v>
      </c>
      <c r="L79" s="27"/>
      <c r="M79" s="20"/>
      <c r="N79" s="206"/>
    </row>
    <row r="80" s="29" customFormat="1">
      <c r="A80" s="25">
        <f t="shared" si="3"/>
        <v>77</v>
      </c>
      <c r="B80" s="27"/>
      <c r="C80" s="27" t="s">
        <v>230</v>
      </c>
      <c r="D80" s="25" t="s">
        <v>60</v>
      </c>
      <c r="E80" s="24" t="s">
        <v>286</v>
      </c>
      <c r="F80" s="25" t="s">
        <v>61</v>
      </c>
      <c r="G80" s="16">
        <f>VLOOKUP(C80,REKAP!$AV$11:$AW$125,2,0)</f>
        <v>4307288.239999999</v>
      </c>
      <c r="H80" s="16">
        <v>5000</v>
      </c>
      <c r="I80" s="28">
        <f t="shared" si="2"/>
        <v>4302288.239999999</v>
      </c>
      <c r="J80" s="195">
        <v>6880638066</v>
      </c>
      <c r="K80" s="195" t="s">
        <v>288</v>
      </c>
      <c r="L80" s="27"/>
      <c r="M80" s="20"/>
      <c r="N80" s="206"/>
    </row>
    <row r="81" s="29" customFormat="1">
      <c r="A81" s="25">
        <f t="shared" si="3"/>
        <v>78</v>
      </c>
      <c r="B81" s="27"/>
      <c r="C81" s="27" t="s">
        <v>234</v>
      </c>
      <c r="D81" s="25" t="s">
        <v>60</v>
      </c>
      <c r="E81" s="24" t="s">
        <v>286</v>
      </c>
      <c r="F81" s="25" t="s">
        <v>61</v>
      </c>
      <c r="G81" s="16">
        <f>VLOOKUP(C81,REKAP!$AV$11:$AW$125,2,0)</f>
        <v>4202288.239999999</v>
      </c>
      <c r="H81" s="16">
        <v>5000</v>
      </c>
      <c r="I81" s="28">
        <f t="shared" si="2"/>
        <v>4197288.239999999</v>
      </c>
      <c r="J81" s="195">
        <v>4860356380</v>
      </c>
      <c r="K81" s="195" t="s">
        <v>288</v>
      </c>
      <c r="L81" s="27"/>
      <c r="M81" s="20"/>
      <c r="N81" s="206"/>
    </row>
    <row r="82" s="29" customFormat="1">
      <c r="A82" s="25">
        <f t="shared" si="3"/>
        <v>79</v>
      </c>
      <c r="B82" s="27"/>
      <c r="C82" s="27" t="s">
        <v>211</v>
      </c>
      <c r="D82" s="25" t="s">
        <v>60</v>
      </c>
      <c r="E82" s="24" t="s">
        <v>286</v>
      </c>
      <c r="F82" s="25" t="s">
        <v>61</v>
      </c>
      <c r="G82" s="16" t="e">
        <f>VLOOKUP(C82,REKAP!$AV$11:$AW$125,2,0)</f>
        <v>#REF!</v>
      </c>
      <c r="H82" s="16">
        <v>5000</v>
      </c>
      <c r="I82" s="28" t="e">
        <f t="shared" si="2"/>
        <v>#REF!</v>
      </c>
      <c r="J82" s="196">
        <v>8730771666</v>
      </c>
      <c r="K82" s="195" t="s">
        <v>288</v>
      </c>
      <c r="L82" s="27"/>
      <c r="M82" s="20"/>
      <c r="N82" s="206"/>
    </row>
    <row r="83" s="29" customFormat="1">
      <c r="A83" s="25">
        <f t="shared" si="3"/>
        <v>80</v>
      </c>
      <c r="B83" s="27"/>
      <c r="C83" s="27" t="s">
        <v>232</v>
      </c>
      <c r="D83" s="25" t="s">
        <v>60</v>
      </c>
      <c r="E83" s="24" t="s">
        <v>286</v>
      </c>
      <c r="F83" s="25" t="s">
        <v>61</v>
      </c>
      <c r="G83" s="16">
        <f>VLOOKUP(C83,REKAP!$AV$11:$AW$125,2,0)</f>
        <v>4307288.239999999</v>
      </c>
      <c r="H83" s="16">
        <v>5000</v>
      </c>
      <c r="I83" s="28">
        <f t="shared" si="2"/>
        <v>4302288.239999999</v>
      </c>
      <c r="J83" s="196">
        <v>8761063766</v>
      </c>
      <c r="K83" s="195" t="s">
        <v>288</v>
      </c>
      <c r="L83" s="27"/>
      <c r="M83" s="20"/>
      <c r="N83" s="206"/>
    </row>
    <row r="84" s="29" customFormat="1">
      <c r="A84" s="25">
        <f t="shared" si="3"/>
        <v>81</v>
      </c>
      <c r="B84" s="27"/>
      <c r="C84" s="27" t="s">
        <v>201</v>
      </c>
      <c r="D84" s="27" t="s">
        <v>60</v>
      </c>
      <c r="E84" s="213" t="s">
        <v>286</v>
      </c>
      <c r="F84" s="27" t="s">
        <v>61</v>
      </c>
      <c r="G84" s="16" t="e">
        <f>VLOOKUP(C84,REKAP!$AV$11:$AW$125,2,0)</f>
        <v>#REF!</v>
      </c>
      <c r="H84" s="16">
        <v>5000</v>
      </c>
      <c r="I84" s="28" t="e">
        <f ref="I84:I97" t="shared" si="4">+G84-H84</f>
        <v>#REF!</v>
      </c>
      <c r="J84" s="196" t="s">
        <v>358</v>
      </c>
      <c r="K84" s="195" t="s">
        <v>288</v>
      </c>
      <c r="L84" s="27"/>
      <c r="M84" s="206"/>
      <c r="N84" s="206"/>
    </row>
    <row r="85" s="29" customFormat="1">
      <c r="A85" s="25">
        <f t="shared" si="3"/>
        <v>82</v>
      </c>
      <c r="B85" s="27"/>
      <c r="C85" s="27" t="s">
        <v>209</v>
      </c>
      <c r="D85" s="27" t="s">
        <v>60</v>
      </c>
      <c r="E85" s="213" t="s">
        <v>286</v>
      </c>
      <c r="F85" s="27" t="s">
        <v>61</v>
      </c>
      <c r="G85" s="16" t="e">
        <f>VLOOKUP(C85,REKAP!$AV$11:$AW$125,2,0)</f>
        <v>#REF!</v>
      </c>
      <c r="H85" s="16">
        <v>5000</v>
      </c>
      <c r="I85" s="28" t="e">
        <f t="shared" si="4"/>
        <v>#REF!</v>
      </c>
      <c r="J85" s="196" t="s">
        <v>359</v>
      </c>
      <c r="K85" s="195" t="s">
        <v>288</v>
      </c>
      <c r="L85" s="27"/>
      <c r="M85" s="206"/>
      <c r="N85" s="206"/>
    </row>
    <row r="86" s="29" customFormat="1">
      <c r="A86" s="25">
        <f t="shared" si="3"/>
        <v>83</v>
      </c>
      <c r="B86" s="27"/>
      <c r="C86" s="27" t="s">
        <v>89</v>
      </c>
      <c r="D86" s="27" t="s">
        <v>60</v>
      </c>
      <c r="E86" s="213" t="s">
        <v>286</v>
      </c>
      <c r="F86" s="27" t="s">
        <v>61</v>
      </c>
      <c r="G86" s="16">
        <f>VLOOKUP(C86,REKAP!$AV$11:$AW$125,2,0)</f>
        <v>3870041.5199999996</v>
      </c>
      <c r="H86" s="16">
        <v>5000</v>
      </c>
      <c r="I86" s="28">
        <f t="shared" si="4"/>
        <v>3865041.5199999996</v>
      </c>
      <c r="J86" s="196">
        <v>7035044655</v>
      </c>
      <c r="K86" s="195" t="s">
        <v>288</v>
      </c>
      <c r="L86" s="27"/>
      <c r="M86" s="206"/>
      <c r="N86" s="206"/>
    </row>
    <row r="87" s="29" customFormat="1">
      <c r="A87" s="25">
        <f t="shared" si="3"/>
        <v>84</v>
      </c>
      <c r="B87" s="27"/>
      <c r="C87" s="27" t="s">
        <v>226</v>
      </c>
      <c r="D87" s="27" t="s">
        <v>60</v>
      </c>
      <c r="E87" s="213" t="s">
        <v>286</v>
      </c>
      <c r="F87" s="27" t="s">
        <v>61</v>
      </c>
      <c r="G87" s="16">
        <f>VLOOKUP(C87,REKAP!$AV$11:$AW$125,2,0)</f>
        <v>4307288.239999999</v>
      </c>
      <c r="H87" s="16">
        <v>5000</v>
      </c>
      <c r="I87" s="28">
        <f t="shared" si="4"/>
        <v>4302288.239999999</v>
      </c>
      <c r="J87" s="196" t="s">
        <v>361</v>
      </c>
      <c r="K87" s="195" t="s">
        <v>288</v>
      </c>
      <c r="L87" s="27"/>
      <c r="M87" s="206"/>
      <c r="N87" s="206"/>
    </row>
    <row r="88" s="29" customFormat="1">
      <c r="A88" s="25">
        <f t="shared" si="3"/>
        <v>85</v>
      </c>
      <c r="B88" s="27"/>
      <c r="C88" s="27" t="s">
        <v>217</v>
      </c>
      <c r="D88" s="27" t="s">
        <v>60</v>
      </c>
      <c r="E88" s="213" t="s">
        <v>286</v>
      </c>
      <c r="F88" s="27" t="s">
        <v>61</v>
      </c>
      <c r="G88" s="16">
        <f>VLOOKUP(C88,REKAP!$AV$11:$AW$125,2,0)</f>
        <v>4227288.239999999</v>
      </c>
      <c r="H88" s="16">
        <v>5000</v>
      </c>
      <c r="I88" s="28">
        <f t="shared" si="4"/>
        <v>4222288.239999999</v>
      </c>
      <c r="J88" s="196" t="s">
        <v>362</v>
      </c>
      <c r="K88" s="195" t="s">
        <v>288</v>
      </c>
      <c r="L88" s="27"/>
      <c r="M88" s="206"/>
      <c r="N88" s="206"/>
    </row>
    <row r="89" s="29" customFormat="1">
      <c r="A89" s="25">
        <f t="shared" si="3"/>
        <v>86</v>
      </c>
      <c r="B89" s="27"/>
      <c r="C89" s="27" t="s">
        <v>258</v>
      </c>
      <c r="D89" s="27" t="s">
        <v>60</v>
      </c>
      <c r="E89" s="213" t="s">
        <v>286</v>
      </c>
      <c r="F89" s="27" t="s">
        <v>61</v>
      </c>
      <c r="G89" s="16">
        <f>VLOOKUP(C89,REKAP!$AV$11:$AW$125,2,0)</f>
        <v>4307288.239999999</v>
      </c>
      <c r="H89" s="16">
        <v>5000</v>
      </c>
      <c r="I89" s="28">
        <f t="shared" si="4"/>
        <v>4302288.239999999</v>
      </c>
      <c r="J89" s="196" t="s">
        <v>363</v>
      </c>
      <c r="K89" s="195" t="s">
        <v>288</v>
      </c>
      <c r="L89" s="27"/>
      <c r="M89" s="206"/>
      <c r="N89" s="206"/>
    </row>
    <row r="90" s="29" customFormat="1">
      <c r="A90" s="25">
        <f t="shared" si="3"/>
        <v>87</v>
      </c>
      <c r="B90" s="27"/>
      <c r="C90" s="27" t="s">
        <v>220</v>
      </c>
      <c r="D90" s="25" t="s">
        <v>60</v>
      </c>
      <c r="E90" s="24" t="s">
        <v>286</v>
      </c>
      <c r="F90" s="25" t="s">
        <v>61</v>
      </c>
      <c r="G90" s="16" t="e">
        <f>VLOOKUP(C90,REKAP!$AV$11:$AW$125,2,0)</f>
        <v>#REF!</v>
      </c>
      <c r="H90" s="16">
        <v>5000</v>
      </c>
      <c r="I90" s="28" t="e">
        <f t="shared" si="4"/>
        <v>#REF!</v>
      </c>
      <c r="J90" s="196">
        <v>7035036466</v>
      </c>
      <c r="K90" s="195" t="s">
        <v>288</v>
      </c>
      <c r="L90" s="27"/>
      <c r="M90" s="20"/>
      <c r="N90" s="206"/>
    </row>
    <row r="91" s="29" customFormat="1">
      <c r="A91" s="25">
        <f t="shared" si="3"/>
        <v>88</v>
      </c>
      <c r="B91" s="27"/>
      <c r="C91" s="27" t="s">
        <v>222</v>
      </c>
      <c r="D91" s="27" t="s">
        <v>60</v>
      </c>
      <c r="E91" s="213" t="s">
        <v>286</v>
      </c>
      <c r="F91" s="27" t="s">
        <v>61</v>
      </c>
      <c r="G91" s="16" t="e">
        <f>VLOOKUP(C91,REKAP!$AV$11:$AW$125,2,0)</f>
        <v>#REF!</v>
      </c>
      <c r="H91" s="16">
        <v>5000</v>
      </c>
      <c r="I91" s="28" t="e">
        <f ref="I91:I96" t="shared" si="5">+G91-H91</f>
        <v>#REF!</v>
      </c>
      <c r="J91" s="196" t="s">
        <v>364</v>
      </c>
      <c r="K91" s="195" t="s">
        <v>288</v>
      </c>
      <c r="L91" s="27"/>
      <c r="M91" s="206"/>
      <c r="N91" s="206"/>
    </row>
    <row r="92" s="29" customFormat="1">
      <c r="A92" s="25">
        <f t="shared" si="3"/>
        <v>89</v>
      </c>
      <c r="B92" s="27"/>
      <c r="C92" s="223" t="s">
        <v>236</v>
      </c>
      <c r="D92" s="27" t="s">
        <v>60</v>
      </c>
      <c r="E92" s="213" t="s">
        <v>286</v>
      </c>
      <c r="F92" s="27" t="s">
        <v>61</v>
      </c>
      <c r="G92" s="16">
        <f>VLOOKUP(C92,REKAP!$AV$11:$AW$125,2,0)</f>
        <v>3702288.2399999993</v>
      </c>
      <c r="H92" s="16">
        <v>5000</v>
      </c>
      <c r="I92" s="28">
        <f>+G92-H92</f>
        <v>3697288.2399999993</v>
      </c>
      <c r="J92" s="196">
        <v>7425230671</v>
      </c>
      <c r="K92" s="195" t="s">
        <v>288</v>
      </c>
      <c r="L92" s="27"/>
      <c r="M92" s="206"/>
      <c r="N92" s="206"/>
    </row>
    <row r="93" s="29" customFormat="1">
      <c r="A93" s="25">
        <f t="shared" si="3"/>
        <v>90</v>
      </c>
      <c r="B93" s="27"/>
      <c r="C93" s="27" t="s">
        <v>246</v>
      </c>
      <c r="D93" s="27" t="s">
        <v>60</v>
      </c>
      <c r="E93" s="213" t="s">
        <v>286</v>
      </c>
      <c r="F93" s="27" t="s">
        <v>61</v>
      </c>
      <c r="G93" s="16">
        <f>VLOOKUP(C93,REKAP!$AV$11:$AW$125,2,0)</f>
        <v>4127329.7600000007</v>
      </c>
      <c r="H93" s="16">
        <v>5000</v>
      </c>
      <c r="I93" s="28">
        <f t="shared" si="5"/>
        <v>4122329.7600000007</v>
      </c>
      <c r="J93" s="196" t="s">
        <v>365</v>
      </c>
      <c r="K93" s="195" t="s">
        <v>288</v>
      </c>
      <c r="L93" s="27"/>
      <c r="M93" s="206"/>
      <c r="N93" s="206"/>
    </row>
    <row r="94" s="29" customFormat="1">
      <c r="A94" s="25">
        <f t="shared" si="3"/>
        <v>91</v>
      </c>
      <c r="B94" s="27"/>
      <c r="C94" s="27" t="s">
        <v>240</v>
      </c>
      <c r="D94" s="27" t="s">
        <v>60</v>
      </c>
      <c r="E94" s="213" t="s">
        <v>286</v>
      </c>
      <c r="F94" s="27" t="s">
        <v>61</v>
      </c>
      <c r="G94" s="16">
        <f>VLOOKUP(C94,REKAP!$AV$11:$AW$125,2,0)</f>
        <v>4157288.2399999993</v>
      </c>
      <c r="H94" s="16">
        <v>5000</v>
      </c>
      <c r="I94" s="28">
        <f>+G94-H94</f>
        <v>4152288.2399999993</v>
      </c>
      <c r="J94" s="196">
        <v>6880630871</v>
      </c>
      <c r="K94" s="195" t="s">
        <v>288</v>
      </c>
      <c r="L94" s="27"/>
      <c r="M94" s="206"/>
      <c r="N94" s="206"/>
    </row>
    <row r="95" s="29" customFormat="1">
      <c r="A95" s="25">
        <f t="shared" si="3"/>
        <v>92</v>
      </c>
      <c r="B95" s="27"/>
      <c r="C95" s="27" t="s">
        <v>248</v>
      </c>
      <c r="D95" s="27" t="s">
        <v>60</v>
      </c>
      <c r="E95" s="213" t="s">
        <v>286</v>
      </c>
      <c r="F95" s="27" t="s">
        <v>61</v>
      </c>
      <c r="G95" s="16">
        <f>VLOOKUP(C95,REKAP!$AV$11:$AW$125,2,0)</f>
        <v>348201.68000000005</v>
      </c>
      <c r="H95" s="16">
        <v>5000</v>
      </c>
      <c r="I95" s="28">
        <f>+G95-H95</f>
        <v>343201.68000000005</v>
      </c>
      <c r="J95" s="196" t="s">
        <v>368</v>
      </c>
      <c r="K95" s="195" t="s">
        <v>288</v>
      </c>
      <c r="L95" s="27"/>
      <c r="M95" s="206"/>
      <c r="N95" s="206"/>
    </row>
    <row r="96" s="29" customFormat="1">
      <c r="A96" s="25">
        <f t="shared" si="3"/>
        <v>93</v>
      </c>
      <c r="B96" s="27"/>
      <c r="C96" s="27" t="s">
        <v>256</v>
      </c>
      <c r="D96" s="27" t="s">
        <v>60</v>
      </c>
      <c r="E96" s="213" t="s">
        <v>286</v>
      </c>
      <c r="F96" s="27" t="s">
        <v>61</v>
      </c>
      <c r="G96" s="16">
        <f>VLOOKUP(C96,REKAP!$AV$11:$AW$125,2,0)</f>
        <v>348201.68000000005</v>
      </c>
      <c r="H96" s="16">
        <v>5000</v>
      </c>
      <c r="I96" s="28">
        <f t="shared" si="5"/>
        <v>343201.68000000005</v>
      </c>
      <c r="J96" s="196">
        <v>6880662501</v>
      </c>
      <c r="K96" s="195" t="s">
        <v>288</v>
      </c>
      <c r="L96" s="27"/>
      <c r="M96" s="206"/>
      <c r="N96" s="206"/>
    </row>
    <row r="97" s="29" customFormat="1">
      <c r="A97" s="25">
        <f t="shared" si="3"/>
        <v>94</v>
      </c>
      <c r="B97" s="27"/>
      <c r="C97" s="27" t="s">
        <v>238</v>
      </c>
      <c r="D97" s="27" t="s">
        <v>60</v>
      </c>
      <c r="E97" s="213" t="s">
        <v>286</v>
      </c>
      <c r="F97" s="27" t="s">
        <v>61</v>
      </c>
      <c r="G97" s="16">
        <f>VLOOKUP(C97,REKAP!$AV$11:$AW$125,2,0)</f>
        <v>3657288.2399999993</v>
      </c>
      <c r="H97" s="16">
        <v>5000</v>
      </c>
      <c r="I97" s="28">
        <f t="shared" si="4"/>
        <v>3652288.2399999993</v>
      </c>
      <c r="J97" s="196">
        <v>4870539156</v>
      </c>
      <c r="K97" s="195" t="s">
        <v>288</v>
      </c>
      <c r="L97" s="27"/>
      <c r="M97" s="206"/>
      <c r="N97" s="206"/>
    </row>
    <row r="98" s="23" customFormat="1">
      <c r="A98" s="143"/>
      <c r="B98" s="143"/>
      <c r="C98" s="143"/>
      <c r="D98" s="143"/>
      <c r="E98" s="144"/>
      <c r="F98" s="143"/>
      <c r="G98" s="145" t="e">
        <f>SUM(G4:G97)</f>
        <v>#REF!</v>
      </c>
      <c r="H98" s="145">
        <f>SUM(H4:H97)</f>
        <v>470000</v>
      </c>
      <c r="I98" s="145" t="e">
        <f>SUM(I4:I97)</f>
        <v>#REF!</v>
      </c>
      <c r="J98" s="200"/>
      <c r="K98" s="200"/>
      <c r="L98" s="143"/>
      <c r="M98" s="20"/>
      <c r="N98" s="20"/>
    </row>
    <row r="99" s="29" customFormat="1">
      <c r="A99" s="25">
        <f>1</f>
        <v>1</v>
      </c>
      <c r="B99" s="27"/>
      <c r="C99" s="27" t="s">
        <v>228</v>
      </c>
      <c r="D99" s="27" t="s">
        <v>60</v>
      </c>
      <c r="E99" s="213" t="s">
        <v>286</v>
      </c>
      <c r="F99" s="27" t="s">
        <v>61</v>
      </c>
      <c r="G99" s="16">
        <f>VLOOKUP(C99,REKAP!$AV$11:$AW$125,2,0)</f>
        <v>3807288.2399999993</v>
      </c>
      <c r="H99" s="28">
        <v>6500</v>
      </c>
      <c r="I99" s="233">
        <f ref="I99:I104" t="shared" si="6">+G99-H99</f>
        <v>3800788.2399999993</v>
      </c>
      <c r="J99" s="234" t="s">
        <v>369</v>
      </c>
      <c r="K99" s="195" t="s">
        <v>370</v>
      </c>
      <c r="L99" s="27"/>
      <c r="M99" s="206"/>
      <c r="N99" s="206"/>
    </row>
    <row r="100" s="29" customFormat="1">
      <c r="A100" s="25">
        <f>+A99+1</f>
        <v>2</v>
      </c>
      <c r="B100" s="27"/>
      <c r="C100" s="27" t="s">
        <v>99</v>
      </c>
      <c r="D100" s="27" t="s">
        <v>60</v>
      </c>
      <c r="E100" s="213" t="s">
        <v>286</v>
      </c>
      <c r="F100" s="27" t="s">
        <v>61</v>
      </c>
      <c r="G100" s="16">
        <f>VLOOKUP(C100,REKAP!$AV$11:$AW$125,2,0)</f>
        <v>4120041.5199999996</v>
      </c>
      <c r="H100" s="28">
        <v>6500</v>
      </c>
      <c r="I100" s="233">
        <f t="shared" si="6"/>
        <v>4113541.5199999996</v>
      </c>
      <c r="J100" s="234" t="s">
        <v>371</v>
      </c>
      <c r="K100" s="195" t="s">
        <v>372</v>
      </c>
      <c r="L100" s="27"/>
      <c r="M100" s="20"/>
      <c r="N100" s="206"/>
    </row>
    <row r="101" s="29" customFormat="1">
      <c r="A101" s="25">
        <f ref="A101:A104" t="shared" si="7">+A100+1</f>
        <v>3</v>
      </c>
      <c r="B101" s="27"/>
      <c r="C101" s="27" t="s">
        <v>244</v>
      </c>
      <c r="D101" s="27" t="s">
        <v>60</v>
      </c>
      <c r="E101" s="213" t="s">
        <v>286</v>
      </c>
      <c r="F101" s="27" t="s">
        <v>61</v>
      </c>
      <c r="G101" s="16">
        <f>VLOOKUP(C101,REKAP!$AV$11:$AW$125,2,0)</f>
        <v>2907495.8400000003</v>
      </c>
      <c r="H101" s="28">
        <v>6500</v>
      </c>
      <c r="I101" s="233">
        <f t="shared" si="6"/>
        <v>2900995.8400000003</v>
      </c>
      <c r="J101" s="234" t="s">
        <v>373</v>
      </c>
      <c r="K101" s="195" t="s">
        <v>370</v>
      </c>
      <c r="L101" s="27"/>
      <c r="M101" s="20"/>
      <c r="N101" s="206"/>
    </row>
    <row r="102" s="29" customFormat="1">
      <c r="A102" s="25">
        <f t="shared" si="7"/>
        <v>4</v>
      </c>
      <c r="B102" s="27"/>
      <c r="C102" s="27" t="s">
        <v>252</v>
      </c>
      <c r="D102" s="27" t="s">
        <v>60</v>
      </c>
      <c r="E102" s="213" t="s">
        <v>286</v>
      </c>
      <c r="F102" s="27" t="s">
        <v>61</v>
      </c>
      <c r="G102" s="16">
        <f>VLOOKUP(C102,REKAP!$AV$11:$AW$125,2,0)</f>
        <v>348201.68000000005</v>
      </c>
      <c r="H102" s="28">
        <v>6500</v>
      </c>
      <c r="I102" s="233">
        <f t="shared" si="6"/>
        <v>341701.68000000005</v>
      </c>
      <c r="J102" s="234" t="s">
        <v>374</v>
      </c>
      <c r="K102" s="195" t="s">
        <v>370</v>
      </c>
      <c r="L102" s="27"/>
      <c r="M102" s="20"/>
      <c r="N102" s="206"/>
    </row>
    <row r="103" s="29" customFormat="1">
      <c r="A103" s="25">
        <f>+A102+1</f>
        <v>5</v>
      </c>
      <c r="B103" s="27"/>
      <c r="C103" s="27" t="s">
        <v>250</v>
      </c>
      <c r="D103" s="27" t="s">
        <v>60</v>
      </c>
      <c r="E103" s="213" t="s">
        <v>286</v>
      </c>
      <c r="F103" s="27" t="s">
        <v>61</v>
      </c>
      <c r="G103" s="16">
        <f>VLOOKUP(C103,REKAP!$AV$11:$AW$125,2,0)</f>
        <v>348201.68000000005</v>
      </c>
      <c r="H103" s="28">
        <v>6500</v>
      </c>
      <c r="I103" s="233">
        <f t="shared" si="6"/>
        <v>341701.68000000005</v>
      </c>
      <c r="J103" s="234" t="s">
        <v>375</v>
      </c>
      <c r="K103" s="195" t="s">
        <v>376</v>
      </c>
      <c r="L103" s="27"/>
      <c r="M103" s="206"/>
      <c r="N103" s="206"/>
    </row>
    <row r="104" s="29" customFormat="1">
      <c r="A104" s="25">
        <f t="shared" si="7"/>
        <v>6</v>
      </c>
      <c r="B104" s="27"/>
      <c r="C104" s="27" t="s">
        <v>242</v>
      </c>
      <c r="D104" s="27" t="s">
        <v>60</v>
      </c>
      <c r="E104" s="213" t="s">
        <v>286</v>
      </c>
      <c r="F104" s="27" t="s">
        <v>61</v>
      </c>
      <c r="G104" s="16">
        <f>VLOOKUP(C104,REKAP!$AV$11:$AW$125,2,0)</f>
        <v>3447371.2800000003</v>
      </c>
      <c r="H104" s="28">
        <v>6500</v>
      </c>
      <c r="I104" s="233">
        <f t="shared" si="6"/>
        <v>3440871.2800000003</v>
      </c>
      <c r="J104" s="234" t="s">
        <v>377</v>
      </c>
      <c r="K104" s="195" t="s">
        <v>378</v>
      </c>
      <c r="L104" s="27"/>
      <c r="M104" s="20"/>
      <c r="N104" s="206"/>
    </row>
    <row r="105" s="23" customFormat="1">
      <c r="A105" s="143"/>
      <c r="B105" s="143"/>
      <c r="C105" s="143"/>
      <c r="D105" s="143"/>
      <c r="E105" s="144"/>
      <c r="F105" s="143"/>
      <c r="G105" s="146">
        <f>SUM(G99:G104)</f>
        <v>14978600.239999998</v>
      </c>
      <c r="H105" s="146">
        <f>SUM(H26:H104)</f>
        <v>869000</v>
      </c>
      <c r="I105" s="146">
        <f>SUM(I99:I104)</f>
        <v>14939600.239999998</v>
      </c>
      <c r="J105" s="200"/>
      <c r="K105" s="200"/>
      <c r="L105" s="143"/>
      <c r="M105" s="20"/>
      <c r="N105" s="20"/>
    </row>
    <row r="106" s="29" customFormat="1">
      <c r="A106" s="25">
        <v>1</v>
      </c>
      <c r="B106" s="27"/>
      <c r="C106" s="27" t="s">
        <v>254</v>
      </c>
      <c r="D106" s="27" t="s">
        <v>60</v>
      </c>
      <c r="E106" s="213" t="s">
        <v>286</v>
      </c>
      <c r="F106" s="27" t="s">
        <v>61</v>
      </c>
      <c r="G106" s="16">
        <f>VLOOKUP(C106,REKAP!$AV$11:$AW$125,2,0)</f>
        <v>348201.68000000005</v>
      </c>
      <c r="H106" s="28"/>
      <c r="I106" s="28">
        <f>+G106-H106</f>
        <v>348201.68000000005</v>
      </c>
      <c r="J106" s="196"/>
      <c r="K106" s="195"/>
      <c r="L106" s="27"/>
      <c r="M106" s="206"/>
      <c r="N106" s="206"/>
    </row>
    <row r="107" s="23" customFormat="1">
      <c r="A107" s="143"/>
      <c r="B107" s="143"/>
      <c r="C107" s="143"/>
      <c r="D107" s="143"/>
      <c r="E107" s="144"/>
      <c r="F107" s="143"/>
      <c r="G107" s="146">
        <f>SUM(G106:G106)</f>
        <v>348201.68000000005</v>
      </c>
      <c r="H107" s="146">
        <f>SUM(H106:H106)</f>
        <v>0</v>
      </c>
      <c r="I107" s="146">
        <f>SUM(I106:I106)</f>
        <v>348201.68000000005</v>
      </c>
      <c r="J107" s="200"/>
      <c r="K107" s="200"/>
      <c r="L107" s="143"/>
      <c r="M107" s="20"/>
      <c r="N107" s="20"/>
    </row>
    <row r="108" s="23" customFormat="1">
      <c r="A108" s="143"/>
      <c r="B108" s="143"/>
      <c r="C108" s="143"/>
      <c r="D108" s="143"/>
      <c r="E108" s="144"/>
      <c r="F108" s="143"/>
      <c r="G108" s="146" t="e">
        <f>SUM(G105,G98,G107)</f>
        <v>#REF!</v>
      </c>
      <c r="H108" s="146">
        <f>SUM(H105,H98,H107)</f>
        <v>1339000</v>
      </c>
      <c r="I108" s="146" t="e">
        <f>SUM(I105,I98,I107)</f>
        <v>#REF!</v>
      </c>
      <c r="J108" s="200"/>
      <c r="K108" s="200"/>
      <c r="L108" s="143"/>
    </row>
    <row r="109" s="23" customFormat="1">
      <c r="E109" s="22"/>
      <c r="G109" s="15"/>
      <c r="H109" s="15"/>
      <c r="I109" s="15"/>
      <c r="J109" s="201"/>
      <c r="K109" s="202"/>
    </row>
    <row r="110" s="23" customFormat="1">
      <c r="D110" s="108" t="s">
        <v>284</v>
      </c>
      <c r="E110" s="22" t="s">
        <v>379</v>
      </c>
      <c r="F110" s="108" t="s">
        <v>380</v>
      </c>
      <c r="G110" s="15"/>
      <c r="H110" s="15"/>
      <c r="I110" s="15"/>
      <c r="J110" s="202"/>
      <c r="K110" s="202"/>
    </row>
    <row r="111" ht="15.75" s="23" customFormat="1">
      <c r="C111" s="23" t="s">
        <v>381</v>
      </c>
      <c r="D111" s="132">
        <f>SUM(G105)</f>
        <v>14978600.239999998</v>
      </c>
      <c r="E111" s="132">
        <f>SUM(H105)</f>
        <v>869000</v>
      </c>
      <c r="F111" s="132">
        <f>SUM(I105)</f>
        <v>14939600.239999998</v>
      </c>
      <c r="G111" s="15"/>
      <c r="H111" s="15"/>
      <c r="I111" s="15"/>
      <c r="J111" s="202"/>
      <c r="K111" s="202"/>
    </row>
    <row r="112" ht="15.75" s="23" customFormat="1">
      <c r="C112" s="23" t="s">
        <v>288</v>
      </c>
      <c r="D112" s="132" t="e">
        <f>+G98</f>
        <v>#REF!</v>
      </c>
      <c r="E112" s="132">
        <f>+H98</f>
        <v>470000</v>
      </c>
      <c r="F112" s="132" t="e">
        <f>+I98</f>
        <v>#REF!</v>
      </c>
      <c r="G112" s="15"/>
      <c r="H112" s="15"/>
      <c r="I112" s="15"/>
      <c r="J112" s="202"/>
      <c r="K112" s="202"/>
    </row>
    <row r="113" ht="15.75" s="23" customFormat="1">
      <c r="C113" s="23" t="s">
        <v>382</v>
      </c>
      <c r="D113" s="132">
        <f>+G107</f>
        <v>348201.68000000005</v>
      </c>
      <c r="E113" s="132">
        <f>+H107</f>
        <v>0</v>
      </c>
      <c r="F113" s="132">
        <f>+I107</f>
        <v>348201.68000000005</v>
      </c>
      <c r="G113" s="15"/>
      <c r="H113" s="15"/>
      <c r="I113" s="15"/>
      <c r="J113" s="202"/>
      <c r="K113" s="202"/>
    </row>
    <row r="114" ht="15.75" s="23" customFormat="1">
      <c r="C114" s="23" t="s">
        <v>20</v>
      </c>
      <c r="D114" s="132" t="e">
        <f>SUM(D111:D113)</f>
        <v>#REF!</v>
      </c>
      <c r="E114" s="132">
        <f>SUM(E111:E113)</f>
        <v>1339000</v>
      </c>
      <c r="F114" s="132" t="e">
        <f>SUM(F111:F113)</f>
        <v>#REF!</v>
      </c>
      <c r="G114" s="15"/>
      <c r="H114" s="15"/>
      <c r="I114" s="15"/>
      <c r="J114" s="202"/>
      <c r="K114" s="202"/>
    </row>
    <row r="115" ht="15.75" s="23" customFormat="1">
      <c r="D115" s="132"/>
      <c r="E115" s="132"/>
      <c r="F115" s="132"/>
      <c r="G115" s="15"/>
      <c r="H115" s="15"/>
      <c r="I115" s="15"/>
      <c r="J115" s="202"/>
      <c r="K115" s="202"/>
    </row>
    <row r="116" s="23" customFormat="1">
      <c r="D116" s="20"/>
      <c r="E116" s="22"/>
      <c r="G116" s="15"/>
      <c r="H116" s="15"/>
      <c r="I116" s="15"/>
      <c r="J116" s="202"/>
      <c r="K116" s="202"/>
    </row>
    <row r="117" s="23" customFormat="1">
      <c r="D117" s="20"/>
      <c r="E117" s="22"/>
      <c r="G117" s="15"/>
      <c r="H117" s="15"/>
      <c r="I117" s="15"/>
      <c r="J117" s="202"/>
      <c r="K117" s="202"/>
    </row>
  </sheetData>
  <conditionalFormatting sqref="J1:J1048576">
    <cfRule type="duplicateValues" dxfId="1" priority="1"/>
  </conditionalFormatting>
  <printOptions horizontalCentered="1"/>
  <pageMargins left="0" right="0" top="0" bottom="0" header="0.3" footer="0.3"/>
  <pageSetup paperSize="9" scale="53" fitToHeight="0" orientation="portrait" horizontalDpi="240" verticalDpi="144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7030A0"/>
  </sheetPr>
  <dimension ref="A1:P25"/>
  <sheetViews>
    <sheetView topLeftCell="C1" zoomScale="85" zoomScaleNormal="85" workbookViewId="0">
      <selection activeCell="H31" sqref="H31"/>
    </sheetView>
  </sheetViews>
  <sheetFormatPr defaultRowHeight="15" x14ac:dyDescent="0.25"/>
  <cols>
    <col min="1" max="1" width="22.85546875" customWidth="1" style="103"/>
    <col min="2" max="2" width="16.85546875" customWidth="1"/>
    <col min="3" max="3" bestFit="1" width="12.5703125" customWidth="1"/>
    <col min="4" max="5" bestFit="1" width="14.28515625" customWidth="1"/>
    <col min="6" max="6" width="12" customWidth="1"/>
    <col min="7" max="7" width="12.28515625" customWidth="1"/>
    <col min="8" max="8" width="10.28515625" customWidth="1"/>
    <col min="9" max="10" width="14.28515625" customWidth="1" style="125"/>
    <col min="11" max="11" bestFit="1" width="26.85546875" customWidth="1"/>
    <col min="12" max="12" bestFit="1" width="14.28515625" customWidth="1"/>
    <col min="13" max="13" bestFit="1" width="15.42578125" customWidth="1"/>
    <col min="14" max="14" bestFit="1" width="14.42578125" customWidth="1" style="15"/>
    <col min="15" max="16" bestFit="1" width="14.28515625" customWidth="1"/>
  </cols>
  <sheetData>
    <row r="1">
      <c r="A1" s="129" t="s">
        <v>383</v>
      </c>
      <c r="G1" s="293" t="s">
        <v>280</v>
      </c>
    </row>
    <row r="2">
      <c r="A2" s="129" t="s">
        <v>8</v>
      </c>
    </row>
    <row r="3" s="138" customFormat="1">
      <c r="A3" s="136"/>
      <c r="B3" s="136" t="s">
        <v>384</v>
      </c>
      <c r="C3" s="136" t="s">
        <v>385</v>
      </c>
      <c r="D3" s="136" t="s">
        <v>277</v>
      </c>
      <c r="E3" s="136" t="s">
        <v>386</v>
      </c>
      <c r="F3" s="136" t="s">
        <v>387</v>
      </c>
      <c r="G3" s="136" t="s">
        <v>388</v>
      </c>
      <c r="H3" s="136" t="s">
        <v>389</v>
      </c>
      <c r="I3" s="137" t="s">
        <v>390</v>
      </c>
      <c r="J3" s="137" t="s">
        <v>391</v>
      </c>
      <c r="K3" s="137" t="s">
        <v>392</v>
      </c>
      <c r="N3" s="139"/>
    </row>
    <row r="4">
      <c r="A4" s="114" t="s">
        <v>3</v>
      </c>
      <c r="B4" s="28">
        <f>437519529+179958</f>
        <v>437699487</v>
      </c>
      <c r="C4" s="28">
        <f>+REKAP!S131+REKAP!AF131</f>
        <v>57080445.72799997</v>
      </c>
      <c r="D4" s="28">
        <v>28043524</v>
      </c>
      <c r="E4" s="28">
        <v>28370162</v>
      </c>
      <c r="F4" s="16">
        <f>SUM(REKAP!AK116:AQ116)</f>
        <v>6323000</v>
      </c>
      <c r="G4" s="16">
        <f>+E4*10%</f>
        <v>2837016.2</v>
      </c>
      <c r="H4" s="16"/>
      <c r="I4" s="16" t="e">
        <f>REKAP!$AW$116</f>
        <v>#REF!</v>
      </c>
      <c r="J4" s="28" t="e">
        <f>+B4-C4-D4-E4-F4-G4-H4-I4</f>
        <v>#REF!</v>
      </c>
      <c r="K4" s="118"/>
      <c r="M4" s="15"/>
      <c r="O4" s="15"/>
      <c r="P4" s="15"/>
    </row>
    <row r="5">
      <c r="A5" s="114" t="s">
        <v>2</v>
      </c>
      <c r="B5" s="28">
        <f>117758850+200000+179958</f>
        <v>118138808</v>
      </c>
      <c r="C5" s="28">
        <f>+(4498962*19)*10.89%+REKAP!AF130</f>
        <v>12728013.3942</v>
      </c>
      <c r="D5" s="28">
        <f>4498961/12*19</f>
        <v>7123354.916666667</v>
      </c>
      <c r="E5" s="28">
        <v>7837500</v>
      </c>
      <c r="F5" s="16">
        <f>SUM(REKAP!AK31:AQ32)</f>
        <v>1490000</v>
      </c>
      <c r="G5" s="16">
        <f>+E5*10%</f>
        <v>783750</v>
      </c>
      <c r="H5" s="16">
        <f>2375000+2375000+2375000+2375000</f>
        <v>9500000</v>
      </c>
      <c r="I5" s="16">
        <f>+REKAP!AS32</f>
        <v>76646746.87999995</v>
      </c>
      <c r="J5" s="16">
        <f>+B5-C5-D5-E5-F5-G5-H5-I5</f>
        <v>2029442.8091333807</v>
      </c>
      <c r="K5" s="118"/>
      <c r="L5" s="15"/>
      <c r="M5" s="15"/>
      <c r="O5" s="15"/>
      <c r="P5" s="15"/>
    </row>
    <row r="6">
      <c r="A6" s="114" t="s">
        <v>270</v>
      </c>
      <c r="B6" s="28">
        <v>6184318</v>
      </c>
      <c r="C6" s="28">
        <f>+REKAP!AF133+REKAP!S133</f>
        <v>713505.5716</v>
      </c>
      <c r="D6" s="28">
        <v>399320</v>
      </c>
      <c r="E6" s="28">
        <v>428475</v>
      </c>
      <c r="F6" s="16">
        <f>SUM(REKAP!AK125:AQ125)</f>
        <v>0</v>
      </c>
      <c r="G6" s="16">
        <f>+E6*10%</f>
        <v>42847.5</v>
      </c>
      <c r="H6" s="16"/>
      <c r="I6" s="16">
        <f>+REKAP!AS125</f>
        <v>4600170.239999999</v>
      </c>
      <c r="J6" s="16">
        <f>+B6-C6-D6-E6-F6-G6-I6-I62</f>
        <v>-0.311599999666214</v>
      </c>
      <c r="K6" s="114"/>
      <c r="M6" s="15"/>
      <c r="O6" s="15"/>
      <c r="P6" s="15"/>
    </row>
    <row r="7" hidden="1" s="125" customFormat="1">
      <c r="A7" s="114" t="s">
        <v>263</v>
      </c>
      <c r="B7" s="28"/>
      <c r="C7" s="28"/>
      <c r="D7" s="28"/>
      <c r="E7" s="28"/>
      <c r="F7" s="16"/>
      <c r="G7" s="16">
        <f>+E7*10%</f>
        <v>0</v>
      </c>
      <c r="H7" s="16"/>
      <c r="I7" s="16"/>
      <c r="J7" s="28">
        <f>+B7-C7-D7-E7-F7-G7-H7-I7</f>
        <v>0</v>
      </c>
      <c r="K7" s="118"/>
      <c r="M7" s="15"/>
      <c r="N7" s="15"/>
      <c r="O7" s="15"/>
      <c r="P7" s="15"/>
    </row>
    <row r="8">
      <c r="A8" s="114" t="s">
        <v>393</v>
      </c>
      <c r="B8" s="28">
        <f>5133462+30000</f>
        <v>5163462</v>
      </c>
      <c r="C8" s="28">
        <f>+REKAP!S132+REKAP!AF132</f>
        <v>304652.18340000004</v>
      </c>
      <c r="D8" s="28">
        <v>345511</v>
      </c>
      <c r="E8" s="28">
        <v>355667</v>
      </c>
      <c r="F8" s="16">
        <f>+REKAP!AP124+REKAP!AO124+REKAP!AN124+REKAP!AM124+REKAP!AL124+REKAP!AK124</f>
        <v>0</v>
      </c>
      <c r="G8" s="16">
        <f>+E8*10%</f>
        <v>35566.700000000004</v>
      </c>
      <c r="H8" s="16"/>
      <c r="I8" s="16">
        <f>+REKAP!AS124</f>
        <v>4122066</v>
      </c>
      <c r="J8" s="16">
        <f>+B8-C8-D8-E8-F8-G8-H8-I8</f>
        <v>-0.8834000006318092</v>
      </c>
      <c r="K8" s="118"/>
      <c r="M8" s="15"/>
      <c r="O8" s="15"/>
      <c r="P8" s="15"/>
    </row>
    <row r="9">
      <c r="A9" s="114"/>
      <c r="B9" s="115">
        <f>SUM(B4:B8)</f>
        <v>567186075</v>
      </c>
      <c r="C9" s="115">
        <f ref="C9:J9" t="shared" si="0">SUM(C4:C8)</f>
        <v>70826616.87719998</v>
      </c>
      <c r="D9" s="115">
        <f t="shared" si="0"/>
        <v>35911709.916666664</v>
      </c>
      <c r="E9" s="115">
        <f t="shared" si="0"/>
        <v>36991804</v>
      </c>
      <c r="F9" s="115">
        <f t="shared" si="0"/>
        <v>7813000</v>
      </c>
      <c r="G9" s="115">
        <f t="shared" si="0"/>
        <v>3699180.4000000004</v>
      </c>
      <c r="H9" s="115">
        <f t="shared" si="0"/>
        <v>9500000</v>
      </c>
      <c r="I9" s="115" t="e">
        <f t="shared" si="0"/>
        <v>#REF!</v>
      </c>
      <c r="J9" s="115" t="e">
        <f t="shared" si="0"/>
        <v>#REF!</v>
      </c>
      <c r="K9" s="16"/>
      <c r="M9" s="15"/>
      <c r="O9" s="15"/>
      <c r="P9" s="15"/>
    </row>
    <row r="10" ht="27.75" customHeight="1">
      <c r="A10" s="116" t="s">
        <v>394</v>
      </c>
      <c r="B10" s="117">
        <f>+B9-C9-D9-E9-G9-F9-H9</f>
        <v>402443763.80613333</v>
      </c>
      <c r="C10" s="15"/>
      <c r="D10" s="15"/>
      <c r="E10" s="15"/>
      <c r="F10" s="15"/>
      <c r="G10" s="15"/>
      <c r="H10" s="15"/>
      <c r="I10" s="15"/>
      <c r="J10" s="15"/>
    </row>
    <row r="11">
      <c r="A11" s="114" t="s">
        <v>390</v>
      </c>
      <c r="B11" s="16" t="e">
        <f>+REKAP!AW128</f>
        <v>#REF!</v>
      </c>
      <c r="C11" s="15">
        <f>+REKAP!AF131+REKAP!S131</f>
        <v>57080445.72799997</v>
      </c>
      <c r="D11" s="15"/>
      <c r="E11" s="15"/>
      <c r="F11" s="15"/>
      <c r="G11" s="15"/>
      <c r="H11" s="15"/>
      <c r="I11" s="15"/>
      <c r="J11" s="15"/>
      <c r="O11" s="15"/>
    </row>
    <row r="12">
      <c r="A12" s="114" t="s">
        <v>391</v>
      </c>
      <c r="B12" s="118" t="e">
        <f>+B10-B11</f>
        <v>#REF!</v>
      </c>
      <c r="C12" s="109">
        <f>+REKAP!S130+REKAP!AF130</f>
        <v>12728011.535999998</v>
      </c>
      <c r="H12" s="15"/>
      <c r="I12" s="15"/>
      <c r="J12" s="15"/>
      <c r="L12" s="15"/>
      <c r="M12" s="15"/>
    </row>
    <row r="13">
      <c r="C13" s="15">
        <f>+REKAP!AF133+REKAP!S133</f>
        <v>713505.5716</v>
      </c>
      <c r="H13" s="15"/>
      <c r="I13" s="15"/>
      <c r="J13" s="15"/>
      <c r="L13" s="15"/>
      <c r="M13" s="15"/>
    </row>
    <row r="14">
      <c r="B14" s="15"/>
      <c r="C14" s="109">
        <f>+REKAP!S132+REKAP!AF132</f>
        <v>304652.18340000004</v>
      </c>
      <c r="H14" s="15"/>
      <c r="I14" s="15"/>
      <c r="J14" s="15"/>
      <c r="L14" s="15"/>
      <c r="M14" s="15"/>
    </row>
    <row r="15">
      <c r="A15" s="114" t="s">
        <v>395</v>
      </c>
      <c r="B15" s="16">
        <f>+J5</f>
        <v>2029442.8091333807</v>
      </c>
      <c r="C15" s="109"/>
      <c r="D15" s="109"/>
      <c r="H15" s="15"/>
      <c r="I15" s="15"/>
      <c r="J15" s="15"/>
      <c r="L15" s="15"/>
      <c r="M15" s="15"/>
    </row>
    <row r="16">
      <c r="A16" s="114"/>
      <c r="B16" s="16"/>
      <c r="D16" s="109"/>
      <c r="E16" s="129"/>
      <c r="H16" s="15"/>
      <c r="I16" s="15"/>
      <c r="J16" s="15"/>
      <c r="L16" s="15"/>
      <c r="M16" s="15"/>
    </row>
    <row r="17">
      <c r="A17" s="114"/>
      <c r="B17" s="16"/>
      <c r="C17" s="129"/>
      <c r="E17" s="15"/>
      <c r="F17" s="129"/>
      <c r="H17" s="210"/>
      <c r="L17" s="15"/>
      <c r="M17" s="15"/>
    </row>
    <row r="18">
      <c r="A18" s="114"/>
      <c r="B18" s="16"/>
      <c r="C18" s="109"/>
      <c r="E18" s="15"/>
      <c r="F18" s="129"/>
      <c r="H18" s="210"/>
      <c r="L18" s="15"/>
      <c r="M18" s="15"/>
    </row>
    <row r="19">
      <c r="B19" s="15"/>
      <c r="E19" s="15"/>
      <c r="F19" s="129"/>
      <c r="H19" s="210"/>
      <c r="L19" s="15"/>
      <c r="M19" s="15"/>
    </row>
    <row r="20">
      <c r="E20" s="109"/>
      <c r="H20" s="210"/>
    </row>
    <row r="21">
      <c r="A21" s="129" t="s">
        <v>396</v>
      </c>
      <c r="B21" s="15">
        <f>+C9</f>
        <v>70826616.87719998</v>
      </c>
      <c r="C21" s="109"/>
      <c r="D21" s="15"/>
      <c r="E21" s="15"/>
    </row>
    <row r="22">
      <c r="A22" s="103" t="s">
        <v>397</v>
      </c>
      <c r="B22" s="15">
        <f>+REKAP!P136+REKAP!R136+REKAP!AC134+REKAP!AE134</f>
        <v>46965674.43899994</v>
      </c>
      <c r="D22" s="109"/>
    </row>
    <row r="23">
      <c r="A23" s="103" t="s">
        <v>38</v>
      </c>
      <c r="B23" s="15">
        <f>+REKAP!Q136+REKAP!AD134</f>
        <v>23860940.579999987</v>
      </c>
      <c r="C23" s="109"/>
      <c r="D23" s="109"/>
      <c r="K23" s="15"/>
      <c r="L23" s="109"/>
    </row>
    <row r="24">
      <c r="A24" s="129" t="s">
        <v>398</v>
      </c>
      <c r="B24" s="109">
        <f>SUM(B22:B23)</f>
        <v>70826615.01899993</v>
      </c>
      <c r="D24" s="109"/>
    </row>
    <row r="25">
      <c r="B25" s="109">
        <f>+B21-B24</f>
        <v>1.8582000434398651</v>
      </c>
      <c r="D25" s="109"/>
    </row>
  </sheetData>
  <printOptions horizontalCentered="1"/>
  <pageMargins left="0" right="0" top="0.75" bottom="0.75" header="0.3" footer="0.3"/>
  <pageSetup paperSize="9" scale="85" orientation="landscape" horizontalDpi="240" verticalDpi="144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G25"/>
  <sheetViews>
    <sheetView workbookViewId="0">
      <selection activeCell="G21" sqref="G21"/>
    </sheetView>
  </sheetViews>
  <sheetFormatPr defaultRowHeight="15" x14ac:dyDescent="0.25"/>
  <cols>
    <col min="2" max="2" bestFit="1" width="11.5703125" customWidth="1"/>
    <col min="3" max="3" bestFit="1" width="14.28515625" customWidth="1" style="15"/>
    <col min="4" max="4" bestFit="1" width="16.28515625" customWidth="1" style="15"/>
  </cols>
  <sheetData>
    <row r="1">
      <c r="G1" s="293" t="s">
        <v>280</v>
      </c>
    </row>
    <row r="2">
      <c r="A2" s="0" t="s">
        <v>399</v>
      </c>
    </row>
    <row r="3">
      <c r="A3" s="0" t="s">
        <v>400</v>
      </c>
    </row>
    <row r="4">
      <c r="C4" s="15" t="s">
        <v>401</v>
      </c>
      <c r="D4" s="15" t="s">
        <v>402</v>
      </c>
    </row>
    <row r="5">
      <c r="A5" s="167" t="s">
        <v>403</v>
      </c>
      <c r="B5" s="287">
        <f>4146126*85%</f>
        <v>3524207.1</v>
      </c>
      <c r="C5" s="287"/>
      <c r="D5" s="15">
        <f>4146126*85%</f>
        <v>3524207.1</v>
      </c>
    </row>
    <row r="6">
      <c r="A6" s="167" t="s">
        <v>385</v>
      </c>
      <c r="B6" s="286">
        <f>4498962*10.89%</f>
        <v>489936.96180000005</v>
      </c>
      <c r="C6" s="286"/>
      <c r="D6" s="15">
        <f>+B6*85%</f>
        <v>416446.41753000004</v>
      </c>
    </row>
    <row r="7">
      <c r="A7" s="167" t="s">
        <v>277</v>
      </c>
      <c r="B7" s="286">
        <v>345510</v>
      </c>
      <c r="C7" s="286"/>
      <c r="D7" s="15">
        <f>+B7*85%</f>
        <v>293683.5</v>
      </c>
    </row>
    <row r="8">
      <c r="A8" s="167" t="s">
        <v>389</v>
      </c>
      <c r="B8" s="290">
        <v>500000</v>
      </c>
      <c r="C8" s="290"/>
      <c r="D8" s="15">
        <f>500000*85%</f>
        <v>425000</v>
      </c>
    </row>
    <row r="9">
      <c r="A9" s="107"/>
      <c r="B9" s="288">
        <f>SUM(B5:C8)</f>
        <v>4859654.0618</v>
      </c>
      <c r="C9" s="289"/>
      <c r="D9" s="115">
        <f>SUM(D5:D8)</f>
        <v>4659337.01753</v>
      </c>
      <c r="E9" s="125"/>
      <c r="F9" s="125"/>
    </row>
    <row r="10">
      <c r="A10" s="107"/>
      <c r="B10" s="290"/>
      <c r="C10" s="290"/>
    </row>
    <row r="11">
      <c r="A11" s="107"/>
    </row>
    <row r="12" s="125" customFormat="1">
      <c r="A12" s="167" t="s">
        <v>404</v>
      </c>
      <c r="B12" s="121"/>
      <c r="C12" s="121">
        <f>+(B9*13)+REKAP!AW24+REKAP!AW25</f>
        <v>69977585.8434</v>
      </c>
      <c r="D12" s="15">
        <f>+(D9*13)+REKAP!AW24+REKAP!AW25</f>
        <v>67373464.26788999</v>
      </c>
    </row>
    <row r="13" s="125" customFormat="1">
      <c r="A13" s="125" t="s">
        <v>384</v>
      </c>
      <c r="C13" s="15">
        <f>60775000+REKAP!AS24+REKAP!AS25</f>
        <v>67577083.03999999</v>
      </c>
      <c r="D13" s="15">
        <f>60775000+REKAP!AS24+REKAP!AS25</f>
        <v>67577083.03999999</v>
      </c>
    </row>
    <row r="14" s="125" customFormat="1">
      <c r="A14" s="125" t="s">
        <v>405</v>
      </c>
      <c r="C14" s="15">
        <f>+C12-C13</f>
        <v>2400502.80340001</v>
      </c>
      <c r="D14" s="15">
        <f>+D12-D13</f>
        <v>-203618.77211000025</v>
      </c>
    </row>
    <row r="15">
      <c r="A15" s="107"/>
      <c r="B15" s="121"/>
      <c r="C15" s="121"/>
    </row>
    <row r="16">
      <c r="A16" s="107"/>
      <c r="B16" s="121"/>
      <c r="C16" s="121"/>
    </row>
    <row r="17">
      <c r="A17" s="107"/>
      <c r="B17" s="121"/>
      <c r="C17" s="121"/>
    </row>
    <row r="18">
      <c r="A18" s="167"/>
      <c r="B18" s="287"/>
      <c r="C18" s="287"/>
    </row>
    <row r="19">
      <c r="A19" s="167"/>
      <c r="B19" s="286"/>
      <c r="C19" s="286"/>
    </row>
    <row r="20">
      <c r="A20" s="167"/>
      <c r="B20" s="286"/>
      <c r="C20" s="286"/>
    </row>
    <row r="21">
      <c r="A21" s="167"/>
      <c r="B21" s="290"/>
      <c r="C21" s="290"/>
    </row>
    <row r="22">
      <c r="A22" s="107"/>
      <c r="B22" s="290"/>
      <c r="C22" s="290"/>
    </row>
    <row r="23">
      <c r="A23" s="107"/>
      <c r="B23" s="290"/>
      <c r="C23" s="290"/>
    </row>
    <row r="24">
      <c r="A24" s="107"/>
      <c r="B24" s="286"/>
      <c r="C24" s="286"/>
    </row>
    <row r="25">
      <c r="A25" s="167"/>
      <c r="B25" s="121"/>
      <c r="C25" s="121"/>
    </row>
  </sheetData>
  <mergeCells>
    <mergeCell ref="B10:C10"/>
    <mergeCell ref="B23:C23"/>
    <mergeCell ref="B24:C24"/>
    <mergeCell ref="B18:C18"/>
    <mergeCell ref="B19:C19"/>
    <mergeCell ref="B20:C20"/>
    <mergeCell ref="B21:C21"/>
    <mergeCell ref="B22:C22"/>
    <mergeCell ref="B5:C5"/>
    <mergeCell ref="B6:C6"/>
    <mergeCell ref="B7:C7"/>
    <mergeCell ref="B9:C9"/>
    <mergeCell ref="B8:C8"/>
  </mergeCells>
  <pageMargins left="0.7" right="0.7" top="0.75" bottom="0.75" header="0.3" footer="0.3"/>
  <pageSetup paperSize="9" orientation="portrait" horizontalDpi="120" verticalDpi="72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G57"/>
  <sheetViews>
    <sheetView topLeftCell="A25" workbookViewId="0">
      <selection activeCell="C57" sqref="C57"/>
    </sheetView>
  </sheetViews>
  <sheetFormatPr defaultRowHeight="12.75" x14ac:dyDescent="0.2"/>
  <cols>
    <col min="1" max="1" width="9.140625" customWidth="1" style="168"/>
    <col min="2" max="2" width="9.140625" customWidth="1" style="185"/>
    <col min="3" max="3" width="27.7109375" customWidth="1" style="168"/>
    <col min="4" max="4" width="12.85546875" customWidth="1" style="168"/>
    <col min="5" max="5" width="13.5703125" customWidth="1" style="168"/>
    <col min="6" max="7" width="9.140625" customWidth="1" style="168"/>
    <col min="8" max="16384" width="9.140625" customWidth="1" style="168"/>
  </cols>
  <sheetData>
    <row r="1">
      <c r="A1" s="291" t="s">
        <v>406</v>
      </c>
      <c r="B1" s="291"/>
      <c r="C1" s="291"/>
      <c r="D1" s="291"/>
      <c r="E1" s="291"/>
      <c r="G1" s="294" t="s">
        <v>280</v>
      </c>
    </row>
    <row r="2">
      <c r="A2" s="291" t="s">
        <v>407</v>
      </c>
      <c r="B2" s="291"/>
      <c r="C2" s="291"/>
      <c r="D2" s="291"/>
      <c r="E2" s="291"/>
    </row>
    <row r="4" ht="21" customHeight="1">
      <c r="A4" s="169" t="s">
        <v>33</v>
      </c>
      <c r="B4" s="169" t="s">
        <v>408</v>
      </c>
      <c r="C4" s="169" t="s">
        <v>34</v>
      </c>
      <c r="D4" s="169" t="s">
        <v>409</v>
      </c>
      <c r="E4" s="169" t="s">
        <v>410</v>
      </c>
    </row>
    <row r="5">
      <c r="A5" s="170">
        <v>1</v>
      </c>
      <c r="B5" s="186" t="s">
        <v>411</v>
      </c>
      <c r="C5" s="171" t="s">
        <v>412</v>
      </c>
      <c r="D5" s="172" t="s">
        <v>60</v>
      </c>
      <c r="E5" s="172" t="s">
        <v>413</v>
      </c>
    </row>
    <row r="6">
      <c r="A6" s="173">
        <f>+A5+1</f>
        <v>2</v>
      </c>
      <c r="B6" s="187" t="s">
        <v>414</v>
      </c>
      <c r="C6" s="174" t="s">
        <v>415</v>
      </c>
      <c r="D6" s="175" t="s">
        <v>60</v>
      </c>
      <c r="E6" s="175" t="s">
        <v>413</v>
      </c>
    </row>
    <row r="7">
      <c r="A7" s="173">
        <f ref="A7:A57" t="shared" si="0">+A6+1</f>
        <v>3</v>
      </c>
      <c r="B7" s="187" t="s">
        <v>416</v>
      </c>
      <c r="C7" s="174" t="s">
        <v>417</v>
      </c>
      <c r="D7" s="175" t="s">
        <v>60</v>
      </c>
      <c r="E7" s="175" t="s">
        <v>413</v>
      </c>
    </row>
    <row r="8">
      <c r="A8" s="173">
        <f t="shared" si="0"/>
        <v>4</v>
      </c>
      <c r="B8" s="187" t="s">
        <v>418</v>
      </c>
      <c r="C8" s="174" t="s">
        <v>120</v>
      </c>
      <c r="D8" s="175" t="s">
        <v>60</v>
      </c>
      <c r="E8" s="175" t="s">
        <v>413</v>
      </c>
    </row>
    <row r="9">
      <c r="A9" s="173">
        <f t="shared" si="0"/>
        <v>5</v>
      </c>
      <c r="B9" s="187" t="s">
        <v>419</v>
      </c>
      <c r="C9" s="174" t="s">
        <v>420</v>
      </c>
      <c r="D9" s="175" t="s">
        <v>60</v>
      </c>
      <c r="E9" s="175" t="s">
        <v>413</v>
      </c>
    </row>
    <row r="10">
      <c r="A10" s="173">
        <f t="shared" si="0"/>
        <v>6</v>
      </c>
      <c r="B10" s="187" t="s">
        <v>421</v>
      </c>
      <c r="C10" s="174" t="s">
        <v>127</v>
      </c>
      <c r="D10" s="175" t="s">
        <v>60</v>
      </c>
      <c r="E10" s="175" t="s">
        <v>413</v>
      </c>
    </row>
    <row r="11">
      <c r="A11" s="173">
        <f t="shared" si="0"/>
        <v>7</v>
      </c>
      <c r="B11" s="187" t="s">
        <v>422</v>
      </c>
      <c r="C11" s="174" t="s">
        <v>118</v>
      </c>
      <c r="D11" s="175" t="s">
        <v>60</v>
      </c>
      <c r="E11" s="175" t="s">
        <v>413</v>
      </c>
    </row>
    <row r="12">
      <c r="A12" s="173">
        <f t="shared" si="0"/>
        <v>8</v>
      </c>
      <c r="B12" s="187" t="s">
        <v>423</v>
      </c>
      <c r="C12" s="174" t="s">
        <v>110</v>
      </c>
      <c r="D12" s="175" t="s">
        <v>60</v>
      </c>
      <c r="E12" s="175" t="s">
        <v>413</v>
      </c>
    </row>
    <row r="13">
      <c r="A13" s="173">
        <f t="shared" si="0"/>
        <v>9</v>
      </c>
      <c r="B13" s="187" t="s">
        <v>424</v>
      </c>
      <c r="C13" s="174" t="s">
        <v>125</v>
      </c>
      <c r="D13" s="175" t="s">
        <v>60</v>
      </c>
      <c r="E13" s="175" t="s">
        <v>413</v>
      </c>
    </row>
    <row r="14">
      <c r="A14" s="173">
        <f t="shared" si="0"/>
        <v>10</v>
      </c>
      <c r="B14" s="187" t="s">
        <v>425</v>
      </c>
      <c r="C14" s="174" t="s">
        <v>426</v>
      </c>
      <c r="D14" s="175" t="s">
        <v>60</v>
      </c>
      <c r="E14" s="175" t="s">
        <v>413</v>
      </c>
    </row>
    <row r="15">
      <c r="A15" s="173">
        <f t="shared" si="0"/>
        <v>11</v>
      </c>
      <c r="B15" s="187" t="s">
        <v>427</v>
      </c>
      <c r="C15" s="174" t="s">
        <v>150</v>
      </c>
      <c r="D15" s="175" t="s">
        <v>60</v>
      </c>
      <c r="E15" s="175" t="s">
        <v>413</v>
      </c>
    </row>
    <row r="16">
      <c r="A16" s="173">
        <f t="shared" si="0"/>
        <v>12</v>
      </c>
      <c r="B16" s="187" t="s">
        <v>428</v>
      </c>
      <c r="C16" s="174" t="s">
        <v>429</v>
      </c>
      <c r="D16" s="175" t="s">
        <v>60</v>
      </c>
      <c r="E16" s="175" t="s">
        <v>286</v>
      </c>
    </row>
    <row r="17">
      <c r="A17" s="173">
        <f t="shared" si="0"/>
        <v>13</v>
      </c>
      <c r="B17" s="187" t="s">
        <v>430</v>
      </c>
      <c r="C17" s="174" t="s">
        <v>69</v>
      </c>
      <c r="D17" s="176" t="s">
        <v>60</v>
      </c>
      <c r="E17" s="175" t="s">
        <v>286</v>
      </c>
    </row>
    <row r="18">
      <c r="A18" s="173">
        <f t="shared" si="0"/>
        <v>14</v>
      </c>
      <c r="B18" s="187" t="s">
        <v>431</v>
      </c>
      <c r="C18" s="174" t="s">
        <v>59</v>
      </c>
      <c r="D18" s="176" t="s">
        <v>60</v>
      </c>
      <c r="E18" s="175" t="s">
        <v>286</v>
      </c>
    </row>
    <row r="19">
      <c r="A19" s="173">
        <f t="shared" si="0"/>
        <v>15</v>
      </c>
      <c r="B19" s="187" t="s">
        <v>432</v>
      </c>
      <c r="C19" s="174" t="s">
        <v>433</v>
      </c>
      <c r="D19" s="175" t="s">
        <v>60</v>
      </c>
      <c r="E19" s="175" t="s">
        <v>286</v>
      </c>
    </row>
    <row r="20">
      <c r="A20" s="173">
        <f t="shared" si="0"/>
        <v>16</v>
      </c>
      <c r="B20" s="187" t="s">
        <v>434</v>
      </c>
      <c r="C20" s="174" t="s">
        <v>435</v>
      </c>
      <c r="D20" s="175" t="s">
        <v>60</v>
      </c>
      <c r="E20" s="175" t="s">
        <v>286</v>
      </c>
    </row>
    <row r="21">
      <c r="A21" s="173">
        <f t="shared" si="0"/>
        <v>17</v>
      </c>
      <c r="B21" s="187" t="s">
        <v>436</v>
      </c>
      <c r="C21" s="174" t="s">
        <v>63</v>
      </c>
      <c r="D21" s="176" t="s">
        <v>60</v>
      </c>
      <c r="E21" s="175" t="s">
        <v>286</v>
      </c>
    </row>
    <row r="22">
      <c r="A22" s="173">
        <f t="shared" si="0"/>
        <v>18</v>
      </c>
      <c r="B22" s="187" t="s">
        <v>437</v>
      </c>
      <c r="C22" s="174" t="s">
        <v>178</v>
      </c>
      <c r="D22" s="175" t="s">
        <v>60</v>
      </c>
      <c r="E22" s="175" t="s">
        <v>286</v>
      </c>
    </row>
    <row r="23">
      <c r="A23" s="173">
        <f t="shared" si="0"/>
        <v>19</v>
      </c>
      <c r="B23" s="187" t="s">
        <v>438</v>
      </c>
      <c r="C23" s="174" t="s">
        <v>154</v>
      </c>
      <c r="D23" s="176" t="s">
        <v>60</v>
      </c>
      <c r="E23" s="175" t="s">
        <v>286</v>
      </c>
    </row>
    <row r="24">
      <c r="A24" s="173">
        <f t="shared" si="0"/>
        <v>20</v>
      </c>
      <c r="B24" s="187" t="s">
        <v>439</v>
      </c>
      <c r="C24" s="174" t="s">
        <v>84</v>
      </c>
      <c r="D24" s="176" t="s">
        <v>60</v>
      </c>
      <c r="E24" s="175" t="s">
        <v>286</v>
      </c>
    </row>
    <row r="25">
      <c r="A25" s="173">
        <f t="shared" si="0"/>
        <v>21</v>
      </c>
      <c r="B25" s="187" t="s">
        <v>440</v>
      </c>
      <c r="C25" s="174" t="s">
        <v>441</v>
      </c>
      <c r="D25" s="175" t="s">
        <v>60</v>
      </c>
      <c r="E25" s="175" t="s">
        <v>286</v>
      </c>
    </row>
    <row r="26">
      <c r="A26" s="173">
        <f t="shared" si="0"/>
        <v>22</v>
      </c>
      <c r="B26" s="187" t="s">
        <v>442</v>
      </c>
      <c r="C26" s="174" t="s">
        <v>65</v>
      </c>
      <c r="D26" s="176" t="s">
        <v>60</v>
      </c>
      <c r="E26" s="175" t="s">
        <v>286</v>
      </c>
    </row>
    <row r="27">
      <c r="A27" s="173">
        <f t="shared" si="0"/>
        <v>23</v>
      </c>
      <c r="B27" s="187" t="s">
        <v>443</v>
      </c>
      <c r="C27" s="174" t="s">
        <v>67</v>
      </c>
      <c r="D27" s="176" t="s">
        <v>60</v>
      </c>
      <c r="E27" s="175" t="s">
        <v>286</v>
      </c>
    </row>
    <row r="28">
      <c r="A28" s="173">
        <f t="shared" si="0"/>
        <v>24</v>
      </c>
      <c r="B28" s="187" t="s">
        <v>444</v>
      </c>
      <c r="C28" s="174" t="s">
        <v>146</v>
      </c>
      <c r="D28" s="175" t="s">
        <v>60</v>
      </c>
      <c r="E28" s="175" t="s">
        <v>286</v>
      </c>
    </row>
    <row r="29">
      <c r="A29" s="173">
        <f t="shared" si="0"/>
        <v>25</v>
      </c>
      <c r="B29" s="187" t="s">
        <v>445</v>
      </c>
      <c r="C29" s="174" t="s">
        <v>71</v>
      </c>
      <c r="D29" s="176" t="s">
        <v>60</v>
      </c>
      <c r="E29" s="175" t="s">
        <v>286</v>
      </c>
    </row>
    <row r="30">
      <c r="A30" s="173">
        <f t="shared" si="0"/>
        <v>26</v>
      </c>
      <c r="B30" s="187" t="s">
        <v>446</v>
      </c>
      <c r="C30" s="177" t="s">
        <v>160</v>
      </c>
      <c r="D30" s="175" t="s">
        <v>60</v>
      </c>
      <c r="E30" s="175" t="s">
        <v>286</v>
      </c>
    </row>
    <row r="31">
      <c r="A31" s="173">
        <f t="shared" si="0"/>
        <v>27</v>
      </c>
      <c r="B31" s="187" t="s">
        <v>447</v>
      </c>
      <c r="C31" s="174" t="s">
        <v>448</v>
      </c>
      <c r="D31" s="175" t="s">
        <v>60</v>
      </c>
      <c r="E31" s="175" t="s">
        <v>286</v>
      </c>
    </row>
    <row r="32">
      <c r="A32" s="173">
        <f t="shared" si="0"/>
        <v>28</v>
      </c>
      <c r="B32" s="187" t="s">
        <v>449</v>
      </c>
      <c r="C32" s="174" t="s">
        <v>450</v>
      </c>
      <c r="D32" s="178" t="s">
        <v>60</v>
      </c>
      <c r="E32" s="175" t="s">
        <v>286</v>
      </c>
    </row>
    <row r="33">
      <c r="A33" s="173">
        <f t="shared" si="0"/>
        <v>29</v>
      </c>
      <c r="B33" s="187" t="s">
        <v>451</v>
      </c>
      <c r="C33" s="179" t="s">
        <v>265</v>
      </c>
      <c r="D33" s="180" t="s">
        <v>266</v>
      </c>
      <c r="E33" s="175" t="s">
        <v>286</v>
      </c>
    </row>
    <row r="34">
      <c r="A34" s="173">
        <f t="shared" si="0"/>
        <v>30</v>
      </c>
      <c r="B34" s="187" t="s">
        <v>452</v>
      </c>
      <c r="C34" s="174" t="s">
        <v>453</v>
      </c>
      <c r="D34" s="175" t="s">
        <v>60</v>
      </c>
      <c r="E34" s="175" t="s">
        <v>286</v>
      </c>
    </row>
    <row r="35">
      <c r="A35" s="173">
        <f t="shared" si="0"/>
        <v>31</v>
      </c>
      <c r="B35" s="187" t="s">
        <v>454</v>
      </c>
      <c r="C35" s="181" t="s">
        <v>169</v>
      </c>
      <c r="D35" s="178" t="s">
        <v>60</v>
      </c>
      <c r="E35" s="175" t="s">
        <v>286</v>
      </c>
    </row>
    <row r="36">
      <c r="A36" s="173">
        <f t="shared" si="0"/>
        <v>32</v>
      </c>
      <c r="B36" s="187" t="s">
        <v>455</v>
      </c>
      <c r="C36" s="182" t="s">
        <v>102</v>
      </c>
      <c r="D36" s="183" t="s">
        <v>60</v>
      </c>
      <c r="E36" s="175" t="s">
        <v>286</v>
      </c>
    </row>
    <row r="37">
      <c r="A37" s="173">
        <f t="shared" si="0"/>
        <v>33</v>
      </c>
      <c r="B37" s="187" t="s">
        <v>456</v>
      </c>
      <c r="C37" s="174" t="s">
        <v>457</v>
      </c>
      <c r="D37" s="183" t="s">
        <v>60</v>
      </c>
      <c r="E37" s="175" t="s">
        <v>286</v>
      </c>
    </row>
    <row r="38">
      <c r="A38" s="173">
        <f t="shared" si="0"/>
        <v>34</v>
      </c>
      <c r="B38" s="187" t="s">
        <v>458</v>
      </c>
      <c r="C38" s="177" t="s">
        <v>459</v>
      </c>
      <c r="D38" s="178" t="s">
        <v>60</v>
      </c>
      <c r="E38" s="175" t="s">
        <v>286</v>
      </c>
    </row>
    <row r="39">
      <c r="A39" s="173">
        <f t="shared" si="0"/>
        <v>35</v>
      </c>
      <c r="B39" s="187" t="s">
        <v>460</v>
      </c>
      <c r="C39" s="184" t="s">
        <v>260</v>
      </c>
      <c r="D39" s="183" t="s">
        <v>60</v>
      </c>
      <c r="E39" s="175" t="s">
        <v>286</v>
      </c>
    </row>
    <row r="40">
      <c r="A40" s="173">
        <f t="shared" si="0"/>
        <v>36</v>
      </c>
      <c r="B40" s="187" t="s">
        <v>461</v>
      </c>
      <c r="C40" s="174" t="s">
        <v>81</v>
      </c>
      <c r="D40" s="183" t="s">
        <v>60</v>
      </c>
      <c r="E40" s="175" t="s">
        <v>286</v>
      </c>
    </row>
    <row r="41">
      <c r="A41" s="173">
        <f t="shared" si="0"/>
        <v>37</v>
      </c>
      <c r="B41" s="187" t="s">
        <v>462</v>
      </c>
      <c r="C41" s="182" t="s">
        <v>463</v>
      </c>
      <c r="D41" s="183" t="s">
        <v>60</v>
      </c>
      <c r="E41" s="175" t="s">
        <v>286</v>
      </c>
    </row>
    <row r="42">
      <c r="A42" s="173">
        <f t="shared" si="0"/>
        <v>38</v>
      </c>
      <c r="B42" s="187" t="s">
        <v>464</v>
      </c>
      <c r="C42" s="174" t="s">
        <v>465</v>
      </c>
      <c r="D42" s="175" t="s">
        <v>60</v>
      </c>
      <c r="E42" s="175" t="s">
        <v>286</v>
      </c>
    </row>
    <row r="43">
      <c r="A43" s="173">
        <f t="shared" si="0"/>
        <v>39</v>
      </c>
      <c r="B43" s="187" t="s">
        <v>466</v>
      </c>
      <c r="C43" s="174" t="s">
        <v>104</v>
      </c>
      <c r="D43" s="176" t="s">
        <v>60</v>
      </c>
      <c r="E43" s="175" t="s">
        <v>286</v>
      </c>
    </row>
    <row r="44">
      <c r="A44" s="173">
        <f t="shared" si="0"/>
        <v>40</v>
      </c>
      <c r="B44" s="187" t="s">
        <v>467</v>
      </c>
      <c r="C44" s="174" t="s">
        <v>468</v>
      </c>
      <c r="D44" s="176" t="s">
        <v>60</v>
      </c>
      <c r="E44" s="175" t="s">
        <v>286</v>
      </c>
    </row>
    <row r="45">
      <c r="A45" s="173">
        <f t="shared" si="0"/>
        <v>41</v>
      </c>
      <c r="B45" s="187" t="s">
        <v>469</v>
      </c>
      <c r="C45" s="174" t="s">
        <v>470</v>
      </c>
      <c r="D45" s="175" t="s">
        <v>60</v>
      </c>
      <c r="E45" s="175" t="s">
        <v>286</v>
      </c>
    </row>
    <row r="46">
      <c r="A46" s="173">
        <f t="shared" si="0"/>
        <v>42</v>
      </c>
      <c r="B46" s="187" t="s">
        <v>471</v>
      </c>
      <c r="C46" s="174" t="s">
        <v>472</v>
      </c>
      <c r="D46" s="175" t="s">
        <v>60</v>
      </c>
      <c r="E46" s="175" t="s">
        <v>286</v>
      </c>
    </row>
    <row r="47">
      <c r="A47" s="173">
        <f t="shared" si="0"/>
        <v>43</v>
      </c>
      <c r="B47" s="187" t="s">
        <v>473</v>
      </c>
      <c r="C47" s="174" t="s">
        <v>474</v>
      </c>
      <c r="D47" s="176" t="s">
        <v>60</v>
      </c>
      <c r="E47" s="175" t="s">
        <v>286</v>
      </c>
    </row>
    <row r="48">
      <c r="A48" s="173">
        <f t="shared" si="0"/>
        <v>44</v>
      </c>
      <c r="B48" s="187" t="s">
        <v>475</v>
      </c>
      <c r="C48" s="174" t="s">
        <v>144</v>
      </c>
      <c r="D48" s="175" t="s">
        <v>60</v>
      </c>
      <c r="E48" s="175" t="s">
        <v>286</v>
      </c>
    </row>
    <row r="49">
      <c r="A49" s="173">
        <f t="shared" si="0"/>
        <v>45</v>
      </c>
      <c r="B49" s="187" t="s">
        <v>476</v>
      </c>
      <c r="C49" s="174" t="s">
        <v>74</v>
      </c>
      <c r="D49" s="176" t="s">
        <v>60</v>
      </c>
      <c r="E49" s="175" t="s">
        <v>286</v>
      </c>
    </row>
    <row r="50">
      <c r="A50" s="173">
        <f t="shared" si="0"/>
        <v>46</v>
      </c>
      <c r="B50" s="187" t="s">
        <v>477</v>
      </c>
      <c r="C50" s="174" t="s">
        <v>116</v>
      </c>
      <c r="D50" s="175" t="s">
        <v>60</v>
      </c>
      <c r="E50" s="175" t="s">
        <v>286</v>
      </c>
    </row>
    <row r="51">
      <c r="A51" s="173">
        <f t="shared" si="0"/>
        <v>47</v>
      </c>
      <c r="B51" s="187" t="s">
        <v>478</v>
      </c>
      <c r="C51" s="174" t="s">
        <v>79</v>
      </c>
      <c r="D51" s="176" t="s">
        <v>60</v>
      </c>
      <c r="E51" s="175" t="s">
        <v>286</v>
      </c>
    </row>
    <row r="52">
      <c r="A52" s="173">
        <f t="shared" si="0"/>
        <v>48</v>
      </c>
      <c r="B52" s="187" t="s">
        <v>479</v>
      </c>
      <c r="C52" s="174" t="s">
        <v>175</v>
      </c>
      <c r="D52" s="175" t="s">
        <v>60</v>
      </c>
      <c r="E52" s="175" t="s">
        <v>286</v>
      </c>
    </row>
    <row r="53">
      <c r="A53" s="173">
        <f t="shared" si="0"/>
        <v>49</v>
      </c>
      <c r="B53" s="187" t="s">
        <v>480</v>
      </c>
      <c r="C53" s="174" t="s">
        <v>163</v>
      </c>
      <c r="D53" s="175" t="s">
        <v>60</v>
      </c>
      <c r="E53" s="175" t="s">
        <v>286</v>
      </c>
    </row>
    <row r="54">
      <c r="A54" s="173">
        <f t="shared" si="0"/>
        <v>50</v>
      </c>
      <c r="B54" s="187" t="s">
        <v>481</v>
      </c>
      <c r="C54" s="174" t="s">
        <v>482</v>
      </c>
      <c r="D54" s="175" t="s">
        <v>60</v>
      </c>
      <c r="E54" s="175" t="s">
        <v>286</v>
      </c>
    </row>
    <row r="55">
      <c r="A55" s="173">
        <f t="shared" si="0"/>
        <v>51</v>
      </c>
      <c r="B55" s="187" t="s">
        <v>483</v>
      </c>
      <c r="C55" s="174" t="s">
        <v>171</v>
      </c>
      <c r="D55" s="175" t="s">
        <v>60</v>
      </c>
      <c r="E55" s="175" t="s">
        <v>286</v>
      </c>
    </row>
    <row r="56">
      <c r="A56" s="173">
        <f t="shared" si="0"/>
        <v>52</v>
      </c>
      <c r="B56" s="187" t="s">
        <v>484</v>
      </c>
      <c r="C56" s="174" t="s">
        <v>77</v>
      </c>
      <c r="D56" s="176" t="s">
        <v>60</v>
      </c>
      <c r="E56" s="175" t="s">
        <v>286</v>
      </c>
    </row>
    <row r="57">
      <c r="A57" s="173">
        <f t="shared" si="0"/>
        <v>53</v>
      </c>
      <c r="B57" s="187" t="s">
        <v>485</v>
      </c>
      <c r="C57" s="174" t="s">
        <v>486</v>
      </c>
      <c r="D57" s="175" t="s">
        <v>60</v>
      </c>
      <c r="E57" s="175" t="s">
        <v>286</v>
      </c>
    </row>
  </sheetData>
  <sortState xmlns:xlrd2="http://schemas.microsoft.com/office/spreadsheetml/2017/richdata2" ref="A4:E56">
    <sortCondition ref="E4:E56"/>
  </sortState>
  <mergeCells>
    <mergeCell ref="A1:E1"/>
    <mergeCell ref="A2:E2"/>
  </mergeCells>
  <pageMargins left="0.7" right="0.7" top="0.75" bottom="0.75" header="0.3" footer="0.3"/>
  <pageSetup paperSize="9" orientation="portrait" horizontalDpi="120" verticalDpi="72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G1"/>
  <sheetViews>
    <sheetView workbookViewId="0"/>
  </sheetViews>
  <sheetFormatPr defaultRowHeight="15" x14ac:dyDescent="0.25"/>
  <sheetData>
    <row r="1">
      <c r="G1" s="293" t="s">
        <v>280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REKAP</vt:lpstr>
      <vt:lpstr>transfer payroll</vt:lpstr>
      <vt:lpstr>tanda terima  (2)</vt:lpstr>
      <vt:lpstr>RINCIAN</vt:lpstr>
      <vt:lpstr>SIMULASI</vt:lpstr>
      <vt:lpstr>Sheet2</vt:lpstr>
      <vt:lpstr>Sheet3</vt:lpstr>
      <vt:lpstr>REKAP!Print_Area</vt:lpstr>
      <vt:lpstr>RINCIAN!Print_Area</vt:lpstr>
      <vt:lpstr>REKAP!Print_Titles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Tito Anugerah Maharizky</cp:lastModifiedBy>
  <cp:lastPrinted>2021-04-08T10:13:43Z</cp:lastPrinted>
  <dcterms:created xsi:type="dcterms:W3CDTF">2019-09-24T09:56:43Z</dcterms:created>
  <dcterms:modified xsi:type="dcterms:W3CDTF">2021-08-24T16:16:25Z</dcterms:modified>
</cp:coreProperties>
</file>