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rtl\SynologyDrive\Job Application\Project in SystImmne\90. Expression system\"/>
    </mc:Choice>
  </mc:AlternateContent>
  <xr:revisionPtr revIDLastSave="0" documentId="13_ncr:1_{A6538EF1-BA8A-41DD-90CA-857417D417D9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Cell culture" sheetId="1" r:id="rId1"/>
    <sheet name="Expi293_Feed" sheetId="4" r:id="rId2"/>
    <sheet name="Culture Protocol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4" l="1"/>
  <c r="D5" i="4"/>
  <c r="D4" i="4"/>
  <c r="Q9" i="1"/>
  <c r="R9" i="1"/>
  <c r="R6" i="1"/>
  <c r="Q6" i="1"/>
  <c r="F14" i="3"/>
  <c r="G19" i="3" s="1"/>
  <c r="E9" i="1"/>
  <c r="G9" i="1" s="1"/>
  <c r="M9" i="1" s="1"/>
  <c r="O9" i="1" s="1"/>
  <c r="P9" i="1"/>
  <c r="P6" i="1"/>
  <c r="E6" i="1"/>
  <c r="H9" i="1" l="1"/>
  <c r="S9" i="1"/>
  <c r="F16" i="3"/>
  <c r="G20" i="3"/>
  <c r="G14" i="3"/>
  <c r="S6" i="1"/>
  <c r="G6" i="1"/>
  <c r="M11" i="1" l="1"/>
  <c r="O11" i="1" s="1"/>
  <c r="M7" i="1"/>
  <c r="O7" i="1" s="1"/>
  <c r="M6" i="1"/>
  <c r="O6" i="1" s="1"/>
  <c r="H6" i="1"/>
  <c r="M8" i="1" s="1"/>
  <c r="O8" i="1" s="1"/>
</calcChain>
</file>

<file path=xl/sharedStrings.xml><?xml version="1.0" encoding="utf-8"?>
<sst xmlns="http://schemas.openxmlformats.org/spreadsheetml/2006/main" count="83" uniqueCount="79">
  <si>
    <t>Culture condition</t>
  </si>
  <si>
    <t>DNA Preparation</t>
  </si>
  <si>
    <t>Reagent Preparation</t>
  </si>
  <si>
    <t>Protein</t>
  </si>
  <si>
    <t>Day 0 Volume</t>
  </si>
  <si>
    <t>ug DNA/mL</t>
  </si>
  <si>
    <t>Total ug DNA</t>
  </si>
  <si>
    <t>% plasmid DNA</t>
  </si>
  <si>
    <t>ug plasmid DNA</t>
  </si>
  <si>
    <t>ug herringsperm DNA</t>
  </si>
  <si>
    <t>Plasmid #</t>
  </si>
  <si>
    <t>Plasmid Name</t>
  </si>
  <si>
    <t>Chain</t>
  </si>
  <si>
    <t>% chain DNA</t>
  </si>
  <si>
    <t>ug needed</t>
  </si>
  <si>
    <t>DNA Stock conc (ng/uL)</t>
  </si>
  <si>
    <t>DNA Stock (uL)</t>
  </si>
  <si>
    <t>OptiPRO SFM (mL) for DNA</t>
  </si>
  <si>
    <t>mAB</t>
  </si>
  <si>
    <t>Heavy Chain</t>
  </si>
  <si>
    <t>A</t>
  </si>
  <si>
    <t>Leight Chain</t>
  </si>
  <si>
    <t>B</t>
  </si>
  <si>
    <t>rProtein</t>
  </si>
  <si>
    <t>Protein X</t>
  </si>
  <si>
    <t>X</t>
  </si>
  <si>
    <t>Day -1</t>
  </si>
  <si>
    <t>Day 0</t>
  </si>
  <si>
    <t>Dilute plasmid DNA with cold OptiPRO SFM medium, mix by swirling or inversion</t>
  </si>
  <si>
    <t>Incubate DNA/reagent complexes at ambient temperature for 1-5 mins</t>
  </si>
  <si>
    <t>Slowly add DNA/reagent complexes to cultures, swirling culture during addition</t>
  </si>
  <si>
    <r>
      <t>37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</si>
  <si>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t>HC</t>
  </si>
  <si>
    <t>LC</t>
  </si>
  <si>
    <t>Herring sperm DNA (HSD)</t>
  </si>
  <si>
    <t>Recommended seeding densities for routine cell culture maintaince</t>
  </si>
  <si>
    <t>For cells readu 3 days post-subculture</t>
  </si>
  <si>
    <t>1.5-2e5 cells/mL</t>
  </si>
  <si>
    <t>2.0-3e5 cells/mL</t>
  </si>
  <si>
    <t>** For rolling cultures do not exceed 4e6 cells/mL**</t>
  </si>
  <si>
    <r>
      <t xml:space="preserve">in </t>
    </r>
    <r>
      <rPr>
        <b/>
        <sz val="11"/>
        <color rgb="FFFF0000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hours</t>
    </r>
  </si>
  <si>
    <r>
      <t xml:space="preserve">in </t>
    </r>
    <r>
      <rPr>
        <b/>
        <sz val="11"/>
        <color rgb="FFFF0000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mL</t>
    </r>
  </si>
  <si>
    <r>
      <t xml:space="preserve">or </t>
    </r>
    <r>
      <rPr>
        <b/>
        <sz val="11"/>
        <color rgb="FF00B050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 xml:space="preserve"> mL</t>
    </r>
  </si>
  <si>
    <t>in 30 mL</t>
  </si>
  <si>
    <r>
      <t xml:space="preserve">Then Dilute to </t>
    </r>
    <r>
      <rPr>
        <b/>
        <sz val="11"/>
        <color rgb="FF7030A0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density</t>
    </r>
  </si>
  <si>
    <r>
      <t xml:space="preserve">in max of </t>
    </r>
    <r>
      <rPr>
        <b/>
        <sz val="11"/>
        <color rgb="FF7030A0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 mL</t>
    </r>
  </si>
  <si>
    <t xml:space="preserve"> Input 1 --&gt;</t>
  </si>
  <si>
    <t>&lt;-- Input 2</t>
  </si>
  <si>
    <r>
      <t xml:space="preserve">We Need </t>
    </r>
    <r>
      <rPr>
        <b/>
        <sz val="11"/>
        <color rgb="FFFF0000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 ml</t>
    </r>
  </si>
  <si>
    <r>
      <t xml:space="preserve">We want </t>
    </r>
    <r>
      <rPr>
        <b/>
        <sz val="11"/>
        <color rgb="FFFF0000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density</t>
    </r>
  </si>
  <si>
    <r>
      <t xml:space="preserve">We have </t>
    </r>
    <r>
      <rPr>
        <b/>
        <sz val="11"/>
        <color rgb="FFFF0000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density</t>
    </r>
  </si>
  <si>
    <t>Transient Shake Protocol for Expi293</t>
  </si>
  <si>
    <t xml:space="preserve">Culture should be between 5e6 cells/mL, 95-99% viable </t>
  </si>
  <si>
    <r>
      <t xml:space="preserve">Split culture to </t>
    </r>
    <r>
      <rPr>
        <u/>
        <sz val="11"/>
        <color theme="1"/>
        <rFont val="Calibri"/>
        <family val="2"/>
        <scheme val="minor"/>
      </rPr>
      <t>2.5e6 cells/mL</t>
    </r>
  </si>
  <si>
    <r>
      <t>Dilute the cells to final density of 5</t>
    </r>
    <r>
      <rPr>
        <u/>
        <sz val="11"/>
        <color theme="1"/>
        <rFont val="Calibri"/>
        <family val="2"/>
        <scheme val="minor"/>
      </rPr>
      <t>e6 cells/mL</t>
    </r>
    <r>
      <rPr>
        <sz val="11"/>
        <color theme="1"/>
        <rFont val="Calibri"/>
        <family val="2"/>
        <scheme val="minor"/>
      </rPr>
      <t xml:space="preserve"> with Expi293 expression medium</t>
    </r>
  </si>
  <si>
    <r>
      <t xml:space="preserve">Prepare </t>
    </r>
    <r>
      <rPr>
        <u/>
        <sz val="11"/>
        <color theme="1"/>
        <rFont val="Calibri"/>
        <family val="2"/>
        <scheme val="minor"/>
      </rPr>
      <t>(TransIT Pro + Boost)/DNA complexes</t>
    </r>
    <r>
      <rPr>
        <sz val="11"/>
        <color theme="1"/>
        <rFont val="Calibri"/>
        <family val="2"/>
        <scheme val="minor"/>
      </rPr>
      <t xml:space="preserve"> using cold reagents</t>
    </r>
  </si>
  <si>
    <r>
      <t xml:space="preserve">Gently invert the </t>
    </r>
    <r>
      <rPr>
        <u/>
        <sz val="11"/>
        <color theme="1"/>
        <rFont val="Calibri"/>
        <family val="2"/>
        <scheme val="minor"/>
      </rPr>
      <t>complexes</t>
    </r>
    <r>
      <rPr>
        <sz val="11"/>
        <color theme="1"/>
        <rFont val="Calibri"/>
        <family val="2"/>
        <scheme val="minor"/>
      </rPr>
      <t xml:space="preserve"> reagent bottle 4-5 times</t>
    </r>
  </si>
  <si>
    <r>
      <t xml:space="preserve">Dilute the </t>
    </r>
    <r>
      <rPr>
        <u/>
        <sz val="11"/>
        <color theme="1"/>
        <rFont val="Calibri"/>
        <family val="2"/>
        <scheme val="minor"/>
      </rPr>
      <t>TransIT Pro + Boost reagent</t>
    </r>
    <r>
      <rPr>
        <sz val="11"/>
        <color theme="1"/>
        <rFont val="Calibri"/>
        <family val="2"/>
        <scheme val="minor"/>
      </rPr>
      <t xml:space="preserve"> with OptiPRO SFM medium, mix by swirling or inversion</t>
    </r>
  </si>
  <si>
    <r>
      <t xml:space="preserve">Add the diulted </t>
    </r>
    <r>
      <rPr>
        <u/>
        <sz val="11"/>
        <color theme="1"/>
        <rFont val="Calibri"/>
        <family val="2"/>
        <scheme val="minor"/>
      </rPr>
      <t>TransIT Pro + Boost reagent</t>
    </r>
    <r>
      <rPr>
        <sz val="11"/>
        <color theme="1"/>
        <rFont val="Calibri"/>
        <family val="2"/>
        <scheme val="minor"/>
      </rPr>
      <t xml:space="preserve"> to diluted DNA, mix by swirling or inversion</t>
    </r>
  </si>
  <si>
    <r>
      <t>incubate cells at 37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C, 5% CO2, 125 rpm</t>
    </r>
  </si>
  <si>
    <t>TransIT Pro reagent (uL)</t>
  </si>
  <si>
    <t>Boost reagent (uL)</t>
  </si>
  <si>
    <t>Day 4</t>
  </si>
  <si>
    <t>Harvest cell once viability &lt; 80%</t>
  </si>
  <si>
    <r>
      <t xml:space="preserve">Add </t>
    </r>
    <r>
      <rPr>
        <b/>
        <sz val="11"/>
        <color theme="1"/>
        <rFont val="Calibri"/>
        <family val="2"/>
        <scheme val="minor"/>
      </rPr>
      <t>Expi293 Cell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00B0F0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mL</t>
    </r>
  </si>
  <si>
    <r>
      <t xml:space="preserve">Add </t>
    </r>
    <r>
      <rPr>
        <b/>
        <sz val="11"/>
        <color theme="1"/>
        <rFont val="Calibri"/>
        <family val="2"/>
        <scheme val="minor"/>
      </rPr>
      <t>Excp293 medium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00B050"/>
        <rFont val="Calibri"/>
        <family val="2"/>
        <scheme val="minor"/>
      </rPr>
      <t>Y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mL</t>
    </r>
  </si>
  <si>
    <t>Diluted ExpiCHO Feed</t>
  </si>
  <si>
    <t>Component</t>
  </si>
  <si>
    <t>Amount/ 1 Liter (mL)</t>
  </si>
  <si>
    <t>Amount/ 2 Liter (mL)</t>
  </si>
  <si>
    <t>ExpiCHO Feed</t>
  </si>
  <si>
    <t>10 mM MnCl2 Solution</t>
  </si>
  <si>
    <t>Water</t>
  </si>
  <si>
    <t>Total</t>
  </si>
  <si>
    <t>1. Combine all Component</t>
  </si>
  <si>
    <t>2. Sterile filter medium by 0.2um filter</t>
  </si>
  <si>
    <t>3. Label</t>
  </si>
  <si>
    <t>* Herring Sperm DNA (HSD, Promega, D1815), dilute 10x by ddH2O to make 1 mg/mL</t>
  </si>
  <si>
    <t>** TransIT-PRO (Mirus, MIR 5700), with 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</si>
</sst>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7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2" fontId="0" fillId="2" borderId="27" xfId="0" applyNumberForma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4" fontId="0" fillId="2" borderId="27" xfId="0" applyNumberForma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6" fillId="4" borderId="37" xfId="0" applyFont="1" applyFill="1" applyBorder="1" applyAlignment="1">
      <alignment horizontal="center" vertical="center" wrapText="1"/>
    </xf>
    <xf numFmtId="0" fontId="0" fillId="2" borderId="3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6" fillId="4" borderId="41" xfId="0" applyFont="1" applyFill="1" applyBorder="1" applyAlignment="1">
      <alignment horizontal="center" vertical="center" wrapText="1"/>
    </xf>
    <xf numFmtId="0" fontId="0" fillId="2" borderId="42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2" fontId="0" fillId="7" borderId="22" xfId="0" applyNumberFormat="1" applyFill="1" applyBorder="1" applyAlignment="1">
      <alignment horizontal="center" vertical="center"/>
    </xf>
    <xf numFmtId="3" fontId="0" fillId="7" borderId="22" xfId="0" applyNumberFormat="1" applyFill="1" applyBorder="1" applyAlignment="1">
      <alignment horizontal="center" vertical="center"/>
    </xf>
    <xf numFmtId="4" fontId="0" fillId="7" borderId="22" xfId="0" applyNumberForma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11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0" fontId="0" fillId="0" borderId="61" xfId="0" applyBorder="1"/>
    <xf numFmtId="0" fontId="0" fillId="0" borderId="10" xfId="0" applyBorder="1" applyAlignment="1">
      <alignment horizontal="right"/>
    </xf>
    <xf numFmtId="0" fontId="0" fillId="0" borderId="60" xfId="0" applyBorder="1" applyAlignment="1">
      <alignment horizontal="right"/>
    </xf>
    <xf numFmtId="3" fontId="8" fillId="9" borderId="60" xfId="0" applyNumberFormat="1" applyFont="1" applyFill="1" applyBorder="1" applyAlignment="1">
      <alignment horizontal="right"/>
    </xf>
    <xf numFmtId="3" fontId="8" fillId="9" borderId="61" xfId="0" applyNumberFormat="1" applyFont="1" applyFill="1" applyBorder="1" applyAlignment="1">
      <alignment horizontal="right" vertical="center"/>
    </xf>
    <xf numFmtId="3" fontId="9" fillId="9" borderId="65" xfId="0" applyNumberFormat="1" applyFont="1" applyFill="1" applyBorder="1" applyAlignment="1">
      <alignment horizontal="right"/>
    </xf>
    <xf numFmtId="3" fontId="9" fillId="9" borderId="63" xfId="0" applyNumberFormat="1" applyFont="1" applyFill="1" applyBorder="1" applyAlignment="1">
      <alignment horizontal="right" vertical="center"/>
    </xf>
    <xf numFmtId="4" fontId="10" fillId="9" borderId="12" xfId="0" applyNumberFormat="1" applyFont="1" applyFill="1" applyBorder="1" applyAlignment="1">
      <alignment horizontal="right"/>
    </xf>
    <xf numFmtId="0" fontId="0" fillId="0" borderId="0" xfId="0" applyAlignment="1"/>
    <xf numFmtId="0" fontId="0" fillId="0" borderId="0" xfId="0" applyFill="1" applyAlignment="1"/>
    <xf numFmtId="0" fontId="0" fillId="0" borderId="0" xfId="0" applyFill="1" applyBorder="1" applyAlignment="1">
      <alignment vertical="center" wrapText="1"/>
    </xf>
    <xf numFmtId="3" fontId="0" fillId="9" borderId="60" xfId="0" applyNumberFormat="1" applyFont="1" applyFill="1" applyBorder="1" applyAlignment="1">
      <alignment horizontal="right"/>
    </xf>
    <xf numFmtId="0" fontId="8" fillId="0" borderId="11" xfId="0" applyFont="1" applyBorder="1" applyAlignment="1">
      <alignment horizontal="center" vertical="center"/>
    </xf>
    <xf numFmtId="3" fontId="0" fillId="9" borderId="12" xfId="0" applyNumberFormat="1" applyFont="1" applyFill="1" applyBorder="1" applyAlignment="1">
      <alignment horizontal="right"/>
    </xf>
    <xf numFmtId="0" fontId="0" fillId="0" borderId="62" xfId="0" applyBorder="1" applyAlignment="1"/>
    <xf numFmtId="0" fontId="3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right"/>
    </xf>
    <xf numFmtId="0" fontId="6" fillId="4" borderId="59" xfId="0" applyFont="1" applyFill="1" applyBorder="1" applyAlignment="1">
      <alignment horizontal="center" vertical="center" wrapText="1"/>
    </xf>
    <xf numFmtId="3" fontId="12" fillId="9" borderId="61" xfId="0" applyNumberFormat="1" applyFont="1" applyFill="1" applyBorder="1" applyAlignment="1">
      <alignment horizontal="center" vertical="center"/>
    </xf>
    <xf numFmtId="3" fontId="10" fillId="9" borderId="13" xfId="0" applyNumberFormat="1" applyFont="1" applyFill="1" applyBorder="1" applyAlignment="1">
      <alignment horizontal="center" vertical="center"/>
    </xf>
    <xf numFmtId="14" fontId="4" fillId="3" borderId="50" xfId="0" applyNumberFormat="1" applyFont="1" applyFill="1" applyBorder="1" applyAlignment="1">
      <alignment horizontal="center" vertical="center"/>
    </xf>
    <xf numFmtId="14" fontId="4" fillId="3" borderId="51" xfId="0" applyNumberFormat="1" applyFont="1" applyFill="1" applyBorder="1" applyAlignment="1">
      <alignment horizontal="center" vertical="center"/>
    </xf>
    <xf numFmtId="14" fontId="4" fillId="3" borderId="66" xfId="0" applyNumberFormat="1" applyFont="1" applyFill="1" applyBorder="1" applyAlignment="1">
      <alignment horizontal="center" vertical="center"/>
    </xf>
    <xf numFmtId="14" fontId="4" fillId="3" borderId="52" xfId="0" applyNumberFormat="1" applyFont="1" applyFill="1" applyBorder="1" applyAlignment="1">
      <alignment horizontal="center" vertical="center"/>
    </xf>
    <xf numFmtId="0" fontId="0" fillId="2" borderId="53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6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" fontId="0" fillId="2" borderId="4" xfId="0" applyNumberFormat="1" applyFill="1" applyBorder="1" applyAlignment="1">
      <alignment horizontal="center" vertical="center"/>
    </xf>
    <xf numFmtId="4" fontId="0" fillId="2" borderId="5" xfId="0" applyNumberFormat="1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46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11" borderId="62" xfId="0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8" borderId="58" xfId="0" applyFont="1" applyFill="1" applyBorder="1" applyAlignment="1">
      <alignment horizontal="center" vertical="center" wrapText="1"/>
    </xf>
    <xf numFmtId="0" fontId="3" fillId="8" borderId="3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0" fillId="10" borderId="68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3" fillId="2" borderId="57" xfId="0" applyFont="1" applyFill="1" applyBorder="1" applyAlignment="1">
      <alignment horizontal="center" vertical="center"/>
    </xf>
    <xf numFmtId="0" fontId="13" fillId="2" borderId="48" xfId="0" applyFont="1" applyFill="1" applyBorder="1" applyAlignment="1">
      <alignment horizontal="center" vertical="center"/>
    </xf>
    <xf numFmtId="0" fontId="13" fillId="2" borderId="49" xfId="0" applyFont="1" applyFill="1" applyBorder="1" applyAlignment="1">
      <alignment horizontal="center" vertical="center"/>
    </xf>
    <xf numFmtId="0" fontId="13" fillId="12" borderId="58" xfId="0" applyFont="1" applyFill="1" applyBorder="1" applyAlignment="1">
      <alignment horizontal="left" vertical="center"/>
    </xf>
    <xf numFmtId="0" fontId="13" fillId="12" borderId="59" xfId="0" applyFont="1" applyFill="1" applyBorder="1" applyAlignment="1">
      <alignment horizontal="left" vertical="center"/>
    </xf>
    <xf numFmtId="0" fontId="13" fillId="12" borderId="32" xfId="0" applyFont="1" applyFill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69" xfId="0" applyFont="1" applyBorder="1" applyAlignment="1">
      <alignment horizontal="right" vertical="center"/>
    </xf>
    <xf numFmtId="0" fontId="14" fillId="0" borderId="11" xfId="0" applyFont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14" fillId="0" borderId="60" xfId="0" applyFont="1" applyBorder="1" applyAlignment="1">
      <alignment horizontal="left" vertical="center"/>
    </xf>
    <xf numFmtId="0" fontId="14" fillId="0" borderId="70" xfId="0" applyFont="1" applyBorder="1" applyAlignment="1">
      <alignment horizontal="right" vertical="center"/>
    </xf>
    <xf numFmtId="0" fontId="14" fillId="0" borderId="61" xfId="0" applyFont="1" applyBorder="1" applyAlignment="1">
      <alignment horizontal="right" vertical="center"/>
    </xf>
    <xf numFmtId="0" fontId="14" fillId="0" borderId="12" xfId="0" applyFont="1" applyBorder="1" applyAlignment="1">
      <alignment horizontal="left" vertical="center"/>
    </xf>
    <xf numFmtId="0" fontId="14" fillId="0" borderId="71" xfId="0" applyFont="1" applyBorder="1" applyAlignment="1">
      <alignment horizontal="right" vertical="center"/>
    </xf>
    <xf numFmtId="0" fontId="14" fillId="0" borderId="13" xfId="0" applyFont="1" applyBorder="1" applyAlignment="1">
      <alignment horizontal="right" vertical="center"/>
    </xf>
    <xf numFmtId="0" fontId="14" fillId="0" borderId="47" xfId="0" applyFont="1" applyBorder="1" applyAlignment="1">
      <alignment horizontal="left" vertical="center"/>
    </xf>
    <xf numFmtId="0" fontId="14" fillId="0" borderId="33" xfId="0" applyFont="1" applyBorder="1" applyAlignment="1">
      <alignment horizontal="right" vertical="center"/>
    </xf>
    <xf numFmtId="0" fontId="15" fillId="0" borderId="72" xfId="0" applyFont="1" applyBorder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1"/>
  <sheetViews>
    <sheetView workbookViewId="0">
      <selection activeCell="W22" sqref="W22"/>
    </sheetView>
  </sheetViews>
  <sheetFormatPr defaultRowHeight="15" x14ac:dyDescent="0.25"/>
  <cols>
    <col min="1" max="1" width="4.7109375" style="1" customWidth="1"/>
    <col min="2" max="9" width="9.140625" style="1"/>
    <col min="10" max="10" width="40.7109375" style="1" customWidth="1"/>
    <col min="11" max="16384" width="9.140625" style="1"/>
  </cols>
  <sheetData>
    <row r="1" spans="2:19" ht="15.75" thickBot="1" x14ac:dyDescent="0.3"/>
    <row r="2" spans="2:19" ht="15.75" thickBot="1" x14ac:dyDescent="0.3">
      <c r="B2" s="54" t="s">
        <v>27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6"/>
      <c r="S2" s="57"/>
    </row>
    <row r="3" spans="2:19" ht="18" thickBot="1" x14ac:dyDescent="0.3">
      <c r="B3" s="58" t="s">
        <v>31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60"/>
      <c r="S3" s="61"/>
    </row>
    <row r="4" spans="2:19" ht="24.75" customHeight="1" thickBot="1" x14ac:dyDescent="0.3">
      <c r="B4" s="62" t="s">
        <v>0</v>
      </c>
      <c r="C4" s="63"/>
      <c r="D4" s="63"/>
      <c r="E4" s="63"/>
      <c r="F4" s="63"/>
      <c r="G4" s="63"/>
      <c r="H4" s="63"/>
      <c r="I4" s="64"/>
      <c r="J4" s="65" t="s">
        <v>1</v>
      </c>
      <c r="K4" s="65"/>
      <c r="L4" s="65"/>
      <c r="M4" s="65"/>
      <c r="N4" s="65"/>
      <c r="O4" s="65"/>
      <c r="P4" s="66"/>
      <c r="Q4" s="67" t="s">
        <v>2</v>
      </c>
      <c r="R4" s="63"/>
      <c r="S4" s="68"/>
    </row>
    <row r="5" spans="2:19" s="2" customFormat="1" ht="48.75" customHeight="1" thickBot="1" x14ac:dyDescent="0.3">
      <c r="B5" s="12" t="s">
        <v>3</v>
      </c>
      <c r="C5" s="13" t="s">
        <v>4</v>
      </c>
      <c r="D5" s="13" t="s">
        <v>5</v>
      </c>
      <c r="E5" s="13" t="s">
        <v>6</v>
      </c>
      <c r="F5" s="13" t="s">
        <v>7</v>
      </c>
      <c r="G5" s="13" t="s">
        <v>8</v>
      </c>
      <c r="H5" s="13" t="s">
        <v>9</v>
      </c>
      <c r="I5" s="15" t="s">
        <v>10</v>
      </c>
      <c r="J5" s="21" t="s">
        <v>11</v>
      </c>
      <c r="K5" s="18" t="s">
        <v>12</v>
      </c>
      <c r="L5" s="13" t="s">
        <v>13</v>
      </c>
      <c r="M5" s="13" t="s">
        <v>14</v>
      </c>
      <c r="N5" s="13" t="s">
        <v>15</v>
      </c>
      <c r="O5" s="13" t="s">
        <v>16</v>
      </c>
      <c r="P5" s="15" t="s">
        <v>17</v>
      </c>
      <c r="Q5" s="12" t="s">
        <v>60</v>
      </c>
      <c r="R5" s="51" t="s">
        <v>61</v>
      </c>
      <c r="S5" s="14" t="s">
        <v>17</v>
      </c>
    </row>
    <row r="6" spans="2:19" x14ac:dyDescent="0.25">
      <c r="B6" s="80" t="s">
        <v>18</v>
      </c>
      <c r="C6" s="86">
        <v>60</v>
      </c>
      <c r="D6" s="86">
        <v>1</v>
      </c>
      <c r="E6" s="89">
        <f>C6*D6</f>
        <v>60</v>
      </c>
      <c r="F6" s="86">
        <v>20</v>
      </c>
      <c r="G6" s="83">
        <f>E6*(F6/100)</f>
        <v>12</v>
      </c>
      <c r="H6" s="83">
        <f>E6-G6</f>
        <v>48</v>
      </c>
      <c r="I6" s="16" t="s">
        <v>32</v>
      </c>
      <c r="J6" s="22" t="s">
        <v>19</v>
      </c>
      <c r="K6" s="19" t="s">
        <v>20</v>
      </c>
      <c r="L6" s="8">
        <v>50</v>
      </c>
      <c r="M6" s="9">
        <f>G6*(L6/100)</f>
        <v>6</v>
      </c>
      <c r="N6" s="10">
        <v>250</v>
      </c>
      <c r="O6" s="11">
        <f>M6/(N6/1000)</f>
        <v>24</v>
      </c>
      <c r="P6" s="71">
        <f>C6/25</f>
        <v>2.4</v>
      </c>
      <c r="Q6" s="74">
        <f>C6</f>
        <v>60</v>
      </c>
      <c r="R6" s="92">
        <f>C6/2</f>
        <v>30</v>
      </c>
      <c r="S6" s="77">
        <f>P6-(Q6/1000)</f>
        <v>2.34</v>
      </c>
    </row>
    <row r="7" spans="2:19" x14ac:dyDescent="0.25">
      <c r="B7" s="81"/>
      <c r="C7" s="87"/>
      <c r="D7" s="87"/>
      <c r="E7" s="90"/>
      <c r="F7" s="87"/>
      <c r="G7" s="84"/>
      <c r="H7" s="84"/>
      <c r="I7" s="17" t="s">
        <v>33</v>
      </c>
      <c r="J7" s="23" t="s">
        <v>21</v>
      </c>
      <c r="K7" s="20" t="s">
        <v>22</v>
      </c>
      <c r="L7" s="4">
        <v>50</v>
      </c>
      <c r="M7" s="5">
        <f>G6*(L6/100)</f>
        <v>6</v>
      </c>
      <c r="N7" s="6">
        <v>250</v>
      </c>
      <c r="O7" s="7">
        <f>M7/(N7/1000)</f>
        <v>24</v>
      </c>
      <c r="P7" s="72"/>
      <c r="Q7" s="75"/>
      <c r="R7" s="93"/>
      <c r="S7" s="78"/>
    </row>
    <row r="8" spans="2:19" ht="15.75" thickBot="1" x14ac:dyDescent="0.3">
      <c r="B8" s="82"/>
      <c r="C8" s="88"/>
      <c r="D8" s="88"/>
      <c r="E8" s="91"/>
      <c r="F8" s="88"/>
      <c r="G8" s="85"/>
      <c r="H8" s="85"/>
      <c r="I8" s="24"/>
      <c r="J8" s="25" t="s">
        <v>34</v>
      </c>
      <c r="K8" s="69"/>
      <c r="L8" s="70"/>
      <c r="M8" s="26">
        <f>H6</f>
        <v>48</v>
      </c>
      <c r="N8" s="27">
        <v>1000</v>
      </c>
      <c r="O8" s="28">
        <f>M8/(N8/1000)</f>
        <v>48</v>
      </c>
      <c r="P8" s="73"/>
      <c r="Q8" s="76"/>
      <c r="R8" s="94"/>
      <c r="S8" s="79"/>
    </row>
    <row r="9" spans="2:19" x14ac:dyDescent="0.25">
      <c r="B9" s="95" t="s">
        <v>23</v>
      </c>
      <c r="C9" s="97">
        <v>30</v>
      </c>
      <c r="D9" s="97">
        <v>1</v>
      </c>
      <c r="E9" s="99">
        <f>C9*D9</f>
        <v>30</v>
      </c>
      <c r="F9" s="97">
        <v>20</v>
      </c>
      <c r="G9" s="101">
        <f>E9*(F9/100)</f>
        <v>6</v>
      </c>
      <c r="H9" s="101">
        <f>E9-G9</f>
        <v>24</v>
      </c>
      <c r="I9" s="106"/>
      <c r="J9" s="108" t="s">
        <v>24</v>
      </c>
      <c r="K9" s="110" t="s">
        <v>25</v>
      </c>
      <c r="L9" s="99">
        <v>100</v>
      </c>
      <c r="M9" s="101">
        <f>G9*(L9/100)</f>
        <v>6</v>
      </c>
      <c r="N9" s="97">
        <v>250</v>
      </c>
      <c r="O9" s="104">
        <f>M9/(N9/1000)</f>
        <v>24</v>
      </c>
      <c r="P9" s="72">
        <f>C9/25</f>
        <v>1.2</v>
      </c>
      <c r="Q9" s="74">
        <f>C9</f>
        <v>30</v>
      </c>
      <c r="R9" s="92">
        <f>C9/2</f>
        <v>15</v>
      </c>
      <c r="S9" s="78">
        <f>P9-(Q9/1000)</f>
        <v>1.17</v>
      </c>
    </row>
    <row r="10" spans="2:19" x14ac:dyDescent="0.25">
      <c r="B10" s="95"/>
      <c r="C10" s="97"/>
      <c r="D10" s="97"/>
      <c r="E10" s="99"/>
      <c r="F10" s="97"/>
      <c r="G10" s="101"/>
      <c r="H10" s="101"/>
      <c r="I10" s="107"/>
      <c r="J10" s="109"/>
      <c r="K10" s="111"/>
      <c r="L10" s="112"/>
      <c r="M10" s="113"/>
      <c r="N10" s="103"/>
      <c r="O10" s="105"/>
      <c r="P10" s="72"/>
      <c r="Q10" s="75"/>
      <c r="R10" s="93"/>
      <c r="S10" s="78"/>
    </row>
    <row r="11" spans="2:19" ht="15.75" thickBot="1" x14ac:dyDescent="0.3">
      <c r="B11" s="96"/>
      <c r="C11" s="98"/>
      <c r="D11" s="98"/>
      <c r="E11" s="100"/>
      <c r="F11" s="98"/>
      <c r="G11" s="102"/>
      <c r="H11" s="102"/>
      <c r="I11" s="24"/>
      <c r="J11" s="25" t="s">
        <v>34</v>
      </c>
      <c r="K11" s="69"/>
      <c r="L11" s="70"/>
      <c r="M11" s="26">
        <f>H9</f>
        <v>24</v>
      </c>
      <c r="N11" s="27">
        <v>1000</v>
      </c>
      <c r="O11" s="28">
        <f>M11/(N11/1000)</f>
        <v>24</v>
      </c>
      <c r="P11" s="73"/>
      <c r="Q11" s="76"/>
      <c r="R11" s="94"/>
      <c r="S11" s="79"/>
    </row>
  </sheetData>
  <mergeCells count="36">
    <mergeCell ref="K9:K10"/>
    <mergeCell ref="L9:L10"/>
    <mergeCell ref="M9:M10"/>
    <mergeCell ref="Q9:Q11"/>
    <mergeCell ref="S9:S11"/>
    <mergeCell ref="R9:R11"/>
    <mergeCell ref="B9:B11"/>
    <mergeCell ref="C9:C11"/>
    <mergeCell ref="D9:D11"/>
    <mergeCell ref="E9:E11"/>
    <mergeCell ref="F9:F11"/>
    <mergeCell ref="G9:G11"/>
    <mergeCell ref="H9:H11"/>
    <mergeCell ref="P9:P11"/>
    <mergeCell ref="N9:N10"/>
    <mergeCell ref="O9:O10"/>
    <mergeCell ref="K11:L11"/>
    <mergeCell ref="I9:I10"/>
    <mergeCell ref="J9:J10"/>
    <mergeCell ref="K8:L8"/>
    <mergeCell ref="P6:P8"/>
    <mergeCell ref="Q6:Q8"/>
    <mergeCell ref="S6:S8"/>
    <mergeCell ref="B6:B8"/>
    <mergeCell ref="H6:H8"/>
    <mergeCell ref="G6:G8"/>
    <mergeCell ref="F6:F8"/>
    <mergeCell ref="E6:E8"/>
    <mergeCell ref="D6:D8"/>
    <mergeCell ref="C6:C8"/>
    <mergeCell ref="R6:R8"/>
    <mergeCell ref="B2:S2"/>
    <mergeCell ref="B3:S3"/>
    <mergeCell ref="B4:I4"/>
    <mergeCell ref="J4:P4"/>
    <mergeCell ref="Q4:S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6C1E2-9AEC-4FD5-8392-086549ED2664}">
  <dimension ref="B1:D14"/>
  <sheetViews>
    <sheetView tabSelected="1" topLeftCell="A7" workbookViewId="0">
      <selection activeCell="F23" sqref="F23"/>
    </sheetView>
  </sheetViews>
  <sheetFormatPr defaultRowHeight="15" x14ac:dyDescent="0.25"/>
  <cols>
    <col min="1" max="1" width="9.140625" style="124"/>
    <col min="2" max="2" width="30.7109375" style="124" customWidth="1"/>
    <col min="3" max="3" width="20.7109375" style="124" customWidth="1"/>
    <col min="4" max="4" width="25.85546875" style="124" customWidth="1"/>
    <col min="5" max="16384" width="9.140625" style="124"/>
  </cols>
  <sheetData>
    <row r="1" spans="2:4" ht="15.75" thickBot="1" x14ac:dyDescent="0.3"/>
    <row r="2" spans="2:4" ht="21" customHeight="1" thickBot="1" x14ac:dyDescent="0.3">
      <c r="B2" s="125" t="s">
        <v>66</v>
      </c>
      <c r="C2" s="126"/>
      <c r="D2" s="127"/>
    </row>
    <row r="3" spans="2:4" ht="21" customHeight="1" thickBot="1" x14ac:dyDescent="0.3">
      <c r="B3" s="128" t="s">
        <v>67</v>
      </c>
      <c r="C3" s="129" t="s">
        <v>68</v>
      </c>
      <c r="D3" s="130" t="s">
        <v>69</v>
      </c>
    </row>
    <row r="4" spans="2:4" s="134" customFormat="1" ht="18" customHeight="1" x14ac:dyDescent="0.25">
      <c r="B4" s="131" t="s">
        <v>70</v>
      </c>
      <c r="C4" s="132">
        <v>279</v>
      </c>
      <c r="D4" s="133">
        <f>(C4/C7)*D7</f>
        <v>558</v>
      </c>
    </row>
    <row r="5" spans="2:4" s="134" customFormat="1" ht="18" customHeight="1" x14ac:dyDescent="0.25">
      <c r="B5" s="135" t="s">
        <v>71</v>
      </c>
      <c r="C5" s="136">
        <v>0.24399999999999999</v>
      </c>
      <c r="D5" s="137">
        <f>(C5/C7)*D7</f>
        <v>0.48799999999999999</v>
      </c>
    </row>
    <row r="6" spans="2:4" s="134" customFormat="1" ht="18" customHeight="1" thickBot="1" x14ac:dyDescent="0.3">
      <c r="B6" s="138" t="s">
        <v>72</v>
      </c>
      <c r="C6" s="139">
        <v>720.75</v>
      </c>
      <c r="D6" s="140">
        <f>(C6/C7)*D7</f>
        <v>1441.5</v>
      </c>
    </row>
    <row r="7" spans="2:4" s="134" customFormat="1" ht="18" customHeight="1" thickBot="1" x14ac:dyDescent="0.3">
      <c r="B7" s="141" t="s">
        <v>73</v>
      </c>
      <c r="C7" s="142">
        <v>1000</v>
      </c>
      <c r="D7" s="143">
        <v>2000</v>
      </c>
    </row>
    <row r="8" spans="2:4" s="134" customFormat="1" ht="18" customHeight="1" x14ac:dyDescent="0.25">
      <c r="B8" s="144"/>
      <c r="C8" s="144"/>
      <c r="D8" s="144"/>
    </row>
    <row r="9" spans="2:4" s="134" customFormat="1" ht="18" customHeight="1" x14ac:dyDescent="0.25">
      <c r="B9" s="145" t="s">
        <v>74</v>
      </c>
      <c r="C9" s="144"/>
      <c r="D9" s="144"/>
    </row>
    <row r="10" spans="2:4" s="134" customFormat="1" ht="18" customHeight="1" x14ac:dyDescent="0.25">
      <c r="B10" s="145" t="s">
        <v>75</v>
      </c>
      <c r="C10" s="144"/>
      <c r="D10" s="144"/>
    </row>
    <row r="11" spans="2:4" s="134" customFormat="1" ht="18" customHeight="1" x14ac:dyDescent="0.25">
      <c r="B11" s="145" t="s">
        <v>76</v>
      </c>
      <c r="C11" s="144"/>
      <c r="D11" s="144"/>
    </row>
    <row r="12" spans="2:4" s="134" customFormat="1" ht="18" customHeight="1" x14ac:dyDescent="0.25">
      <c r="B12" s="144"/>
      <c r="C12" s="144"/>
      <c r="D12" s="144"/>
    </row>
    <row r="13" spans="2:4" s="134" customFormat="1" ht="18" customHeight="1" x14ac:dyDescent="0.25">
      <c r="B13" s="145" t="s">
        <v>77</v>
      </c>
      <c r="C13" s="144"/>
      <c r="D13" s="144"/>
    </row>
    <row r="14" spans="2:4" ht="15.75" x14ac:dyDescent="0.25">
      <c r="B14" s="145" t="s">
        <v>78</v>
      </c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D5034-A788-4CD0-A934-BCBA967E509A}">
  <dimension ref="B1:H20"/>
  <sheetViews>
    <sheetView workbookViewId="0">
      <selection activeCell="F17" sqref="F17"/>
    </sheetView>
  </sheetViews>
  <sheetFormatPr defaultRowHeight="15" x14ac:dyDescent="0.25"/>
  <cols>
    <col min="2" max="2" width="8.7109375" style="3" customWidth="1"/>
    <col min="3" max="3" width="7.140625" customWidth="1"/>
    <col min="4" max="4" width="85" customWidth="1"/>
    <col min="5" max="5" width="19.85546875" customWidth="1"/>
    <col min="6" max="6" width="34" customWidth="1"/>
    <col min="7" max="7" width="20.7109375" customWidth="1"/>
    <col min="8" max="8" width="12.5703125" customWidth="1"/>
  </cols>
  <sheetData>
    <row r="1" spans="2:8" ht="15.75" thickBot="1" x14ac:dyDescent="0.3"/>
    <row r="2" spans="2:8" ht="33" customHeight="1" thickBot="1" x14ac:dyDescent="0.3">
      <c r="B2" s="115" t="s">
        <v>51</v>
      </c>
      <c r="C2" s="116"/>
      <c r="D2" s="117"/>
      <c r="F2" s="118" t="s">
        <v>35</v>
      </c>
      <c r="G2" s="119"/>
    </row>
    <row r="3" spans="2:8" x14ac:dyDescent="0.25">
      <c r="F3" s="29" t="s">
        <v>36</v>
      </c>
      <c r="G3" s="32" t="s">
        <v>38</v>
      </c>
    </row>
    <row r="4" spans="2:8" ht="15.75" thickBot="1" x14ac:dyDescent="0.3">
      <c r="B4" s="3" t="s">
        <v>26</v>
      </c>
      <c r="C4" t="s">
        <v>53</v>
      </c>
      <c r="F4" s="31" t="s">
        <v>36</v>
      </c>
      <c r="G4" s="33" t="s">
        <v>37</v>
      </c>
    </row>
    <row r="6" spans="2:8" x14ac:dyDescent="0.25">
      <c r="B6" s="3" t="s">
        <v>27</v>
      </c>
      <c r="C6" t="s">
        <v>52</v>
      </c>
      <c r="F6" s="120" t="s">
        <v>39</v>
      </c>
      <c r="G6" s="120"/>
    </row>
    <row r="7" spans="2:8" x14ac:dyDescent="0.25">
      <c r="C7" t="s">
        <v>54</v>
      </c>
    </row>
    <row r="8" spans="2:8" ht="15.75" thickBot="1" x14ac:dyDescent="0.3">
      <c r="C8" t="s">
        <v>55</v>
      </c>
    </row>
    <row r="9" spans="2:8" x14ac:dyDescent="0.25">
      <c r="D9" t="s">
        <v>56</v>
      </c>
      <c r="F9" s="35" t="s">
        <v>49</v>
      </c>
      <c r="G9" s="30" t="s">
        <v>40</v>
      </c>
      <c r="H9" s="114" t="s">
        <v>47</v>
      </c>
    </row>
    <row r="10" spans="2:8" x14ac:dyDescent="0.25">
      <c r="D10" t="s">
        <v>28</v>
      </c>
      <c r="F10" s="37">
        <v>5000000</v>
      </c>
      <c r="G10" s="38">
        <v>24</v>
      </c>
      <c r="H10" s="114"/>
    </row>
    <row r="11" spans="2:8" x14ac:dyDescent="0.25">
      <c r="D11" t="s">
        <v>57</v>
      </c>
      <c r="E11" s="123" t="s">
        <v>46</v>
      </c>
      <c r="F11" s="36" t="s">
        <v>50</v>
      </c>
      <c r="G11" s="34" t="s">
        <v>41</v>
      </c>
    </row>
    <row r="12" spans="2:8" x14ac:dyDescent="0.25">
      <c r="D12" t="s">
        <v>58</v>
      </c>
      <c r="E12" s="123"/>
      <c r="F12" s="37">
        <v>5000000</v>
      </c>
      <c r="G12" s="38">
        <v>400</v>
      </c>
    </row>
    <row r="13" spans="2:8" x14ac:dyDescent="0.25">
      <c r="D13" t="s">
        <v>29</v>
      </c>
      <c r="F13" s="36" t="s">
        <v>44</v>
      </c>
      <c r="G13" s="34" t="s">
        <v>45</v>
      </c>
    </row>
    <row r="14" spans="2:8" ht="15.75" thickBot="1" x14ac:dyDescent="0.3">
      <c r="C14" t="s">
        <v>30</v>
      </c>
      <c r="F14" s="39">
        <f>F10/EXP(0.029*(G10))</f>
        <v>2492878.1149560828</v>
      </c>
      <c r="G14" s="40">
        <f>(F12*G12)/F14</f>
        <v>802.2855140814753</v>
      </c>
    </row>
    <row r="15" spans="2:8" ht="17.25" x14ac:dyDescent="0.25">
      <c r="C15" t="s">
        <v>59</v>
      </c>
      <c r="F15" s="35" t="s">
        <v>42</v>
      </c>
      <c r="G15" s="121" t="s">
        <v>43</v>
      </c>
      <c r="H15" s="48"/>
    </row>
    <row r="16" spans="2:8" ht="15.75" thickBot="1" x14ac:dyDescent="0.3">
      <c r="F16" s="41">
        <f>F14*30/F12</f>
        <v>14.957268689736498</v>
      </c>
      <c r="G16" s="122"/>
      <c r="H16" s="48"/>
    </row>
    <row r="17" spans="2:8" ht="15" customHeight="1" thickBot="1" x14ac:dyDescent="0.3">
      <c r="F17" s="50"/>
      <c r="G17" s="49"/>
      <c r="H17" s="44"/>
    </row>
    <row r="18" spans="2:8" x14ac:dyDescent="0.25">
      <c r="B18" s="3" t="s">
        <v>62</v>
      </c>
      <c r="C18" t="s">
        <v>63</v>
      </c>
      <c r="E18" s="43"/>
      <c r="F18" s="35" t="s">
        <v>48</v>
      </c>
      <c r="G18" s="46">
        <v>120</v>
      </c>
      <c r="H18" s="44"/>
    </row>
    <row r="19" spans="2:8" x14ac:dyDescent="0.25">
      <c r="E19" s="42"/>
      <c r="F19" s="45" t="s">
        <v>64</v>
      </c>
      <c r="G19" s="52">
        <f>F14*G18/F12</f>
        <v>59.829074758945993</v>
      </c>
      <c r="H19" s="44"/>
    </row>
    <row r="20" spans="2:8" ht="15.75" thickBot="1" x14ac:dyDescent="0.3">
      <c r="F20" s="47" t="s">
        <v>65</v>
      </c>
      <c r="G20" s="53">
        <f>G18-G19</f>
        <v>60.170925241054007</v>
      </c>
      <c r="H20" s="44"/>
    </row>
  </sheetData>
  <mergeCells count="6">
    <mergeCell ref="H9:H10"/>
    <mergeCell ref="B2:D2"/>
    <mergeCell ref="F2:G2"/>
    <mergeCell ref="F6:G6"/>
    <mergeCell ref="G15:G16"/>
    <mergeCell ref="E11:E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Cell culture</vt:lpstr>
      <vt:lpstr>Expi293_Feed</vt:lpstr>
      <vt:lpstr>Culture Protocol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Tsung I Tsai</cp:lastModifiedBy>
  <cp:revision/>
  <dcterms:created xsi:type="dcterms:W3CDTF">2020-08-04T04:27:13Z</dcterms:created>
  <dcterms:modified xsi:type="dcterms:W3CDTF">2021-06-12T08:11:13Z</dcterms:modified>
  <cp:category/>
  <cp:contentStatus/>
</cp:coreProperties>
</file>