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rtl\SynologyDrive\TSRI\Expression\Protocol\"/>
    </mc:Choice>
  </mc:AlternateContent>
  <xr:revisionPtr revIDLastSave="0" documentId="13_ncr:1_{3A9CAEA7-3249-4B89-ADA7-CBA22E7FF08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ell culture" sheetId="1" r:id="rId1"/>
    <sheet name="ExpiCHO_Feed" sheetId="2" r:id="rId2"/>
    <sheet name="Culture Protoco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F14" i="3"/>
  <c r="F16" i="3" s="1"/>
  <c r="D6" i="2"/>
  <c r="D5" i="2"/>
  <c r="D4" i="2"/>
  <c r="E9" i="1"/>
  <c r="H9" i="1" s="1"/>
  <c r="G9" i="1"/>
  <c r="M9" i="1" s="1"/>
  <c r="O9" i="1" s="1"/>
  <c r="P9" i="1"/>
  <c r="Q9" i="1"/>
  <c r="R9" i="1"/>
  <c r="S9" i="1"/>
  <c r="T9" i="1"/>
  <c r="U9" i="1"/>
  <c r="V9" i="1"/>
  <c r="V6" i="1"/>
  <c r="T6" i="1"/>
  <c r="S6" i="1"/>
  <c r="P6" i="1"/>
  <c r="E6" i="1"/>
  <c r="G20" i="3" l="1"/>
  <c r="G14" i="3"/>
  <c r="Q6" i="1"/>
  <c r="U6" i="1"/>
  <c r="R6" i="1"/>
  <c r="G6" i="1"/>
  <c r="M11" i="1" l="1"/>
  <c r="O11" i="1" s="1"/>
  <c r="M7" i="1"/>
  <c r="O7" i="1" s="1"/>
  <c r="M6" i="1"/>
  <c r="O6" i="1" s="1"/>
  <c r="H6" i="1"/>
  <c r="M8" i="1" s="1"/>
  <c r="O8" i="1" s="1"/>
</calcChain>
</file>

<file path=xl/sharedStrings.xml><?xml version="1.0" encoding="utf-8"?>
<sst xmlns="http://schemas.openxmlformats.org/spreadsheetml/2006/main" count="97" uniqueCount="89">
  <si>
    <t>Culture condition</t>
  </si>
  <si>
    <t>DNA Preparation</t>
  </si>
  <si>
    <t>Reagent Preparation</t>
  </si>
  <si>
    <t>Culture Additions</t>
  </si>
  <si>
    <t>Culture addition</t>
  </si>
  <si>
    <t>Protein</t>
  </si>
  <si>
    <t>Day 0 Volume</t>
  </si>
  <si>
    <t>ug DNA/mL</t>
  </si>
  <si>
    <t>Total ug DNA</t>
  </si>
  <si>
    <t>% plasmid DNA</t>
  </si>
  <si>
    <t>ug plasmid DNA</t>
  </si>
  <si>
    <t>ug herringsperm DNA</t>
  </si>
  <si>
    <t>Plasmid #</t>
  </si>
  <si>
    <t>Plasmid Name</t>
  </si>
  <si>
    <t>Chain</t>
  </si>
  <si>
    <t>% chain DNA</t>
  </si>
  <si>
    <t>ug needed</t>
  </si>
  <si>
    <t>DNA Stock conc (ng/uL)</t>
  </si>
  <si>
    <t>DNA Stock (uL)</t>
  </si>
  <si>
    <t>OptiPRO SFM (mL) for DNA</t>
  </si>
  <si>
    <t>Expifectamine CHO reagent (uL)</t>
  </si>
  <si>
    <t>Volume of Expifectamine CHO Enhancer (uL)</t>
  </si>
  <si>
    <t>Volume of Expifectamine CHO Feed (mL)</t>
  </si>
  <si>
    <t>Volume of Anti-Anti (uL)</t>
  </si>
  <si>
    <t>mAB</t>
  </si>
  <si>
    <t>Heavy Chain</t>
  </si>
  <si>
    <t>A</t>
  </si>
  <si>
    <t>B</t>
  </si>
  <si>
    <t>rProtein</t>
  </si>
  <si>
    <t>Protein X</t>
  </si>
  <si>
    <t>X</t>
  </si>
  <si>
    <t>Diluted ExpiCHO Feed</t>
  </si>
  <si>
    <t>Component</t>
  </si>
  <si>
    <t>ExpiCHO Feed</t>
  </si>
  <si>
    <t>10 mM MnCl2 Solution</t>
  </si>
  <si>
    <t>Water</t>
  </si>
  <si>
    <t>Total</t>
  </si>
  <si>
    <t>1. Combine all Component</t>
  </si>
  <si>
    <t>2. Sterile filter medium by 0.2um filter</t>
  </si>
  <si>
    <t>3. Label</t>
  </si>
  <si>
    <t>Transient Shake Protocol for ExpiCHO</t>
  </si>
  <si>
    <t>Day -1</t>
  </si>
  <si>
    <t>Split culture to 3-4e6 cells/mL</t>
  </si>
  <si>
    <t>Day 0</t>
  </si>
  <si>
    <t xml:space="preserve">Culture should be between 7-10e6 cells/mL, 95-99% viable </t>
  </si>
  <si>
    <t>Dilute the cells to final density of 6e6 cells/mL with ExpiCHO expression medium</t>
  </si>
  <si>
    <t>Prepare Expifectamine CHO/DNA complexes using cold reagents</t>
  </si>
  <si>
    <t>Gently invert the Expifectamine CHO reagent bottle 4-5 times</t>
  </si>
  <si>
    <t>Dilute plasmid DNA with cold OptiPRO SFM medium, mix by swirling or inversion</t>
  </si>
  <si>
    <t>Dilute the Expifectamine CHO reagent with OptiPRO SFM medium, mix by swirling or inversion</t>
  </si>
  <si>
    <t>Add the diulted Expifectamine CHO reagent to diluted DNA, mix by swirling or inversion</t>
  </si>
  <si>
    <t>Incubate DNA/reagent complexes at ambient temperature for 1-5 mins</t>
  </si>
  <si>
    <t>Slowly add DNA/reagent complexes to cultures, swirling culture during addition</t>
  </si>
  <si>
    <t>Day 1</t>
  </si>
  <si>
    <t>Add ExpiCHO enhancer</t>
  </si>
  <si>
    <t>Add Diluted ExpiCHO Feed (35% of the initial working volume - see table)</t>
  </si>
  <si>
    <t>Add Anti-Anti (Pen + Strep + Amphotericin B)</t>
  </si>
  <si>
    <t>Day 2</t>
  </si>
  <si>
    <t>Day 9-13</t>
  </si>
  <si>
    <t>Harvest</t>
  </si>
  <si>
    <t>HC</t>
  </si>
  <si>
    <t>LC</t>
  </si>
  <si>
    <t>Herring sperm DNA (HSD)</t>
  </si>
  <si>
    <t>* Herring Sperm DNA (HSD, Promega, D1815), dilute 10x by ddH2O to make 1 mg/mL</t>
  </si>
  <si>
    <t>Amount/ 1 Liter (mL)</t>
  </si>
  <si>
    <t>Amount/ 2 Liter (mL)</t>
  </si>
  <si>
    <t>Recommended seeding densities for routine cell culture maintaince</t>
  </si>
  <si>
    <t>For cells readu 3 days post-subculture</t>
  </si>
  <si>
    <t>1.5-2e5 cells/mL</t>
  </si>
  <si>
    <t>2.0-3e5 cells/mL</t>
  </si>
  <si>
    <t>** For rolling cultures do not exceed 4e6 cells/mL**</t>
  </si>
  <si>
    <r>
      <t xml:space="preserve">in </t>
    </r>
    <r>
      <rPr>
        <b/>
        <sz val="11"/>
        <color rgb="FFFF000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hours</t>
    </r>
  </si>
  <si>
    <r>
      <t xml:space="preserve">in </t>
    </r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mL</t>
    </r>
  </si>
  <si>
    <r>
      <t xml:space="preserve">or </t>
    </r>
    <r>
      <rPr>
        <b/>
        <sz val="11"/>
        <color rgb="FF00B05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mL</t>
    </r>
  </si>
  <si>
    <t>in 30 mL</t>
  </si>
  <si>
    <r>
      <t xml:space="preserve">Then Dilute to </t>
    </r>
    <r>
      <rPr>
        <b/>
        <sz val="11"/>
        <color rgb="FF7030A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density</t>
    </r>
  </si>
  <si>
    <r>
      <t xml:space="preserve">in max of </t>
    </r>
    <r>
      <rPr>
        <b/>
        <sz val="11"/>
        <color rgb="FF7030A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mL</t>
    </r>
  </si>
  <si>
    <t xml:space="preserve"> Input 1 --&gt;</t>
  </si>
  <si>
    <t>&lt;-- Input 2</t>
  </si>
  <si>
    <r>
      <t xml:space="preserve">We Need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ml</t>
    </r>
  </si>
  <si>
    <r>
      <t xml:space="preserve">We want 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density</t>
    </r>
  </si>
  <si>
    <r>
      <t xml:space="preserve">We have </t>
    </r>
    <r>
      <rPr>
        <b/>
        <sz val="11"/>
        <color rgb="FFFF0000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density</t>
    </r>
  </si>
  <si>
    <r>
      <t>incubate cells at 37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C, 5% CO2, 125 rpm</t>
    </r>
  </si>
  <si>
    <r>
      <t>Temperature Shift to 32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</si>
  <si>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Add </t>
    </r>
    <r>
      <rPr>
        <b/>
        <sz val="11"/>
        <color theme="1"/>
        <rFont val="Calibri"/>
        <family val="2"/>
        <scheme val="minor"/>
      </rPr>
      <t>ExpiCHO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mL</t>
    </r>
  </si>
  <si>
    <r>
      <t xml:space="preserve">Add </t>
    </r>
    <r>
      <rPr>
        <b/>
        <sz val="11"/>
        <color theme="1"/>
        <rFont val="Calibri"/>
        <family val="2"/>
        <scheme val="minor"/>
      </rPr>
      <t>ExcpCHO medium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mL</t>
    </r>
  </si>
  <si>
    <t>Light Chain</t>
  </si>
  <si>
    <r>
      <t>37</t>
    </r>
    <r>
      <rPr>
        <vertAlign val="superscript"/>
        <sz val="11"/>
        <color theme="1"/>
        <rFont val="Helvetica Rounded"/>
        <family val="3"/>
      </rPr>
      <t>O</t>
    </r>
    <r>
      <rPr>
        <sz val="11"/>
        <color theme="1"/>
        <rFont val="Helvetica Rounded"/>
        <family val="3"/>
      </rPr>
      <t>C</t>
    </r>
  </si>
  <si>
    <r>
      <t>32</t>
    </r>
    <r>
      <rPr>
        <vertAlign val="superscript"/>
        <sz val="11"/>
        <color theme="1"/>
        <rFont val="Helvetica Rounded"/>
        <family val="3"/>
      </rPr>
      <t>O</t>
    </r>
    <r>
      <rPr>
        <sz val="11"/>
        <color theme="1"/>
        <rFont val="Helvetica Rounded"/>
        <family val="3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</si>
</sst>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omic Sans MS"/>
      <family val="4"/>
    </font>
    <font>
      <sz val="12"/>
      <color theme="1"/>
      <name val="Comic Sans MS"/>
      <family val="4"/>
    </font>
    <font>
      <sz val="12"/>
      <color rgb="FFFF0000"/>
      <name val="Comic Sans MS"/>
      <family val="4"/>
    </font>
    <font>
      <sz val="11"/>
      <color theme="1"/>
      <name val="Helvetica Rounded"/>
      <family val="3"/>
    </font>
    <font>
      <sz val="11"/>
      <color theme="0"/>
      <name val="Helvetica Rounded"/>
      <family val="3"/>
    </font>
    <font>
      <vertAlign val="superscript"/>
      <sz val="11"/>
      <color theme="1"/>
      <name val="Helvetica Rounded"/>
      <family val="3"/>
    </font>
    <font>
      <b/>
      <sz val="9"/>
      <color theme="1"/>
      <name val="Helvetica Rounded"/>
      <family val="3"/>
    </font>
    <font>
      <b/>
      <sz val="8"/>
      <color theme="1"/>
      <name val="Helvetica Rounded"/>
      <family val="3"/>
    </font>
    <font>
      <sz val="8"/>
      <color theme="1"/>
      <name val="Helvetica Rounded"/>
      <family val="3"/>
    </font>
    <font>
      <sz val="11"/>
      <color rgb="FFFF0000"/>
      <name val="Helvetica Rounded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67" xfId="0" applyBorder="1"/>
    <xf numFmtId="0" fontId="0" fillId="0" borderId="11" xfId="0" applyBorder="1" applyAlignment="1">
      <alignment horizontal="right"/>
    </xf>
    <xf numFmtId="0" fontId="0" fillId="0" borderId="66" xfId="0" applyBorder="1" applyAlignment="1">
      <alignment horizontal="right"/>
    </xf>
    <xf numFmtId="3" fontId="3" fillId="11" borderId="66" xfId="0" applyNumberFormat="1" applyFont="1" applyFill="1" applyBorder="1" applyAlignment="1">
      <alignment horizontal="right"/>
    </xf>
    <xf numFmtId="3" fontId="3" fillId="11" borderId="67" xfId="0" applyNumberFormat="1" applyFont="1" applyFill="1" applyBorder="1" applyAlignment="1">
      <alignment horizontal="right" vertical="center"/>
    </xf>
    <xf numFmtId="3" fontId="4" fillId="11" borderId="71" xfId="0" applyNumberFormat="1" applyFont="1" applyFill="1" applyBorder="1" applyAlignment="1">
      <alignment horizontal="right"/>
    </xf>
    <xf numFmtId="3" fontId="4" fillId="11" borderId="69" xfId="0" applyNumberFormat="1" applyFont="1" applyFill="1" applyBorder="1" applyAlignment="1">
      <alignment horizontal="right" vertical="center"/>
    </xf>
    <xf numFmtId="4" fontId="5" fillId="11" borderId="13" xfId="0" applyNumberFormat="1" applyFont="1" applyFill="1" applyBorder="1" applyAlignment="1">
      <alignment horizontal="right"/>
    </xf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>
      <alignment vertical="center" wrapText="1"/>
    </xf>
    <xf numFmtId="3" fontId="0" fillId="11" borderId="66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 vertical="center"/>
    </xf>
    <xf numFmtId="3" fontId="0" fillId="11" borderId="13" xfId="0" applyNumberFormat="1" applyFont="1" applyFill="1" applyBorder="1" applyAlignment="1">
      <alignment horizontal="right"/>
    </xf>
    <xf numFmtId="0" fontId="0" fillId="0" borderId="68" xfId="0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right"/>
    </xf>
    <xf numFmtId="3" fontId="6" fillId="11" borderId="67" xfId="0" applyNumberFormat="1" applyFont="1" applyFill="1" applyBorder="1" applyAlignment="1">
      <alignment horizontal="center" vertical="center"/>
    </xf>
    <xf numFmtId="3" fontId="5" fillId="11" borderId="15" xfId="0" applyNumberFormat="1" applyFont="1" applyFill="1" applyBorder="1" applyAlignment="1">
      <alignment horizontal="center" vertical="center"/>
    </xf>
    <xf numFmtId="0" fontId="8" fillId="0" borderId="66" xfId="0" applyFont="1" applyBorder="1" applyAlignment="1">
      <alignment horizontal="left" vertical="center"/>
    </xf>
    <xf numFmtId="0" fontId="8" fillId="0" borderId="10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51" xfId="0" applyFont="1" applyBorder="1" applyAlignment="1">
      <alignment horizontal="left" vertical="center"/>
    </xf>
    <xf numFmtId="0" fontId="8" fillId="0" borderId="37" xfId="0" applyFont="1" applyBorder="1" applyAlignment="1">
      <alignment horizontal="right" vertical="center"/>
    </xf>
    <xf numFmtId="0" fontId="9" fillId="0" borderId="64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72" xfId="0" applyFont="1" applyBorder="1" applyAlignment="1">
      <alignment horizontal="left" vertical="center"/>
    </xf>
    <xf numFmtId="0" fontId="8" fillId="0" borderId="73" xfId="0" applyFont="1" applyBorder="1" applyAlignment="1">
      <alignment horizontal="right" vertical="center"/>
    </xf>
    <xf numFmtId="0" fontId="8" fillId="0" borderId="74" xfId="0" applyFont="1" applyBorder="1" applyAlignment="1">
      <alignment horizontal="right" vertical="center"/>
    </xf>
    <xf numFmtId="0" fontId="7" fillId="9" borderId="57" xfId="0" applyFont="1" applyFill="1" applyBorder="1" applyAlignment="1">
      <alignment horizontal="left" vertical="center"/>
    </xf>
    <xf numFmtId="0" fontId="7" fillId="9" borderId="58" xfId="0" applyFont="1" applyFill="1" applyBorder="1" applyAlignment="1">
      <alignment horizontal="left" vertical="center"/>
    </xf>
    <xf numFmtId="0" fontId="7" fillId="9" borderId="5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10" borderId="65" xfId="0" applyFont="1" applyFill="1" applyBorder="1" applyAlignment="1">
      <alignment horizontal="center" vertical="center" wrapText="1"/>
    </xf>
    <xf numFmtId="0" fontId="1" fillId="10" borderId="3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13" borderId="68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1" fillId="3" borderId="54" xfId="0" applyNumberFormat="1" applyFont="1" applyFill="1" applyBorder="1" applyAlignment="1">
      <alignment horizontal="center" vertical="center"/>
    </xf>
    <xf numFmtId="14" fontId="11" fillId="3" borderId="55" xfId="0" applyNumberFormat="1" applyFont="1" applyFill="1" applyBorder="1" applyAlignment="1">
      <alignment horizontal="center" vertical="center"/>
    </xf>
    <xf numFmtId="14" fontId="11" fillId="3" borderId="56" xfId="0" applyNumberFormat="1" applyFont="1" applyFill="1" applyBorder="1" applyAlignment="1">
      <alignment horizontal="center" vertical="center"/>
    </xf>
    <xf numFmtId="0" fontId="11" fillId="4" borderId="60" xfId="0" applyFont="1" applyFill="1" applyBorder="1" applyAlignment="1">
      <alignment horizontal="center" vertical="center"/>
    </xf>
    <xf numFmtId="0" fontId="11" fillId="4" borderId="55" xfId="0" applyFont="1" applyFill="1" applyBorder="1" applyAlignment="1">
      <alignment horizontal="center" vertical="center"/>
    </xf>
    <xf numFmtId="0" fontId="11" fillId="6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10" fillId="2" borderId="59" xfId="0" applyFont="1" applyFill="1" applyBorder="1" applyAlignment="1">
      <alignment horizontal="center" vertical="center"/>
    </xf>
    <xf numFmtId="0" fontId="10" fillId="7" borderId="61" xfId="0" applyFont="1" applyFill="1" applyBorder="1" applyAlignment="1">
      <alignment horizontal="center" vertical="center"/>
    </xf>
    <xf numFmtId="0" fontId="10" fillId="7" borderId="58" xfId="0" applyFont="1" applyFill="1" applyBorder="1" applyAlignment="1">
      <alignment horizontal="center" vertical="center"/>
    </xf>
    <xf numFmtId="0" fontId="10" fillId="7" borderId="59" xfId="0" applyFont="1" applyFill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14" fillId="5" borderId="45" xfId="0" applyFont="1" applyFill="1" applyBorder="1" applyAlignment="1">
      <alignment horizontal="center" vertical="center" wrapText="1"/>
    </xf>
    <xf numFmtId="0" fontId="14" fillId="5" borderId="41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2" fontId="10" fillId="2" borderId="29" xfId="0" applyNumberFormat="1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4" fontId="10" fillId="2" borderId="29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" fontId="10" fillId="0" borderId="16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3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4" fontId="10" fillId="3" borderId="1" xfId="0" applyNumberFormat="1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35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0" fontId="10" fillId="8" borderId="25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/>
    </xf>
    <xf numFmtId="0" fontId="10" fillId="8" borderId="43" xfId="0" applyFont="1" applyFill="1" applyBorder="1" applyAlignment="1">
      <alignment horizontal="center" vertical="center"/>
    </xf>
    <xf numFmtId="0" fontId="10" fillId="8" borderId="26" xfId="0" applyFont="1" applyFill="1" applyBorder="1" applyAlignment="1">
      <alignment horizontal="center" vertical="center"/>
    </xf>
    <xf numFmtId="2" fontId="10" fillId="8" borderId="24" xfId="0" applyNumberFormat="1" applyFont="1" applyFill="1" applyBorder="1" applyAlignment="1">
      <alignment horizontal="center" vertical="center"/>
    </xf>
    <xf numFmtId="3" fontId="10" fillId="8" borderId="24" xfId="0" applyNumberFormat="1" applyFont="1" applyFill="1" applyBorder="1" applyAlignment="1">
      <alignment horizontal="center" vertical="center"/>
    </xf>
    <xf numFmtId="4" fontId="10" fillId="8" borderId="24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2" fontId="10" fillId="0" borderId="36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49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2" fontId="10" fillId="14" borderId="4" xfId="0" applyNumberFormat="1" applyFont="1" applyFill="1" applyBorder="1" applyAlignment="1">
      <alignment horizontal="center" vertical="center"/>
    </xf>
    <xf numFmtId="0" fontId="16" fillId="14" borderId="4" xfId="0" applyFont="1" applyFill="1" applyBorder="1" applyAlignment="1">
      <alignment horizontal="center" vertical="center"/>
    </xf>
    <xf numFmtId="4" fontId="10" fillId="14" borderId="4" xfId="0" applyNumberFormat="1" applyFont="1" applyFill="1" applyBorder="1" applyAlignment="1">
      <alignment horizontal="center" vertical="center"/>
    </xf>
    <xf numFmtId="0" fontId="10" fillId="14" borderId="40" xfId="0" applyFont="1" applyFill="1" applyBorder="1" applyAlignment="1">
      <alignment horizontal="center" vertical="center"/>
    </xf>
    <xf numFmtId="0" fontId="10" fillId="14" borderId="50" xfId="0" applyFont="1" applyFill="1" applyBorder="1" applyAlignment="1">
      <alignment horizontal="center" vertical="center"/>
    </xf>
    <xf numFmtId="0" fontId="10" fillId="14" borderId="4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2" fontId="10" fillId="14" borderId="5" xfId="0" applyNumberFormat="1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4" fontId="10" fillId="14" borderId="5" xfId="0" applyNumberFormat="1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"/>
  <sheetViews>
    <sheetView tabSelected="1" workbookViewId="0">
      <selection activeCell="B21" sqref="B21"/>
    </sheetView>
  </sheetViews>
  <sheetFormatPr defaultRowHeight="14.25" x14ac:dyDescent="0.25"/>
  <cols>
    <col min="1" max="1" width="4.7109375" style="58" customWidth="1"/>
    <col min="2" max="9" width="9.140625" style="58"/>
    <col min="10" max="10" width="40.7109375" style="58" customWidth="1"/>
    <col min="11" max="18" width="9.140625" style="58"/>
    <col min="19" max="19" width="14" style="58" customWidth="1"/>
    <col min="20" max="20" width="15.140625" style="58" customWidth="1"/>
    <col min="21" max="21" width="12.140625" style="58" customWidth="1"/>
    <col min="22" max="22" width="15.140625" style="58" customWidth="1"/>
    <col min="23" max="16384" width="9.140625" style="58"/>
  </cols>
  <sheetData>
    <row r="1" spans="2:22" s="58" customFormat="1" ht="15" thickBot="1" x14ac:dyDescent="0.3"/>
    <row r="2" spans="2:22" s="58" customFormat="1" ht="15" thickBot="1" x14ac:dyDescent="0.3">
      <c r="B2" s="59" t="s">
        <v>43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  <c r="S2" s="62" t="s">
        <v>53</v>
      </c>
      <c r="T2" s="63"/>
      <c r="U2" s="63"/>
      <c r="V2" s="64" t="s">
        <v>57</v>
      </c>
    </row>
    <row r="3" spans="2:22" s="58" customFormat="1" ht="16.5" thickBot="1" x14ac:dyDescent="0.3">
      <c r="B3" s="65" t="s">
        <v>87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7"/>
      <c r="S3" s="68" t="s">
        <v>88</v>
      </c>
      <c r="T3" s="69"/>
      <c r="U3" s="69"/>
      <c r="V3" s="70"/>
    </row>
    <row r="4" spans="2:22" s="58" customFormat="1" ht="24.75" customHeight="1" thickBot="1" x14ac:dyDescent="0.3">
      <c r="B4" s="71" t="s">
        <v>0</v>
      </c>
      <c r="C4" s="72"/>
      <c r="D4" s="72"/>
      <c r="E4" s="72"/>
      <c r="F4" s="72"/>
      <c r="G4" s="72"/>
      <c r="H4" s="72"/>
      <c r="I4" s="73"/>
      <c r="J4" s="74" t="s">
        <v>1</v>
      </c>
      <c r="K4" s="74"/>
      <c r="L4" s="74"/>
      <c r="M4" s="74"/>
      <c r="N4" s="74"/>
      <c r="O4" s="74"/>
      <c r="P4" s="75"/>
      <c r="Q4" s="76" t="s">
        <v>2</v>
      </c>
      <c r="R4" s="77"/>
      <c r="S4" s="73" t="s">
        <v>3</v>
      </c>
      <c r="T4" s="74"/>
      <c r="U4" s="74"/>
      <c r="V4" s="78" t="s">
        <v>4</v>
      </c>
    </row>
    <row r="5" spans="2:22" s="86" customFormat="1" ht="48.75" customHeight="1" thickBot="1" x14ac:dyDescent="0.3">
      <c r="B5" s="79" t="s">
        <v>5</v>
      </c>
      <c r="C5" s="80" t="s">
        <v>6</v>
      </c>
      <c r="D5" s="80" t="s">
        <v>7</v>
      </c>
      <c r="E5" s="80" t="s">
        <v>8</v>
      </c>
      <c r="F5" s="80" t="s">
        <v>9</v>
      </c>
      <c r="G5" s="80" t="s">
        <v>10</v>
      </c>
      <c r="H5" s="80" t="s">
        <v>11</v>
      </c>
      <c r="I5" s="81" t="s">
        <v>12</v>
      </c>
      <c r="J5" s="82" t="s">
        <v>13</v>
      </c>
      <c r="K5" s="83" t="s">
        <v>14</v>
      </c>
      <c r="L5" s="80" t="s">
        <v>15</v>
      </c>
      <c r="M5" s="80" t="s">
        <v>16</v>
      </c>
      <c r="N5" s="80" t="s">
        <v>17</v>
      </c>
      <c r="O5" s="80" t="s">
        <v>18</v>
      </c>
      <c r="P5" s="81" t="s">
        <v>19</v>
      </c>
      <c r="Q5" s="79" t="s">
        <v>20</v>
      </c>
      <c r="R5" s="84" t="s">
        <v>19</v>
      </c>
      <c r="S5" s="79" t="s">
        <v>21</v>
      </c>
      <c r="T5" s="80" t="s">
        <v>22</v>
      </c>
      <c r="U5" s="84" t="s">
        <v>23</v>
      </c>
      <c r="V5" s="85" t="s">
        <v>22</v>
      </c>
    </row>
    <row r="6" spans="2:22" s="58" customFormat="1" x14ac:dyDescent="0.25">
      <c r="B6" s="87" t="s">
        <v>24</v>
      </c>
      <c r="C6" s="88">
        <v>60</v>
      </c>
      <c r="D6" s="88">
        <v>0.75</v>
      </c>
      <c r="E6" s="89">
        <f>C6*D6</f>
        <v>45</v>
      </c>
      <c r="F6" s="88">
        <v>25</v>
      </c>
      <c r="G6" s="90">
        <f>E6*(F6/100)</f>
        <v>11.25</v>
      </c>
      <c r="H6" s="90">
        <f>E6-G6</f>
        <v>33.75</v>
      </c>
      <c r="I6" s="91" t="s">
        <v>60</v>
      </c>
      <c r="J6" s="92" t="s">
        <v>25</v>
      </c>
      <c r="K6" s="93" t="s">
        <v>26</v>
      </c>
      <c r="L6" s="94">
        <v>50</v>
      </c>
      <c r="M6" s="95">
        <f>G6*(L6/100)</f>
        <v>5.625</v>
      </c>
      <c r="N6" s="96">
        <v>250</v>
      </c>
      <c r="O6" s="97">
        <f>M6/(N6/1000)</f>
        <v>22.5</v>
      </c>
      <c r="P6" s="98">
        <f>C6/25</f>
        <v>2.4</v>
      </c>
      <c r="Q6" s="99">
        <f>P6/12.5*1000</f>
        <v>192</v>
      </c>
      <c r="R6" s="100">
        <f>P6-(Q6/1000)</f>
        <v>2.2079999999999997</v>
      </c>
      <c r="S6" s="99">
        <f>C6*0.006*1000</f>
        <v>360</v>
      </c>
      <c r="T6" s="101">
        <f>C6*0.35</f>
        <v>21</v>
      </c>
      <c r="U6" s="102">
        <f>(C6+(P6*2)+(S51001)+T6)*10</f>
        <v>858</v>
      </c>
      <c r="V6" s="103">
        <f>C6*0.35</f>
        <v>21</v>
      </c>
    </row>
    <row r="7" spans="2:22" s="58" customFormat="1" x14ac:dyDescent="0.25">
      <c r="B7" s="104"/>
      <c r="C7" s="105"/>
      <c r="D7" s="105"/>
      <c r="E7" s="106"/>
      <c r="F7" s="105"/>
      <c r="G7" s="107"/>
      <c r="H7" s="107"/>
      <c r="I7" s="108" t="s">
        <v>61</v>
      </c>
      <c r="J7" s="109" t="s">
        <v>86</v>
      </c>
      <c r="K7" s="110" t="s">
        <v>27</v>
      </c>
      <c r="L7" s="111">
        <v>50</v>
      </c>
      <c r="M7" s="112">
        <f>G6*(L6/100)</f>
        <v>5.625</v>
      </c>
      <c r="N7" s="113">
        <v>250</v>
      </c>
      <c r="O7" s="114">
        <f>M7/(N7/1000)</f>
        <v>22.5</v>
      </c>
      <c r="P7" s="115"/>
      <c r="Q7" s="116"/>
      <c r="R7" s="117"/>
      <c r="S7" s="116"/>
      <c r="T7" s="118"/>
      <c r="U7" s="119"/>
      <c r="V7" s="120"/>
    </row>
    <row r="8" spans="2:22" s="58" customFormat="1" ht="15" thickBot="1" x14ac:dyDescent="0.3">
      <c r="B8" s="121"/>
      <c r="C8" s="122"/>
      <c r="D8" s="122"/>
      <c r="E8" s="123"/>
      <c r="F8" s="122"/>
      <c r="G8" s="124"/>
      <c r="H8" s="124"/>
      <c r="I8" s="125"/>
      <c r="J8" s="126" t="s">
        <v>62</v>
      </c>
      <c r="K8" s="127"/>
      <c r="L8" s="128"/>
      <c r="M8" s="129">
        <f>H6</f>
        <v>33.75</v>
      </c>
      <c r="N8" s="130">
        <v>1000</v>
      </c>
      <c r="O8" s="131">
        <f>M8/(N8/1000)</f>
        <v>33.75</v>
      </c>
      <c r="P8" s="132"/>
      <c r="Q8" s="133"/>
      <c r="R8" s="134"/>
      <c r="S8" s="133"/>
      <c r="T8" s="135"/>
      <c r="U8" s="136"/>
      <c r="V8" s="137"/>
    </row>
    <row r="9" spans="2:22" s="58" customFormat="1" x14ac:dyDescent="0.25">
      <c r="B9" s="138" t="s">
        <v>28</v>
      </c>
      <c r="C9" s="139">
        <v>30</v>
      </c>
      <c r="D9" s="139">
        <v>0.75</v>
      </c>
      <c r="E9" s="140">
        <f>C9*D9</f>
        <v>22.5</v>
      </c>
      <c r="F9" s="139">
        <v>25</v>
      </c>
      <c r="G9" s="118">
        <f>E9*(F9/100)</f>
        <v>5.625</v>
      </c>
      <c r="H9" s="118">
        <f>E9-G9</f>
        <v>16.875</v>
      </c>
      <c r="I9" s="141"/>
      <c r="J9" s="142" t="s">
        <v>29</v>
      </c>
      <c r="K9" s="143" t="s">
        <v>30</v>
      </c>
      <c r="L9" s="144">
        <v>100</v>
      </c>
      <c r="M9" s="145">
        <f>G9*(L9/100)</f>
        <v>5.625</v>
      </c>
      <c r="N9" s="146">
        <v>250</v>
      </c>
      <c r="O9" s="147">
        <f>M9/(N9/1000)</f>
        <v>22.5</v>
      </c>
      <c r="P9" s="115">
        <f>C9/25</f>
        <v>1.2</v>
      </c>
      <c r="Q9" s="116">
        <f>P9/12.5*1000</f>
        <v>96</v>
      </c>
      <c r="R9" s="117">
        <f>P9-(Q9/1000)</f>
        <v>1.1039999999999999</v>
      </c>
      <c r="S9" s="116">
        <f>C9*0.006*1000</f>
        <v>180</v>
      </c>
      <c r="T9" s="118">
        <f>C9*0.35</f>
        <v>10.5</v>
      </c>
      <c r="U9" s="119">
        <f>(C9+(P9*2)+(S51004)+T9)*10</f>
        <v>429</v>
      </c>
      <c r="V9" s="120">
        <f>C9*0.35</f>
        <v>10.5</v>
      </c>
    </row>
    <row r="10" spans="2:22" s="58" customFormat="1" x14ac:dyDescent="0.25">
      <c r="B10" s="138"/>
      <c r="C10" s="139"/>
      <c r="D10" s="139"/>
      <c r="E10" s="140"/>
      <c r="F10" s="139"/>
      <c r="G10" s="118"/>
      <c r="H10" s="118"/>
      <c r="I10" s="148"/>
      <c r="J10" s="149"/>
      <c r="K10" s="150"/>
      <c r="L10" s="151"/>
      <c r="M10" s="152"/>
      <c r="N10" s="153"/>
      <c r="O10" s="154"/>
      <c r="P10" s="115"/>
      <c r="Q10" s="116"/>
      <c r="R10" s="117"/>
      <c r="S10" s="116"/>
      <c r="T10" s="118"/>
      <c r="U10" s="119"/>
      <c r="V10" s="120"/>
    </row>
    <row r="11" spans="2:22" s="58" customFormat="1" ht="15" thickBot="1" x14ac:dyDescent="0.3">
      <c r="B11" s="155"/>
      <c r="C11" s="156"/>
      <c r="D11" s="156"/>
      <c r="E11" s="157"/>
      <c r="F11" s="156"/>
      <c r="G11" s="135"/>
      <c r="H11" s="135"/>
      <c r="I11" s="125"/>
      <c r="J11" s="126" t="s">
        <v>62</v>
      </c>
      <c r="K11" s="127"/>
      <c r="L11" s="128"/>
      <c r="M11" s="129">
        <f>H9</f>
        <v>16.875</v>
      </c>
      <c r="N11" s="130">
        <v>1000</v>
      </c>
      <c r="O11" s="131">
        <f>M11/(N11/1000)</f>
        <v>16.875</v>
      </c>
      <c r="P11" s="132"/>
      <c r="Q11" s="133"/>
      <c r="R11" s="134"/>
      <c r="S11" s="133"/>
      <c r="T11" s="135"/>
      <c r="U11" s="136"/>
      <c r="V11" s="137"/>
    </row>
  </sheetData>
  <mergeCells count="45">
    <mergeCell ref="S2:U2"/>
    <mergeCell ref="B2:R2"/>
    <mergeCell ref="B3:R3"/>
    <mergeCell ref="B4:I4"/>
    <mergeCell ref="S3:V3"/>
    <mergeCell ref="J4:P4"/>
    <mergeCell ref="Q4:R4"/>
    <mergeCell ref="S4:U4"/>
    <mergeCell ref="T6:T8"/>
    <mergeCell ref="B6:B8"/>
    <mergeCell ref="H6:H8"/>
    <mergeCell ref="G6:G8"/>
    <mergeCell ref="F6:F8"/>
    <mergeCell ref="E6:E8"/>
    <mergeCell ref="D6:D8"/>
    <mergeCell ref="C6:C8"/>
    <mergeCell ref="V9:V11"/>
    <mergeCell ref="U6:U8"/>
    <mergeCell ref="V6:V8"/>
    <mergeCell ref="B9:B11"/>
    <mergeCell ref="C9:C11"/>
    <mergeCell ref="D9:D11"/>
    <mergeCell ref="E9:E11"/>
    <mergeCell ref="F9:F11"/>
    <mergeCell ref="G9:G11"/>
    <mergeCell ref="H9:H11"/>
    <mergeCell ref="P9:P11"/>
    <mergeCell ref="K8:L8"/>
    <mergeCell ref="P6:P8"/>
    <mergeCell ref="Q6:Q8"/>
    <mergeCell ref="R6:R8"/>
    <mergeCell ref="S6:S8"/>
    <mergeCell ref="Q9:Q11"/>
    <mergeCell ref="R9:R11"/>
    <mergeCell ref="S9:S11"/>
    <mergeCell ref="T9:T11"/>
    <mergeCell ref="U9:U11"/>
    <mergeCell ref="N9:N10"/>
    <mergeCell ref="O9:O10"/>
    <mergeCell ref="K11:L11"/>
    <mergeCell ref="I9:I10"/>
    <mergeCell ref="J9:J10"/>
    <mergeCell ref="K9:K10"/>
    <mergeCell ref="L9:L10"/>
    <mergeCell ref="M9:M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FAAD-CF23-421A-9CA5-D626B0F14782}">
  <dimension ref="B1:D13"/>
  <sheetViews>
    <sheetView workbookViewId="0">
      <selection activeCell="F12" sqref="F12"/>
    </sheetView>
  </sheetViews>
  <sheetFormatPr defaultRowHeight="15" x14ac:dyDescent="0.25"/>
  <cols>
    <col min="1" max="1" width="9.140625" style="3"/>
    <col min="2" max="2" width="30.7109375" style="3" customWidth="1"/>
    <col min="3" max="4" width="25.7109375" style="3" customWidth="1"/>
    <col min="5" max="16384" width="9.140625" style="3"/>
  </cols>
  <sheetData>
    <row r="1" spans="2:4" ht="15.75" thickBot="1" x14ac:dyDescent="0.3"/>
    <row r="2" spans="2:4" ht="21" customHeight="1" thickBot="1" x14ac:dyDescent="0.3">
      <c r="B2" s="45" t="s">
        <v>31</v>
      </c>
      <c r="C2" s="46"/>
      <c r="D2" s="47"/>
    </row>
    <row r="3" spans="2:4" ht="21" customHeight="1" thickBot="1" x14ac:dyDescent="0.3">
      <c r="B3" s="42" t="s">
        <v>32</v>
      </c>
      <c r="C3" s="43" t="s">
        <v>64</v>
      </c>
      <c r="D3" s="44" t="s">
        <v>65</v>
      </c>
    </row>
    <row r="4" spans="2:4" s="2" customFormat="1" ht="18" customHeight="1" x14ac:dyDescent="0.25">
      <c r="B4" s="39" t="s">
        <v>33</v>
      </c>
      <c r="C4" s="40">
        <v>279</v>
      </c>
      <c r="D4" s="41">
        <f>(C4/C7)*D7</f>
        <v>558</v>
      </c>
    </row>
    <row r="5" spans="2:4" s="2" customFormat="1" ht="18" customHeight="1" x14ac:dyDescent="0.25">
      <c r="B5" s="28" t="s">
        <v>34</v>
      </c>
      <c r="C5" s="29">
        <v>0.24399999999999999</v>
      </c>
      <c r="D5" s="30">
        <f>(C5/C7)*D7</f>
        <v>0.48799999999999999</v>
      </c>
    </row>
    <row r="6" spans="2:4" s="2" customFormat="1" ht="18" customHeight="1" thickBot="1" x14ac:dyDescent="0.3">
      <c r="B6" s="31" t="s">
        <v>35</v>
      </c>
      <c r="C6" s="32">
        <v>720.75</v>
      </c>
      <c r="D6" s="33">
        <f>(C6/C7)*D7</f>
        <v>1441.5</v>
      </c>
    </row>
    <row r="7" spans="2:4" s="2" customFormat="1" ht="18" customHeight="1" thickBot="1" x14ac:dyDescent="0.3">
      <c r="B7" s="34" t="s">
        <v>36</v>
      </c>
      <c r="C7" s="35">
        <v>1000</v>
      </c>
      <c r="D7" s="36">
        <v>2000</v>
      </c>
    </row>
    <row r="8" spans="2:4" s="2" customFormat="1" ht="18" customHeight="1" x14ac:dyDescent="0.25">
      <c r="B8" s="37"/>
      <c r="C8" s="37"/>
      <c r="D8" s="37"/>
    </row>
    <row r="9" spans="2:4" s="2" customFormat="1" ht="18" customHeight="1" x14ac:dyDescent="0.25">
      <c r="B9" s="38" t="s">
        <v>37</v>
      </c>
      <c r="C9" s="37"/>
      <c r="D9" s="37"/>
    </row>
    <row r="10" spans="2:4" s="2" customFormat="1" ht="18" customHeight="1" x14ac:dyDescent="0.25">
      <c r="B10" s="38" t="s">
        <v>38</v>
      </c>
      <c r="C10" s="37"/>
      <c r="D10" s="37"/>
    </row>
    <row r="11" spans="2:4" s="2" customFormat="1" ht="18" customHeight="1" x14ac:dyDescent="0.25">
      <c r="B11" s="38" t="s">
        <v>39</v>
      </c>
      <c r="C11" s="37"/>
      <c r="D11" s="37"/>
    </row>
    <row r="12" spans="2:4" s="2" customFormat="1" ht="18" customHeight="1" x14ac:dyDescent="0.25">
      <c r="B12" s="37"/>
      <c r="C12" s="37"/>
      <c r="D12" s="37"/>
    </row>
    <row r="13" spans="2:4" s="2" customFormat="1" ht="18" customHeight="1" x14ac:dyDescent="0.25">
      <c r="B13" s="38" t="s">
        <v>63</v>
      </c>
      <c r="C13" s="37"/>
      <c r="D13" s="37"/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5034-A788-4CD0-A934-BCBA967E509A}">
  <dimension ref="B1:H24"/>
  <sheetViews>
    <sheetView workbookViewId="0">
      <selection activeCell="D1" sqref="D1:D1048576"/>
    </sheetView>
  </sheetViews>
  <sheetFormatPr defaultRowHeight="15" x14ac:dyDescent="0.25"/>
  <cols>
    <col min="2" max="2" width="8.7109375" style="1" customWidth="1"/>
    <col min="3" max="3" width="7.140625" customWidth="1"/>
    <col min="4" max="4" width="85" customWidth="1"/>
    <col min="5" max="5" width="19.85546875" customWidth="1"/>
    <col min="6" max="6" width="34" customWidth="1"/>
    <col min="7" max="7" width="20.7109375" customWidth="1"/>
    <col min="8" max="8" width="12.5703125" customWidth="1"/>
  </cols>
  <sheetData>
    <row r="1" spans="2:8" ht="15.75" thickBot="1" x14ac:dyDescent="0.3"/>
    <row r="2" spans="2:8" ht="33" customHeight="1" thickBot="1" x14ac:dyDescent="0.3">
      <c r="B2" s="48" t="s">
        <v>40</v>
      </c>
      <c r="C2" s="49"/>
      <c r="D2" s="50"/>
      <c r="F2" s="51" t="s">
        <v>66</v>
      </c>
      <c r="G2" s="52"/>
    </row>
    <row r="3" spans="2:8" x14ac:dyDescent="0.25">
      <c r="F3" s="4" t="s">
        <v>67</v>
      </c>
      <c r="G3" s="7" t="s">
        <v>69</v>
      </c>
    </row>
    <row r="4" spans="2:8" ht="15.75" thickBot="1" x14ac:dyDescent="0.3">
      <c r="B4" s="1" t="s">
        <v>41</v>
      </c>
      <c r="C4" t="s">
        <v>42</v>
      </c>
      <c r="F4" s="6" t="s">
        <v>67</v>
      </c>
      <c r="G4" s="8" t="s">
        <v>68</v>
      </c>
    </row>
    <row r="6" spans="2:8" x14ac:dyDescent="0.25">
      <c r="B6" s="1" t="s">
        <v>43</v>
      </c>
      <c r="C6" t="s">
        <v>44</v>
      </c>
      <c r="F6" s="53" t="s">
        <v>70</v>
      </c>
      <c r="G6" s="53"/>
    </row>
    <row r="7" spans="2:8" x14ac:dyDescent="0.25">
      <c r="C7" t="s">
        <v>45</v>
      </c>
    </row>
    <row r="8" spans="2:8" ht="15.75" thickBot="1" x14ac:dyDescent="0.3">
      <c r="C8" t="s">
        <v>46</v>
      </c>
    </row>
    <row r="9" spans="2:8" x14ac:dyDescent="0.25">
      <c r="D9" t="s">
        <v>47</v>
      </c>
      <c r="F9" s="10" t="s">
        <v>80</v>
      </c>
      <c r="G9" s="5" t="s">
        <v>71</v>
      </c>
      <c r="H9" s="56" t="s">
        <v>78</v>
      </c>
    </row>
    <row r="10" spans="2:8" x14ac:dyDescent="0.25">
      <c r="D10" t="s">
        <v>48</v>
      </c>
      <c r="F10" s="12">
        <v>7000000</v>
      </c>
      <c r="G10" s="13">
        <v>24</v>
      </c>
      <c r="H10" s="56"/>
    </row>
    <row r="11" spans="2:8" x14ac:dyDescent="0.25">
      <c r="D11" t="s">
        <v>49</v>
      </c>
      <c r="E11" s="57" t="s">
        <v>77</v>
      </c>
      <c r="F11" s="11" t="s">
        <v>81</v>
      </c>
      <c r="G11" s="9" t="s">
        <v>72</v>
      </c>
    </row>
    <row r="12" spans="2:8" x14ac:dyDescent="0.25">
      <c r="D12" t="s">
        <v>50</v>
      </c>
      <c r="E12" s="57"/>
      <c r="F12" s="12">
        <v>7000000</v>
      </c>
      <c r="G12" s="13">
        <v>400</v>
      </c>
    </row>
    <row r="13" spans="2:8" x14ac:dyDescent="0.25">
      <c r="D13" t="s">
        <v>51</v>
      </c>
      <c r="F13" s="11" t="s">
        <v>75</v>
      </c>
      <c r="G13" s="9" t="s">
        <v>76</v>
      </c>
    </row>
    <row r="14" spans="2:8" ht="15.75" thickBot="1" x14ac:dyDescent="0.3">
      <c r="C14" t="s">
        <v>52</v>
      </c>
      <c r="F14" s="14">
        <f>F10/EXP(0.0406*(G10))</f>
        <v>2641931.1581844962</v>
      </c>
      <c r="G14" s="15">
        <f>(F12*G12)/F14</f>
        <v>1059.8307951082747</v>
      </c>
    </row>
    <row r="15" spans="2:8" ht="17.25" x14ac:dyDescent="0.25">
      <c r="C15" t="s">
        <v>82</v>
      </c>
      <c r="F15" s="10" t="s">
        <v>73</v>
      </c>
      <c r="G15" s="54" t="s">
        <v>74</v>
      </c>
      <c r="H15" s="23"/>
    </row>
    <row r="16" spans="2:8" ht="15.75" thickBot="1" x14ac:dyDescent="0.3">
      <c r="F16" s="16">
        <f>F14*30/F12</f>
        <v>11.322562106504984</v>
      </c>
      <c r="G16" s="55"/>
      <c r="H16" s="23"/>
    </row>
    <row r="17" spans="2:8" ht="15" customHeight="1" thickBot="1" x14ac:dyDescent="0.3">
      <c r="B17" s="1" t="s">
        <v>53</v>
      </c>
      <c r="C17" t="s">
        <v>54</v>
      </c>
      <c r="F17" s="25"/>
      <c r="G17" s="24"/>
      <c r="H17" s="19"/>
    </row>
    <row r="18" spans="2:8" x14ac:dyDescent="0.25">
      <c r="C18" t="s">
        <v>55</v>
      </c>
      <c r="E18" s="18"/>
      <c r="F18" s="10" t="s">
        <v>79</v>
      </c>
      <c r="G18" s="21">
        <v>120</v>
      </c>
      <c r="H18" s="19"/>
    </row>
    <row r="19" spans="2:8" x14ac:dyDescent="0.25">
      <c r="C19" t="s">
        <v>56</v>
      </c>
      <c r="E19" s="17"/>
      <c r="F19" s="20" t="s">
        <v>84</v>
      </c>
      <c r="G19" s="26">
        <f>F14*G18/F12</f>
        <v>45.290248426019936</v>
      </c>
      <c r="H19" s="19"/>
    </row>
    <row r="20" spans="2:8" ht="18" thickBot="1" x14ac:dyDescent="0.3">
      <c r="C20" t="s">
        <v>83</v>
      </c>
      <c r="F20" s="22" t="s">
        <v>85</v>
      </c>
      <c r="G20" s="27">
        <f>G18-G19</f>
        <v>74.709751573980071</v>
      </c>
      <c r="H20" s="19"/>
    </row>
    <row r="22" spans="2:8" x14ac:dyDescent="0.25">
      <c r="B22" s="1" t="s">
        <v>57</v>
      </c>
      <c r="C22" t="s">
        <v>55</v>
      </c>
    </row>
    <row r="24" spans="2:8" x14ac:dyDescent="0.25">
      <c r="B24" s="1" t="s">
        <v>58</v>
      </c>
      <c r="C24" t="s">
        <v>59</v>
      </c>
    </row>
  </sheetData>
  <mergeCells count="6">
    <mergeCell ref="B2:D2"/>
    <mergeCell ref="F2:G2"/>
    <mergeCell ref="F6:G6"/>
    <mergeCell ref="G15:G16"/>
    <mergeCell ref="H9:H10"/>
    <mergeCell ref="E11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culture</vt:lpstr>
      <vt:lpstr>ExpiCHO_Feed</vt:lpstr>
      <vt:lpstr>Culture Protocol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Tsung I Tsai</cp:lastModifiedBy>
  <cp:revision/>
  <dcterms:created xsi:type="dcterms:W3CDTF">2020-08-04T04:27:13Z</dcterms:created>
  <dcterms:modified xsi:type="dcterms:W3CDTF">2021-09-12T18:25:13Z</dcterms:modified>
  <cp:category/>
  <cp:contentStatus/>
</cp:coreProperties>
</file>