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islav\Dropbox\TIvanis_FER\Workspace\PCB Design\FER_ESC_v2r1\"/>
    </mc:Choice>
  </mc:AlternateContent>
  <xr:revisionPtr revIDLastSave="0" documentId="13_ncr:1_{9254985A-B253-4B68-9242-48A3597D144F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Rsense" sheetId="7" r:id="rId1"/>
    <sheet name="Revision History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7" l="1"/>
  <c r="D50" i="7"/>
  <c r="C50" i="7"/>
  <c r="B50" i="7"/>
  <c r="I50" i="7"/>
  <c r="J50" i="7"/>
  <c r="K50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1" i="7"/>
  <c r="E52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11" i="7"/>
  <c r="K35" i="7" l="1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1" i="7"/>
  <c r="K52" i="7"/>
  <c r="K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1" i="7"/>
  <c r="J52" i="7"/>
  <c r="J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1" i="7"/>
  <c r="I52" i="7"/>
  <c r="I34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11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58" i="7"/>
  <c r="J58" i="7" s="1"/>
  <c r="B55" i="7" l="1"/>
  <c r="B31" i="7" l="1"/>
  <c r="B8" i="7"/>
  <c r="B24" i="7" l="1"/>
  <c r="C24" i="7" s="1"/>
  <c r="D24" i="7" s="1"/>
  <c r="B27" i="7"/>
  <c r="C27" i="7" s="1"/>
  <c r="D27" i="7" s="1"/>
  <c r="B46" i="7"/>
  <c r="B51" i="7"/>
  <c r="C51" i="7" s="1"/>
  <c r="D51" i="7" s="1"/>
  <c r="B47" i="7"/>
  <c r="C47" i="7" s="1"/>
  <c r="D47" i="7" s="1"/>
  <c r="B59" i="7"/>
  <c r="C59" i="7" s="1"/>
  <c r="D59" i="7" s="1"/>
  <c r="B71" i="7"/>
  <c r="C71" i="7" s="1"/>
  <c r="D71" i="7" s="1"/>
  <c r="B74" i="7"/>
  <c r="C74" i="7" s="1"/>
  <c r="D74" i="7" s="1"/>
  <c r="B49" i="7"/>
  <c r="C49" i="7" s="1"/>
  <c r="D49" i="7" s="1"/>
  <c r="B52" i="7"/>
  <c r="C52" i="7" s="1"/>
  <c r="D52" i="7" s="1"/>
  <c r="B43" i="7"/>
  <c r="C43" i="7" s="1"/>
  <c r="D43" i="7" s="1"/>
  <c r="B40" i="7"/>
  <c r="C40" i="7" s="1"/>
  <c r="D40" i="7" s="1"/>
  <c r="B39" i="7"/>
  <c r="C39" i="7" s="1"/>
  <c r="D39" i="7" s="1"/>
  <c r="B38" i="7"/>
  <c r="C38" i="7" s="1"/>
  <c r="D38" i="7" s="1"/>
  <c r="B36" i="7"/>
  <c r="C36" i="7" s="1"/>
  <c r="D36" i="7" s="1"/>
  <c r="B35" i="7"/>
  <c r="C35" i="7" s="1"/>
  <c r="D35" i="7" s="1"/>
  <c r="B75" i="7"/>
  <c r="C75" i="7" s="1"/>
  <c r="D75" i="7" s="1"/>
  <c r="B70" i="7"/>
  <c r="C70" i="7" s="1"/>
  <c r="D70" i="7" s="1"/>
  <c r="B45" i="7"/>
  <c r="C45" i="7" s="1"/>
  <c r="D45" i="7" s="1"/>
  <c r="B44" i="7"/>
  <c r="C44" i="7" s="1"/>
  <c r="D44" i="7" s="1"/>
  <c r="B42" i="7"/>
  <c r="C42" i="7" s="1"/>
  <c r="D42" i="7" s="1"/>
  <c r="B41" i="7"/>
  <c r="C41" i="7" s="1"/>
  <c r="D41" i="7" s="1"/>
  <c r="B37" i="7"/>
  <c r="C37" i="7" s="1"/>
  <c r="D37" i="7" s="1"/>
  <c r="B58" i="7"/>
  <c r="C58" i="7" s="1"/>
  <c r="D58" i="7" s="1"/>
  <c r="B73" i="7"/>
  <c r="C73" i="7" s="1"/>
  <c r="D73" i="7" s="1"/>
  <c r="B72" i="7"/>
  <c r="C72" i="7" s="1"/>
  <c r="D72" i="7" s="1"/>
  <c r="B69" i="7"/>
  <c r="C69" i="7" s="1"/>
  <c r="D69" i="7" s="1"/>
  <c r="B68" i="7"/>
  <c r="C68" i="7" s="1"/>
  <c r="D68" i="7" s="1"/>
  <c r="B67" i="7"/>
  <c r="C67" i="7" s="1"/>
  <c r="D67" i="7" s="1"/>
  <c r="B34" i="7"/>
  <c r="C34" i="7" s="1"/>
  <c r="D34" i="7" s="1"/>
  <c r="B48" i="7"/>
  <c r="C48" i="7" s="1"/>
  <c r="D48" i="7" s="1"/>
  <c r="B66" i="7"/>
  <c r="C66" i="7" s="1"/>
  <c r="D66" i="7" s="1"/>
  <c r="B65" i="7"/>
  <c r="C65" i="7" s="1"/>
  <c r="D65" i="7" s="1"/>
  <c r="B64" i="7"/>
  <c r="C64" i="7" s="1"/>
  <c r="D64" i="7" s="1"/>
  <c r="B63" i="7"/>
  <c r="C63" i="7" s="1"/>
  <c r="D63" i="7" s="1"/>
  <c r="B62" i="7"/>
  <c r="C62" i="7" s="1"/>
  <c r="D62" i="7" s="1"/>
  <c r="B61" i="7"/>
  <c r="C61" i="7" s="1"/>
  <c r="D61" i="7" s="1"/>
  <c r="B60" i="7"/>
  <c r="C60" i="7" s="1"/>
  <c r="D60" i="7" s="1"/>
  <c r="C46" i="7"/>
  <c r="D46" i="7" s="1"/>
  <c r="B12" i="7"/>
  <c r="C12" i="7" s="1"/>
  <c r="D12" i="7" s="1"/>
  <c r="B13" i="7"/>
  <c r="C13" i="7" s="1"/>
  <c r="D13" i="7" s="1"/>
  <c r="B14" i="7"/>
  <c r="C14" i="7" s="1"/>
  <c r="D14" i="7" s="1"/>
  <c r="B15" i="7"/>
  <c r="C15" i="7" s="1"/>
  <c r="D15" i="7" s="1"/>
  <c r="B16" i="7"/>
  <c r="C16" i="7" s="1"/>
  <c r="D16" i="7" s="1"/>
  <c r="B17" i="7"/>
  <c r="C17" i="7" s="1"/>
  <c r="D17" i="7" s="1"/>
  <c r="B18" i="7"/>
  <c r="C18" i="7" s="1"/>
  <c r="D18" i="7" s="1"/>
  <c r="B19" i="7"/>
  <c r="C19" i="7" s="1"/>
  <c r="D19" i="7" s="1"/>
  <c r="B20" i="7"/>
  <c r="C20" i="7" s="1"/>
  <c r="D20" i="7" s="1"/>
  <c r="B21" i="7"/>
  <c r="C21" i="7" s="1"/>
  <c r="D21" i="7" s="1"/>
  <c r="B22" i="7"/>
  <c r="C22" i="7" s="1"/>
  <c r="D22" i="7" s="1"/>
  <c r="B23" i="7"/>
  <c r="C23" i="7" s="1"/>
  <c r="D23" i="7" s="1"/>
  <c r="B25" i="7"/>
  <c r="C25" i="7" s="1"/>
  <c r="D25" i="7" s="1"/>
  <c r="B26" i="7"/>
  <c r="C26" i="7" s="1"/>
  <c r="D26" i="7" s="1"/>
  <c r="B28" i="7"/>
  <c r="C28" i="7" s="1"/>
  <c r="D28" i="7" s="1"/>
  <c r="B11" i="7"/>
  <c r="C11" i="7" s="1"/>
  <c r="D11" i="7" s="1"/>
</calcChain>
</file>

<file path=xl/sharedStrings.xml><?xml version="1.0" encoding="utf-8"?>
<sst xmlns="http://schemas.openxmlformats.org/spreadsheetml/2006/main" count="63" uniqueCount="35">
  <si>
    <t>File :</t>
  </si>
  <si>
    <t>Date</t>
  </si>
  <si>
    <t>Comment</t>
  </si>
  <si>
    <t>THIS CODE AND INFORMATION IS PROVIDED "AS IS" WITHOUT WARRANTY OF ANY  KIND, EITHER EXPRESSED OR IMPLIED.</t>
  </si>
  <si>
    <t>Author</t>
  </si>
  <si>
    <t>BD</t>
  </si>
  <si>
    <t>&lt;0,25W: 0805 resistor is OK</t>
  </si>
  <si>
    <t>&lt;2W: 2512 resistor is OK</t>
  </si>
  <si>
    <t>&lt;0,5W: 1206 resistor is OK</t>
  </si>
  <si>
    <t>2018-NOV-13</t>
  </si>
  <si>
    <t>TMC6200_Calculations.xlsx</t>
  </si>
  <si>
    <t xml:space="preserve">Initial version </t>
  </si>
  <si>
    <t>Amplification factor</t>
  </si>
  <si>
    <r>
      <t>Sense Resistor value [m</t>
    </r>
    <r>
      <rPr>
        <b/>
        <sz val="11"/>
        <color theme="1"/>
        <rFont val="Calibri"/>
        <family val="2"/>
      </rPr>
      <t>Ω]</t>
    </r>
  </si>
  <si>
    <t>RMS sense resistor power dissipation [W]</t>
  </si>
  <si>
    <t>V</t>
  </si>
  <si>
    <t>Amplifier input voltage limit</t>
  </si>
  <si>
    <t>This spreadsheet allows the calculation of the sense resistor measurement range</t>
  </si>
  <si>
    <t>1. Enter VOFS voltage used for the shunt amplifier (2.5V or 1.67V)</t>
  </si>
  <si>
    <t>2. Pick a sense resistor value from one of the amplification tables</t>
  </si>
  <si>
    <t>Peak current range [A]</t>
  </si>
  <si>
    <t>RMS current [A]</t>
  </si>
  <si>
    <t>Recommended for best Signal / Noise ratio</t>
  </si>
  <si>
    <t>Recommended above 10A</t>
  </si>
  <si>
    <t>Recommended for highest currents. Consider / Test for thermal drift of offset voltage</t>
  </si>
  <si>
    <t>2018-DEC-04</t>
  </si>
  <si>
    <t>Added values, recomendation of current range</t>
  </si>
  <si>
    <t>2019-JAN-29</t>
  </si>
  <si>
    <t>Updated limit for 20* amplification at VOFS=1,65V</t>
  </si>
  <si>
    <t>Max output Voltage [V]:</t>
  </si>
  <si>
    <t>2,65 V</t>
  </si>
  <si>
    <t>Sensitivity [mV/A]</t>
  </si>
  <si>
    <t>[mA/bit]</t>
  </si>
  <si>
    <t>[bit/A]</t>
  </si>
  <si>
    <t>Resistor Peak power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</si>
</sst>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164" fontId="0" fillId="3" borderId="0" xfId="0" applyNumberFormat="1" applyFill="1"/>
    <xf numFmtId="2" fontId="0" fillId="2" borderId="0" xfId="0" applyNumberFormat="1" applyFill="1" applyAlignment="1">
      <alignment horizontal="left"/>
    </xf>
    <xf numFmtId="1" fontId="0" fillId="3" borderId="0" xfId="0" applyNumberFormat="1" applyFill="1"/>
    <xf numFmtId="2" fontId="0" fillId="0" borderId="0" xfId="0" applyNumberFormat="1" applyFill="1" applyAlignment="1">
      <alignment horizontal="left"/>
    </xf>
    <xf numFmtId="2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5" borderId="0" xfId="0" applyFill="1"/>
    <xf numFmtId="164" fontId="0" fillId="5" borderId="0" xfId="0" applyNumberFormat="1" applyFill="1"/>
    <xf numFmtId="2" fontId="0" fillId="5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6"/>
  <sheetViews>
    <sheetView tabSelected="1" topLeftCell="A21" workbookViewId="0">
      <selection activeCell="J52" sqref="J52"/>
    </sheetView>
  </sheetViews>
  <sheetFormatPr defaultColWidth="10.85546875" defaultRowHeight="15" x14ac:dyDescent="0.25"/>
  <cols>
    <col min="1" max="1" width="27" customWidth="1"/>
    <col min="2" max="2" width="21.140625" customWidth="1"/>
    <col min="3" max="3" width="15.140625" customWidth="1"/>
    <col min="4" max="4" width="39.85546875" customWidth="1"/>
    <col min="5" max="5" width="20.28515625" customWidth="1"/>
    <col min="9" max="9" width="15" customWidth="1"/>
  </cols>
  <sheetData>
    <row r="1" spans="1:11" s="4" customFormat="1" ht="18.75" x14ac:dyDescent="0.3">
      <c r="A1" s="3" t="s">
        <v>17</v>
      </c>
    </row>
    <row r="2" spans="1:11" x14ac:dyDescent="0.25">
      <c r="A2" s="11"/>
      <c r="B2" s="10"/>
    </row>
    <row r="3" spans="1:11" x14ac:dyDescent="0.25">
      <c r="A3" s="11" t="s">
        <v>18</v>
      </c>
      <c r="B3" s="10"/>
    </row>
    <row r="4" spans="1:11" x14ac:dyDescent="0.25">
      <c r="A4" s="15">
        <v>1.65</v>
      </c>
      <c r="B4" s="10" t="s">
        <v>15</v>
      </c>
    </row>
    <row r="5" spans="1:11" x14ac:dyDescent="0.25">
      <c r="A5" s="17" t="s">
        <v>19</v>
      </c>
      <c r="B5" s="10"/>
    </row>
    <row r="7" spans="1:11" ht="21" x14ac:dyDescent="0.35">
      <c r="A7" s="13" t="s">
        <v>12</v>
      </c>
      <c r="B7" s="12">
        <v>5</v>
      </c>
      <c r="D7" t="s">
        <v>22</v>
      </c>
      <c r="E7" s="23" t="s">
        <v>29</v>
      </c>
      <c r="F7" s="23" t="s">
        <v>30</v>
      </c>
    </row>
    <row r="8" spans="1:11" x14ac:dyDescent="0.25">
      <c r="A8" s="7" t="s">
        <v>16</v>
      </c>
      <c r="B8">
        <f>IF($A$4&gt;2,0.25,0.2)</f>
        <v>0.2</v>
      </c>
    </row>
    <row r="9" spans="1:11" ht="12.6" customHeight="1" x14ac:dyDescent="0.35">
      <c r="A9" s="13"/>
    </row>
    <row r="10" spans="1:11" s="2" customFormat="1" x14ac:dyDescent="0.25">
      <c r="A10" s="2" t="s">
        <v>13</v>
      </c>
      <c r="B10" s="2" t="s">
        <v>20</v>
      </c>
      <c r="C10" s="2" t="s">
        <v>21</v>
      </c>
      <c r="D10" s="2" t="s">
        <v>14</v>
      </c>
      <c r="E10" s="2" t="s">
        <v>34</v>
      </c>
      <c r="F10"/>
      <c r="I10" t="s">
        <v>31</v>
      </c>
      <c r="J10" s="2" t="s">
        <v>33</v>
      </c>
      <c r="K10" s="2" t="s">
        <v>32</v>
      </c>
    </row>
    <row r="11" spans="1:11" x14ac:dyDescent="0.25">
      <c r="A11" s="16">
        <v>220</v>
      </c>
      <c r="B11" s="19">
        <f>B$8/(A11/1000)</f>
        <v>0.90909090909090917</v>
      </c>
      <c r="C11" s="19">
        <f>B11/1.41</f>
        <v>0.64474532559638953</v>
      </c>
      <c r="D11" s="1">
        <f>(C11^2)*(A11/1000)</f>
        <v>9.1453237673246757E-2</v>
      </c>
      <c r="E11">
        <f>A11*(1.5*C11)^2/1000</f>
        <v>0.2057697847648052</v>
      </c>
      <c r="F11" t="s">
        <v>6</v>
      </c>
      <c r="I11">
        <f>$B$7*A11/1000</f>
        <v>1.1000000000000001</v>
      </c>
      <c r="J11">
        <f>I11*(2^12-1)/3.3</f>
        <v>1365</v>
      </c>
      <c r="K11">
        <f>1/J11*1000</f>
        <v>0.73260073260073255</v>
      </c>
    </row>
    <row r="12" spans="1:11" x14ac:dyDescent="0.25">
      <c r="A12" s="16">
        <v>150</v>
      </c>
      <c r="B12" s="19">
        <f t="shared" ref="B12:B28" si="0">B$8/(A12/1000)</f>
        <v>1.3333333333333335</v>
      </c>
      <c r="C12" s="19">
        <f t="shared" ref="C12:C28" si="1">B12/1.41</f>
        <v>0.9456264775413713</v>
      </c>
      <c r="D12" s="1">
        <f t="shared" ref="D12:D28" si="2">(C12^2)*(A12/1000)</f>
        <v>0.13413141525409525</v>
      </c>
      <c r="E12">
        <f t="shared" ref="E12:E75" si="3">A12*(1.5*C12)^2/1000</f>
        <v>0.30179568432171433</v>
      </c>
      <c r="I12">
        <f t="shared" ref="I12:I28" si="4">$B$7*A12/1000</f>
        <v>0.75</v>
      </c>
      <c r="J12">
        <f t="shared" ref="J12:J28" si="5">I12*(2^12-1)/3.3</f>
        <v>930.68181818181824</v>
      </c>
      <c r="K12">
        <f t="shared" ref="K12:K28" si="6">1/J12*1000</f>
        <v>1.0744810744810744</v>
      </c>
    </row>
    <row r="13" spans="1:11" x14ac:dyDescent="0.25">
      <c r="A13" s="16">
        <v>120</v>
      </c>
      <c r="B13" s="19">
        <f t="shared" si="0"/>
        <v>1.6666666666666667</v>
      </c>
      <c r="C13" s="19">
        <f t="shared" si="1"/>
        <v>1.1820330969267141</v>
      </c>
      <c r="D13" s="1">
        <f t="shared" si="2"/>
        <v>0.16766426906761903</v>
      </c>
      <c r="E13">
        <f t="shared" si="3"/>
        <v>0.37724460540214283</v>
      </c>
      <c r="F13" t="s">
        <v>8</v>
      </c>
      <c r="I13">
        <f t="shared" si="4"/>
        <v>0.6</v>
      </c>
      <c r="J13">
        <f t="shared" si="5"/>
        <v>744.54545454545462</v>
      </c>
      <c r="K13">
        <f t="shared" si="6"/>
        <v>1.343101343101343</v>
      </c>
    </row>
    <row r="14" spans="1:11" x14ac:dyDescent="0.25">
      <c r="A14" s="16">
        <v>100</v>
      </c>
      <c r="B14" s="19">
        <f t="shared" si="0"/>
        <v>2</v>
      </c>
      <c r="C14" s="19">
        <f t="shared" si="1"/>
        <v>1.4184397163120568</v>
      </c>
      <c r="D14" s="1">
        <f t="shared" si="2"/>
        <v>0.2011971228811428</v>
      </c>
      <c r="E14">
        <f t="shared" si="3"/>
        <v>0.45269352648257127</v>
      </c>
      <c r="I14">
        <f t="shared" si="4"/>
        <v>0.5</v>
      </c>
      <c r="J14">
        <f t="shared" si="5"/>
        <v>620.4545454545455</v>
      </c>
      <c r="K14">
        <f t="shared" si="6"/>
        <v>1.6117216117216118</v>
      </c>
    </row>
    <row r="15" spans="1:11" x14ac:dyDescent="0.25">
      <c r="A15" s="16">
        <v>75</v>
      </c>
      <c r="B15" s="19">
        <f t="shared" si="0"/>
        <v>2.666666666666667</v>
      </c>
      <c r="C15" s="19">
        <f t="shared" si="1"/>
        <v>1.8912529550827426</v>
      </c>
      <c r="D15" s="1">
        <f t="shared" si="2"/>
        <v>0.2682628305081905</v>
      </c>
      <c r="E15">
        <f t="shared" si="3"/>
        <v>0.60359136864342866</v>
      </c>
      <c r="I15">
        <f t="shared" si="4"/>
        <v>0.375</v>
      </c>
      <c r="J15">
        <f t="shared" si="5"/>
        <v>465.34090909090912</v>
      </c>
      <c r="K15">
        <f t="shared" si="6"/>
        <v>2.1489621489621489</v>
      </c>
    </row>
    <row r="16" spans="1:11" x14ac:dyDescent="0.25">
      <c r="A16" s="16">
        <v>66</v>
      </c>
      <c r="B16" s="19">
        <f t="shared" si="0"/>
        <v>3.0303030303030303</v>
      </c>
      <c r="C16" s="19">
        <f t="shared" si="1"/>
        <v>2.1491510853212983</v>
      </c>
      <c r="D16" s="1">
        <f t="shared" si="2"/>
        <v>0.30484412557748913</v>
      </c>
      <c r="E16">
        <f t="shared" si="3"/>
        <v>0.68589928254935062</v>
      </c>
      <c r="I16">
        <f t="shared" si="4"/>
        <v>0.33</v>
      </c>
      <c r="J16">
        <f t="shared" si="5"/>
        <v>409.50000000000006</v>
      </c>
      <c r="K16">
        <f t="shared" si="6"/>
        <v>2.4420024420024418</v>
      </c>
    </row>
    <row r="17" spans="1:11" x14ac:dyDescent="0.25">
      <c r="A17" s="16">
        <v>50</v>
      </c>
      <c r="B17" s="19">
        <f t="shared" si="0"/>
        <v>4</v>
      </c>
      <c r="C17" s="19">
        <f t="shared" si="1"/>
        <v>2.8368794326241136</v>
      </c>
      <c r="D17" s="1">
        <f t="shared" si="2"/>
        <v>0.40239424576228561</v>
      </c>
      <c r="E17">
        <f t="shared" si="3"/>
        <v>0.90538705296514255</v>
      </c>
      <c r="F17" t="s">
        <v>7</v>
      </c>
      <c r="I17">
        <f t="shared" si="4"/>
        <v>0.25</v>
      </c>
      <c r="J17">
        <f t="shared" si="5"/>
        <v>310.22727272727275</v>
      </c>
      <c r="K17">
        <f t="shared" si="6"/>
        <v>3.2234432234432235</v>
      </c>
    </row>
    <row r="18" spans="1:11" x14ac:dyDescent="0.25">
      <c r="A18" s="16">
        <v>47</v>
      </c>
      <c r="B18" s="19">
        <f t="shared" si="0"/>
        <v>4.2553191489361701</v>
      </c>
      <c r="C18" s="19">
        <f t="shared" si="1"/>
        <v>3.0179568432171422</v>
      </c>
      <c r="D18" s="1">
        <f t="shared" si="2"/>
        <v>0.42807898485349538</v>
      </c>
      <c r="E18">
        <f t="shared" si="3"/>
        <v>0.96317771592036472</v>
      </c>
      <c r="I18">
        <f t="shared" si="4"/>
        <v>0.23499999999999999</v>
      </c>
      <c r="J18">
        <f t="shared" si="5"/>
        <v>291.61363636363637</v>
      </c>
      <c r="K18">
        <f t="shared" si="6"/>
        <v>3.4291949185566204</v>
      </c>
    </row>
    <row r="19" spans="1:11" x14ac:dyDescent="0.25">
      <c r="A19" s="16">
        <v>33</v>
      </c>
      <c r="B19" s="19">
        <f t="shared" si="0"/>
        <v>6.0606060606060606</v>
      </c>
      <c r="C19" s="19">
        <f t="shared" si="1"/>
        <v>4.2983021706425966</v>
      </c>
      <c r="D19" s="1">
        <f t="shared" si="2"/>
        <v>0.60968825115497827</v>
      </c>
      <c r="E19">
        <f t="shared" si="3"/>
        <v>1.3717985650987012</v>
      </c>
      <c r="I19">
        <f t="shared" si="4"/>
        <v>0.16500000000000001</v>
      </c>
      <c r="J19">
        <f t="shared" si="5"/>
        <v>204.75000000000003</v>
      </c>
      <c r="K19">
        <f t="shared" si="6"/>
        <v>4.8840048840048835</v>
      </c>
    </row>
    <row r="20" spans="1:11" x14ac:dyDescent="0.25">
      <c r="A20" s="16">
        <v>22</v>
      </c>
      <c r="B20" s="19">
        <f t="shared" si="0"/>
        <v>9.0909090909090917</v>
      </c>
      <c r="C20" s="19">
        <f t="shared" si="1"/>
        <v>6.4474532559638948</v>
      </c>
      <c r="D20" s="1">
        <f t="shared" si="2"/>
        <v>0.91453237673246746</v>
      </c>
      <c r="E20">
        <f t="shared" si="3"/>
        <v>2.0576978476480523</v>
      </c>
      <c r="I20">
        <f t="shared" si="4"/>
        <v>0.11</v>
      </c>
      <c r="J20">
        <f t="shared" si="5"/>
        <v>136.5</v>
      </c>
      <c r="K20">
        <f t="shared" si="6"/>
        <v>7.3260073260073257</v>
      </c>
    </row>
    <row r="21" spans="1:11" x14ac:dyDescent="0.25">
      <c r="A21" s="16">
        <v>15</v>
      </c>
      <c r="B21" s="19">
        <f t="shared" si="0"/>
        <v>13.333333333333334</v>
      </c>
      <c r="C21" s="19">
        <f t="shared" si="1"/>
        <v>9.4562647754137128</v>
      </c>
      <c r="D21" s="1">
        <f t="shared" si="2"/>
        <v>1.3413141525409522</v>
      </c>
      <c r="E21">
        <f t="shared" si="3"/>
        <v>3.0179568432171426</v>
      </c>
      <c r="I21">
        <f t="shared" si="4"/>
        <v>7.4999999999999997E-2</v>
      </c>
      <c r="J21">
        <f t="shared" si="5"/>
        <v>93.068181818181827</v>
      </c>
      <c r="K21">
        <f t="shared" si="6"/>
        <v>10.744810744810744</v>
      </c>
    </row>
    <row r="22" spans="1:11" x14ac:dyDescent="0.25">
      <c r="A22" s="16">
        <v>10</v>
      </c>
      <c r="B22" s="20">
        <f t="shared" si="0"/>
        <v>20</v>
      </c>
      <c r="C22" s="20">
        <f t="shared" si="1"/>
        <v>14.184397163120568</v>
      </c>
      <c r="D22" s="18">
        <f t="shared" si="2"/>
        <v>2.0119712288114284</v>
      </c>
      <c r="E22">
        <f t="shared" si="3"/>
        <v>4.5269352648257142</v>
      </c>
      <c r="I22">
        <f t="shared" si="4"/>
        <v>0.05</v>
      </c>
      <c r="J22">
        <f t="shared" si="5"/>
        <v>62.045454545454547</v>
      </c>
      <c r="K22">
        <f t="shared" si="6"/>
        <v>16.117216117216117</v>
      </c>
    </row>
    <row r="23" spans="1:11" x14ac:dyDescent="0.25">
      <c r="A23" s="14">
        <v>5</v>
      </c>
      <c r="B23" s="20">
        <f t="shared" si="0"/>
        <v>40</v>
      </c>
      <c r="C23" s="20">
        <f t="shared" si="1"/>
        <v>28.368794326241137</v>
      </c>
      <c r="D23" s="18">
        <f t="shared" si="2"/>
        <v>4.0239424576228568</v>
      </c>
      <c r="E23">
        <f t="shared" si="3"/>
        <v>9.0538705296514284</v>
      </c>
      <c r="I23">
        <f t="shared" si="4"/>
        <v>2.5000000000000001E-2</v>
      </c>
      <c r="J23">
        <f t="shared" si="5"/>
        <v>31.022727272727273</v>
      </c>
      <c r="K23">
        <f t="shared" si="6"/>
        <v>32.234432234432234</v>
      </c>
    </row>
    <row r="24" spans="1:11" x14ac:dyDescent="0.25">
      <c r="A24" s="14">
        <v>3.3</v>
      </c>
      <c r="B24" s="20">
        <f t="shared" si="0"/>
        <v>60.606060606060609</v>
      </c>
      <c r="C24" s="20">
        <f t="shared" si="1"/>
        <v>42.983021706425966</v>
      </c>
      <c r="D24" s="18">
        <f t="shared" si="2"/>
        <v>6.0968825115497829</v>
      </c>
      <c r="E24">
        <f t="shared" si="3"/>
        <v>13.717985650987009</v>
      </c>
      <c r="I24">
        <f t="shared" si="4"/>
        <v>1.6500000000000001E-2</v>
      </c>
      <c r="J24">
        <f t="shared" si="5"/>
        <v>20.475000000000005</v>
      </c>
      <c r="K24">
        <f t="shared" si="6"/>
        <v>48.840048840048823</v>
      </c>
    </row>
    <row r="25" spans="1:11" x14ac:dyDescent="0.25">
      <c r="A25" s="14">
        <v>2.5</v>
      </c>
      <c r="B25" s="20">
        <f t="shared" si="0"/>
        <v>80</v>
      </c>
      <c r="C25" s="20">
        <f t="shared" si="1"/>
        <v>56.737588652482273</v>
      </c>
      <c r="D25" s="18">
        <f t="shared" si="2"/>
        <v>8.0478849152457137</v>
      </c>
      <c r="E25">
        <f t="shared" si="3"/>
        <v>18.107741059302857</v>
      </c>
      <c r="I25">
        <f t="shared" si="4"/>
        <v>1.2500000000000001E-2</v>
      </c>
      <c r="J25">
        <f t="shared" si="5"/>
        <v>15.511363636363637</v>
      </c>
      <c r="K25">
        <f t="shared" si="6"/>
        <v>64.468864468864467</v>
      </c>
    </row>
    <row r="26" spans="1:11" x14ac:dyDescent="0.25">
      <c r="A26" s="14">
        <v>2</v>
      </c>
      <c r="B26" s="20">
        <f t="shared" si="0"/>
        <v>100</v>
      </c>
      <c r="C26" s="20">
        <f t="shared" si="1"/>
        <v>70.921985815602838</v>
      </c>
      <c r="D26" s="18">
        <f t="shared" si="2"/>
        <v>10.059856144057141</v>
      </c>
      <c r="E26">
        <f t="shared" si="3"/>
        <v>22.634676324128563</v>
      </c>
      <c r="I26">
        <f t="shared" si="4"/>
        <v>0.01</v>
      </c>
      <c r="J26">
        <f t="shared" si="5"/>
        <v>12.40909090909091</v>
      </c>
      <c r="K26">
        <f t="shared" si="6"/>
        <v>80.586080586080584</v>
      </c>
    </row>
    <row r="27" spans="1:11" x14ac:dyDescent="0.25">
      <c r="A27" s="14">
        <v>1.5</v>
      </c>
      <c r="B27" s="20">
        <f t="shared" si="0"/>
        <v>133.33333333333334</v>
      </c>
      <c r="C27" s="20">
        <f t="shared" si="1"/>
        <v>94.562647754137132</v>
      </c>
      <c r="D27" s="18">
        <f t="shared" si="2"/>
        <v>13.413141525409525</v>
      </c>
      <c r="E27">
        <f t="shared" si="3"/>
        <v>30.179568432171436</v>
      </c>
      <c r="I27">
        <f t="shared" si="4"/>
        <v>7.4999999999999997E-3</v>
      </c>
      <c r="J27">
        <f t="shared" si="5"/>
        <v>9.3068181818181817</v>
      </c>
      <c r="K27">
        <f t="shared" si="6"/>
        <v>107.44810744810745</v>
      </c>
    </row>
    <row r="28" spans="1:11" x14ac:dyDescent="0.25">
      <c r="A28" s="14">
        <v>1</v>
      </c>
      <c r="B28" s="20">
        <f t="shared" si="0"/>
        <v>200</v>
      </c>
      <c r="C28" s="20">
        <f t="shared" si="1"/>
        <v>141.84397163120568</v>
      </c>
      <c r="D28" s="18">
        <f t="shared" si="2"/>
        <v>20.119712288114282</v>
      </c>
      <c r="E28">
        <f t="shared" si="3"/>
        <v>45.269352648257126</v>
      </c>
      <c r="I28">
        <f t="shared" si="4"/>
        <v>5.0000000000000001E-3</v>
      </c>
      <c r="J28">
        <f t="shared" si="5"/>
        <v>6.204545454545455</v>
      </c>
      <c r="K28">
        <f t="shared" si="6"/>
        <v>161.17216117216117</v>
      </c>
    </row>
    <row r="29" spans="1:11" x14ac:dyDescent="0.25">
      <c r="B29" s="1"/>
      <c r="C29" s="1"/>
      <c r="D29" s="1"/>
    </row>
    <row r="30" spans="1:11" ht="21" x14ac:dyDescent="0.35">
      <c r="A30" s="13" t="s">
        <v>12</v>
      </c>
      <c r="B30" s="12">
        <v>10</v>
      </c>
      <c r="D30" t="s">
        <v>23</v>
      </c>
    </row>
    <row r="31" spans="1:11" x14ac:dyDescent="0.25">
      <c r="A31" s="7" t="s">
        <v>16</v>
      </c>
      <c r="B31">
        <f>IF($A$4&gt;2,0.15,0.1)</f>
        <v>0.1</v>
      </c>
      <c r="C31" t="s">
        <v>15</v>
      </c>
    </row>
    <row r="32" spans="1:11" ht="12.6" customHeight="1" x14ac:dyDescent="0.35">
      <c r="A32" s="13"/>
    </row>
    <row r="33" spans="1:11" s="2" customFormat="1" x14ac:dyDescent="0.25">
      <c r="A33" s="2" t="s">
        <v>13</v>
      </c>
      <c r="B33" s="2" t="s">
        <v>20</v>
      </c>
      <c r="C33" s="2" t="s">
        <v>21</v>
      </c>
      <c r="D33" s="2" t="s">
        <v>14</v>
      </c>
      <c r="E33"/>
      <c r="F33"/>
      <c r="I33" t="s">
        <v>31</v>
      </c>
      <c r="J33" s="2" t="s">
        <v>33</v>
      </c>
      <c r="K33" s="2" t="s">
        <v>32</v>
      </c>
    </row>
    <row r="34" spans="1:11" x14ac:dyDescent="0.25">
      <c r="A34" s="16">
        <v>220</v>
      </c>
      <c r="B34" s="19">
        <f>B$31/(A34/1000)</f>
        <v>0.45454545454545459</v>
      </c>
      <c r="C34" s="19">
        <f>B34/1.41</f>
        <v>0.32237266279819476</v>
      </c>
      <c r="D34" s="1">
        <f>(C34^2)*(A34/1000)</f>
        <v>2.2863309418311689E-2</v>
      </c>
      <c r="E34">
        <f t="shared" si="3"/>
        <v>5.1442446191201301E-2</v>
      </c>
      <c r="F34" t="s">
        <v>6</v>
      </c>
      <c r="I34">
        <f>A34*$B$30/1000</f>
        <v>2.2000000000000002</v>
      </c>
      <c r="J34">
        <f>I34*(2^12-1)/3.3</f>
        <v>2730</v>
      </c>
      <c r="K34">
        <f>1/J34*1000</f>
        <v>0.36630036630036628</v>
      </c>
    </row>
    <row r="35" spans="1:11" x14ac:dyDescent="0.25">
      <c r="A35" s="16">
        <v>150</v>
      </c>
      <c r="B35" s="19">
        <f t="shared" ref="B35:B52" si="7">B$31/(A35/1000)</f>
        <v>0.66666666666666674</v>
      </c>
      <c r="C35" s="19">
        <f t="shared" ref="C35:C52" si="8">B35/1.41</f>
        <v>0.47281323877068565</v>
      </c>
      <c r="D35" s="1">
        <f t="shared" ref="D35:D52" si="9">(C35^2)*(A35/1000)</f>
        <v>3.3532853813523812E-2</v>
      </c>
      <c r="E35">
        <f t="shared" si="3"/>
        <v>7.5448921080428583E-2</v>
      </c>
      <c r="I35">
        <f t="shared" ref="I35:I52" si="10">A35*$B$30/1000</f>
        <v>1.5</v>
      </c>
      <c r="J35">
        <f t="shared" ref="J35:J52" si="11">I35*(2^12-1)/3.3</f>
        <v>1861.3636363636365</v>
      </c>
      <c r="K35">
        <f t="shared" ref="K35:K52" si="12">1/J35*1000</f>
        <v>0.53724053724053722</v>
      </c>
    </row>
    <row r="36" spans="1:11" x14ac:dyDescent="0.25">
      <c r="A36" s="16">
        <v>120</v>
      </c>
      <c r="B36" s="19">
        <f t="shared" si="7"/>
        <v>0.83333333333333337</v>
      </c>
      <c r="C36" s="19">
        <f t="shared" si="8"/>
        <v>0.59101654846335705</v>
      </c>
      <c r="D36" s="1">
        <f t="shared" si="9"/>
        <v>4.1916067266904757E-2</v>
      </c>
      <c r="E36">
        <f t="shared" si="3"/>
        <v>9.4311151350535707E-2</v>
      </c>
      <c r="F36" t="s">
        <v>8</v>
      </c>
      <c r="I36">
        <f t="shared" si="10"/>
        <v>1.2</v>
      </c>
      <c r="J36">
        <f t="shared" si="11"/>
        <v>1489.0909090909092</v>
      </c>
      <c r="K36">
        <f t="shared" si="12"/>
        <v>0.6715506715506715</v>
      </c>
    </row>
    <row r="37" spans="1:11" x14ac:dyDescent="0.25">
      <c r="A37" s="16">
        <v>100</v>
      </c>
      <c r="B37" s="19">
        <f t="shared" si="7"/>
        <v>1</v>
      </c>
      <c r="C37" s="19">
        <f t="shared" si="8"/>
        <v>0.70921985815602839</v>
      </c>
      <c r="D37" s="1">
        <f t="shared" si="9"/>
        <v>5.0299280720285701E-2</v>
      </c>
      <c r="E37">
        <f t="shared" si="3"/>
        <v>0.11317338162064282</v>
      </c>
      <c r="I37">
        <f t="shared" si="10"/>
        <v>1</v>
      </c>
      <c r="J37">
        <f t="shared" si="11"/>
        <v>1240.909090909091</v>
      </c>
      <c r="K37">
        <f t="shared" si="12"/>
        <v>0.80586080586080588</v>
      </c>
    </row>
    <row r="38" spans="1:11" x14ac:dyDescent="0.25">
      <c r="A38" s="16">
        <v>75</v>
      </c>
      <c r="B38" s="19">
        <f t="shared" si="7"/>
        <v>1.3333333333333335</v>
      </c>
      <c r="C38" s="19">
        <f t="shared" si="8"/>
        <v>0.9456264775413713</v>
      </c>
      <c r="D38" s="1">
        <f t="shared" si="9"/>
        <v>6.7065707627047624E-2</v>
      </c>
      <c r="E38">
        <f t="shared" si="3"/>
        <v>0.15089784216085717</v>
      </c>
      <c r="I38">
        <f t="shared" si="10"/>
        <v>0.75</v>
      </c>
      <c r="J38">
        <f t="shared" si="11"/>
        <v>930.68181818181824</v>
      </c>
      <c r="K38">
        <f t="shared" si="12"/>
        <v>1.0744810744810744</v>
      </c>
    </row>
    <row r="39" spans="1:11" x14ac:dyDescent="0.25">
      <c r="A39" s="16">
        <v>66</v>
      </c>
      <c r="B39" s="19">
        <f t="shared" si="7"/>
        <v>1.5151515151515151</v>
      </c>
      <c r="C39" s="19">
        <f t="shared" si="8"/>
        <v>1.0745755426606491</v>
      </c>
      <c r="D39" s="1">
        <f t="shared" si="9"/>
        <v>7.6211031394372283E-2</v>
      </c>
      <c r="E39">
        <f t="shared" si="3"/>
        <v>0.17147482063733765</v>
      </c>
      <c r="I39">
        <f t="shared" si="10"/>
        <v>0.66</v>
      </c>
      <c r="J39">
        <f t="shared" si="11"/>
        <v>819.00000000000011</v>
      </c>
      <c r="K39">
        <f t="shared" si="12"/>
        <v>1.2210012210012209</v>
      </c>
    </row>
    <row r="40" spans="1:11" x14ac:dyDescent="0.25">
      <c r="A40" s="16">
        <v>50</v>
      </c>
      <c r="B40" s="19">
        <f t="shared" si="7"/>
        <v>2</v>
      </c>
      <c r="C40" s="19">
        <f t="shared" si="8"/>
        <v>1.4184397163120568</v>
      </c>
      <c r="D40" s="1">
        <f t="shared" si="9"/>
        <v>0.1005985614405714</v>
      </c>
      <c r="E40">
        <f t="shared" si="3"/>
        <v>0.22634676324128564</v>
      </c>
      <c r="I40">
        <f t="shared" si="10"/>
        <v>0.5</v>
      </c>
      <c r="J40">
        <f t="shared" si="11"/>
        <v>620.4545454545455</v>
      </c>
      <c r="K40">
        <f t="shared" si="12"/>
        <v>1.6117216117216118</v>
      </c>
    </row>
    <row r="41" spans="1:11" x14ac:dyDescent="0.25">
      <c r="A41" s="16">
        <v>47</v>
      </c>
      <c r="B41" s="19">
        <f t="shared" si="7"/>
        <v>2.1276595744680851</v>
      </c>
      <c r="C41" s="19">
        <f t="shared" si="8"/>
        <v>1.5089784216085711</v>
      </c>
      <c r="D41" s="1">
        <f t="shared" si="9"/>
        <v>0.10701974621337385</v>
      </c>
      <c r="E41">
        <f t="shared" si="3"/>
        <v>0.24079442898009118</v>
      </c>
      <c r="I41">
        <f t="shared" si="10"/>
        <v>0.47</v>
      </c>
      <c r="J41">
        <f t="shared" si="11"/>
        <v>583.22727272727275</v>
      </c>
      <c r="K41">
        <f t="shared" si="12"/>
        <v>1.7145974592783102</v>
      </c>
    </row>
    <row r="42" spans="1:11" x14ac:dyDescent="0.25">
      <c r="A42" s="16">
        <v>33</v>
      </c>
      <c r="B42" s="19">
        <f t="shared" si="7"/>
        <v>3.0303030303030303</v>
      </c>
      <c r="C42" s="19">
        <f t="shared" si="8"/>
        <v>2.1491510853212983</v>
      </c>
      <c r="D42" s="1">
        <f t="shared" si="9"/>
        <v>0.15242206278874457</v>
      </c>
      <c r="E42">
        <f t="shared" si="3"/>
        <v>0.34294964127467531</v>
      </c>
      <c r="I42">
        <f t="shared" si="10"/>
        <v>0.33</v>
      </c>
      <c r="J42">
        <f t="shared" si="11"/>
        <v>409.50000000000006</v>
      </c>
      <c r="K42">
        <f t="shared" si="12"/>
        <v>2.4420024420024418</v>
      </c>
    </row>
    <row r="43" spans="1:11" x14ac:dyDescent="0.25">
      <c r="A43" s="16">
        <v>22</v>
      </c>
      <c r="B43" s="19">
        <f t="shared" si="7"/>
        <v>4.5454545454545459</v>
      </c>
      <c r="C43" s="19">
        <f t="shared" si="8"/>
        <v>3.2237266279819474</v>
      </c>
      <c r="D43" s="1">
        <f t="shared" si="9"/>
        <v>0.22863309418311686</v>
      </c>
      <c r="E43">
        <f t="shared" si="3"/>
        <v>0.51442446191201308</v>
      </c>
      <c r="F43" t="s">
        <v>7</v>
      </c>
      <c r="I43">
        <f t="shared" si="10"/>
        <v>0.22</v>
      </c>
      <c r="J43">
        <f t="shared" si="11"/>
        <v>273</v>
      </c>
      <c r="K43">
        <f t="shared" si="12"/>
        <v>3.6630036630036629</v>
      </c>
    </row>
    <row r="44" spans="1:11" x14ac:dyDescent="0.25">
      <c r="A44" s="16">
        <v>15</v>
      </c>
      <c r="B44" s="19">
        <f t="shared" si="7"/>
        <v>6.666666666666667</v>
      </c>
      <c r="C44" s="19">
        <f t="shared" si="8"/>
        <v>4.7281323877068564</v>
      </c>
      <c r="D44" s="1">
        <f t="shared" si="9"/>
        <v>0.33532853813523805</v>
      </c>
      <c r="E44">
        <f t="shared" si="3"/>
        <v>0.75448921080428566</v>
      </c>
      <c r="I44">
        <f t="shared" si="10"/>
        <v>0.15</v>
      </c>
      <c r="J44">
        <f t="shared" si="11"/>
        <v>186.13636363636365</v>
      </c>
      <c r="K44">
        <f t="shared" si="12"/>
        <v>5.372405372405372</v>
      </c>
    </row>
    <row r="45" spans="1:11" x14ac:dyDescent="0.25">
      <c r="A45" s="16">
        <v>10</v>
      </c>
      <c r="B45" s="19">
        <f t="shared" si="7"/>
        <v>10</v>
      </c>
      <c r="C45" s="19">
        <f t="shared" si="8"/>
        <v>7.0921985815602842</v>
      </c>
      <c r="D45" s="1">
        <f t="shared" si="9"/>
        <v>0.50299280720285711</v>
      </c>
      <c r="E45">
        <f t="shared" si="3"/>
        <v>1.1317338162064285</v>
      </c>
      <c r="I45">
        <f t="shared" si="10"/>
        <v>0.1</v>
      </c>
      <c r="J45">
        <f t="shared" si="11"/>
        <v>124.09090909090909</v>
      </c>
      <c r="K45">
        <f t="shared" si="12"/>
        <v>8.0586080586080584</v>
      </c>
    </row>
    <row r="46" spans="1:11" x14ac:dyDescent="0.25">
      <c r="A46" s="14">
        <v>5</v>
      </c>
      <c r="B46" s="19">
        <f t="shared" si="7"/>
        <v>20</v>
      </c>
      <c r="C46" s="19">
        <f t="shared" si="8"/>
        <v>14.184397163120568</v>
      </c>
      <c r="D46" s="1">
        <f t="shared" si="9"/>
        <v>1.0059856144057142</v>
      </c>
      <c r="E46">
        <f t="shared" si="3"/>
        <v>2.2634676324128571</v>
      </c>
      <c r="I46">
        <f t="shared" si="10"/>
        <v>0.05</v>
      </c>
      <c r="J46">
        <f t="shared" si="11"/>
        <v>62.045454545454547</v>
      </c>
      <c r="K46">
        <f t="shared" si="12"/>
        <v>16.117216117216117</v>
      </c>
    </row>
    <row r="47" spans="1:11" x14ac:dyDescent="0.25">
      <c r="A47" s="14">
        <v>3.3</v>
      </c>
      <c r="B47" s="20">
        <f t="shared" si="7"/>
        <v>30.303030303030305</v>
      </c>
      <c r="C47" s="20">
        <f t="shared" si="8"/>
        <v>21.491510853212983</v>
      </c>
      <c r="D47" s="18">
        <f t="shared" si="9"/>
        <v>1.5242206278874457</v>
      </c>
      <c r="E47">
        <f t="shared" si="3"/>
        <v>3.4294964127467522</v>
      </c>
      <c r="I47">
        <f t="shared" si="10"/>
        <v>3.3000000000000002E-2</v>
      </c>
      <c r="J47">
        <f t="shared" si="11"/>
        <v>40.95000000000001</v>
      </c>
      <c r="K47">
        <f t="shared" si="12"/>
        <v>24.420024420024411</v>
      </c>
    </row>
    <row r="48" spans="1:11" x14ac:dyDescent="0.25">
      <c r="A48" s="14">
        <v>2.5</v>
      </c>
      <c r="B48" s="20">
        <f t="shared" si="7"/>
        <v>40</v>
      </c>
      <c r="C48" s="20">
        <f t="shared" si="8"/>
        <v>28.368794326241137</v>
      </c>
      <c r="D48" s="18">
        <f t="shared" si="9"/>
        <v>2.0119712288114284</v>
      </c>
      <c r="E48">
        <f t="shared" si="3"/>
        <v>4.5269352648257142</v>
      </c>
      <c r="I48">
        <f t="shared" si="10"/>
        <v>2.5000000000000001E-2</v>
      </c>
      <c r="J48">
        <f t="shared" si="11"/>
        <v>31.022727272727273</v>
      </c>
      <c r="K48">
        <f t="shared" si="12"/>
        <v>32.234432234432234</v>
      </c>
    </row>
    <row r="49" spans="1:11" x14ac:dyDescent="0.25">
      <c r="A49" s="24">
        <v>2</v>
      </c>
      <c r="B49" s="24">
        <f t="shared" si="7"/>
        <v>50</v>
      </c>
      <c r="C49" s="24">
        <f t="shared" si="8"/>
        <v>35.460992907801419</v>
      </c>
      <c r="D49" s="25">
        <f t="shared" si="9"/>
        <v>2.5149640360142853</v>
      </c>
      <c r="E49">
        <f t="shared" si="3"/>
        <v>5.6586690810321407</v>
      </c>
      <c r="F49" s="23"/>
      <c r="G49" s="23"/>
      <c r="H49" s="23"/>
      <c r="I49" s="23">
        <f t="shared" si="10"/>
        <v>0.02</v>
      </c>
      <c r="J49" s="23">
        <f t="shared" si="11"/>
        <v>24.81818181818182</v>
      </c>
      <c r="K49" s="23">
        <f t="shared" si="12"/>
        <v>40.293040293040292</v>
      </c>
    </row>
    <row r="50" spans="1:11" x14ac:dyDescent="0.25">
      <c r="A50" s="24">
        <v>1.75</v>
      </c>
      <c r="B50" s="24">
        <f t="shared" si="7"/>
        <v>57.142857142857146</v>
      </c>
      <c r="C50" s="24">
        <f t="shared" si="8"/>
        <v>40.526849037487338</v>
      </c>
      <c r="D50" s="25">
        <f t="shared" si="9"/>
        <v>2.8742446125877548</v>
      </c>
      <c r="E50">
        <f t="shared" si="3"/>
        <v>6.4670503783224476</v>
      </c>
      <c r="F50" s="23"/>
      <c r="G50" s="23"/>
      <c r="H50" s="23"/>
      <c r="I50" s="23">
        <f t="shared" si="10"/>
        <v>1.7500000000000002E-2</v>
      </c>
      <c r="J50" s="23">
        <f t="shared" si="11"/>
        <v>21.715909090909093</v>
      </c>
      <c r="K50" s="23">
        <f t="shared" si="12"/>
        <v>46.049188906331757</v>
      </c>
    </row>
    <row r="51" spans="1:11" x14ac:dyDescent="0.25">
      <c r="A51" s="26">
        <v>1.5</v>
      </c>
      <c r="B51" s="26">
        <f t="shared" si="7"/>
        <v>66.666666666666671</v>
      </c>
      <c r="C51" s="26">
        <f t="shared" si="8"/>
        <v>47.281323877068566</v>
      </c>
      <c r="D51" s="27">
        <f t="shared" si="9"/>
        <v>3.3532853813523813</v>
      </c>
      <c r="E51">
        <f t="shared" si="3"/>
        <v>7.544892108042859</v>
      </c>
      <c r="F51" s="28"/>
      <c r="G51" s="28"/>
      <c r="H51" s="28"/>
      <c r="I51" s="28">
        <f t="shared" si="10"/>
        <v>1.4999999999999999E-2</v>
      </c>
      <c r="J51" s="28">
        <f t="shared" si="11"/>
        <v>18.613636363636363</v>
      </c>
      <c r="K51" s="28">
        <f t="shared" si="12"/>
        <v>53.724053724053725</v>
      </c>
    </row>
    <row r="52" spans="1:11" x14ac:dyDescent="0.25">
      <c r="A52" s="14">
        <v>1</v>
      </c>
      <c r="B52" s="20">
        <f t="shared" si="7"/>
        <v>100</v>
      </c>
      <c r="C52" s="20">
        <f t="shared" si="8"/>
        <v>70.921985815602838</v>
      </c>
      <c r="D52" s="18">
        <f t="shared" si="9"/>
        <v>5.0299280720285706</v>
      </c>
      <c r="E52">
        <f t="shared" si="3"/>
        <v>11.317338162064281</v>
      </c>
      <c r="I52">
        <f t="shared" si="10"/>
        <v>0.01</v>
      </c>
      <c r="J52">
        <f t="shared" si="11"/>
        <v>12.40909090909091</v>
      </c>
      <c r="K52">
        <f t="shared" si="12"/>
        <v>80.586080586080584</v>
      </c>
    </row>
    <row r="53" spans="1:11" x14ac:dyDescent="0.25">
      <c r="B53" s="1"/>
      <c r="C53" s="1"/>
      <c r="D53" s="1"/>
    </row>
    <row r="54" spans="1:11" ht="21" x14ac:dyDescent="0.35">
      <c r="A54" s="13" t="s">
        <v>12</v>
      </c>
      <c r="B54" s="12">
        <v>20</v>
      </c>
      <c r="D54" t="s">
        <v>24</v>
      </c>
    </row>
    <row r="55" spans="1:11" x14ac:dyDescent="0.25">
      <c r="A55" s="7" t="s">
        <v>16</v>
      </c>
      <c r="B55">
        <f>IF($A$4&gt;2,0.075,0.04)</f>
        <v>0.04</v>
      </c>
      <c r="C55" t="s">
        <v>15</v>
      </c>
    </row>
    <row r="56" spans="1:11" ht="12.6" customHeight="1" x14ac:dyDescent="0.35">
      <c r="A56" s="13"/>
    </row>
    <row r="57" spans="1:11" s="2" customFormat="1" x14ac:dyDescent="0.25">
      <c r="A57" s="2" t="s">
        <v>13</v>
      </c>
      <c r="B57" s="2" t="s">
        <v>20</v>
      </c>
      <c r="C57" s="2" t="s">
        <v>21</v>
      </c>
      <c r="D57" s="2" t="s">
        <v>14</v>
      </c>
      <c r="E57"/>
      <c r="F57"/>
      <c r="I57" t="s">
        <v>31</v>
      </c>
      <c r="J57" s="2" t="s">
        <v>33</v>
      </c>
      <c r="K57" s="2" t="s">
        <v>32</v>
      </c>
    </row>
    <row r="58" spans="1:11" x14ac:dyDescent="0.25">
      <c r="A58" s="16">
        <v>220</v>
      </c>
      <c r="B58" s="20">
        <f>B$55/(A58/1000)</f>
        <v>0.18181818181818182</v>
      </c>
      <c r="C58" s="20">
        <f>B58/1.41</f>
        <v>0.12894906511927789</v>
      </c>
      <c r="D58" s="18">
        <f>(C58^2)*(A58/1000)</f>
        <v>3.65812950692987E-3</v>
      </c>
      <c r="E58">
        <f t="shared" si="3"/>
        <v>8.2307913905922056E-3</v>
      </c>
      <c r="F58" t="s">
        <v>6</v>
      </c>
      <c r="I58">
        <f>A58*$B$54/1000</f>
        <v>4.4000000000000004</v>
      </c>
      <c r="J58">
        <f>I58*(2^12-1)/3.3</f>
        <v>5460</v>
      </c>
      <c r="K58">
        <f>1/(J58)*1000</f>
        <v>0.18315018315018314</v>
      </c>
    </row>
    <row r="59" spans="1:11" x14ac:dyDescent="0.25">
      <c r="A59" s="16">
        <v>150</v>
      </c>
      <c r="B59" s="20">
        <f t="shared" ref="B59:B75" si="13">B$55/(A59/1000)</f>
        <v>0.26666666666666666</v>
      </c>
      <c r="C59" s="20">
        <f t="shared" ref="C59:C75" si="14">B59/1.41</f>
        <v>0.18912529550827423</v>
      </c>
      <c r="D59" s="18">
        <f t="shared" ref="D59:D75" si="15">(C59^2)*(A59/1000)</f>
        <v>5.365256610163808E-3</v>
      </c>
      <c r="E59">
        <f t="shared" si="3"/>
        <v>1.2071827372868563E-2</v>
      </c>
      <c r="I59">
        <f t="shared" ref="I59:I75" si="16">A59*$B$54/1000</f>
        <v>3</v>
      </c>
      <c r="J59">
        <f t="shared" ref="J59:J75" si="17">I59*(2^12-1)/3.3</f>
        <v>3722.727272727273</v>
      </c>
      <c r="K59">
        <f t="shared" ref="K59:K75" si="18">1/(J59)*1000</f>
        <v>0.26862026862026861</v>
      </c>
    </row>
    <row r="60" spans="1:11" x14ac:dyDescent="0.25">
      <c r="A60" s="16">
        <v>120</v>
      </c>
      <c r="B60" s="20">
        <f t="shared" si="13"/>
        <v>0.33333333333333337</v>
      </c>
      <c r="C60" s="20">
        <f t="shared" si="14"/>
        <v>0.23640661938534283</v>
      </c>
      <c r="D60" s="18">
        <f t="shared" si="15"/>
        <v>6.7065707627047624E-3</v>
      </c>
      <c r="E60">
        <f t="shared" si="3"/>
        <v>1.5089784216085715E-2</v>
      </c>
      <c r="I60">
        <f t="shared" si="16"/>
        <v>2.4</v>
      </c>
      <c r="J60">
        <f t="shared" si="17"/>
        <v>2978.1818181818185</v>
      </c>
      <c r="K60">
        <f t="shared" si="18"/>
        <v>0.33577533577533575</v>
      </c>
    </row>
    <row r="61" spans="1:11" x14ac:dyDescent="0.25">
      <c r="A61" s="16">
        <v>100</v>
      </c>
      <c r="B61" s="20">
        <f t="shared" si="13"/>
        <v>0.39999999999999997</v>
      </c>
      <c r="C61" s="20">
        <f t="shared" si="14"/>
        <v>0.28368794326241131</v>
      </c>
      <c r="D61" s="18">
        <f t="shared" si="15"/>
        <v>8.047884915245709E-3</v>
      </c>
      <c r="E61">
        <f t="shared" si="3"/>
        <v>1.8107741059302851E-2</v>
      </c>
      <c r="I61">
        <f t="shared" si="16"/>
        <v>2</v>
      </c>
      <c r="J61">
        <f t="shared" si="17"/>
        <v>2481.818181818182</v>
      </c>
      <c r="K61">
        <f t="shared" si="18"/>
        <v>0.40293040293040294</v>
      </c>
    </row>
    <row r="62" spans="1:11" x14ac:dyDescent="0.25">
      <c r="A62" s="16">
        <v>75</v>
      </c>
      <c r="B62" s="20">
        <f t="shared" si="13"/>
        <v>0.53333333333333333</v>
      </c>
      <c r="C62" s="20">
        <f t="shared" si="14"/>
        <v>0.37825059101654845</v>
      </c>
      <c r="D62" s="18">
        <f t="shared" si="15"/>
        <v>1.0730513220327616E-2</v>
      </c>
      <c r="E62">
        <f t="shared" si="3"/>
        <v>2.4143654745737125E-2</v>
      </c>
      <c r="I62">
        <f t="shared" si="16"/>
        <v>1.5</v>
      </c>
      <c r="J62">
        <f t="shared" si="17"/>
        <v>1861.3636363636365</v>
      </c>
      <c r="K62">
        <f t="shared" si="18"/>
        <v>0.53724053724053722</v>
      </c>
    </row>
    <row r="63" spans="1:11" x14ac:dyDescent="0.25">
      <c r="A63" s="16">
        <v>66</v>
      </c>
      <c r="B63" s="20">
        <f t="shared" si="13"/>
        <v>0.60606060606060608</v>
      </c>
      <c r="C63" s="20">
        <f t="shared" si="14"/>
        <v>0.42983021706425967</v>
      </c>
      <c r="D63" s="18">
        <f t="shared" si="15"/>
        <v>1.2193765023099566E-2</v>
      </c>
      <c r="E63">
        <f t="shared" si="3"/>
        <v>2.7435971301974029E-2</v>
      </c>
      <c r="I63">
        <f t="shared" si="16"/>
        <v>1.32</v>
      </c>
      <c r="J63">
        <f t="shared" si="17"/>
        <v>1638.0000000000002</v>
      </c>
      <c r="K63">
        <f t="shared" si="18"/>
        <v>0.61050061050061044</v>
      </c>
    </row>
    <row r="64" spans="1:11" x14ac:dyDescent="0.25">
      <c r="A64" s="16">
        <v>50</v>
      </c>
      <c r="B64" s="20">
        <f t="shared" si="13"/>
        <v>0.79999999999999993</v>
      </c>
      <c r="C64" s="20">
        <f t="shared" si="14"/>
        <v>0.56737588652482263</v>
      </c>
      <c r="D64" s="18">
        <f t="shared" si="15"/>
        <v>1.6095769830491418E-2</v>
      </c>
      <c r="E64">
        <f t="shared" si="3"/>
        <v>3.6215482118605702E-2</v>
      </c>
      <c r="I64">
        <f t="shared" si="16"/>
        <v>1</v>
      </c>
      <c r="J64">
        <f t="shared" si="17"/>
        <v>1240.909090909091</v>
      </c>
      <c r="K64">
        <f t="shared" si="18"/>
        <v>0.80586080586080588</v>
      </c>
    </row>
    <row r="65" spans="1:11" x14ac:dyDescent="0.25">
      <c r="A65" s="16">
        <v>47</v>
      </c>
      <c r="B65" s="20">
        <f t="shared" si="13"/>
        <v>0.85106382978723405</v>
      </c>
      <c r="C65" s="20">
        <f t="shared" si="14"/>
        <v>0.60359136864342844</v>
      </c>
      <c r="D65" s="18">
        <f t="shared" si="15"/>
        <v>1.7123159394139817E-2</v>
      </c>
      <c r="E65">
        <f t="shared" si="3"/>
        <v>3.8527108636814585E-2</v>
      </c>
      <c r="I65">
        <f t="shared" si="16"/>
        <v>0.94</v>
      </c>
      <c r="J65">
        <f t="shared" si="17"/>
        <v>1166.4545454545455</v>
      </c>
      <c r="K65">
        <f t="shared" si="18"/>
        <v>0.8572987296391551</v>
      </c>
    </row>
    <row r="66" spans="1:11" x14ac:dyDescent="0.25">
      <c r="A66" s="16">
        <v>33</v>
      </c>
      <c r="B66" s="21">
        <f t="shared" si="13"/>
        <v>1.2121212121212122</v>
      </c>
      <c r="C66" s="21">
        <f t="shared" si="14"/>
        <v>0.85966043412851934</v>
      </c>
      <c r="D66" s="22">
        <f t="shared" si="15"/>
        <v>2.4387530046199132E-2</v>
      </c>
      <c r="E66">
        <f t="shared" si="3"/>
        <v>5.4871942603948058E-2</v>
      </c>
      <c r="I66">
        <f t="shared" si="16"/>
        <v>0.66</v>
      </c>
      <c r="J66">
        <f t="shared" si="17"/>
        <v>819.00000000000011</v>
      </c>
      <c r="K66">
        <f t="shared" si="18"/>
        <v>1.2210012210012209</v>
      </c>
    </row>
    <row r="67" spans="1:11" x14ac:dyDescent="0.25">
      <c r="A67" s="16">
        <v>22</v>
      </c>
      <c r="B67" s="21">
        <f t="shared" si="13"/>
        <v>1.8181818181818183</v>
      </c>
      <c r="C67" s="21">
        <f t="shared" si="14"/>
        <v>1.2894906511927791</v>
      </c>
      <c r="D67" s="22">
        <f t="shared" si="15"/>
        <v>3.6581295069298699E-2</v>
      </c>
      <c r="E67">
        <f t="shared" si="3"/>
        <v>8.2307913905922084E-2</v>
      </c>
      <c r="I67">
        <f t="shared" si="16"/>
        <v>0.44</v>
      </c>
      <c r="J67">
        <f t="shared" si="17"/>
        <v>546</v>
      </c>
      <c r="K67">
        <f t="shared" si="18"/>
        <v>1.8315018315018314</v>
      </c>
    </row>
    <row r="68" spans="1:11" x14ac:dyDescent="0.25">
      <c r="A68" s="16">
        <v>15</v>
      </c>
      <c r="B68" s="21">
        <f t="shared" si="13"/>
        <v>2.666666666666667</v>
      </c>
      <c r="C68" s="21">
        <f t="shared" si="14"/>
        <v>1.8912529550827426</v>
      </c>
      <c r="D68" s="22">
        <f t="shared" si="15"/>
        <v>5.3652566101638099E-2</v>
      </c>
      <c r="E68">
        <f t="shared" si="3"/>
        <v>0.12071827372868572</v>
      </c>
      <c r="I68">
        <f t="shared" si="16"/>
        <v>0.3</v>
      </c>
      <c r="J68">
        <f t="shared" si="17"/>
        <v>372.27272727272731</v>
      </c>
      <c r="K68">
        <f t="shared" si="18"/>
        <v>2.686202686202686</v>
      </c>
    </row>
    <row r="69" spans="1:11" x14ac:dyDescent="0.25">
      <c r="A69" s="16">
        <v>10</v>
      </c>
      <c r="B69" s="21">
        <f t="shared" si="13"/>
        <v>4</v>
      </c>
      <c r="C69" s="21">
        <f t="shared" si="14"/>
        <v>2.8368794326241136</v>
      </c>
      <c r="D69" s="22">
        <f t="shared" si="15"/>
        <v>8.0478849152457121E-2</v>
      </c>
      <c r="E69">
        <f t="shared" si="3"/>
        <v>0.18107741059302851</v>
      </c>
      <c r="F69" t="s">
        <v>8</v>
      </c>
      <c r="I69">
        <f t="shared" si="16"/>
        <v>0.2</v>
      </c>
      <c r="J69">
        <f t="shared" si="17"/>
        <v>248.18181818181819</v>
      </c>
      <c r="K69">
        <f t="shared" si="18"/>
        <v>4.0293040293040292</v>
      </c>
    </row>
    <row r="70" spans="1:11" x14ac:dyDescent="0.25">
      <c r="A70" s="14">
        <v>5</v>
      </c>
      <c r="B70" s="19">
        <f t="shared" si="13"/>
        <v>8</v>
      </c>
      <c r="C70" s="19">
        <f t="shared" si="14"/>
        <v>5.6737588652482271</v>
      </c>
      <c r="D70" s="1">
        <f t="shared" si="15"/>
        <v>0.16095769830491424</v>
      </c>
      <c r="E70">
        <f t="shared" si="3"/>
        <v>0.36215482118605702</v>
      </c>
      <c r="F70" t="s">
        <v>7</v>
      </c>
      <c r="I70">
        <f t="shared" si="16"/>
        <v>0.1</v>
      </c>
      <c r="J70">
        <f t="shared" si="17"/>
        <v>124.09090909090909</v>
      </c>
      <c r="K70">
        <f t="shared" si="18"/>
        <v>8.0586080586080584</v>
      </c>
    </row>
    <row r="71" spans="1:11" x14ac:dyDescent="0.25">
      <c r="A71" s="14">
        <v>3.3</v>
      </c>
      <c r="B71" s="19">
        <f t="shared" si="13"/>
        <v>12.121212121212121</v>
      </c>
      <c r="C71" s="19">
        <f t="shared" si="14"/>
        <v>8.5966043412851931</v>
      </c>
      <c r="D71" s="1">
        <f t="shared" si="15"/>
        <v>0.2438753004619913</v>
      </c>
      <c r="E71">
        <f t="shared" si="3"/>
        <v>0.54871942603948043</v>
      </c>
      <c r="I71">
        <f t="shared" si="16"/>
        <v>6.6000000000000003E-2</v>
      </c>
      <c r="J71">
        <f t="shared" si="17"/>
        <v>81.90000000000002</v>
      </c>
      <c r="K71">
        <f t="shared" si="18"/>
        <v>12.210012210012206</v>
      </c>
    </row>
    <row r="72" spans="1:11" x14ac:dyDescent="0.25">
      <c r="A72" s="14">
        <v>2.5</v>
      </c>
      <c r="B72" s="19">
        <f t="shared" si="13"/>
        <v>16</v>
      </c>
      <c r="C72" s="19">
        <f t="shared" si="14"/>
        <v>11.347517730496454</v>
      </c>
      <c r="D72" s="1">
        <f t="shared" si="15"/>
        <v>0.32191539660982849</v>
      </c>
      <c r="E72">
        <f t="shared" si="3"/>
        <v>0.72430964237211404</v>
      </c>
      <c r="I72">
        <f t="shared" si="16"/>
        <v>0.05</v>
      </c>
      <c r="J72">
        <f t="shared" si="17"/>
        <v>62.045454545454547</v>
      </c>
      <c r="K72">
        <f t="shared" si="18"/>
        <v>16.117216117216117</v>
      </c>
    </row>
    <row r="73" spans="1:11" x14ac:dyDescent="0.25">
      <c r="A73" s="14">
        <v>2</v>
      </c>
      <c r="B73" s="19">
        <f t="shared" si="13"/>
        <v>20</v>
      </c>
      <c r="C73" s="19">
        <f t="shared" si="14"/>
        <v>14.184397163120568</v>
      </c>
      <c r="D73" s="1">
        <f t="shared" si="15"/>
        <v>0.40239424576228566</v>
      </c>
      <c r="E73">
        <f t="shared" si="3"/>
        <v>0.90538705296514288</v>
      </c>
      <c r="I73">
        <f t="shared" si="16"/>
        <v>0.04</v>
      </c>
      <c r="J73">
        <f t="shared" si="17"/>
        <v>49.63636363636364</v>
      </c>
      <c r="K73">
        <f t="shared" si="18"/>
        <v>20.146520146520146</v>
      </c>
    </row>
    <row r="74" spans="1:11" x14ac:dyDescent="0.25">
      <c r="A74" s="14">
        <v>1.5</v>
      </c>
      <c r="B74" s="19">
        <f t="shared" si="13"/>
        <v>26.666666666666668</v>
      </c>
      <c r="C74" s="19">
        <f t="shared" si="14"/>
        <v>18.912529550827426</v>
      </c>
      <c r="D74" s="1">
        <f t="shared" si="15"/>
        <v>0.53652566101638088</v>
      </c>
      <c r="E74">
        <f t="shared" si="3"/>
        <v>1.2071827372868571</v>
      </c>
      <c r="I74">
        <f t="shared" si="16"/>
        <v>0.03</v>
      </c>
      <c r="J74">
        <f t="shared" si="17"/>
        <v>37.227272727272727</v>
      </c>
      <c r="K74">
        <f t="shared" si="18"/>
        <v>26.862026862026863</v>
      </c>
    </row>
    <row r="75" spans="1:11" x14ac:dyDescent="0.25">
      <c r="A75" s="14">
        <v>1</v>
      </c>
      <c r="B75" s="19">
        <f t="shared" si="13"/>
        <v>40</v>
      </c>
      <c r="C75" s="19">
        <f t="shared" si="14"/>
        <v>28.368794326241137</v>
      </c>
      <c r="D75" s="1">
        <f t="shared" si="15"/>
        <v>0.80478849152457133</v>
      </c>
      <c r="E75">
        <f t="shared" si="3"/>
        <v>1.8107741059302858</v>
      </c>
      <c r="I75">
        <f t="shared" si="16"/>
        <v>0.02</v>
      </c>
      <c r="J75">
        <f t="shared" si="17"/>
        <v>24.81818181818182</v>
      </c>
      <c r="K75">
        <f t="shared" si="18"/>
        <v>40.293040293040292</v>
      </c>
    </row>
    <row r="76" spans="1:11" x14ac:dyDescent="0.25">
      <c r="B76" s="1"/>
      <c r="C76" s="1"/>
      <c r="D76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A9" sqref="A9"/>
    </sheetView>
  </sheetViews>
  <sheetFormatPr defaultColWidth="10.85546875" defaultRowHeight="15" x14ac:dyDescent="0.25"/>
  <cols>
    <col min="1" max="1" width="12.85546875" customWidth="1"/>
    <col min="2" max="2" width="12.5703125" customWidth="1"/>
    <col min="3" max="3" width="123.5703125" customWidth="1"/>
  </cols>
  <sheetData>
    <row r="1" spans="1:3" x14ac:dyDescent="0.25">
      <c r="A1" s="5" t="s">
        <v>0</v>
      </c>
      <c r="B1" s="6" t="s">
        <v>10</v>
      </c>
    </row>
    <row r="2" spans="1:3" x14ac:dyDescent="0.25">
      <c r="A2" s="5"/>
      <c r="B2" s="6"/>
    </row>
    <row r="3" spans="1:3" x14ac:dyDescent="0.25">
      <c r="C3" s="8" t="s">
        <v>3</v>
      </c>
    </row>
    <row r="4" spans="1:3" x14ac:dyDescent="0.25">
      <c r="B4" s="8"/>
    </row>
    <row r="5" spans="1:3" x14ac:dyDescent="0.25">
      <c r="A5" s="5" t="s">
        <v>1</v>
      </c>
      <c r="B5" t="s">
        <v>4</v>
      </c>
      <c r="C5" s="5" t="s">
        <v>2</v>
      </c>
    </row>
    <row r="6" spans="1:3" x14ac:dyDescent="0.25">
      <c r="A6" s="9" t="s">
        <v>9</v>
      </c>
      <c r="B6" t="s">
        <v>5</v>
      </c>
      <c r="C6" t="s">
        <v>11</v>
      </c>
    </row>
    <row r="7" spans="1:3" x14ac:dyDescent="0.25">
      <c r="A7" s="9" t="s">
        <v>25</v>
      </c>
      <c r="B7" t="s">
        <v>5</v>
      </c>
      <c r="C7" t="s">
        <v>26</v>
      </c>
    </row>
    <row r="8" spans="1:3" x14ac:dyDescent="0.25">
      <c r="A8" s="9" t="s">
        <v>27</v>
      </c>
      <c r="B8" t="s">
        <v>5</v>
      </c>
      <c r="C8" t="s">
        <v>28</v>
      </c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Rsense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Tomislav</cp:lastModifiedBy>
  <dcterms:created xsi:type="dcterms:W3CDTF">2012-04-11T11:11:54Z</dcterms:created>
  <dcterms:modified xsi:type="dcterms:W3CDTF">2020-09-24T09:21:47Z</dcterms:modified>
</cp:coreProperties>
</file>